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neuropsychological.reports/usc/Alexandra/"/>
    </mc:Choice>
  </mc:AlternateContent>
  <xr:revisionPtr revIDLastSave="0" documentId="13_ncr:1_{E700605B-7C5A-2244-9E0E-B3DB52318900}" xr6:coauthVersionLast="47" xr6:coauthVersionMax="47" xr10:uidLastSave="{00000000-0000-0000-0000-000000000000}"/>
  <bookViews>
    <workbookView xWindow="160" yWindow="660" windowWidth="32800" windowHeight="19880" activeTab="3"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M929" i="12" s="1"/>
  <c r="N109" i="12"/>
  <c r="N929" i="12" s="1"/>
  <c r="O109" i="12"/>
  <c r="O929" i="12" s="1"/>
  <c r="P109" i="12"/>
  <c r="P929" i="12" s="1"/>
  <c r="Q109" i="12"/>
  <c r="Q929" i="12" s="1"/>
  <c r="R109" i="12"/>
  <c r="R929" i="12" s="1"/>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N975" i="12"/>
  <c r="O155" i="12"/>
  <c r="O975" i="12" s="1"/>
  <c r="P155" i="12"/>
  <c r="P975" i="12" s="1"/>
  <c r="Q155" i="12"/>
  <c r="Q975" i="12" s="1"/>
  <c r="R155" i="12"/>
  <c r="R975" i="12" s="1"/>
  <c r="S155" i="12"/>
  <c r="S975" i="12" s="1"/>
  <c r="T155" i="12"/>
  <c r="T975" i="12" s="1"/>
  <c r="U155" i="12"/>
  <c r="U975" i="12" s="1"/>
  <c r="L156" i="12"/>
  <c r="L976" i="12" s="1"/>
  <c r="M156" i="12"/>
  <c r="M976" i="12" s="1"/>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P977" i="12" s="1"/>
  <c r="Q157" i="12"/>
  <c r="Q977" i="12" s="1"/>
  <c r="R157" i="12"/>
  <c r="R977" i="12" s="1"/>
  <c r="S157" i="12"/>
  <c r="S977" i="12" s="1"/>
  <c r="T157" i="12"/>
  <c r="T977" i="12" s="1"/>
  <c r="U157" i="12"/>
  <c r="U977" i="12" s="1"/>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L980" i="12" s="1"/>
  <c r="M160" i="12"/>
  <c r="M980" i="12" s="1"/>
  <c r="N160" i="12"/>
  <c r="N980" i="12" s="1"/>
  <c r="O160" i="12"/>
  <c r="O980" i="12" s="1"/>
  <c r="P160" i="12"/>
  <c r="P980" i="12" s="1"/>
  <c r="Q160" i="12"/>
  <c r="Q980" i="12" s="1"/>
  <c r="R160" i="12"/>
  <c r="R980" i="12" s="1"/>
  <c r="S160" i="12"/>
  <c r="S980" i="12" s="1"/>
  <c r="T160" i="12"/>
  <c r="T980" i="12" s="1"/>
  <c r="U160" i="12"/>
  <c r="U980" i="12" s="1"/>
  <c r="L161" i="12"/>
  <c r="L981" i="12" s="1"/>
  <c r="M161" i="12"/>
  <c r="M981" i="12" s="1"/>
  <c r="N161" i="12"/>
  <c r="N981" i="12" s="1"/>
  <c r="O161" i="12"/>
  <c r="O981" i="12" s="1"/>
  <c r="P161" i="12"/>
  <c r="P981" i="12" s="1"/>
  <c r="Q161" i="12"/>
  <c r="Q981" i="12" s="1"/>
  <c r="R161" i="12"/>
  <c r="R981" i="12" s="1"/>
  <c r="S161" i="12"/>
  <c r="S981" i="12" s="1"/>
  <c r="T161" i="12"/>
  <c r="T981" i="12" s="1"/>
  <c r="U161" i="12"/>
  <c r="U981" i="12" s="1"/>
  <c r="L162" i="12"/>
  <c r="M162" i="12"/>
  <c r="N162" i="12"/>
  <c r="N364" i="12" s="1"/>
  <c r="O162" i="12"/>
  <c r="P162" i="12"/>
  <c r="P982" i="12" s="1"/>
  <c r="Q162" i="12"/>
  <c r="R162" i="12"/>
  <c r="S162" i="12"/>
  <c r="S982" i="12" s="1"/>
  <c r="T162" i="12"/>
  <c r="T982" i="12" s="1"/>
  <c r="U162" i="12"/>
  <c r="U982" i="12" s="1"/>
  <c r="L163" i="12"/>
  <c r="L983" i="12" s="1"/>
  <c r="M163" i="12"/>
  <c r="M983" i="12" s="1"/>
  <c r="N163" i="12"/>
  <c r="N983" i="12" s="1"/>
  <c r="O163" i="12"/>
  <c r="O983" i="12" s="1"/>
  <c r="P163" i="12"/>
  <c r="P983" i="12" s="1"/>
  <c r="Q163" i="12"/>
  <c r="Q983" i="12" s="1"/>
  <c r="R163" i="12"/>
  <c r="R983" i="12" s="1"/>
  <c r="S163" i="12"/>
  <c r="S983" i="12" s="1"/>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C35" i="15"/>
  <c r="C36" i="15"/>
  <c r="C37" i="15"/>
  <c r="N645" i="12" s="1"/>
  <c r="C38" i="15"/>
  <c r="C39" i="15"/>
  <c r="C40" i="15"/>
  <c r="C41" i="15"/>
  <c r="C42" i="15"/>
  <c r="O650" i="12" s="1"/>
  <c r="C43" i="15"/>
  <c r="C44" i="15"/>
  <c r="C45" i="15"/>
  <c r="C46" i="15"/>
  <c r="C47" i="15"/>
  <c r="L655" i="12"/>
  <c r="C48" i="15"/>
  <c r="C49" i="15"/>
  <c r="C50" i="15"/>
  <c r="C51" i="15"/>
  <c r="C52" i="15"/>
  <c r="C53" i="15"/>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G2" i="1"/>
  <c r="CK2" i="1"/>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975" i="12" s="1"/>
  <c r="B156" i="12"/>
  <c r="B976" i="12" s="1"/>
  <c r="B157" i="12"/>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C156" i="12"/>
  <c r="D156" i="12"/>
  <c r="D976" i="12" s="1"/>
  <c r="E156" i="12"/>
  <c r="E976" i="12" s="1"/>
  <c r="F156" i="12"/>
  <c r="F976" i="12" s="1"/>
  <c r="G156" i="12"/>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H158" i="12"/>
  <c r="H978" i="12" s="1"/>
  <c r="I158" i="12"/>
  <c r="J158" i="12"/>
  <c r="J978" i="12" s="1"/>
  <c r="K158" i="12"/>
  <c r="K978" i="12" s="1"/>
  <c r="C159" i="12"/>
  <c r="C979" i="12" s="1"/>
  <c r="D159" i="12"/>
  <c r="D979" i="12" s="1"/>
  <c r="E159" i="12"/>
  <c r="E979" i="12" s="1"/>
  <c r="F159" i="12"/>
  <c r="G159" i="12"/>
  <c r="H159" i="12"/>
  <c r="I159" i="12"/>
  <c r="I979" i="12" s="1"/>
  <c r="J159" i="12"/>
  <c r="K159" i="12"/>
  <c r="K979" i="12" s="1"/>
  <c r="C160" i="12"/>
  <c r="D160" i="12"/>
  <c r="D980" i="12" s="1"/>
  <c r="E160" i="12"/>
  <c r="F160" i="12"/>
  <c r="G160" i="12"/>
  <c r="G980" i="12" s="1"/>
  <c r="H160" i="12"/>
  <c r="H980" i="12" s="1"/>
  <c r="I160" i="12"/>
  <c r="J160" i="12"/>
  <c r="J980" i="12" s="1"/>
  <c r="K160" i="12"/>
  <c r="K980" i="12" s="1"/>
  <c r="C161" i="12"/>
  <c r="C981" i="12" s="1"/>
  <c r="D161" i="12"/>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C163" i="12"/>
  <c r="C983" i="12" s="1"/>
  <c r="D163" i="12"/>
  <c r="D983" i="12" s="1"/>
  <c r="E163" i="12"/>
  <c r="F163" i="12"/>
  <c r="F983" i="12" s="1"/>
  <c r="G163" i="12"/>
  <c r="G983" i="12" s="1"/>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56" i="12"/>
  <c r="B766" i="12" s="1"/>
  <c r="B259" i="12"/>
  <c r="B769"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56" i="12"/>
  <c r="D766"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4"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64"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62" i="12"/>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0"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58"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3"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032" i="12" s="1" a="1"/>
  <c r="K1032" i="12" s="1"/>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5"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0" i="12"/>
  <c r="A54" i="12"/>
  <c r="A155" i="12" s="1"/>
  <c r="A256" i="12" s="1"/>
  <c r="A357" i="12" s="1"/>
  <c r="A460" i="12" s="1"/>
  <c r="A57" i="12"/>
  <c r="A158" i="12" s="1"/>
  <c r="A259" i="12" s="1"/>
  <c r="A360" i="12" s="1"/>
  <c r="A463" i="12" s="1"/>
  <c r="A564" i="12" s="1"/>
  <c r="A58" i="12"/>
  <c r="A65" i="12"/>
  <c r="A166" i="12" s="1"/>
  <c r="A267" i="12" s="1"/>
  <c r="A368" i="12" s="1"/>
  <c r="A471" i="12" s="1"/>
  <c r="A66" i="12"/>
  <c r="A167" i="12" s="1"/>
  <c r="A268" i="12" s="1"/>
  <c r="A369" i="12" s="1"/>
  <c r="A472" i="12" s="1"/>
  <c r="A69" i="12"/>
  <c r="A170" i="12" s="1"/>
  <c r="A271" i="12" s="1"/>
  <c r="A372" i="12" s="1"/>
  <c r="A475" i="12" s="1"/>
  <c r="A70" i="12"/>
  <c r="A171" i="12" s="1"/>
  <c r="A272" i="12" s="1"/>
  <c r="A373" i="12" s="1"/>
  <c r="A476"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5" i="12"/>
  <c r="A186" i="12" s="1"/>
  <c r="A287" i="12" s="1"/>
  <c r="A388" i="12" s="1"/>
  <c r="A491" i="12" s="1"/>
  <c r="A592" i="12" s="1"/>
  <c r="A86" i="12"/>
  <c r="A187" i="12" s="1"/>
  <c r="A288" i="12" s="1"/>
  <c r="A389" i="12" s="1"/>
  <c r="A492" i="12" s="1"/>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98" i="12"/>
  <c r="A199" i="12" s="1"/>
  <c r="A300" i="12" s="1"/>
  <c r="A401" i="12" s="1"/>
  <c r="A504" i="12" s="1"/>
  <c r="A707" i="12" s="1"/>
  <c r="A810" i="12" s="1"/>
  <c r="A916" i="12" s="1"/>
  <c r="A1019" i="12" s="1"/>
  <c r="A1122" i="12" s="1"/>
  <c r="A1225" i="12" s="1"/>
  <c r="A1328" i="12" s="1"/>
  <c r="A1431" i="12" s="1"/>
  <c r="A1534" i="12" s="1"/>
  <c r="A1637" i="12" s="1"/>
  <c r="A1740" i="12" s="1"/>
  <c r="A1843" i="12" s="1"/>
  <c r="A100" i="12"/>
  <c r="A201" i="12" s="1"/>
  <c r="A302" i="12" s="1"/>
  <c r="A403" i="12" s="1"/>
  <c r="A506" i="12" s="1"/>
  <c r="A101" i="12"/>
  <c r="A202" i="12" s="1"/>
  <c r="A303" i="12" s="1"/>
  <c r="A404" i="12" s="1"/>
  <c r="A507" i="12" s="1"/>
  <c r="A102" i="12"/>
  <c r="A203" i="12" s="1"/>
  <c r="A304" i="12" s="1"/>
  <c r="A405" i="12" s="1"/>
  <c r="A508" i="12" s="1"/>
  <c r="E618" i="12"/>
  <c r="I645" i="12"/>
  <c r="E646" i="12"/>
  <c r="D653" i="12"/>
  <c r="B655" i="12"/>
  <c r="D655" i="12"/>
  <c r="E655" i="12"/>
  <c r="G655" i="12"/>
  <c r="C656" i="12"/>
  <c r="D656" i="12"/>
  <c r="G656" i="12"/>
  <c r="B657" i="12"/>
  <c r="C657" i="12"/>
  <c r="D657" i="12"/>
  <c r="E657" i="12"/>
  <c r="B658" i="12"/>
  <c r="D658" i="12"/>
  <c r="E658" i="12"/>
  <c r="J658" i="12"/>
  <c r="A151" i="12"/>
  <c r="A252" i="12" s="1"/>
  <c r="A353" i="12" s="1"/>
  <c r="A456" i="12" s="1"/>
  <c r="A557" i="12" s="1"/>
  <c r="B659" i="12"/>
  <c r="B660" i="12"/>
  <c r="D660" i="12"/>
  <c r="E660" i="12"/>
  <c r="F660" i="12"/>
  <c r="J660" i="12"/>
  <c r="F661" i="12"/>
  <c r="B662" i="12"/>
  <c r="H662" i="12"/>
  <c r="J662" i="12"/>
  <c r="C663" i="12"/>
  <c r="D663" i="12"/>
  <c r="E663" i="12"/>
  <c r="F663" i="12"/>
  <c r="G663" i="12"/>
  <c r="H663" i="12"/>
  <c r="J663" i="12"/>
  <c r="B664" i="12"/>
  <c r="C664" i="12"/>
  <c r="D664" i="12"/>
  <c r="E664" i="12"/>
  <c r="F664" i="12"/>
  <c r="H664" i="12"/>
  <c r="I664" i="12"/>
  <c r="K664" i="12"/>
  <c r="C665" i="12"/>
  <c r="D665" i="12"/>
  <c r="E665" i="12"/>
  <c r="F665" i="12"/>
  <c r="G665" i="12"/>
  <c r="H665" i="12"/>
  <c r="J665" i="12"/>
  <c r="K665" i="12"/>
  <c r="B666" i="12"/>
  <c r="D666" i="12"/>
  <c r="E666" i="12"/>
  <c r="F666" i="12"/>
  <c r="H666" i="12"/>
  <c r="I666" i="12"/>
  <c r="J666" i="12"/>
  <c r="K666" i="12"/>
  <c r="A159" i="12"/>
  <c r="A260" i="12" s="1"/>
  <c r="A361" i="12" s="1"/>
  <c r="A464" i="12" s="1"/>
  <c r="A667" i="12" s="1"/>
  <c r="A770" i="12" s="1"/>
  <c r="A876" i="12" s="1"/>
  <c r="A979" i="12" s="1"/>
  <c r="A1082" i="12" s="1"/>
  <c r="A1185" i="12" s="1"/>
  <c r="A1288" i="12" s="1"/>
  <c r="A1391" i="12" s="1"/>
  <c r="A1494" i="12" s="1"/>
  <c r="A1597" i="12" s="1"/>
  <c r="A1700" i="12" s="1"/>
  <c r="A1803" i="12" s="1"/>
  <c r="B667" i="12"/>
  <c r="D667" i="12"/>
  <c r="E667" i="12"/>
  <c r="G667" i="12"/>
  <c r="I667" i="12"/>
  <c r="J667" i="12"/>
  <c r="K667" i="12"/>
  <c r="B668" i="12"/>
  <c r="C668" i="12"/>
  <c r="D668" i="12"/>
  <c r="G668" i="12"/>
  <c r="H668" i="12"/>
  <c r="I668" i="12"/>
  <c r="J668" i="12"/>
  <c r="K668" i="12"/>
  <c r="B669" i="12"/>
  <c r="D669" i="12"/>
  <c r="E669" i="12"/>
  <c r="F669" i="12"/>
  <c r="G669" i="12"/>
  <c r="H669" i="12"/>
  <c r="I669" i="12"/>
  <c r="J669" i="12"/>
  <c r="K669" i="12"/>
  <c r="B670" i="12"/>
  <c r="D670" i="12"/>
  <c r="E670" i="12"/>
  <c r="F670" i="12"/>
  <c r="G670" i="12"/>
  <c r="H670" i="12"/>
  <c r="I670" i="12"/>
  <c r="J670" i="12"/>
  <c r="B671" i="12"/>
  <c r="C671" i="12"/>
  <c r="D671" i="12"/>
  <c r="E671" i="12"/>
  <c r="F671" i="12"/>
  <c r="H671" i="12"/>
  <c r="I671" i="12"/>
  <c r="J671" i="12"/>
  <c r="K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D1058" i="12" a="1"/>
  <c r="D1058"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C1078" i="12" a="1"/>
  <c r="C1078"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H1086" i="12" a="1"/>
  <c r="H1086" i="12" s="1"/>
  <c r="I1086" i="12" a="1"/>
  <c r="I1086" i="12" s="1"/>
  <c r="J1086" i="12" a="1"/>
  <c r="J1086" i="12" s="1"/>
  <c r="K1086" i="12" a="1"/>
  <c r="K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U2" i="1"/>
  <c r="BT2" i="1"/>
  <c r="BS2" i="1"/>
  <c r="BQ2" i="1"/>
  <c r="BP2" i="1"/>
  <c r="BO2" i="1"/>
  <c r="BL2" i="1"/>
  <c r="BK2" i="1"/>
  <c r="BI2" i="1"/>
  <c r="BH2" i="1"/>
  <c r="BG2" i="1"/>
  <c r="BE2" i="1"/>
  <c r="BD2" i="1"/>
  <c r="BC2" i="1"/>
  <c r="BA2" i="1"/>
  <c r="AZ2" i="1"/>
  <c r="AW2" i="1"/>
  <c r="AV2" i="1"/>
  <c r="AS2" i="1"/>
  <c r="AJ2" i="1"/>
  <c r="I2" i="1"/>
  <c r="H2" i="1"/>
  <c r="C348" i="12"/>
  <c r="K1693" i="12" a="1"/>
  <c r="K1693" i="12" s="1"/>
  <c r="K1689" i="12" a="1"/>
  <c r="K1689" i="12" s="1"/>
  <c r="K328" i="12"/>
  <c r="K1667" i="12" a="1"/>
  <c r="K1667" i="12" s="1"/>
  <c r="K318" i="12"/>
  <c r="K314" i="12"/>
  <c r="K309" i="12"/>
  <c r="J1693" i="12" a="1"/>
  <c r="J1693" i="12" s="1"/>
  <c r="I1691" i="12" a="1"/>
  <c r="I1691" i="12" s="1"/>
  <c r="I1679" i="12" a="1"/>
  <c r="I1679" i="12" s="1"/>
  <c r="I1675" i="12" a="1"/>
  <c r="I1675"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E1679" i="12" a="1"/>
  <c r="E1679" i="12" s="1"/>
  <c r="E1663" i="12" a="1"/>
  <c r="E1663"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C1696" i="12" a="1"/>
  <c r="C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K1650" i="12" a="1"/>
  <c r="K1650" i="12" s="1"/>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72" i="12" a="1"/>
  <c r="G1672" i="12" s="1"/>
  <c r="G1666" i="12" a="1"/>
  <c r="G1666" i="12" s="1"/>
  <c r="G1658" i="12" a="1"/>
  <c r="G1658" i="12" s="1"/>
  <c r="F1694" i="12" a="1"/>
  <c r="F1694" i="12" s="1"/>
  <c r="F1692" i="12" a="1"/>
  <c r="F1692" i="12" s="1"/>
  <c r="F1690" i="12" a="1"/>
  <c r="F1690" i="12" s="1"/>
  <c r="F1688" i="12" a="1"/>
  <c r="F1688" i="12" s="1"/>
  <c r="F1668" i="12" a="1"/>
  <c r="F1668" i="12" s="1"/>
  <c r="E1692" i="12" a="1"/>
  <c r="E1692" i="12" s="1"/>
  <c r="E1690" i="12" a="1"/>
  <c r="E1690" i="12" s="1"/>
  <c r="E1688" i="12" a="1"/>
  <c r="E1688" i="12" s="1"/>
  <c r="E347" i="12"/>
  <c r="E1686" i="12" a="1"/>
  <c r="E1686" i="12" s="1"/>
  <c r="E1684" i="12" a="1"/>
  <c r="E1684" i="12" s="1"/>
  <c r="E1678" i="12" a="1"/>
  <c r="E1678" i="12" s="1"/>
  <c r="E1662" i="12" a="1"/>
  <c r="E1662" i="12" s="1"/>
  <c r="C1693" i="12" a="1"/>
  <c r="C1693" i="12" s="1"/>
  <c r="C1691" i="12" a="1"/>
  <c r="C1691" i="12" s="1"/>
  <c r="C1689" i="12" a="1"/>
  <c r="C1689" i="12" s="1"/>
  <c r="C1687" i="12" a="1"/>
  <c r="C1687" i="12" s="1"/>
  <c r="C1685" i="12" a="1"/>
  <c r="C1685" i="12" s="1"/>
  <c r="C1669" i="12" a="1"/>
  <c r="C1669"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98" i="12" a="1"/>
  <c r="B1698" i="12" s="1"/>
  <c r="B1689" i="12" a="1"/>
  <c r="B1689" i="12" s="1"/>
  <c r="B1673" i="12" a="1"/>
  <c r="B1673" i="12" s="1"/>
  <c r="B1671" i="12" a="1"/>
  <c r="B1671" i="12" s="1"/>
  <c r="D1690" i="12" a="1"/>
  <c r="D1690" i="12" s="1"/>
  <c r="D1688" i="12" a="1"/>
  <c r="D1688" i="12" s="1"/>
  <c r="D1684" i="12" a="1"/>
  <c r="D1684" i="12" s="1"/>
  <c r="D1682" i="12" a="1"/>
  <c r="D1682" i="12" s="1"/>
  <c r="D1678" i="12" a="1"/>
  <c r="D1678" i="12" s="1"/>
  <c r="D1676" i="12" a="1"/>
  <c r="D1676"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K1699" i="12" a="1"/>
  <c r="K1699" i="12" s="1"/>
  <c r="I1699" i="12" a="1"/>
  <c r="I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G1054" i="12" a="1"/>
  <c r="G1054" i="12" s="1"/>
  <c r="F1050" i="12" a="1"/>
  <c r="F1050" i="12" s="1"/>
  <c r="E1045" i="12" a="1"/>
  <c r="E1045"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7" i="12"/>
  <c r="C645" i="12"/>
  <c r="H643" i="12"/>
  <c r="K1079" i="12" a="1"/>
  <c r="K1079" i="12" s="1"/>
  <c r="K357" i="12"/>
  <c r="K1078" i="12" a="1"/>
  <c r="K1078" i="12" s="1"/>
  <c r="C1063" i="12" a="1"/>
  <c r="C1063"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7" i="12"/>
  <c r="H747" i="12" s="1"/>
  <c r="H236" i="12"/>
  <c r="H746" i="12" s="1"/>
  <c r="G352" i="12"/>
  <c r="G350" i="12"/>
  <c r="F353" i="12"/>
  <c r="F349" i="12"/>
  <c r="F251" i="12"/>
  <c r="F761" i="12" s="1"/>
  <c r="E352" i="12"/>
  <c r="C405" i="12"/>
  <c r="C401" i="12"/>
  <c r="C352" i="12"/>
  <c r="C334" i="12"/>
  <c r="I1688" i="12" a="1"/>
  <c r="I1688" i="12" s="1"/>
  <c r="K1697" i="12" a="1"/>
  <c r="K1697" i="12" s="1"/>
  <c r="K1696" i="12" a="1"/>
  <c r="K1696"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H1059" i="12" a="1"/>
  <c r="H1059"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K1067" i="12" a="1"/>
  <c r="K1067" i="12" s="1"/>
  <c r="B308" i="12"/>
  <c r="E238" i="12"/>
  <c r="E748" i="12" s="1"/>
  <c r="E339"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H644" i="12"/>
  <c r="Q1074" i="12" a="1"/>
  <c r="Q1074" i="12" s="1"/>
  <c r="O1076" i="12" a="1"/>
  <c r="O1076" i="12" s="1"/>
  <c r="R1032" i="12" a="1"/>
  <c r="R1032"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R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Q623"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N340" i="12"/>
  <c r="L340" i="12"/>
  <c r="O339" i="12"/>
  <c r="R338" i="12"/>
  <c r="P338" i="12"/>
  <c r="O337" i="12"/>
  <c r="N336" i="12"/>
  <c r="L336" i="12"/>
  <c r="L333" i="12"/>
  <c r="L639" i="12"/>
  <c r="P331" i="12"/>
  <c r="P637" i="12"/>
  <c r="N331" i="12"/>
  <c r="N637" i="12"/>
  <c r="P636" i="12"/>
  <c r="P330" i="12"/>
  <c r="N634" i="12"/>
  <c r="N328" i="12"/>
  <c r="L634" i="12"/>
  <c r="L328" i="12"/>
  <c r="R326" i="12"/>
  <c r="P632" i="12"/>
  <c r="P326" i="12"/>
  <c r="N325" i="12"/>
  <c r="R630" i="12"/>
  <c r="R324"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O236" i="12"/>
  <c r="O746" i="12" s="1"/>
  <c r="N235" i="12"/>
  <c r="N745" i="12" s="1"/>
  <c r="L235" i="12"/>
  <c r="L745" i="12" s="1"/>
  <c r="P229" i="12"/>
  <c r="P739" i="12" s="1"/>
  <c r="O228" i="12"/>
  <c r="O738" i="12" s="1"/>
  <c r="N227" i="12"/>
  <c r="N737" i="12" s="1"/>
  <c r="L227" i="12"/>
  <c r="L737" i="12" s="1"/>
  <c r="R225" i="12"/>
  <c r="R735" i="12" s="1"/>
  <c r="P225" i="12"/>
  <c r="P735" i="12" s="1"/>
  <c r="O224" i="12"/>
  <c r="O734" i="12" s="1"/>
  <c r="Q222" i="12"/>
  <c r="Q732" i="12" s="1"/>
  <c r="M220" i="12"/>
  <c r="M730"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50" i="12"/>
  <c r="T344" i="12"/>
  <c r="T243" i="12"/>
  <c r="T753" i="12" s="1"/>
  <c r="T646" i="12"/>
  <c r="T340" i="12"/>
  <c r="T239" i="12"/>
  <c r="T749" i="12" s="1"/>
  <c r="T643" i="12"/>
  <c r="T337" i="12"/>
  <c r="T236" i="12"/>
  <c r="T746" i="12" s="1"/>
  <c r="T642" i="12"/>
  <c r="T336" i="12"/>
  <c r="T235" i="12"/>
  <c r="T745" i="12" s="1"/>
  <c r="T639" i="12"/>
  <c r="T333" i="12"/>
  <c r="T232" i="12"/>
  <c r="T742" i="12" s="1"/>
  <c r="T638" i="12"/>
  <c r="T332" i="12"/>
  <c r="T328" i="12"/>
  <c r="T227" i="12"/>
  <c r="T737" i="12" s="1"/>
  <c r="T226" i="12"/>
  <c r="T736"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S666" i="12"/>
  <c r="S360" i="12"/>
  <c r="S259" i="12"/>
  <c r="S769" i="12" s="1"/>
  <c r="U665" i="12"/>
  <c r="U359" i="12"/>
  <c r="U258" i="12"/>
  <c r="U768" i="12" s="1"/>
  <c r="S665" i="12"/>
  <c r="S359" i="12"/>
  <c r="S258" i="12"/>
  <c r="S768" i="12" s="1"/>
  <c r="S664" i="12"/>
  <c r="S358" i="12"/>
  <c r="S257" i="12"/>
  <c r="S767" i="12" s="1"/>
  <c r="U663" i="12"/>
  <c r="U357" i="12"/>
  <c r="U256" i="12"/>
  <c r="U766" i="12" s="1"/>
  <c r="S663" i="12"/>
  <c r="S357" i="12"/>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U652" i="12"/>
  <c r="S652" i="12"/>
  <c r="S346" i="12"/>
  <c r="S245" i="12"/>
  <c r="S755" i="12" s="1"/>
  <c r="U651" i="12"/>
  <c r="S651" i="12"/>
  <c r="S345" i="12"/>
  <c r="S244" i="12"/>
  <c r="S754" i="12" s="1"/>
  <c r="U649" i="12"/>
  <c r="U343" i="12"/>
  <c r="U242" i="12"/>
  <c r="U752" i="12" s="1"/>
  <c r="S649" i="12"/>
  <c r="S343" i="12"/>
  <c r="S242" i="12"/>
  <c r="S752" i="12" s="1"/>
  <c r="U646" i="12"/>
  <c r="U340" i="12"/>
  <c r="U239" i="12"/>
  <c r="U749" i="12" s="1"/>
  <c r="S339" i="12"/>
  <c r="S642" i="12"/>
  <c r="U640" i="12"/>
  <c r="S639" i="12"/>
  <c r="S333" i="12"/>
  <c r="S232" i="12"/>
  <c r="S742" i="12" s="1"/>
  <c r="S638" i="12"/>
  <c r="S634" i="12"/>
  <c r="U632" i="12"/>
  <c r="U326" i="12"/>
  <c r="U225" i="12"/>
  <c r="U735" i="12" s="1"/>
  <c r="U325" i="12"/>
  <c r="S631" i="12"/>
  <c r="S325" i="12"/>
  <c r="S224" i="12"/>
  <c r="S734" i="12" s="1"/>
  <c r="S324" i="12"/>
  <c r="S223" i="12"/>
  <c r="S733" i="12" s="1"/>
  <c r="S319" i="12"/>
  <c r="S624" i="12"/>
  <c r="S318" i="12"/>
  <c r="S217" i="12"/>
  <c r="S727" i="12" s="1"/>
  <c r="U623" i="12"/>
  <c r="U317" i="12"/>
  <c r="U216" i="12"/>
  <c r="U726" i="12" s="1"/>
  <c r="U215" i="12"/>
  <c r="U725" i="12" s="1"/>
  <c r="S316" i="12"/>
  <c r="U621" i="12"/>
  <c r="U315" i="12"/>
  <c r="S315" i="12"/>
  <c r="U620" i="12"/>
  <c r="U314" i="12"/>
  <c r="S620" i="12"/>
  <c r="S314" i="12"/>
  <c r="S213" i="12"/>
  <c r="S723" i="12" s="1"/>
  <c r="U619" i="12"/>
  <c r="U313" i="12"/>
  <c r="U212" i="12"/>
  <c r="U722" i="12" s="1"/>
  <c r="S617" i="12"/>
  <c r="S311" i="12"/>
  <c r="S210" i="12"/>
  <c r="S720"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4" i="12"/>
  <c r="T774" i="12" s="1"/>
  <c r="T263" i="12"/>
  <c r="T773" i="12" s="1"/>
  <c r="T262" i="12"/>
  <c r="T772" i="12" s="1"/>
  <c r="T261" i="12"/>
  <c r="T771" i="12" s="1"/>
  <c r="T260" i="12"/>
  <c r="T770" i="12" s="1"/>
  <c r="J347" i="12"/>
  <c r="J653" i="12"/>
  <c r="J339" i="12"/>
  <c r="J337" i="12"/>
  <c r="J643" i="12"/>
  <c r="H250" i="12"/>
  <c r="H760" i="12" s="1"/>
  <c r="H657" i="12"/>
  <c r="H248" i="12"/>
  <c r="H758" i="12" s="1"/>
  <c r="H655" i="12"/>
  <c r="H339" i="12"/>
  <c r="H325" i="12"/>
  <c r="H631" i="12"/>
  <c r="H627" i="12"/>
  <c r="H619" i="12"/>
  <c r="G355" i="12"/>
  <c r="G254" i="12"/>
  <c r="G764" i="12" s="1"/>
  <c r="G661" i="12"/>
  <c r="G252" i="12"/>
  <c r="G762" i="12" s="1"/>
  <c r="G659" i="12"/>
  <c r="G240" i="12"/>
  <c r="G750" i="12" s="1"/>
  <c r="G232" i="12"/>
  <c r="G742" i="12" s="1"/>
  <c r="G333" i="12"/>
  <c r="G639" i="12"/>
  <c r="G319" i="12"/>
  <c r="K254" i="12"/>
  <c r="K764" i="12" s="1"/>
  <c r="K661" i="12"/>
  <c r="K250" i="12"/>
  <c r="K760" i="12" s="1"/>
  <c r="K657" i="12"/>
  <c r="K248" i="12"/>
  <c r="K758" i="12" s="1"/>
  <c r="K655" i="12"/>
  <c r="I251" i="12"/>
  <c r="I761" i="12" s="1"/>
  <c r="I658" i="12"/>
  <c r="I249" i="12"/>
  <c r="I759" i="12" s="1"/>
  <c r="I656" i="12"/>
  <c r="I634" i="12"/>
  <c r="I314" i="12"/>
  <c r="I615" i="12"/>
  <c r="H353" i="12"/>
  <c r="G246" i="12"/>
  <c r="G756" i="12" s="1"/>
  <c r="F657" i="12"/>
  <c r="F655" i="12"/>
  <c r="F653" i="12"/>
  <c r="F617" i="12"/>
  <c r="F347" i="12"/>
  <c r="E350" i="12"/>
  <c r="C398" i="12"/>
  <c r="C396" i="12"/>
  <c r="C392" i="12"/>
  <c r="C390" i="12"/>
  <c r="C386" i="12"/>
  <c r="C382" i="12"/>
  <c r="C380" i="12"/>
  <c r="C328" i="12"/>
  <c r="C217" i="12"/>
  <c r="C727" i="12" s="1"/>
  <c r="K1030" i="12" a="1"/>
  <c r="K1030"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C245" i="12"/>
  <c r="C755" i="12" s="1"/>
  <c r="K350" i="12"/>
  <c r="J355" i="12"/>
  <c r="J350" i="12"/>
  <c r="F249" i="12"/>
  <c r="F759" i="12" s="1"/>
  <c r="J1683" i="12" a="1"/>
  <c r="J1683" i="12" s="1"/>
  <c r="I351" i="12"/>
  <c r="H354" i="12"/>
  <c r="H352" i="12"/>
  <c r="H350" i="12"/>
  <c r="H238" i="12"/>
  <c r="H748" i="12" s="1"/>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K1648" i="12" a="1"/>
  <c r="K1648" i="12" s="1"/>
  <c r="R691" i="11"/>
  <c r="O691" i="11"/>
  <c r="R689" i="11"/>
  <c r="R690" i="11" s="1"/>
  <c r="O689" i="11"/>
  <c r="O690" i="11" s="1"/>
  <c r="R687" i="11"/>
  <c r="R688" i="11" s="1"/>
  <c r="O687" i="11"/>
  <c r="O688" i="11" s="1"/>
  <c r="F228" i="12"/>
  <c r="F738" i="12" s="1"/>
  <c r="F329" i="12"/>
  <c r="I340" i="12"/>
  <c r="I250" i="12"/>
  <c r="I760" i="12" s="1"/>
  <c r="G334" i="12"/>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E55" i="15"/>
  <c r="I55"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085" i="12" a="1"/>
  <c r="P1085" i="12" s="1"/>
  <c r="O1703" i="12" a="1"/>
  <c r="O1703" i="12" s="1"/>
  <c r="O1085" i="12" a="1"/>
  <c r="O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S1685" i="12" a="1"/>
  <c r="S1685" i="12" s="1"/>
  <c r="S1067" i="12" a="1"/>
  <c r="S1067"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L1063" i="12" a="1"/>
  <c r="L1063" i="12" s="1"/>
  <c r="P1679" i="12" a="1"/>
  <c r="P1679" i="12" s="1"/>
  <c r="P1061" i="12" a="1"/>
  <c r="P1061"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S1666" i="12" a="1"/>
  <c r="S1666" i="12" s="1"/>
  <c r="S1048" i="12" a="1"/>
  <c r="S1048"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U1656" i="12" a="1"/>
  <c r="U1656" i="12" s="1"/>
  <c r="U1038" i="12" a="1"/>
  <c r="U1038"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S1650" i="12" a="1"/>
  <c r="S1650" i="12" s="1"/>
  <c r="S1032" i="12" a="1"/>
  <c r="S1032" i="12" s="1"/>
  <c r="Q1650" i="12" a="1"/>
  <c r="Q1650" i="12" s="1"/>
  <c r="Q1032" i="12" a="1"/>
  <c r="Q1032" i="12" s="1"/>
  <c r="M1032" i="12" a="1"/>
  <c r="M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U1696" i="12" a="1"/>
  <c r="U1696" i="12" s="1"/>
  <c r="U1078" i="12" a="1"/>
  <c r="U1078" i="12" s="1"/>
  <c r="S1696" i="12" a="1"/>
  <c r="S1696" i="12" s="1"/>
  <c r="S1078" i="12" a="1"/>
  <c r="S1078" i="12" s="1"/>
  <c r="R1696" i="12" a="1"/>
  <c r="R1696" i="12" s="1"/>
  <c r="R1078" i="12" a="1"/>
  <c r="R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T1685" i="12" a="1"/>
  <c r="T1685" i="12" s="1"/>
  <c r="T1067" i="12" a="1"/>
  <c r="T1067"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S1682" i="12" a="1"/>
  <c r="S1682" i="12" s="1"/>
  <c r="S1064" i="12" a="1"/>
  <c r="S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I222" i="12"/>
  <c r="I732" i="12" s="1"/>
  <c r="H221" i="12"/>
  <c r="H731" i="12" s="1"/>
  <c r="E205" i="12"/>
  <c r="E715" i="12" s="1"/>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E340" i="12"/>
  <c r="L55" i="15"/>
  <c r="L56" i="15"/>
  <c r="L57" i="15"/>
  <c r="L58" i="15"/>
  <c r="L59" i="15"/>
  <c r="L60" i="15"/>
  <c r="L61" i="15"/>
  <c r="L62" i="15"/>
  <c r="L64" i="15"/>
  <c r="L65" i="15"/>
  <c r="L66" i="15"/>
  <c r="L67" i="15"/>
  <c r="L68" i="15"/>
  <c r="L69" i="15"/>
  <c r="L70" i="15"/>
  <c r="L71"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85" i="15"/>
  <c r="AH85" i="15"/>
  <c r="L93" i="15"/>
  <c r="AH93" i="15"/>
  <c r="L101" i="15"/>
  <c r="AH101" i="15"/>
  <c r="L95" i="15"/>
  <c r="R613" i="12"/>
  <c r="R1651" i="12" a="1"/>
  <c r="R1651" i="12" s="1"/>
  <c r="C1040" i="12" a="1"/>
  <c r="C1040" i="12" s="1"/>
  <c r="R1650" i="12" a="1"/>
  <c r="R165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94" i="12"/>
  <c r="A797" i="12" s="1"/>
  <c r="A903" i="12" s="1"/>
  <c r="A1006" i="12" s="1"/>
  <c r="A1109" i="12" s="1"/>
  <c r="A1212" i="12" s="1"/>
  <c r="A1315" i="12" s="1"/>
  <c r="A1418" i="12" s="1"/>
  <c r="A1521" i="12" s="1"/>
  <c r="A1624" i="12" s="1"/>
  <c r="A1727" i="12" s="1"/>
  <c r="A1830" i="12" s="1"/>
  <c r="A666" i="12"/>
  <c r="A769" i="12" s="1"/>
  <c r="A875" i="12" s="1"/>
  <c r="A978" i="12" s="1"/>
  <c r="A1081" i="12" s="1"/>
  <c r="A1184" i="12" s="1"/>
  <c r="A1287" i="12" s="1"/>
  <c r="A1390" i="12" s="1"/>
  <c r="A1493" i="12" s="1"/>
  <c r="A1596" i="12" s="1"/>
  <c r="A1699" i="12" s="1"/>
  <c r="A1802" i="12" s="1"/>
  <c r="A708" i="12"/>
  <c r="A811" i="12" s="1"/>
  <c r="A917" i="12" s="1"/>
  <c r="A1020" i="12" s="1"/>
  <c r="A1123" i="12" s="1"/>
  <c r="A1226" i="12" s="1"/>
  <c r="A1329" i="12" s="1"/>
  <c r="A1432" i="12" s="1"/>
  <c r="A1535" i="12" s="1"/>
  <c r="A1638" i="12" s="1"/>
  <c r="A1741" i="12" s="1"/>
  <c r="A1844" i="12" s="1"/>
  <c r="A606" i="12"/>
  <c r="A595" i="12"/>
  <c r="A695" i="12"/>
  <c r="A798" i="12" s="1"/>
  <c r="A904" i="12" s="1"/>
  <c r="A1007" i="12" s="1"/>
  <c r="A1110" i="12" s="1"/>
  <c r="A1213" i="12" s="1"/>
  <c r="A1316" i="12" s="1"/>
  <c r="A1419" i="12" s="1"/>
  <c r="A1522" i="12" s="1"/>
  <c r="A1625" i="12" s="1"/>
  <c r="A1728" i="12" s="1"/>
  <c r="A1831" i="12" s="1"/>
  <c r="A593" i="12"/>
  <c r="A591" i="12"/>
  <c r="A56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Y2" i="1"/>
  <c r="CU2" i="1"/>
  <c r="CQ2" i="1"/>
  <c r="CM2" i="1"/>
  <c r="CI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H1677" i="12" a="1"/>
  <c r="H1677" i="12" s="1"/>
  <c r="G1671" i="12" a="1"/>
  <c r="G1671" i="12" s="1"/>
  <c r="T1653" i="12" a="1"/>
  <c r="T1653" i="12" s="1"/>
  <c r="P1692" i="12" a="1"/>
  <c r="P1692" i="12" s="1"/>
  <c r="P1691" i="12" a="1"/>
  <c r="P1691" i="12" s="1"/>
  <c r="L1688" i="12" a="1"/>
  <c r="L1688" i="12" s="1"/>
  <c r="R210" i="12"/>
  <c r="R720" i="12" s="1"/>
  <c r="B205" i="12"/>
  <c r="B715" i="12" s="1"/>
  <c r="C239" i="12"/>
  <c r="C749" i="12" s="1"/>
  <c r="J243" i="12"/>
  <c r="J753" i="12" s="1"/>
  <c r="K245" i="12"/>
  <c r="K755" i="12" s="1"/>
  <c r="N1667" i="12" a="1"/>
  <c r="N1667" i="12" s="1"/>
  <c r="J328" i="12"/>
  <c r="H328" i="12"/>
  <c r="E226" i="12"/>
  <c r="E736" i="12" s="1"/>
  <c r="H326" i="12"/>
  <c r="G326" i="12"/>
  <c r="B326" i="12"/>
  <c r="N943" i="12"/>
  <c r="H323" i="12"/>
  <c r="C221" i="12"/>
  <c r="C731" i="12" s="1"/>
  <c r="O938" i="12"/>
  <c r="H322"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A678" i="12"/>
  <c r="A781" i="12" s="1"/>
  <c r="A887" i="12" s="1"/>
  <c r="A990" i="12" s="1"/>
  <c r="A1093" i="12" s="1"/>
  <c r="A1196" i="12" s="1"/>
  <c r="A1299" i="12" s="1"/>
  <c r="A1402" i="12" s="1"/>
  <c r="A1505" i="12" s="1"/>
  <c r="A1608" i="12" s="1"/>
  <c r="A1711" i="12" s="1"/>
  <c r="A1814" i="12" s="1"/>
  <c r="A576" i="12"/>
  <c r="K346" i="12"/>
  <c r="B317" i="12"/>
  <c r="P212" i="12"/>
  <c r="P722" i="12" s="1"/>
  <c r="P614" i="12"/>
  <c r="O614" i="12"/>
  <c r="L614" i="12"/>
  <c r="I316" i="12"/>
  <c r="F319" i="12"/>
  <c r="F318" i="12"/>
  <c r="C318" i="12"/>
  <c r="C934" i="12"/>
  <c r="C933" i="12"/>
  <c r="N946" i="12"/>
  <c r="K253" i="12"/>
  <c r="K763" i="12" s="1"/>
  <c r="K251" i="12"/>
  <c r="K761" i="12" s="1"/>
  <c r="K247" i="12"/>
  <c r="K757" i="12" s="1"/>
  <c r="G248" i="12"/>
  <c r="G758" i="12" s="1"/>
  <c r="F354" i="12"/>
  <c r="F248" i="12"/>
  <c r="F758" i="12" s="1"/>
  <c r="E253" i="12"/>
  <c r="E763" i="12" s="1"/>
  <c r="E351" i="12"/>
  <c r="C251" i="12"/>
  <c r="C761" i="12" s="1"/>
  <c r="C346" i="12"/>
  <c r="C337" i="12"/>
  <c r="B350" i="12"/>
  <c r="B248" i="12"/>
  <c r="B758" i="12" s="1"/>
  <c r="B331" i="12"/>
  <c r="S1693" i="12" a="1"/>
  <c r="S1693" i="12" s="1"/>
  <c r="O660" i="12"/>
  <c r="L659" i="12"/>
  <c r="L658" i="12"/>
  <c r="R657" i="12"/>
  <c r="L657" i="12"/>
  <c r="Q656" i="12"/>
  <c r="P655" i="12"/>
  <c r="R653" i="12"/>
  <c r="M653" i="12"/>
  <c r="O652" i="12"/>
  <c r="Q343" i="12"/>
  <c r="P648" i="12"/>
  <c r="Q647" i="12"/>
  <c r="N647" i="12"/>
  <c r="P646" i="12"/>
  <c r="L646"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R982" i="12"/>
  <c r="R670" i="12"/>
  <c r="L98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E612" i="12"/>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21" i="12"/>
  <c r="I313" i="12"/>
  <c r="H252" i="12"/>
  <c r="H762" i="12" s="1"/>
  <c r="H251" i="12"/>
  <c r="H761" i="12" s="1"/>
  <c r="G233" i="12"/>
  <c r="G743" i="12" s="1"/>
  <c r="E345" i="12"/>
  <c r="E239" i="12"/>
  <c r="E749" i="12" s="1"/>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N664" i="12"/>
  <c r="R659" i="12"/>
  <c r="I246" i="12"/>
  <c r="I756" i="12" s="1"/>
  <c r="I308" i="12"/>
  <c r="H338" i="12"/>
  <c r="E222" i="12"/>
  <c r="E732" i="12" s="1"/>
  <c r="Q653" i="12"/>
  <c r="M645" i="12"/>
  <c r="Q642" i="12"/>
  <c r="N642" i="12"/>
  <c r="O659" i="12"/>
  <c r="G347" i="12"/>
  <c r="E246" i="12"/>
  <c r="E756" i="12" s="1"/>
  <c r="C345" i="12"/>
  <c r="O967" i="12"/>
  <c r="H646" i="12"/>
  <c r="T1037" i="12" a="1"/>
  <c r="T1037" i="12" s="1"/>
  <c r="L218" i="12"/>
  <c r="L728" i="12" s="1"/>
  <c r="I339" i="12"/>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J335" i="12"/>
  <c r="I336" i="12"/>
  <c r="I333"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A659" i="12"/>
  <c r="A762" i="12" s="1"/>
  <c r="A868" i="12" s="1"/>
  <c r="A971" i="12" s="1"/>
  <c r="A1074" i="12" s="1"/>
  <c r="A1177" i="12" s="1"/>
  <c r="A1280" i="12" s="1"/>
  <c r="A1383" i="12" s="1"/>
  <c r="A1486" i="12" s="1"/>
  <c r="A1589" i="12" s="1"/>
  <c r="A1692" i="12" s="1"/>
  <c r="A1795" i="12" s="1"/>
  <c r="Q1692" i="12" a="1"/>
  <c r="Q1692" i="12" s="1"/>
  <c r="C1055" i="12" a="1"/>
  <c r="C1055" i="12" s="1"/>
  <c r="C1672" i="12" a="1"/>
  <c r="C1672" i="12" s="1"/>
  <c r="Q1691" i="12" a="1"/>
  <c r="Q1691" i="12" s="1"/>
  <c r="C1054" i="12" a="1"/>
  <c r="C1054" i="12" s="1"/>
  <c r="Q971" i="12"/>
  <c r="N1072" i="12" a="1"/>
  <c r="N1072" i="12" s="1"/>
  <c r="M659" i="12"/>
  <c r="M657" i="12"/>
  <c r="O344" i="12"/>
  <c r="O647" i="12"/>
  <c r="M646" i="12"/>
  <c r="O644" i="12"/>
  <c r="O643" i="12"/>
  <c r="M642" i="12"/>
  <c r="R230" i="12"/>
  <c r="R740" i="12" s="1"/>
  <c r="R224" i="12"/>
  <c r="R734" i="12" s="1"/>
  <c r="K340" i="12"/>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K1685" i="12" a="1"/>
  <c r="K1685" i="12" s="1"/>
  <c r="G955" i="12"/>
  <c r="N969" i="12"/>
  <c r="K964" i="12"/>
  <c r="P968" i="12"/>
  <c r="J962" i="12"/>
  <c r="F958" i="12"/>
  <c r="C952" i="12"/>
  <c r="C951" i="12"/>
  <c r="A607" i="12"/>
  <c r="A709" i="12"/>
  <c r="A812" i="12" s="1"/>
  <c r="A918" i="12" s="1"/>
  <c r="A1021" i="12" s="1"/>
  <c r="A1124" i="12" s="1"/>
  <c r="A1227" i="12" s="1"/>
  <c r="A1330" i="12" s="1"/>
  <c r="A1433" i="12" s="1"/>
  <c r="A1536" i="12" s="1"/>
  <c r="A1639" i="12" s="1"/>
  <c r="A1742" i="12" s="1"/>
  <c r="A1845" i="12" s="1"/>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679" i="12"/>
  <c r="A782" i="12" s="1"/>
  <c r="A888" i="12" s="1"/>
  <c r="A991" i="12" s="1"/>
  <c r="A1094" i="12" s="1"/>
  <c r="A1197" i="12" s="1"/>
  <c r="A1300" i="12" s="1"/>
  <c r="A1403" i="12" s="1"/>
  <c r="A1506" i="12" s="1"/>
  <c r="A1609" i="12" s="1"/>
  <c r="A1712" i="12" s="1"/>
  <c r="A1815" i="12" s="1"/>
  <c r="A577" i="12"/>
  <c r="A675" i="12"/>
  <c r="A778" i="12" s="1"/>
  <c r="A884" i="12" s="1"/>
  <c r="A987" i="12" s="1"/>
  <c r="A1090" i="12" s="1"/>
  <c r="A1193" i="12" s="1"/>
  <c r="A1296" i="12" s="1"/>
  <c r="A1399" i="12" s="1"/>
  <c r="A1502" i="12" s="1"/>
  <c r="A1605" i="12" s="1"/>
  <c r="A1708" i="12" s="1"/>
  <c r="A1811" i="12" s="1"/>
  <c r="A573" i="12"/>
  <c r="A674" i="12"/>
  <c r="A777" i="12" s="1"/>
  <c r="A883" i="12" s="1"/>
  <c r="A986" i="12" s="1"/>
  <c r="A1089" i="12" s="1"/>
  <c r="A1192" i="12" s="1"/>
  <c r="A1295" i="12" s="1"/>
  <c r="A1398" i="12" s="1"/>
  <c r="A1501" i="12" s="1"/>
  <c r="A1604" i="12" s="1"/>
  <c r="A1707" i="12" s="1"/>
  <c r="A1810" i="12" s="1"/>
  <c r="A572"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946" i="12"/>
  <c r="K634" i="12"/>
  <c r="K227" i="12"/>
  <c r="K737" i="12" s="1"/>
  <c r="K1049" i="12" a="1"/>
  <c r="K1049" i="12" s="1"/>
  <c r="K936" i="12"/>
  <c r="K217" i="12"/>
  <c r="K727" i="12" s="1"/>
  <c r="K617" i="12"/>
  <c r="J623" i="12"/>
  <c r="J216" i="12"/>
  <c r="J726" i="12" s="1"/>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A614" i="12"/>
  <c r="A717" i="12" s="1"/>
  <c r="A823" i="12" s="1"/>
  <c r="A926" i="12" s="1"/>
  <c r="A1029" i="12" s="1"/>
  <c r="A1132" i="12" s="1"/>
  <c r="A1235" i="12" s="1"/>
  <c r="A1338" i="12" s="1"/>
  <c r="A1441" i="12" s="1"/>
  <c r="A1544" i="12" s="1"/>
  <c r="A1647" i="12" s="1"/>
  <c r="A1750" i="12" s="1"/>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H1678" i="12" a="1"/>
  <c r="H1678" i="12" s="1"/>
  <c r="G1032" i="12" a="1"/>
  <c r="G1032" i="12" s="1"/>
  <c r="H1060" i="12" a="1"/>
  <c r="H1060" i="12" s="1"/>
  <c r="G929" i="12"/>
  <c r="D1674" i="12" a="1"/>
  <c r="D1674" i="12" s="1"/>
  <c r="D1665" i="12" a="1"/>
  <c r="D1665" i="12" s="1"/>
  <c r="G50" i="15"/>
  <c r="I931" i="12"/>
  <c r="D953" i="12"/>
  <c r="B970" i="12"/>
  <c r="B972" i="12"/>
  <c r="E50" i="15"/>
  <c r="J941" i="12"/>
  <c r="E927" i="12"/>
  <c r="E946" i="12"/>
  <c r="E974" i="12"/>
  <c r="H957" i="12"/>
  <c r="I965" i="12"/>
  <c r="I953" i="12"/>
  <c r="I50" i="15"/>
  <c r="K50" i="15"/>
  <c r="H50" i="15"/>
  <c r="J50" i="15"/>
  <c r="L1681" i="12" l="1"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1703" i="12" a="1"/>
  <c r="P1703" i="12" s="1"/>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G55" i="15"/>
  <c r="B1078" i="12" a="1"/>
  <c r="B1078" i="12" s="1"/>
  <c r="B357" i="12"/>
  <c r="J55" i="15"/>
  <c r="B663" i="12"/>
  <c r="H55" i="15"/>
  <c r="B1696" i="12" a="1"/>
  <c r="B1696" i="12" s="1"/>
  <c r="F55" i="15"/>
  <c r="D55" i="15"/>
  <c r="K55" i="15"/>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1704" i="12" a="1"/>
  <c r="G1704" i="12" s="1"/>
  <c r="G365" i="12"/>
  <c r="G1086" i="12" a="1"/>
  <c r="G1086" i="12" s="1"/>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975"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980" i="12"/>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M1650" i="12" a="1"/>
  <c r="M1650" i="12" s="1"/>
  <c r="N311" i="12"/>
  <c r="K929" i="12"/>
  <c r="O1032" i="12" a="1"/>
  <c r="O1032" i="12" s="1"/>
  <c r="D1032" i="12" a="1"/>
  <c r="D1032" i="12" s="1"/>
  <c r="I311" i="12"/>
  <c r="O1650" i="12" a="1"/>
  <c r="O1650" i="12" s="1"/>
  <c r="H311" i="12"/>
  <c r="M311" i="12"/>
  <c r="G1650" i="12" a="1"/>
  <c r="G1650" i="12" s="1"/>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M515" i="12" s="1"/>
  <c r="M516" i="12" s="1"/>
  <c r="M517" i="12" s="1"/>
  <c r="M518" i="12" s="1"/>
  <c r="M519" i="12" s="1"/>
  <c r="M520" i="12" s="1"/>
  <c r="M521" i="12" s="1"/>
  <c r="M522" i="12" s="1"/>
  <c r="M523"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S1056" i="12" s="1" a="1"/>
  <c r="S1056" i="12" s="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U1061" i="12" s="1" a="1"/>
  <c r="U1061" i="12" s="1"/>
  <c r="S84" i="11"/>
  <c r="I84" i="11"/>
  <c r="U310" i="12"/>
  <c r="G84" i="11"/>
  <c r="Q928" i="12"/>
  <c r="U80" i="11"/>
  <c r="Q310" i="12"/>
  <c r="S80" i="11"/>
  <c r="Q616" i="12"/>
  <c r="M928" i="12"/>
  <c r="M37" i="1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068" i="12" s="1" a="1"/>
  <c r="R1068" i="12" s="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52" i="12" s="1" a="1"/>
  <c r="P1052" i="12" s="1"/>
  <c r="T79" i="11"/>
  <c r="S79" i="11"/>
  <c r="L925" i="12"/>
  <c r="L37" i="11"/>
  <c r="L1062" i="12" s="1" a="1"/>
  <c r="L1062" i="12" s="1"/>
  <c r="L82" i="11"/>
  <c r="L307" i="12"/>
  <c r="T75" i="11"/>
  <c r="U75" i="11"/>
  <c r="S75" i="11"/>
  <c r="T80" i="11"/>
  <c r="P84" i="11"/>
  <c r="U73" i="11"/>
  <c r="T81" i="11"/>
  <c r="I82" i="11"/>
  <c r="J74" i="11"/>
  <c r="G511" i="12"/>
  <c r="G512" i="12" s="1"/>
  <c r="G513" i="12" s="1"/>
  <c r="G514" i="12" s="1"/>
  <c r="G515" i="12" s="1"/>
  <c r="G516" i="12" s="1"/>
  <c r="G517"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982"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B1069" i="12" l="1"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R1646" i="12" a="1"/>
  <c r="R1646"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650" i="12" a="1"/>
  <c r="I1650" i="12" s="1"/>
  <c r="I1753"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89" i="12"/>
  <c r="S1292" i="12" s="1"/>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188" i="12"/>
  <c r="G1291" i="12" s="1"/>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8" i="12"/>
  <c r="G1601" i="12" s="1"/>
  <c r="G1499" i="12"/>
  <c r="G1602" i="12" s="1"/>
  <c r="G1501" i="12"/>
  <c r="G1604" i="12" s="1"/>
  <c r="G1199" i="12"/>
  <c r="G1302" i="12" s="1"/>
  <c r="G1818" i="12"/>
  <c r="G1792" i="12"/>
  <c r="G1400" i="12"/>
  <c r="G1835" i="12"/>
  <c r="G1420" i="12"/>
  <c r="G1441" i="12"/>
  <c r="G1544" i="12" s="1"/>
  <c r="G1497" i="12"/>
  <c r="G1600" i="12" s="1"/>
  <c r="G1839" i="12"/>
  <c r="G1391" i="12"/>
  <c r="G1153" i="12"/>
  <c r="G1256" i="12" s="1"/>
  <c r="G1179" i="12"/>
  <c r="G1282" i="12" s="1"/>
  <c r="G1349" i="12"/>
  <c r="G1529" i="12"/>
  <c r="G1632" i="12" s="1"/>
  <c r="G1130" i="12"/>
  <c r="G1233" i="12" s="1"/>
  <c r="G1413" i="12"/>
  <c r="G1791" i="12"/>
  <c r="G1462" i="12"/>
  <c r="G1565" i="12" s="1"/>
  <c r="G1847" i="12"/>
  <c r="G1508" i="12"/>
  <c r="G1611" i="12" s="1"/>
  <c r="G1753" i="12"/>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S1803" i="12"/>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395" i="12"/>
  <c r="S1400" i="12"/>
  <c r="S1385" i="12"/>
  <c r="S1442" i="12"/>
  <c r="S1545" i="12" s="1"/>
  <c r="H1826" i="12"/>
  <c r="S1754" i="12"/>
  <c r="S1363" i="12"/>
  <c r="S1845" i="12"/>
  <c r="S1843" i="12"/>
  <c r="S1353" i="12"/>
  <c r="S1513" i="12"/>
  <c r="S1616" i="12" s="1"/>
  <c r="S1788" i="12"/>
  <c r="S1840" i="12"/>
  <c r="S1755" i="12"/>
  <c r="S1807" i="12"/>
  <c r="F1040" i="12" a="1"/>
  <c r="F1040" i="12" s="1"/>
  <c r="F1678" i="12" a="1"/>
  <c r="F1678" i="12" s="1"/>
  <c r="F1658" i="12" a="1"/>
  <c r="F1658" i="12" s="1"/>
  <c r="F1761" i="12" s="1"/>
  <c r="D1652" i="12" a="1"/>
  <c r="D1652" i="12" s="1"/>
  <c r="D1755" i="12" s="1"/>
  <c r="D1033" i="12" a="1"/>
  <c r="D1033" i="12" s="1"/>
  <c r="G1808" i="12"/>
  <c r="G1432" i="12"/>
  <c r="G42" i="11"/>
  <c r="G1394" i="12"/>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807" i="12"/>
  <c r="G1359" i="12"/>
  <c r="G1401" i="12"/>
  <c r="G1374" i="12"/>
  <c r="G1396" i="12"/>
  <c r="G1419" i="12"/>
  <c r="G1186" i="12"/>
  <c r="G1289" i="12" s="1"/>
  <c r="G1806" i="12"/>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395" i="12"/>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89" i="12"/>
  <c r="G1292" i="12" s="1"/>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98" i="12"/>
  <c r="S1601"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1"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3" i="12"/>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35" i="12"/>
  <c r="M1238" i="12" s="1"/>
  <c r="M1169" i="12"/>
  <c r="M1272" i="12" s="1"/>
  <c r="M1201" i="12"/>
  <c r="M1304" i="12" s="1"/>
  <c r="M1229" i="12"/>
  <c r="M1332" i="12" s="1"/>
  <c r="M1526" i="12"/>
  <c r="M1629" i="12" s="1"/>
  <c r="M1510" i="12"/>
  <c r="M1613" i="12" s="1"/>
  <c r="M1494" i="12"/>
  <c r="M1597" i="12" s="1"/>
  <c r="M1478" i="12"/>
  <c r="M1581" i="12" s="1"/>
  <c r="M1460" i="12"/>
  <c r="M1563" i="12" s="1"/>
  <c r="M1444" i="12"/>
  <c r="M1547"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87"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799" i="12"/>
  <c r="U1815" i="12"/>
  <c r="U1831" i="12"/>
  <c r="U1847" i="12"/>
  <c r="U1165" i="12"/>
  <c r="U1268" i="12" s="1"/>
  <c r="U1181" i="12"/>
  <c r="U1284"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490" i="12"/>
  <c r="U1593"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05" i="12"/>
  <c r="R1813" i="12"/>
  <c r="R1821" i="12"/>
  <c r="R1829" i="12"/>
  <c r="R1837" i="12"/>
  <c r="R1845" i="12"/>
  <c r="R1391"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88" i="12"/>
  <c r="R1291" i="12" s="1"/>
  <c r="R1196" i="12"/>
  <c r="R1299" i="12" s="1"/>
  <c r="R1204" i="12"/>
  <c r="R1307" i="12" s="1"/>
  <c r="R1212" i="12"/>
  <c r="R1315" i="12" s="1"/>
  <c r="R1220" i="12"/>
  <c r="R1323" i="12" s="1"/>
  <c r="R1228" i="12"/>
  <c r="R1331" i="12" s="1"/>
  <c r="R1791" i="12"/>
  <c r="R1799" i="12"/>
  <c r="R1807" i="12"/>
  <c r="R1815" i="12"/>
  <c r="R1823" i="12"/>
  <c r="R1831" i="12"/>
  <c r="R1839" i="12"/>
  <c r="R1847" i="12"/>
  <c r="R1393" i="12"/>
  <c r="R1401" i="12"/>
  <c r="R1409" i="12"/>
  <c r="R1417" i="12"/>
  <c r="R1425" i="12"/>
  <c r="R1433" i="12"/>
  <c r="R1185" i="12"/>
  <c r="R1288" i="12" s="1"/>
  <c r="R1193" i="12"/>
  <c r="R1296" i="12" s="1"/>
  <c r="R1201" i="12"/>
  <c r="R1304" i="12" s="1"/>
  <c r="R1209" i="12"/>
  <c r="R1312" i="12" s="1"/>
  <c r="R1217" i="12"/>
  <c r="R1320" i="12" s="1"/>
  <c r="R1225" i="12"/>
  <c r="R1328" i="12" s="1"/>
  <c r="R1794" i="12"/>
  <c r="R1802" i="12"/>
  <c r="R1810" i="12"/>
  <c r="R1818" i="12"/>
  <c r="R1826" i="12"/>
  <c r="R1834" i="12"/>
  <c r="R1842" i="12"/>
  <c r="R1382" i="12"/>
  <c r="R1390"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387" i="12"/>
  <c r="R1403" i="12"/>
  <c r="R1419" i="12"/>
  <c r="R1435" i="12"/>
  <c r="R1187" i="12"/>
  <c r="R1290" i="12" s="1"/>
  <c r="R1203" i="12"/>
  <c r="R1306" i="12" s="1"/>
  <c r="R1219" i="12"/>
  <c r="R1322" i="12" s="1"/>
  <c r="R1812" i="12"/>
  <c r="R1828" i="12"/>
  <c r="R1844" i="12"/>
  <c r="R1392" i="12"/>
  <c r="R1408" i="12"/>
  <c r="R1424" i="12"/>
  <c r="R1811" i="12"/>
  <c r="R1827" i="12"/>
  <c r="R1843" i="12"/>
  <c r="R1389" i="12"/>
  <c r="R1405" i="12"/>
  <c r="R1421" i="12"/>
  <c r="R1173" i="12"/>
  <c r="R1276" i="12" s="1"/>
  <c r="R1189" i="12"/>
  <c r="R1292" i="12" s="1"/>
  <c r="R1205" i="12"/>
  <c r="R1308" i="12" s="1"/>
  <c r="R1221" i="12"/>
  <c r="R1324" i="12" s="1"/>
  <c r="R1814" i="12"/>
  <c r="R1830" i="12"/>
  <c r="R1846" i="12"/>
  <c r="R1394" i="12"/>
  <c r="R1410" i="12"/>
  <c r="R1426" i="12"/>
  <c r="R1194" i="12"/>
  <c r="R1297" i="12" s="1"/>
  <c r="R1210" i="12"/>
  <c r="R1313" i="12" s="1"/>
  <c r="R1226" i="12"/>
  <c r="R1329" i="12" s="1"/>
  <c r="R1803" i="12"/>
  <c r="R1835" i="12"/>
  <c r="R1397" i="12"/>
  <c r="R1429" i="12"/>
  <c r="R1197" i="12"/>
  <c r="R1300" i="12" s="1"/>
  <c r="R1229" i="12"/>
  <c r="R1332" i="12" s="1"/>
  <c r="R1822" i="12"/>
  <c r="R1418" i="12"/>
  <c r="R1184" i="12"/>
  <c r="R1287" i="12" s="1"/>
  <c r="R1202" i="12"/>
  <c r="R1305" i="12" s="1"/>
  <c r="R1224" i="12"/>
  <c r="R1327" i="12" s="1"/>
  <c r="R819" i="12"/>
  <c r="R1758" i="12"/>
  <c r="R1817" i="12"/>
  <c r="R1379" i="12"/>
  <c r="R1411" i="12"/>
  <c r="R1211" i="12"/>
  <c r="R1314" i="12" s="1"/>
  <c r="R1804" i="12"/>
  <c r="R1836" i="12"/>
  <c r="R1400" i="12"/>
  <c r="R1432" i="12"/>
  <c r="R1186" i="12"/>
  <c r="R1289" i="12" s="1"/>
  <c r="R1208" i="12"/>
  <c r="R1311" i="12" s="1"/>
  <c r="R1819" i="12"/>
  <c r="R1349" i="12"/>
  <c r="R1381" i="12"/>
  <c r="R1413" i="12"/>
  <c r="R1181" i="12"/>
  <c r="R1284" i="12" s="1"/>
  <c r="R1213" i="12"/>
  <c r="R1316" i="12" s="1"/>
  <c r="R1806" i="12"/>
  <c r="R1838" i="12"/>
  <c r="R1402" i="12"/>
  <c r="R1434" i="12"/>
  <c r="R1192" i="12"/>
  <c r="R1295" i="12" s="1"/>
  <c r="R1216" i="12"/>
  <c r="R1319" i="12" s="1"/>
  <c r="R1395" i="12"/>
  <c r="R1227" i="12"/>
  <c r="R1330" i="12" s="1"/>
  <c r="R1200" i="12"/>
  <c r="R1303" i="12" s="1"/>
  <c r="R1749" i="12"/>
  <c r="R1132" i="12"/>
  <c r="R1235" i="12" s="1"/>
  <c r="R1446" i="12"/>
  <c r="R1549" i="12" s="1"/>
  <c r="R1494" i="12"/>
  <c r="R1597" i="12" s="1"/>
  <c r="R1502" i="12"/>
  <c r="R1605" i="12" s="1"/>
  <c r="R1510" i="12"/>
  <c r="R1613" i="12" s="1"/>
  <c r="R1445" i="12"/>
  <c r="R1548" i="12" s="1"/>
  <c r="R1495" i="12"/>
  <c r="R1598" i="12" s="1"/>
  <c r="R1503" i="12"/>
  <c r="R1606" i="12" s="1"/>
  <c r="R1511" i="12"/>
  <c r="R1614" i="12" s="1"/>
  <c r="R1137" i="12"/>
  <c r="R1240" i="12" s="1"/>
  <c r="R1343" i="12"/>
  <c r="R1338" i="12"/>
  <c r="R1444" i="12"/>
  <c r="R1547" i="12" s="1"/>
  <c r="R1452" i="12"/>
  <c r="R1555" i="12" s="1"/>
  <c r="R1484" i="12"/>
  <c r="R1587" i="12" s="1"/>
  <c r="R1500" i="12"/>
  <c r="R1603" i="12" s="1"/>
  <c r="R1508" i="12"/>
  <c r="R1611" i="12" s="1"/>
  <c r="R1493" i="12"/>
  <c r="R1596"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750" i="12"/>
  <c r="R1753" i="12"/>
  <c r="R1754" i="12"/>
  <c r="R1134" i="12"/>
  <c r="R1237" i="12" s="1"/>
  <c r="R1135" i="12"/>
  <c r="R1238" i="12" s="1"/>
  <c r="R1346" i="12"/>
  <c r="R1342" i="12"/>
  <c r="R1496" i="12"/>
  <c r="R1599" i="12" s="1"/>
  <c r="R1504" i="12"/>
  <c r="R1607" i="12" s="1"/>
  <c r="R1512" i="12"/>
  <c r="R1615" i="12" s="1"/>
  <c r="R1497" i="12"/>
  <c r="R1600" i="12" s="1"/>
  <c r="R1505" i="12"/>
  <c r="R1608" i="12" s="1"/>
  <c r="R1136" i="12"/>
  <c r="R1239" i="12" s="1"/>
  <c r="R1341" i="12"/>
  <c r="R1340" i="12"/>
  <c r="R1482" i="12"/>
  <c r="R1585" i="12" s="1"/>
  <c r="R1490" i="12"/>
  <c r="R1593" i="12" s="1"/>
  <c r="R1498" i="12"/>
  <c r="R1601" i="12" s="1"/>
  <c r="R1506" i="12"/>
  <c r="R1609" i="12" s="1"/>
  <c r="R1441" i="12"/>
  <c r="R1544"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92" i="12"/>
  <c r="R1595" i="12" s="1"/>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07" i="12"/>
  <c r="L1815" i="12"/>
  <c r="L1823" i="12"/>
  <c r="L1831" i="12"/>
  <c r="L1839" i="12"/>
  <c r="L1847" i="12"/>
  <c r="L1361" i="12"/>
  <c r="L1379" i="12"/>
  <c r="L1387" i="12"/>
  <c r="L1395" i="12"/>
  <c r="L1403" i="12"/>
  <c r="L1411" i="12"/>
  <c r="L1419" i="12"/>
  <c r="L1427" i="12"/>
  <c r="L1435" i="12"/>
  <c r="L1155" i="12"/>
  <c r="L1258" i="12" s="1"/>
  <c r="L1173" i="12"/>
  <c r="L1276" i="12" s="1"/>
  <c r="L1181" i="12"/>
  <c r="L1284" i="12" s="1"/>
  <c r="L1189" i="12"/>
  <c r="L1292"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04" i="12"/>
  <c r="L1812" i="12"/>
  <c r="L1820" i="12"/>
  <c r="L1828" i="12"/>
  <c r="L1836" i="12"/>
  <c r="L1844" i="12"/>
  <c r="L1352" i="12"/>
  <c r="L1360" i="12"/>
  <c r="L1368" i="12"/>
  <c r="L1376" i="12"/>
  <c r="L1384" i="12"/>
  <c r="L1392" i="12"/>
  <c r="L1400" i="12"/>
  <c r="L1408" i="12"/>
  <c r="L1416" i="12"/>
  <c r="L1424" i="12"/>
  <c r="L1432" i="12"/>
  <c r="L1146" i="12"/>
  <c r="L1249" i="12" s="1"/>
  <c r="L1154" i="12"/>
  <c r="L1257" i="12" s="1"/>
  <c r="L1162" i="12"/>
  <c r="L1265" i="12" s="1"/>
  <c r="L1170" i="12"/>
  <c r="L1273" i="12" s="1"/>
  <c r="L1178" i="12"/>
  <c r="L1281" i="12" s="1"/>
  <c r="L1186" i="12"/>
  <c r="L1289" i="12" s="1"/>
  <c r="L1194" i="12"/>
  <c r="L1297" i="12" s="1"/>
  <c r="L1202" i="12"/>
  <c r="L1305" i="12" s="1"/>
  <c r="L1210" i="12"/>
  <c r="L1313" i="12" s="1"/>
  <c r="L1218" i="12"/>
  <c r="L1321" i="12" s="1"/>
  <c r="L1226" i="12"/>
  <c r="L1329" i="12" s="1"/>
  <c r="L1771" i="12"/>
  <c r="L1805" i="12"/>
  <c r="L1837" i="12"/>
  <c r="L1359" i="12"/>
  <c r="L1393" i="12"/>
  <c r="L1425" i="12"/>
  <c r="L1153" i="12"/>
  <c r="L1256" i="12" s="1"/>
  <c r="L1187" i="12"/>
  <c r="L1290" i="12" s="1"/>
  <c r="L1219" i="12"/>
  <c r="L1322" i="12" s="1"/>
  <c r="L1774" i="12"/>
  <c r="L1806" i="12"/>
  <c r="L1838" i="12"/>
  <c r="L1362" i="12"/>
  <c r="L1394" i="12"/>
  <c r="L1426" i="12"/>
  <c r="L1156" i="12"/>
  <c r="L1259" i="12" s="1"/>
  <c r="L1188" i="12"/>
  <c r="L1291"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5" i="12"/>
  <c r="L1598"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8" i="12"/>
  <c r="L1601"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97" i="12"/>
  <c r="L1600"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96" i="12"/>
  <c r="L1599"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06"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395"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88" i="12"/>
  <c r="P1291" i="12" s="1"/>
  <c r="P1198" i="12"/>
  <c r="P1301" i="12" s="1"/>
  <c r="P1210" i="12"/>
  <c r="P1313" i="12" s="1"/>
  <c r="P1220" i="12"/>
  <c r="P1323" i="12" s="1"/>
  <c r="P1763" i="12"/>
  <c r="P1779" i="12"/>
  <c r="P1791" i="12"/>
  <c r="P1807"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39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189" i="12"/>
  <c r="P1292"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98" i="12"/>
  <c r="P1601"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97" i="12"/>
  <c r="P1600"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490" i="12"/>
  <c r="C1593" i="12" s="1"/>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444" i="12"/>
  <c r="G154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341" i="12"/>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135" i="12"/>
  <c r="G1238"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186" i="12"/>
  <c r="E1289" i="12" s="1"/>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387"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181" i="12"/>
  <c r="C1284" i="12" s="1"/>
  <c r="C1518" i="12"/>
  <c r="C1621" i="12" s="1"/>
  <c r="C1175" i="12"/>
  <c r="C1278" i="12" s="1"/>
  <c r="C1798" i="12"/>
  <c r="C1172" i="12"/>
  <c r="C1275" i="12" s="1"/>
  <c r="C1799" i="12"/>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6" i="12" a="1"/>
  <c r="C1646" i="12" s="1"/>
  <c r="C1749" i="12" s="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E139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04" i="12"/>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131" i="12"/>
  <c r="E1234" i="12" s="1"/>
  <c r="E1354" i="12"/>
  <c r="E1392"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753"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444" i="12"/>
  <c r="K154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B1646" i="12" a="1"/>
  <c r="B1646" i="12" s="1"/>
  <c r="D5"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38"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F54" i="15" l="1"/>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53" i="12" s="1" a="1"/>
  <c r="E1653" i="12" s="1"/>
  <c r="E175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E1646" i="12" a="1"/>
  <c r="E1646" i="12" s="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D9" i="15"/>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D59" i="15"/>
  <c r="AG67" i="15"/>
  <c r="AG32" i="15"/>
  <c r="AC66" i="15"/>
  <c r="AC49" i="15"/>
  <c r="AA24" i="15"/>
  <c r="AD14" i="15"/>
  <c r="AD81" i="15"/>
  <c r="AD100" i="15"/>
  <c r="AD94" i="15"/>
  <c r="AD60" i="15"/>
  <c r="AD71" i="15"/>
  <c r="AD74" i="15"/>
  <c r="AD85" i="15"/>
  <c r="AG13" i="15"/>
  <c r="AG92" i="15"/>
  <c r="AG22" i="15"/>
  <c r="AG82" i="15"/>
  <c r="AG18" i="15"/>
  <c r="AG24" i="15"/>
  <c r="AC97" i="15"/>
  <c r="AA18" i="15"/>
  <c r="AD63" i="15"/>
  <c r="AD49" i="15"/>
  <c r="AD68" i="15"/>
  <c r="AD79" i="15"/>
  <c r="AD78" i="15"/>
  <c r="AD89" i="15"/>
  <c r="AD55" i="15"/>
  <c r="AD66" i="15"/>
  <c r="AD77" i="15"/>
  <c r="AD96" i="15"/>
  <c r="AG8" i="15"/>
  <c r="AG76" i="15"/>
  <c r="AG10" i="15"/>
  <c r="AG80" i="15"/>
  <c r="AC42" i="15"/>
  <c r="N458" i="12"/>
  <c r="AA14" i="15"/>
  <c r="AD9" i="15"/>
  <c r="AD6" i="15"/>
  <c r="AD17" i="15"/>
  <c r="AD47" i="15"/>
  <c r="AD62" i="15"/>
  <c r="AD73" i="15"/>
  <c r="AD58" i="15"/>
  <c r="AD69" i="15"/>
  <c r="AD88" i="15"/>
  <c r="AD99" i="15"/>
  <c r="AG91" i="15"/>
  <c r="AG33" i="15"/>
  <c r="AG66" i="15"/>
  <c r="AG39" i="15"/>
  <c r="AC10" i="15"/>
  <c r="AC58" i="15"/>
  <c r="AD95" i="15"/>
  <c r="AD11" i="15"/>
  <c r="AD57" i="15"/>
  <c r="AD50" i="15"/>
  <c r="AD61"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E9" i="15" s="1"/>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R460" i="12"/>
  <c r="M431" i="11"/>
  <c r="M454" i="11" s="1"/>
  <c r="K845" i="12"/>
  <c r="O441" i="11"/>
  <c r="M430" i="11"/>
  <c r="M453" i="11" s="1"/>
  <c r="U308" i="11"/>
  <c r="K899" i="12"/>
  <c r="R307" i="11"/>
  <c r="M429" i="11"/>
  <c r="M452" i="11" s="1"/>
  <c r="C863" i="12"/>
  <c r="M319" i="11"/>
  <c r="R504" i="12"/>
  <c r="R444" i="12"/>
  <c r="R468"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66" i="12"/>
  <c r="R484" i="12"/>
  <c r="R429" i="12"/>
  <c r="R503" i="12"/>
  <c r="R452" i="12"/>
  <c r="R506" i="12"/>
  <c r="R480" i="12"/>
  <c r="R467"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511" i="12" s="1"/>
  <c r="R512"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60"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1131" i="12" s="1"/>
  <c r="C1234" i="12" s="1"/>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511" i="12" s="1"/>
  <c r="E512" i="12" s="1"/>
  <c r="E513"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H5" i="15" s="1"/>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518" i="12" s="1"/>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24" i="12" s="1"/>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B1749" i="12"/>
  <c r="E5"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S1159" i="12" l="1"/>
  <c r="S1262" i="12" s="1"/>
  <c r="S1468" i="12"/>
  <c r="S1571" i="12" s="1"/>
  <c r="S1365" i="12"/>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E514" i="12"/>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61" i="15"/>
  <c r="X103" i="15"/>
  <c r="X81" i="15"/>
  <c r="X42" i="15"/>
  <c r="X19" i="15"/>
  <c r="X65" i="15"/>
  <c r="X4" i="15"/>
  <c r="X82" i="15"/>
  <c r="X60"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9"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55" i="15"/>
  <c r="AG93" i="15"/>
  <c r="Z61" i="15"/>
  <c r="Z96" i="15"/>
  <c r="AC47" i="15"/>
  <c r="AC61" i="15"/>
  <c r="AG96" i="15"/>
  <c r="Z27" i="15"/>
  <c r="AC80" i="15"/>
  <c r="Y93" i="15"/>
  <c r="AF14" i="15"/>
  <c r="Z90" i="15"/>
  <c r="AC20" i="15"/>
  <c r="AB91" i="15"/>
  <c r="X68" i="15"/>
  <c r="X92" i="15"/>
  <c r="AB27"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E33"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K9" i="15" s="1"/>
  <c r="B1341" i="12"/>
  <c r="J9" i="15" s="1"/>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J45" i="15" l="1"/>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U443" i="12" s="1"/>
  <c r="U544" i="12" s="1"/>
  <c r="U545" i="12" s="1"/>
  <c r="U546" i="12" s="1"/>
  <c r="U547" i="12" s="1"/>
  <c r="U548" i="12" s="1"/>
  <c r="U549" i="12" s="1"/>
  <c r="U550" i="12" s="1"/>
  <c r="U551" i="12" s="1"/>
  <c r="U552" i="12" s="1"/>
  <c r="U553" i="12" s="1"/>
  <c r="U554" i="12" s="1"/>
  <c r="U555" i="12" s="1"/>
  <c r="U556" i="12" s="1"/>
  <c r="T425" i="12"/>
  <c r="T526" i="12" s="1"/>
  <c r="T527" i="12" s="1"/>
  <c r="T427" i="12"/>
  <c r="AE57" i="11"/>
  <c r="U456" i="12"/>
  <c r="B1574" i="12"/>
  <c r="I36" i="15" s="1"/>
  <c r="B1265" i="12"/>
  <c r="K36" i="15" s="1"/>
  <c r="AE53" i="11"/>
  <c r="AE55" i="11"/>
  <c r="AE56" i="11"/>
  <c r="R446" i="12"/>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557" i="12" l="1"/>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558" i="12" s="1"/>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S203" i="11" l="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U559" i="12"/>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52" i="12" l="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indexed="81"/>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<sst xmlns="http://schemas.openxmlformats.org/spreadsheetml/2006/main" count="869" uniqueCount="485">
  <si>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</si>
  <si>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</si>
  <si>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</si>
  <si>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</si>
  <si>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</si>
  <si>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</si>
  <si>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</si>
  <si>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</si>
  <si>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</si>
  <si>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</si>
  <si>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</si>
  <si>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</si>
  <si>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</si>
  <si>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</si>
  <si>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</si>
  <si>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</si>
  <si>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</si>
  <si>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</si>
  <si>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</si>
  <si>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</si>
  <si>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</si>
  <si>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</si>
  <si>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</si>
  <si>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</si>
  <si>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</si>
  <si>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</si>
  <si>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</si>
  <si>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</si>
  <si>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</si>
  <si>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</si>
  <si>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</si>
  <si>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</si>
  <si>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</si>
  <si>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</si>
  <si>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</si>
  <si>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</si>
  <si>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</si>
  <si>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</si>
  <si>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</si>
  <si>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</si>
  <si>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</si>
  <si>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</si>
  <si>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</si>
  <si>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</si>
  <si>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</si>
  <si>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</si>
  <si>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</si>
  <si>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</si>
  <si>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</si>
  <si>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</si>
  <si>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</si>
  <si>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</si>
  <si>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</si>
  <si>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</si>
  <si>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</si>
  <si>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</si>
  <si>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</si>
  <si>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</si>
  <si>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</si>
  <si>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</si>
  <si>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</si>
  <si>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</si>
  <si>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</si>
  <si>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</si>
  <si>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</si>
  <si>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</si>
  <si>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</si>
  <si>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</si>
  <si>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</si>
  <si>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</si>
  <si>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</si>
  <si>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</si>
  <si>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</si>
  <si>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</si>
  <si>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</si>
  <si>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</si>
  <si>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</si>
  <si>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</si>
  <si>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</si>
  <si>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</si>
  <si>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</si>
  <si>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</si>
  <si>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</si>
  <si>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</si>
  <si>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</si>
  <si>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</si>
  <si>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</si>
  <si>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</si>
  <si>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</si>
  <si>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</si>
  <si>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</si>
  <si>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</si>
  <si>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</si>
  <si>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</si>
  <si>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</si>
  <si>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</si>
  <si>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</si>
  <si>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</si>
  <si>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</si>
  <si>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</si>
  <si>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</si>
  <si>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</si>
  <si>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</si>
  <si>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</si>
  <si>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</si>
  <si>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</si>
  <si>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</si>
  <si>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</si>
  <si>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</si>
  <si>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</si>
  <si>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</si>
  <si>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</si>
  <si>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</si>
  <si>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</si>
  <si>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</si>
  <si>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</si>
  <si>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</si>
  <si>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</si>
  <si>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</si>
  <si>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</si>
  <si>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</si>
  <si>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</si>
  <si>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</si>
  <si>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</si>
  <si>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</si>
  <si>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</si>
  <si>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</si>
  <si>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</si>
  <si>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</si>
  <si>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</si>
  <si>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</si>
  <si>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</si>
  <si>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</si>
  <si>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</si>
  <si>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</si>
  <si>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</si>
  <si>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</si>
  <si>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</si>
  <si>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</si>
  <si>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</si>
  <si>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</si>
  <si>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</si>
  <si>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</si>
  <si>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</si>
  <si>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</si>
  <si>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</si>
  <si>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</si>
  <si>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</si>
  <si>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</si>
  <si>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</si>
  <si>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</si>
  <si>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</si>
  <si>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</si>
  <si>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</si>
  <si>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</si>
  <si>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</si>
  <si>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</si>
  <si>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</si>
  <si>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</si>
  <si>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</si>
  <si>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</si>
  <si>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</si>
  <si>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</si>
  <si>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</si>
  <si>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</si>
  <si>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</si>
  <si>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</si>
  <si>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</si>
  <si>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</si>
  <si>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</si>
  <si>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</si>
  <si>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</si>
  <si>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</si>
  <si>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</si>
  <si>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</si>
  <si>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</si>
  <si>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</si>
  <si>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</si>
  <si>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</si>
  <si>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</si>
  <si>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</si>
  <si>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</si>
  <si>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</si>
  <si>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</si>
  <si>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</si>
  <si>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</si>
  <si>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</si>
  <si>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</si>
  <si>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</si>
  <si>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</si>
  <si>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</si>
  <si>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</si>
  <si>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</si>
  <si>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</si>
  <si>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</si>
  <si>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</si>
  <si>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</si>
  <si>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</si>
  <si>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</si>
  <si>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</si>
  <si>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</si>
  <si>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</si>
  <si>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</si>
  <si>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</si>
  <si>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</si>
  <si>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</si>
  <si>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</si>
  <si>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</si>
  <si>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</si>
  <si>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</si>
  <si>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</si>
  <si>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</si>
  <si>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</si>
  <si>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</si>
  <si>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</si>
  <si>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</si>
  <si>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</si>
  <si>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</si>
  <si>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</si>
  <si>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</si>
  <si>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</si>
  <si>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</si>
  <si>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</si>
  <si>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</si>
  <si>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</si>
  <si>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</si>
  <si>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</si>
  <si>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</si>
  <si>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</si>
  <si>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</si>
  <si>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</si>
  <si>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</si>
  <si>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</si>
  <si>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</si>
  <si>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</si>
  <si>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</si>
  <si>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</si>
  <si>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</si>
  <si>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</si>
  <si>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</si>
  <si>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</si>
  <si>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</si>
  <si>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</si>
  <si>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</si>
  <si>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</si>
  <si>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</si>
  <si>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</si>
  <si>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</si>
  <si>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</si>
  <si>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</si>
  <si>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</si>
  <si>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</si>
  <si>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</si>
  <si>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</si>
  <si>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</si>
  <si>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</si>
  <si>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</si>
  <si>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</si>
  <si>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</si>
  <si>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</si>
  <si>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</si>
  <si>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</si>
  <si>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</si>
  <si>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</si>
  <si>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</si>
  <si>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</si>
  <si>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</si>
  <si>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</si>
  <si>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</si>
  <si>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</si>
  <si>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</si>
  <si>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</si>
  <si>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</si>
  <si>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</si>
  <si>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</si>
  <si>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</si>
  <si>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</si>
  <si>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</si>
  <si>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</si>
  <si>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</si>
  <si>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</si>
  <si>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</si>
  <si>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</si>
  <si>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</si>
  <si>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</si>
  <si>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</si>
  <si>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</si>
  <si>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</si>
  <si>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</si>
  <si>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</si>
  <si>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</si>
  <si>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</si>
  <si>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</si>
  <si>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</si>
  <si>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</si>
  <si>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</si>
  <si>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</si>
  <si>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</si>
  <si>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</si>
  <si>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</si>
  <si>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</si>
  <si>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</si>
  <si>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</si>
  <si>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</si>
  <si>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</si>
  <si>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</si>
  <si>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</si>
  <si>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</si>
  <si>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</si>
  <si>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</si>
  <si>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</si>
  <si>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</si>
  <si>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</si>
  <si>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</si>
  <si>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</si>
  <si>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</si>
  <si>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</si>
  <si>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</si>
  <si>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</si>
  <si>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</si>
  <si>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</si>
  <si>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</si>
  <si>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</si>
  <si>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</si>
  <si>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</si>
  <si>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</si>
  <si>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</si>
  <si>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</si>
  <si>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</si>
  <si>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</si>
  <si>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</si>
  <si>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</si>
  <si>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</si>
  <si>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</si>
  <si>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</si>
  <si>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</si>
  <si>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</si>
  <si>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</si>
  <si>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</si>
  <si>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</si>
  <si>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</si>
  <si>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</si>
  <si>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</si>
  <si>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</si>
  <si>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</si>
  <si>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</si>
  <si>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</si>
  <si>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</si>
  <si>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</si>
  <si>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</si>
  <si>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</si>
  <si>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</si>
  <si>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</si>
  <si>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</si>
  <si>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</si>
  <si>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</si>
  <si>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</si>
  <si>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</si>
  <si>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</si>
  <si>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</si>
  <si>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</si>
  <si>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</si>
  <si>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</si>
  <si>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</si>
  <si>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</si>
  <si>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</si>
  <si>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</si>
  <si>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</si>
  <si>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</si>
  <si>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</si>
  <si>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</si>
  <si>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</si>
  <si>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</si>
  <si>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</si>
  <si>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</si>
  <si>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</si>
  <si>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</si>
  <si>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</si>
  <si>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</si>
  <si>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</si>
  <si>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</si>
  <si>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</si>
  <si>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</si>
  <si>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</si>
  <si>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</si>
  <si>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</si>
  <si>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</si>
  <si>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</si>
  <si>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</si>
  <si>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</si>
  <si>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</si>
  <si>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</si>
  <si>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</si>
  <si>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</si>
  <si>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</si>
  <si>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</si>
  <si>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</si>
  <si>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</si>
  <si>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</si>
  <si>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</si>
  <si>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</si>
  <si>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</si>
  <si>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</si>
  <si>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</si>
  <si>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</si>
  <si>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</si>
  <si>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</si>
  <si>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</si>
  <si>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</si>
  <si>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</si>
  <si>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</si>
  <si>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</si>
  <si>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</si>
  <si>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</si>
  <si>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</si>
  <si>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</si>
  <si>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</si>
  <si>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</si>
  <si>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</si>
  <si>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</si>
  <si>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</si>
  <si>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</si>
  <si>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</si>
  <si>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</si>
  <si>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</si>
  <si>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</si>
  <si>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</si>
  <si>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</si>
  <si>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</si>
  <si>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</si>
  <si>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</si>
  <si>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</si>
  <si>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</si>
  <si>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</si>
  <si>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</si>
  <si>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</si>
  <si>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</si>
  <si>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</si>
  <si>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</si>
  <si>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</si>
  <si>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</si>
  <si>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</si>
  <si>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</si>
  <si>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</si>
  <si>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</si>
  <si>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</si>
  <si>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</si>
  <si>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</si>
  <si>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</si>
  <si>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</si>
  <si>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</si>
  <si>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</si>
  <si>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</si>
  <si>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</si>
  <si>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</si>
  <si>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</si>
  <si>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</si>
  <si>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</si>
  <si>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</si>
  <si>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</si>
  <si>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</si>
  <si>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</si>
  <si>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</si>
  <si>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</si>
  <si>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</si>
  <si>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</si>
  <si>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</si>
  <si>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</si>
  <si>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</si>
  <si>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</si>
  <si>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</si>
  <si>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</si>
  <si>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</si>
  <si>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</si>
  <si>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</si>
  <si>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</si>
  <si>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</si>
  <si>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</si>
  <si>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</si>
  <si>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</si>
  <si>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</si>
  <si>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</si>
  <si>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</si>
  <si>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</si>
  <si>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Fluency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</si>
</sst>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5"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s>
  <fills count="11">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39">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38" fillId="3" borderId="1" xfId="0" applyNumberFormat="1" applyFont="1" applyFill="1" applyBorder="1" applyAlignment="1" applyProtection="1">
      <alignment horizontal="center"/>
      <protection locked="0"/>
    </xf>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2"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8" fillId="2" borderId="0" xfId="0" applyFont="1" applyFill="1" applyAlignment="1" applyProtection="1">
      <alignment horizontal="center" wrapText="1"/>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0" fontId="30" fillId="2" borderId="0" xfId="0"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3" xfId="0" applyFont="1" applyFill="1" applyBorder="1" applyAlignment="1" applyProtection="1">
      <alignment horizontal="center"/>
      <protection hidden="1"/>
    </xf>
    <xf numFmtId="0" fontId="28" fillId="5" borderId="0" xfId="0" applyFont="1" applyFill="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1" xfId="0" applyFont="1" applyFill="1" applyBorder="1" applyAlignment="1">
      <alignment horizontal="center"/>
    </xf>
    <xf numFmtId="165" fontId="28" fillId="5" borderId="1" xfId="0" applyNumberFormat="1" applyFont="1" applyFill="1" applyBorder="1" applyAlignment="1" applyProtection="1">
      <alignment horizontal="center"/>
      <protection hidden="1"/>
    </xf>
    <xf numFmtId="2" fontId="28" fillId="5" borderId="1"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cellXfs>
  <cellStyles count="2">
    <cellStyle name="Hyperlink" xfId="1" builtinId="8"/>
    <cellStyle name="Normal" xfId="0" builtinId="0"/>
  </cellStyles>
  <dxfs count="2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6.9871710373713256</c:v>
                  </c:pt>
                  <c:pt idx="1">
                    <c:v>8.9358824258873426</c:v>
                  </c:pt>
                  <c:pt idx="2">
                    <c:v>10.579629074375688</c:v>
                  </c:pt>
                  <c:pt idx="3">
                    <c:v>9.0430182657903799</c:v>
                  </c:pt>
                  <c:pt idx="4">
                    <c:v>10.908908510635541</c:v>
                  </c:pt>
                  <c:pt idx="5">
                    <c:v>6.0847714867285987</c:v>
                  </c:pt>
                  <c:pt idx="6">
                    <c:v>8.5603556188271028</c:v>
                  </c:pt>
                  <c:pt idx="7">
                    <c:v>6.2491175436117032</c:v>
                  </c:pt>
                  <c:pt idx="8">
                    <c:v>6.3355225411156653</c:v>
                  </c:pt>
                  <c:pt idx="9">
                    <c:v>6.2770714657488895</c:v>
                  </c:pt>
                  <c:pt idx="10">
                    <c:v>11.075190292946317</c:v>
                  </c:pt>
                  <c:pt idx="11">
                    <c:v>9.2417792898086475</c:v>
                  </c:pt>
                  <c:pt idx="12">
                    <c:v>6.5166294800119289</c:v>
                  </c:pt>
                  <c:pt idx="13">
                    <c:v>11.339015603636852</c:v>
                  </c:pt>
                  <c:pt idx="14">
                    <c:v>12.231212991894168</c:v>
                  </c:pt>
                  <c:pt idx="15">
                    <c:v>12.413457364352126</c:v>
                  </c:pt>
                  <c:pt idx="16">
                    <c:v>5.0616035801697024</c:v>
                  </c:pt>
                  <c:pt idx="17">
                    <c:v>8.0368641211660758</c:v>
                  </c:pt>
                  <c:pt idx="18">
                    <c:v>8.556528561808463</c:v>
                  </c:pt>
                  <c:pt idx="19">
                    <c:v>10.224340160999731</c:v>
                  </c:pt>
                </c:numCache>
              </c:numRef>
            </c:plus>
            <c:minus>
              <c:numRef>
                <c:f>ComCalc!$V$2:$V$21</c:f>
                <c:numCache>
                  <c:formatCode>General</c:formatCode>
                  <c:ptCount val="20"/>
                  <c:pt idx="0">
                    <c:v>9.2395134677181261</c:v>
                  </c:pt>
                  <c:pt idx="1">
                    <c:v>12.738540474035801</c:v>
                  </c:pt>
                  <c:pt idx="2">
                    <c:v>12.13179503768832</c:v>
                  </c:pt>
                  <c:pt idx="3">
                    <c:v>11.940114676098659</c:v>
                  </c:pt>
                  <c:pt idx="4">
                    <c:v>13.193701791558311</c:v>
                  </c:pt>
                  <c:pt idx="5">
                    <c:v>6.7075540272297332</c:v>
                  </c:pt>
                  <c:pt idx="6">
                    <c:v>10.370793282771658</c:v>
                  </c:pt>
                  <c:pt idx="7">
                    <c:v>7.9707709653940952</c:v>
                  </c:pt>
                  <c:pt idx="8">
                    <c:v>6.4309435354307993</c:v>
                  </c:pt>
                  <c:pt idx="9">
                    <c:v>8.1804716685095826</c:v>
                  </c:pt>
                  <c:pt idx="10">
                    <c:v>11.536593328188175</c:v>
                  </c:pt>
                  <c:pt idx="11">
                    <c:v>11.744624759523873</c:v>
                  </c:pt>
                  <c:pt idx="12">
                    <c:v>6.8298507855671886</c:v>
                  </c:pt>
                  <c:pt idx="13">
                    <c:v>15.542857125655161</c:v>
                  </c:pt>
                  <c:pt idx="14">
                    <c:v>14.949392782238718</c:v>
                  </c:pt>
                  <c:pt idx="15">
                    <c:v>17.375416189045978</c:v>
                  </c:pt>
                  <c:pt idx="16">
                    <c:v>5.7819941238252568</c:v>
                  </c:pt>
                  <c:pt idx="17">
                    <c:v>8.88277889394314</c:v>
                  </c:pt>
                  <c:pt idx="18">
                    <c:v>8.7333700046226141</c:v>
                  </c:pt>
                  <c:pt idx="19">
                    <c:v>9.7486597060074018</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129</c:v>
                </c:pt>
                <c:pt idx="1">
                  <c:v>127</c:v>
                </c:pt>
                <c:pt idx="2">
                  <c:v>110</c:v>
                </c:pt>
                <c:pt idx="3">
                  <c:v>122</c:v>
                </c:pt>
                <c:pt idx="4">
                  <c:v>113</c:v>
                </c:pt>
                <c:pt idx="5">
                  <c:v>113</c:v>
                </c:pt>
                <c:pt idx="6">
                  <c:v>117</c:v>
                </c:pt>
                <c:pt idx="7">
                  <c:v>129</c:v>
                </c:pt>
                <c:pt idx="8">
                  <c:v>102</c:v>
                </c:pt>
                <c:pt idx="9">
                  <c:v>131</c:v>
                </c:pt>
                <c:pt idx="10">
                  <c:v>103</c:v>
                </c:pt>
                <c:pt idx="11">
                  <c:v>119</c:v>
                </c:pt>
                <c:pt idx="12">
                  <c:v>106</c:v>
                </c:pt>
                <c:pt idx="13">
                  <c:v>119</c:v>
                </c:pt>
                <c:pt idx="14">
                  <c:v>112</c:v>
                </c:pt>
                <c:pt idx="15">
                  <c:v>118</c:v>
                </c:pt>
                <c:pt idx="16">
                  <c:v>121</c:v>
                </c:pt>
                <c:pt idx="17">
                  <c:v>110</c:v>
                </c:pt>
                <c:pt idx="18">
                  <c:v>102</c:v>
                </c:pt>
                <c:pt idx="19">
                  <c:v>96</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checked="Checked"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zoomScale="110" zoomScaleNormal="110" workbookViewId="0">
      <pane xSplit="2" ySplit="2" topLeftCell="C12" activePane="bottomRight" state="frozen"/>
      <selection pane="topRight" activeCell="C1" sqref="C1"/>
      <selection pane="bottomLeft" activeCell="A3" sqref="A3"/>
      <selection pane="bottomRight" activeCell="F9" sqref="F9"/>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51" width="10.1640625" style="2" customWidth="1"/>
    <col min="52" max="55" width="12.1640625" style="2" customWidth="1"/>
    <col min="56"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Test 63</v>
      </c>
      <c r="BQ2" s="82" t="str">
        <f>INDEX('Create Composites'!$A$4:$A$103,COLUMN(BL1),1)</f>
        <v>Test 64</v>
      </c>
      <c r="BR2" s="82" t="str">
        <f>INDEX('Create Composites'!$A$4:$A$103,COLUMN(BM1),1)</f>
        <v>Test 65</v>
      </c>
      <c r="BS2" s="82" t="str">
        <f>INDEX('Create Composites'!$A$4:$A$103,COLUMN(BN1),1)</f>
        <v>Test 66</v>
      </c>
      <c r="BT2" s="82" t="str">
        <f>INDEX('Create Composites'!$A$4:$A$103,COLUMN(BO1),1)</f>
        <v>Test 67</v>
      </c>
      <c r="BU2" s="82" t="str">
        <f>INDEX('Create Composites'!$A$4:$A$103,COLUMN(BP1),1)</f>
        <v>Test 68</v>
      </c>
      <c r="BV2" s="82" t="str">
        <f>INDEX('Create Composites'!$A$4:$A$103,COLUMN(BQ1),1)</f>
        <v>Test 69</v>
      </c>
      <c r="BW2" s="82" t="str">
        <f>INDEX('Create Composites'!$A$4:$A$103,COLUMN(BR1),1)</f>
        <v>Test 70</v>
      </c>
      <c r="BX2" s="82" t="str">
        <f>INDEX('Create Composites'!$A$4:$A$103,COLUMN(BS1),1)</f>
        <v>Test 71</v>
      </c>
      <c r="BY2" s="82" t="str">
        <f>INDEX('Create Composites'!$A$4:$A$103,COLUMN(BT1),1)</f>
        <v>Test 72</v>
      </c>
      <c r="BZ2" s="82" t="str">
        <f>INDEX('Create Composites'!$A$4:$A$103,COLUMN(BU1),1)</f>
        <v>Test 73</v>
      </c>
      <c r="CA2" s="82" t="str">
        <f>INDEX('Create Composites'!$A$4:$A$103,COLUMN(BV1),1)</f>
        <v>Test 74</v>
      </c>
      <c r="CB2" s="82" t="str">
        <f>INDEX('Create Composites'!$A$4:$A$103,COLUMN(BW1),1)</f>
        <v>Test 75</v>
      </c>
      <c r="CC2" s="82" t="str">
        <f>INDEX('Create Composites'!$A$4:$A$103,COLUMN(BX1),1)</f>
        <v>Test 76</v>
      </c>
      <c r="CD2" s="82" t="str">
        <f>INDEX('Create Composites'!$A$4:$A$103,COLUMN(BY1),1)</f>
        <v>Test 77</v>
      </c>
      <c r="CE2" s="82" t="str">
        <f>INDEX('Create Composites'!$A$4:$A$103,COLUMN(BZ1),1)</f>
        <v>Test 78</v>
      </c>
      <c r="CF2" s="82" t="str">
        <f>INDEX('Create Composites'!$A$4:$A$103,COLUMN(CA1),1)</f>
        <v>Test 79</v>
      </c>
      <c r="CG2" s="82" t="str">
        <f>INDEX('Create Composites'!$A$4:$A$103,COLUMN(CB1),1)</f>
        <v>Test 80</v>
      </c>
      <c r="CH2" s="82" t="str">
        <f>INDEX('Create Composites'!$A$4:$A$103,COLUMN(CC1),1)</f>
        <v>Test 81</v>
      </c>
      <c r="CI2" s="82" t="str">
        <f>INDEX('Create Composites'!$A$4:$A$103,COLUMN(CD1),1)</f>
        <v>Test 82</v>
      </c>
      <c r="CJ2" s="82" t="str">
        <f>INDEX('Create Composites'!$A$4:$A$103,COLUMN(CE1),1)</f>
        <v>Test 83</v>
      </c>
      <c r="CK2" s="82" t="str">
        <f>INDEX('Create Composites'!$A$4:$A$103,COLUMN(CF1),1)</f>
        <v>Test 84</v>
      </c>
      <c r="CL2" s="82" t="str">
        <f>INDEX('Create Composites'!$A$4:$A$103,COLUMN(CG1),1)</f>
        <v>Test 85</v>
      </c>
      <c r="CM2" s="82" t="str">
        <f>INDEX('Create Composites'!$A$4:$A$103,COLUMN(CH1),1)</f>
        <v>Test 86</v>
      </c>
      <c r="CN2" s="82" t="str">
        <f>INDEX('Create Composites'!$A$4:$A$103,COLUMN(CI1),1)</f>
        <v>Test 87</v>
      </c>
      <c r="CO2" s="82" t="str">
        <f>INDEX('Create Composites'!$A$4:$A$103,COLUMN(CJ1),1)</f>
        <v>Test 88</v>
      </c>
      <c r="CP2" s="82" t="str">
        <f>INDEX('Create Composites'!$A$4:$A$103,COLUMN(CK1),1)</f>
        <v>Test 89</v>
      </c>
      <c r="CQ2" s="82" t="str">
        <f>INDEX('Create Composites'!$A$4:$A$103,COLUMN(CL1),1)</f>
        <v>Test 90</v>
      </c>
      <c r="CR2" s="82" t="str">
        <f>INDEX('Create Composites'!$A$4:$A$103,COLUMN(CM1),1)</f>
        <v>Test 91</v>
      </c>
      <c r="CS2" s="82" t="str">
        <f>INDEX('Create Composites'!$A$4:$A$103,COLUMN(CN1),1)</f>
        <v>Test 92</v>
      </c>
      <c r="CT2" s="82" t="str">
        <f>INDEX('Create Composites'!$A$4:$A$103,COLUMN(CO1),1)</f>
        <v>Test 93</v>
      </c>
      <c r="CU2" s="82" t="str">
        <f>INDEX('Create Composites'!$A$4:$A$103,COLUMN(CP1),1)</f>
        <v>Test 94</v>
      </c>
      <c r="CV2" s="82" t="str">
        <f>INDEX('Create Composites'!$A$4:$A$103,COLUMN(CQ1),1)</f>
        <v>Test 95</v>
      </c>
      <c r="CW2" s="82" t="str">
        <f>INDEX('Create Composites'!$A$4:$A$103,COLUMN(CR1),1)</f>
        <v>Test 96</v>
      </c>
      <c r="CX2" s="82" t="str">
        <f>INDEX('Create Composites'!$A$4:$A$103,COLUMN(CS1),1)</f>
        <v>Test 97</v>
      </c>
      <c r="CY2" s="82" t="str">
        <f>INDEX('Create Composites'!$A$4:$A$103,COLUMN(CT1),1)</f>
        <v>Test 98</v>
      </c>
      <c r="CZ2" s="82" t="str">
        <f>INDEX('Create Composites'!$A$4:$A$103,COLUMN(CU1),1)</f>
        <v>Test 99</v>
      </c>
      <c r="DA2" s="82" t="str">
        <f>INDEX('Create Composites'!$A$4:$A$103,COLUMN(CV1),1)</f>
        <v>Test 100</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5"/>
      <c r="AF5" s="115"/>
      <c r="AG5" s="115"/>
      <c r="AH5" s="115"/>
      <c r="AI5" s="115"/>
      <c r="AJ5" s="115"/>
      <c r="AK5" s="115"/>
      <c r="AL5" s="115"/>
      <c r="AM5" s="115"/>
      <c r="AN5" s="115"/>
      <c r="AO5" s="115"/>
      <c r="AP5" s="115"/>
      <c r="AQ5" s="115"/>
      <c r="AR5" s="115"/>
      <c r="AS5" s="115"/>
      <c r="AT5" s="115"/>
      <c r="AU5" s="115"/>
      <c r="AV5" s="115"/>
      <c r="AW5" s="115"/>
      <c r="AX5" s="115"/>
      <c r="AY5" s="115"/>
      <c r="AZ5" s="116" t="s">
        <v>348</v>
      </c>
      <c r="BA5" s="116" t="s">
        <v>348</v>
      </c>
      <c r="BB5" s="116" t="s">
        <v>348</v>
      </c>
      <c r="BC5" s="116" t="s">
        <v>348</v>
      </c>
      <c r="BD5" s="116"/>
      <c r="BE5" s="116"/>
      <c r="BF5" s="116"/>
      <c r="BG5" s="116"/>
      <c r="BH5" s="116"/>
      <c r="BI5" s="116"/>
      <c r="BJ5" s="116"/>
      <c r="BK5" s="116"/>
      <c r="BL5" s="116"/>
      <c r="BM5" s="116"/>
      <c r="BN5" s="116"/>
      <c r="BO5" s="116"/>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5"/>
      <c r="AF6" s="115"/>
      <c r="AG6" s="115"/>
      <c r="AH6" s="115"/>
      <c r="AI6" s="115"/>
      <c r="AJ6" s="115"/>
      <c r="AK6" s="115"/>
      <c r="AL6" s="115"/>
      <c r="AM6" s="115"/>
      <c r="AN6" s="115"/>
      <c r="AO6" s="115"/>
      <c r="AP6" s="115"/>
      <c r="AQ6" s="115"/>
      <c r="AR6" s="115"/>
      <c r="AS6" s="115"/>
      <c r="AT6" s="115"/>
      <c r="AU6" s="115"/>
      <c r="AV6" s="115"/>
      <c r="AW6" s="115"/>
      <c r="AX6" s="115"/>
      <c r="AY6" s="115"/>
      <c r="AZ6" s="116" t="s">
        <v>348</v>
      </c>
      <c r="BA6" s="116" t="s">
        <v>348</v>
      </c>
      <c r="BB6" s="116" t="s">
        <v>348</v>
      </c>
      <c r="BC6" s="116" t="s">
        <v>348</v>
      </c>
      <c r="BD6" s="116"/>
      <c r="BE6" s="116"/>
      <c r="BF6" s="116"/>
      <c r="BG6" s="116"/>
      <c r="BH6" s="116"/>
      <c r="BI6" s="116"/>
      <c r="BJ6" s="116"/>
      <c r="BK6" s="116"/>
      <c r="BL6" s="116"/>
      <c r="BM6" s="116"/>
      <c r="BN6" s="116"/>
      <c r="BO6" s="116"/>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5"/>
      <c r="AF7" s="115"/>
      <c r="AG7" s="115"/>
      <c r="AH7" s="115"/>
      <c r="AI7" s="115"/>
      <c r="AJ7" s="115"/>
      <c r="AK7" s="115"/>
      <c r="AL7" s="115"/>
      <c r="AM7" s="115"/>
      <c r="AN7" s="115"/>
      <c r="AO7" s="115"/>
      <c r="AP7" s="115"/>
      <c r="AQ7" s="115"/>
      <c r="AR7" s="115"/>
      <c r="AS7" s="115"/>
      <c r="AT7" s="115"/>
      <c r="AU7" s="115"/>
      <c r="AV7" s="115"/>
      <c r="AW7" s="115"/>
      <c r="AX7" s="115"/>
      <c r="AY7" s="115"/>
      <c r="AZ7" s="116" t="s">
        <v>348</v>
      </c>
      <c r="BA7" s="116" t="s">
        <v>348</v>
      </c>
      <c r="BB7" s="116" t="s">
        <v>348</v>
      </c>
      <c r="BC7" s="116" t="s">
        <v>348</v>
      </c>
      <c r="BD7" s="116"/>
      <c r="BE7" s="116"/>
      <c r="BF7" s="116"/>
      <c r="BG7" s="116"/>
      <c r="BH7" s="116"/>
      <c r="BI7" s="116"/>
      <c r="BJ7" s="116"/>
      <c r="BK7" s="116"/>
      <c r="BL7" s="116"/>
      <c r="BM7" s="116"/>
      <c r="BN7" s="116"/>
      <c r="BO7" s="116"/>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5"/>
      <c r="AF8" s="115"/>
      <c r="AG8" s="115"/>
      <c r="AH8" s="115"/>
      <c r="AI8" s="115"/>
      <c r="AJ8" s="115"/>
      <c r="AK8" s="115"/>
      <c r="AL8" s="115"/>
      <c r="AM8" s="115"/>
      <c r="AN8" s="115"/>
      <c r="AO8" s="115"/>
      <c r="AP8" s="115"/>
      <c r="AQ8" s="115"/>
      <c r="AR8" s="115"/>
      <c r="AS8" s="115"/>
      <c r="AT8" s="115"/>
      <c r="AU8" s="115"/>
      <c r="AV8" s="115"/>
      <c r="AW8" s="115"/>
      <c r="AX8" s="115"/>
      <c r="AY8" s="115"/>
      <c r="AZ8" s="116" t="s">
        <v>348</v>
      </c>
      <c r="BA8" s="116" t="s">
        <v>348</v>
      </c>
      <c r="BB8" s="116" t="s">
        <v>348</v>
      </c>
      <c r="BC8" s="116" t="s">
        <v>348</v>
      </c>
      <c r="BD8" s="116"/>
      <c r="BE8" s="116"/>
      <c r="BF8" s="116"/>
      <c r="BG8" s="116"/>
      <c r="BH8" s="116"/>
      <c r="BI8" s="116"/>
      <c r="BJ8" s="116"/>
      <c r="BK8" s="116"/>
      <c r="BL8" s="116"/>
      <c r="BM8" s="116"/>
      <c r="BN8" s="116"/>
      <c r="BO8" s="116"/>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5"/>
      <c r="AF9" s="115"/>
      <c r="AG9" s="115"/>
      <c r="AH9" s="115"/>
      <c r="AI9" s="115"/>
      <c r="AJ9" s="115"/>
      <c r="AK9" s="115"/>
      <c r="AL9" s="115"/>
      <c r="AM9" s="115"/>
      <c r="AN9" s="115"/>
      <c r="AO9" s="115"/>
      <c r="AP9" s="115"/>
      <c r="AQ9" s="115"/>
      <c r="AR9" s="115"/>
      <c r="AS9" s="115"/>
      <c r="AT9" s="115"/>
      <c r="AU9" s="115"/>
      <c r="AV9" s="115"/>
      <c r="AW9" s="115"/>
      <c r="AX9" s="115"/>
      <c r="AY9" s="115"/>
      <c r="AZ9" s="116" t="s">
        <v>348</v>
      </c>
      <c r="BA9" s="116" t="s">
        <v>348</v>
      </c>
      <c r="BB9" s="116" t="s">
        <v>348</v>
      </c>
      <c r="BC9" s="116" t="s">
        <v>348</v>
      </c>
      <c r="BD9" s="116"/>
      <c r="BE9" s="116"/>
      <c r="BF9" s="116"/>
      <c r="BG9" s="116"/>
      <c r="BH9" s="116"/>
      <c r="BI9" s="116"/>
      <c r="BJ9" s="116"/>
      <c r="BK9" s="116"/>
      <c r="BL9" s="116"/>
      <c r="BM9" s="116"/>
      <c r="BN9" s="116"/>
      <c r="BO9" s="116"/>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6" t="s">
        <v>348</v>
      </c>
      <c r="BA10" s="116" t="s">
        <v>348</v>
      </c>
      <c r="BB10" s="116" t="s">
        <v>348</v>
      </c>
      <c r="BC10" s="116" t="s">
        <v>348</v>
      </c>
      <c r="BD10" s="116"/>
      <c r="BE10" s="116"/>
      <c r="BF10" s="116"/>
      <c r="BG10" s="116"/>
      <c r="BH10" s="116"/>
      <c r="BI10" s="116"/>
      <c r="BJ10" s="116"/>
      <c r="BK10" s="116"/>
      <c r="BL10" s="116"/>
      <c r="BM10" s="116"/>
      <c r="BN10" s="116"/>
      <c r="BO10" s="116"/>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6" t="s">
        <v>348</v>
      </c>
      <c r="BA11" s="116" t="s">
        <v>348</v>
      </c>
      <c r="BB11" s="116" t="s">
        <v>348</v>
      </c>
      <c r="BC11" s="116" t="s">
        <v>348</v>
      </c>
      <c r="BD11" s="116"/>
      <c r="BE11" s="116"/>
      <c r="BF11" s="116"/>
      <c r="BG11" s="116"/>
      <c r="BH11" s="116"/>
      <c r="BI11" s="116"/>
      <c r="BJ11" s="116"/>
      <c r="BK11" s="116"/>
      <c r="BL11" s="116"/>
      <c r="BM11" s="116"/>
      <c r="BN11" s="116"/>
      <c r="BO11" s="116"/>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6" t="s">
        <v>348</v>
      </c>
      <c r="BA12" s="116" t="s">
        <v>348</v>
      </c>
      <c r="BB12" s="116" t="s">
        <v>348</v>
      </c>
      <c r="BC12" s="116" t="s">
        <v>348</v>
      </c>
      <c r="BD12" s="116"/>
      <c r="BE12" s="116"/>
      <c r="BF12" s="116"/>
      <c r="BG12" s="116"/>
      <c r="BH12" s="116"/>
      <c r="BI12" s="116"/>
      <c r="BJ12" s="116"/>
      <c r="BK12" s="116"/>
      <c r="BL12" s="116"/>
      <c r="BM12" s="116"/>
      <c r="BN12" s="116"/>
      <c r="BO12" s="116"/>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6" t="s">
        <v>348</v>
      </c>
      <c r="BA13" s="116" t="s">
        <v>348</v>
      </c>
      <c r="BB13" s="116" t="s">
        <v>348</v>
      </c>
      <c r="BC13" s="116" t="s">
        <v>348</v>
      </c>
      <c r="BD13" s="116"/>
      <c r="BE13" s="116"/>
      <c r="BF13" s="116"/>
      <c r="BG13" s="116"/>
      <c r="BH13" s="116"/>
      <c r="BI13" s="116"/>
      <c r="BJ13" s="116"/>
      <c r="BK13" s="116"/>
      <c r="BL13" s="116"/>
      <c r="BM13" s="116"/>
      <c r="BN13" s="116"/>
      <c r="BO13" s="116"/>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6" t="s">
        <v>348</v>
      </c>
      <c r="BA14" s="116" t="s">
        <v>348</v>
      </c>
      <c r="BB14" s="116" t="s">
        <v>348</v>
      </c>
      <c r="BC14" s="116" t="s">
        <v>348</v>
      </c>
      <c r="BD14" s="116"/>
      <c r="BE14" s="116"/>
      <c r="BF14" s="116"/>
      <c r="BG14" s="116"/>
      <c r="BH14" s="116"/>
      <c r="BI14" s="116"/>
      <c r="BJ14" s="116"/>
      <c r="BK14" s="116"/>
      <c r="BL14" s="116"/>
      <c r="BM14" s="116"/>
      <c r="BN14" s="116"/>
      <c r="BO14" s="116"/>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0.91</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6" t="s">
        <v>348</v>
      </c>
      <c r="BA15" s="116" t="s">
        <v>348</v>
      </c>
      <c r="BB15" s="116" t="s">
        <v>348</v>
      </c>
      <c r="BC15" s="116" t="s">
        <v>348</v>
      </c>
      <c r="BD15" s="116"/>
      <c r="BE15" s="116"/>
      <c r="BF15" s="116"/>
      <c r="BG15" s="116"/>
      <c r="BH15" s="116"/>
      <c r="BI15" s="116"/>
      <c r="BJ15" s="116"/>
      <c r="BK15" s="116"/>
      <c r="BL15" s="116"/>
      <c r="BM15" s="116"/>
      <c r="BN15" s="116"/>
      <c r="BO15" s="116"/>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0.76</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6" t="s">
        <v>348</v>
      </c>
      <c r="BA16" s="116" t="s">
        <v>348</v>
      </c>
      <c r="BB16" s="116" t="s">
        <v>348</v>
      </c>
      <c r="BC16" s="116" t="s">
        <v>348</v>
      </c>
      <c r="BD16" s="116"/>
      <c r="BE16" s="116"/>
      <c r="BF16" s="116"/>
      <c r="BG16" s="116"/>
      <c r="BH16" s="116"/>
      <c r="BI16" s="116"/>
      <c r="BJ16" s="116"/>
      <c r="BK16" s="116"/>
      <c r="BL16" s="116"/>
      <c r="BM16" s="116"/>
      <c r="BN16" s="116"/>
      <c r="BO16" s="116"/>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11"/>
      <c r="I17" s="53">
        <v>0.27800000000000002</v>
      </c>
      <c r="J17" s="111"/>
      <c r="K17" s="54">
        <v>0.38500000000000001</v>
      </c>
      <c r="L17" s="53">
        <v>0.29699999999999999</v>
      </c>
      <c r="M17" s="111"/>
      <c r="N17" s="111"/>
      <c r="O17" s="54">
        <v>0.18</v>
      </c>
      <c r="P17" s="89"/>
      <c r="Q17" s="89"/>
      <c r="R17" s="89"/>
      <c r="S17" s="89"/>
      <c r="T17" s="87"/>
      <c r="U17" s="89"/>
      <c r="V17" s="88"/>
      <c r="W17" s="88"/>
      <c r="X17" s="88"/>
      <c r="Y17" s="88"/>
      <c r="Z17" s="88"/>
      <c r="AA17" s="88"/>
      <c r="AB17" s="88"/>
      <c r="AC17" s="88"/>
      <c r="AD17" s="88"/>
      <c r="AE17" s="115"/>
      <c r="AF17" s="115"/>
      <c r="AG17" s="115"/>
      <c r="AH17" s="115"/>
      <c r="AI17" s="115"/>
      <c r="AJ17" s="117"/>
      <c r="AK17" s="117"/>
      <c r="AL17" s="117"/>
      <c r="AM17" s="117"/>
      <c r="AN17" s="117"/>
      <c r="AO17" s="115"/>
      <c r="AP17" s="115"/>
      <c r="AQ17" s="115"/>
      <c r="AR17" s="115"/>
      <c r="AS17" s="115"/>
      <c r="AT17" s="115"/>
      <c r="AU17" s="115"/>
      <c r="AV17" s="115"/>
      <c r="AW17" s="115"/>
      <c r="AX17" s="115"/>
      <c r="AY17" s="115"/>
      <c r="AZ17" s="116" t="s">
        <v>348</v>
      </c>
      <c r="BA17" s="116" t="s">
        <v>348</v>
      </c>
      <c r="BB17" s="116" t="s">
        <v>348</v>
      </c>
      <c r="BC17" s="116" t="s">
        <v>348</v>
      </c>
      <c r="BD17" s="116"/>
      <c r="BE17" s="116"/>
      <c r="BF17" s="116"/>
      <c r="BG17" s="116"/>
      <c r="BH17" s="116"/>
      <c r="BI17" s="116"/>
      <c r="BJ17" s="116"/>
      <c r="BK17" s="116"/>
      <c r="BL17" s="116"/>
      <c r="BM17" s="116"/>
      <c r="BN17" s="116"/>
      <c r="BO17" s="116"/>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78" customFormat="1" ht="16" x14ac:dyDescent="0.2">
      <c r="A18" s="83" t="s">
        <v>16</v>
      </c>
      <c r="B18" s="84" t="s">
        <v>353</v>
      </c>
      <c r="C18" s="85">
        <v>50</v>
      </c>
      <c r="D18" s="85">
        <v>10</v>
      </c>
      <c r="E18" s="86">
        <v>0.88</v>
      </c>
      <c r="F18" s="53">
        <v>0.31</v>
      </c>
      <c r="G18" s="53">
        <v>0.35</v>
      </c>
      <c r="H18" s="111"/>
      <c r="I18" s="53">
        <v>0.38200000000000001</v>
      </c>
      <c r="J18" s="111"/>
      <c r="K18" s="54">
        <v>0.40600000000000003</v>
      </c>
      <c r="L18" s="53">
        <v>0.34699999999999998</v>
      </c>
      <c r="M18" s="111"/>
      <c r="N18" s="111"/>
      <c r="O18" s="54">
        <v>0.24</v>
      </c>
      <c r="P18" s="89"/>
      <c r="Q18" s="89"/>
      <c r="R18" s="89"/>
      <c r="S18" s="89"/>
      <c r="T18" s="89">
        <v>0.5</v>
      </c>
      <c r="U18" s="87"/>
      <c r="V18" s="89"/>
      <c r="W18" s="89"/>
      <c r="X18" s="89"/>
      <c r="Y18" s="89"/>
      <c r="Z18" s="89"/>
      <c r="AA18" s="89"/>
      <c r="AB18" s="89"/>
      <c r="AC18" s="89"/>
      <c r="AD18" s="89"/>
      <c r="AE18" s="115"/>
      <c r="AF18" s="115"/>
      <c r="AG18" s="115"/>
      <c r="AH18" s="115"/>
      <c r="AI18" s="115"/>
      <c r="AJ18" s="117"/>
      <c r="AK18" s="117"/>
      <c r="AL18" s="117"/>
      <c r="AM18" s="117"/>
      <c r="AN18" s="117"/>
      <c r="AO18" s="115"/>
      <c r="AP18" s="115"/>
      <c r="AQ18" s="115"/>
      <c r="AR18" s="115"/>
      <c r="AS18" s="115"/>
      <c r="AT18" s="115"/>
      <c r="AU18" s="115"/>
      <c r="AV18" s="115"/>
      <c r="AW18" s="115"/>
      <c r="AX18" s="115"/>
      <c r="AY18" s="115"/>
      <c r="AZ18" s="116" t="s">
        <v>348</v>
      </c>
      <c r="BA18" s="116" t="s">
        <v>348</v>
      </c>
      <c r="BB18" s="116" t="s">
        <v>348</v>
      </c>
      <c r="BC18" s="116" t="s">
        <v>348</v>
      </c>
      <c r="BD18" s="116"/>
      <c r="BE18" s="116"/>
      <c r="BF18" s="116"/>
      <c r="BG18" s="116"/>
      <c r="BH18" s="116"/>
      <c r="BI18" s="116"/>
      <c r="BJ18" s="116"/>
      <c r="BK18" s="116"/>
      <c r="BL18" s="116"/>
      <c r="BM18" s="116"/>
      <c r="BN18" s="116"/>
      <c r="BO18" s="116"/>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row>
    <row r="19" spans="1:105" s="78" customFormat="1" ht="16" x14ac:dyDescent="0.2">
      <c r="A19" s="83" t="s">
        <v>17</v>
      </c>
      <c r="B19" s="84" t="s">
        <v>397</v>
      </c>
      <c r="C19" s="85">
        <v>50</v>
      </c>
      <c r="D19" s="85">
        <v>10</v>
      </c>
      <c r="E19" s="86">
        <v>0.88</v>
      </c>
      <c r="F19" s="111"/>
      <c r="G19" s="111"/>
      <c r="H19" s="111"/>
      <c r="I19" s="111"/>
      <c r="J19" s="111"/>
      <c r="K19" s="111"/>
      <c r="L19" s="111">
        <v>0.34</v>
      </c>
      <c r="M19" s="111"/>
      <c r="N19" s="111"/>
      <c r="O19" s="111">
        <v>0.5</v>
      </c>
      <c r="P19" s="89"/>
      <c r="Q19" s="89"/>
      <c r="R19" s="89"/>
      <c r="S19" s="89"/>
      <c r="T19" s="89">
        <v>0.1</v>
      </c>
      <c r="U19" s="89">
        <v>0.1</v>
      </c>
      <c r="V19" s="87"/>
      <c r="W19" s="89"/>
      <c r="X19" s="89"/>
      <c r="Y19" s="89"/>
      <c r="Z19" s="89"/>
      <c r="AA19" s="89"/>
      <c r="AB19" s="89"/>
      <c r="AC19" s="89"/>
      <c r="AD19" s="89"/>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6" t="s">
        <v>348</v>
      </c>
      <c r="BA19" s="116" t="s">
        <v>348</v>
      </c>
      <c r="BB19" s="116" t="s">
        <v>348</v>
      </c>
      <c r="BC19" s="116" t="s">
        <v>348</v>
      </c>
      <c r="BD19" s="116"/>
      <c r="BE19" s="116"/>
      <c r="BF19" s="116"/>
      <c r="BG19" s="116"/>
      <c r="BH19" s="116"/>
      <c r="BI19" s="116"/>
      <c r="BJ19" s="116"/>
      <c r="BK19" s="116"/>
      <c r="BL19" s="116"/>
      <c r="BM19" s="116"/>
      <c r="BN19" s="116"/>
      <c r="BO19" s="116"/>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86">
        <v>0.41</v>
      </c>
      <c r="F20" s="111"/>
      <c r="G20" s="111"/>
      <c r="H20" s="111"/>
      <c r="I20" s="111"/>
      <c r="J20" s="111"/>
      <c r="K20" s="111"/>
      <c r="L20" s="111">
        <v>0.17</v>
      </c>
      <c r="M20" s="111"/>
      <c r="N20" s="111"/>
      <c r="O20" s="111">
        <v>0.28000000000000003</v>
      </c>
      <c r="P20" s="89"/>
      <c r="Q20" s="89"/>
      <c r="R20" s="89"/>
      <c r="S20" s="89"/>
      <c r="T20" s="89">
        <v>0.13</v>
      </c>
      <c r="U20" s="89">
        <v>0.17</v>
      </c>
      <c r="V20" s="89">
        <v>-0.1</v>
      </c>
      <c r="W20" s="87"/>
      <c r="X20" s="89"/>
      <c r="Y20" s="89"/>
      <c r="Z20" s="89"/>
      <c r="AA20" s="89"/>
      <c r="AB20" s="89"/>
      <c r="AC20" s="89"/>
      <c r="AD20" s="89"/>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6" t="s">
        <v>348</v>
      </c>
      <c r="BA20" s="116" t="s">
        <v>348</v>
      </c>
      <c r="BB20" s="116" t="s">
        <v>348</v>
      </c>
      <c r="BC20" s="116" t="s">
        <v>348</v>
      </c>
      <c r="BD20" s="116"/>
      <c r="BE20" s="116"/>
      <c r="BF20" s="116"/>
      <c r="BG20" s="116"/>
      <c r="BH20" s="116"/>
      <c r="BI20" s="116"/>
      <c r="BJ20" s="116"/>
      <c r="BK20" s="116"/>
      <c r="BL20" s="116"/>
      <c r="BM20" s="116"/>
      <c r="BN20" s="116"/>
      <c r="BO20" s="116"/>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11">
        <v>0.48299999999999998</v>
      </c>
      <c r="H21" s="111"/>
      <c r="I21" s="53">
        <v>0.60399999999999998</v>
      </c>
      <c r="J21" s="111"/>
      <c r="K21" s="111"/>
      <c r="L21" s="111">
        <v>0.34</v>
      </c>
      <c r="M21" s="111"/>
      <c r="N21" s="111"/>
      <c r="O21" s="111">
        <v>0.42</v>
      </c>
      <c r="P21" s="89"/>
      <c r="Q21" s="89"/>
      <c r="R21" s="89"/>
      <c r="S21" s="89"/>
      <c r="T21" s="89">
        <v>0.13</v>
      </c>
      <c r="U21" s="89">
        <v>0.14000000000000001</v>
      </c>
      <c r="V21" s="89">
        <v>0.96</v>
      </c>
      <c r="W21" s="89">
        <v>0.12</v>
      </c>
      <c r="X21" s="87"/>
      <c r="Y21" s="89"/>
      <c r="Z21" s="89"/>
      <c r="AA21" s="89"/>
      <c r="AB21" s="89"/>
      <c r="AC21" s="89"/>
      <c r="AD21" s="89"/>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6" t="s">
        <v>348</v>
      </c>
      <c r="BA21" s="116" t="s">
        <v>348</v>
      </c>
      <c r="BB21" s="116" t="s">
        <v>348</v>
      </c>
      <c r="BC21" s="116" t="s">
        <v>348</v>
      </c>
      <c r="BD21" s="116"/>
      <c r="BE21" s="116"/>
      <c r="BF21" s="116"/>
      <c r="BG21" s="116"/>
      <c r="BH21" s="116"/>
      <c r="BI21" s="116"/>
      <c r="BJ21" s="116"/>
      <c r="BK21" s="116"/>
      <c r="BL21" s="116"/>
      <c r="BM21" s="116"/>
      <c r="BN21" s="116"/>
      <c r="BO21" s="116"/>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11">
        <v>0.33</v>
      </c>
      <c r="H22" s="111"/>
      <c r="I22" s="53">
        <v>0.57299999999999995</v>
      </c>
      <c r="J22" s="111"/>
      <c r="K22" s="111"/>
      <c r="L22" s="111">
        <v>0.47</v>
      </c>
      <c r="M22" s="111"/>
      <c r="N22" s="111"/>
      <c r="O22" s="111">
        <v>0.47</v>
      </c>
      <c r="P22" s="89"/>
      <c r="Q22" s="89"/>
      <c r="R22" s="89"/>
      <c r="S22" s="89"/>
      <c r="T22" s="89">
        <v>0.1</v>
      </c>
      <c r="U22" s="89">
        <v>0.1</v>
      </c>
      <c r="V22" s="89">
        <v>0.41</v>
      </c>
      <c r="W22" s="89">
        <v>-0.01</v>
      </c>
      <c r="X22" s="89">
        <v>0.41</v>
      </c>
      <c r="Y22" s="87"/>
      <c r="Z22" s="89"/>
      <c r="AA22" s="89"/>
      <c r="AB22" s="89"/>
      <c r="AC22" s="89"/>
      <c r="AD22" s="89"/>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6" t="s">
        <v>348</v>
      </c>
      <c r="BA22" s="116" t="s">
        <v>348</v>
      </c>
      <c r="BB22" s="116" t="s">
        <v>348</v>
      </c>
      <c r="BC22" s="116" t="s">
        <v>348</v>
      </c>
      <c r="BD22" s="116"/>
      <c r="BE22" s="116"/>
      <c r="BF22" s="116"/>
      <c r="BG22" s="116"/>
      <c r="BH22" s="116"/>
      <c r="BI22" s="116"/>
      <c r="BJ22" s="116"/>
      <c r="BK22" s="116"/>
      <c r="BL22" s="116"/>
      <c r="BM22" s="116"/>
      <c r="BN22" s="116"/>
      <c r="BO22" s="116"/>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86">
        <v>0.45</v>
      </c>
      <c r="F23" s="111">
        <v>0.14599999999999999</v>
      </c>
      <c r="G23" s="111">
        <v>0.13600000000000001</v>
      </c>
      <c r="H23" s="111"/>
      <c r="I23" s="112">
        <v>-0.17799999999999999</v>
      </c>
      <c r="J23" s="111"/>
      <c r="K23" s="111"/>
      <c r="L23" s="111">
        <v>0.43</v>
      </c>
      <c r="M23" s="111"/>
      <c r="N23" s="111"/>
      <c r="O23" s="111">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6" t="s">
        <v>348</v>
      </c>
      <c r="BA23" s="116" t="s">
        <v>348</v>
      </c>
      <c r="BB23" s="116" t="s">
        <v>348</v>
      </c>
      <c r="BC23" s="116" t="s">
        <v>348</v>
      </c>
      <c r="BD23" s="116"/>
      <c r="BE23" s="116"/>
      <c r="BF23" s="116"/>
      <c r="BG23" s="116"/>
      <c r="BH23" s="116"/>
      <c r="BI23" s="116"/>
      <c r="BJ23" s="116"/>
      <c r="BK23" s="116"/>
      <c r="BL23" s="116"/>
      <c r="BM23" s="116"/>
      <c r="BN23" s="116"/>
      <c r="BO23" s="116"/>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86">
        <v>0.46</v>
      </c>
      <c r="F24" s="111">
        <v>0.42899999999999999</v>
      </c>
      <c r="G24" s="111">
        <v>0.71</v>
      </c>
      <c r="H24" s="111"/>
      <c r="I24" s="112">
        <v>-0.06</v>
      </c>
      <c r="J24" s="111"/>
      <c r="K24" s="111"/>
      <c r="L24" s="111">
        <v>0.3</v>
      </c>
      <c r="M24" s="111"/>
      <c r="N24" s="111"/>
      <c r="O24" s="111">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6" t="s">
        <v>348</v>
      </c>
      <c r="BA24" s="116" t="s">
        <v>348</v>
      </c>
      <c r="BB24" s="116" t="s">
        <v>348</v>
      </c>
      <c r="BC24" s="116" t="s">
        <v>348</v>
      </c>
      <c r="BD24" s="116"/>
      <c r="BE24" s="116"/>
      <c r="BF24" s="116"/>
      <c r="BG24" s="116"/>
      <c r="BH24" s="116"/>
      <c r="BI24" s="116"/>
      <c r="BJ24" s="116"/>
      <c r="BK24" s="116"/>
      <c r="BL24" s="116"/>
      <c r="BM24" s="116"/>
      <c r="BN24" s="116"/>
      <c r="BO24" s="116"/>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86">
        <v>0.53</v>
      </c>
      <c r="F25" s="111">
        <v>0.19800000000000001</v>
      </c>
      <c r="G25" s="111"/>
      <c r="H25" s="111"/>
      <c r="I25" s="111">
        <v>0.42599999999999999</v>
      </c>
      <c r="J25" s="111"/>
      <c r="K25" s="111"/>
      <c r="L25" s="111">
        <v>0.39</v>
      </c>
      <c r="M25" s="111"/>
      <c r="N25" s="111"/>
      <c r="O25" s="111">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91">
        <v>0.33</v>
      </c>
      <c r="F26" s="111">
        <v>4.5999999999999999E-2</v>
      </c>
      <c r="G26" s="111"/>
      <c r="H26" s="111"/>
      <c r="I26" s="111">
        <v>0.34300000000000003</v>
      </c>
      <c r="J26" s="111"/>
      <c r="K26" s="111"/>
      <c r="L26" s="111">
        <v>0.33</v>
      </c>
      <c r="M26" s="111"/>
      <c r="N26" s="111"/>
      <c r="O26" s="111">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11">
        <v>0.42799999999999999</v>
      </c>
      <c r="G27" s="111"/>
      <c r="H27" s="111"/>
      <c r="I27" s="111">
        <v>0.47499999999999998</v>
      </c>
      <c r="J27" s="111"/>
      <c r="K27" s="111"/>
      <c r="L27" s="111">
        <v>0.2</v>
      </c>
      <c r="M27" s="111"/>
      <c r="N27" s="111"/>
      <c r="O27" s="111">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11">
        <v>0.41899999999999998</v>
      </c>
      <c r="G28" s="111"/>
      <c r="H28" s="111"/>
      <c r="I28" s="111">
        <v>0.47899999999999998</v>
      </c>
      <c r="J28" s="111"/>
      <c r="K28" s="111"/>
      <c r="L28" s="111">
        <v>0.26</v>
      </c>
      <c r="M28" s="111"/>
      <c r="N28" s="111"/>
      <c r="O28" s="111">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91">
        <v>0.59</v>
      </c>
      <c r="F29" s="111">
        <v>0.28699999999999998</v>
      </c>
      <c r="G29" s="111"/>
      <c r="H29" s="111"/>
      <c r="I29" s="111">
        <v>0.41099999999999998</v>
      </c>
      <c r="J29" s="111"/>
      <c r="K29" s="111"/>
      <c r="L29" s="111">
        <v>0.2</v>
      </c>
      <c r="M29" s="111"/>
      <c r="N29" s="111"/>
      <c r="O29" s="111">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86">
        <v>0.73</v>
      </c>
      <c r="F30" s="111">
        <v>0.51400000000000001</v>
      </c>
      <c r="G30" s="111">
        <v>0.60199999999999998</v>
      </c>
      <c r="H30" s="111"/>
      <c r="I30" s="111">
        <v>0.24</v>
      </c>
      <c r="J30" s="111"/>
      <c r="K30" s="111"/>
      <c r="L30" s="113">
        <v>0.78</v>
      </c>
      <c r="M30" s="111"/>
      <c r="N30" s="111"/>
      <c r="O30" s="111">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86">
        <v>0.91</v>
      </c>
      <c r="F31" s="114">
        <v>0.1</v>
      </c>
      <c r="G31" s="114">
        <v>9.5000000000000001E-2</v>
      </c>
      <c r="H31" s="114">
        <v>9.9000000000000005E-2</v>
      </c>
      <c r="I31" s="114">
        <v>0.47099999999999997</v>
      </c>
      <c r="J31" s="114">
        <v>0.23200000000000001</v>
      </c>
      <c r="K31" s="114">
        <v>0.17699999999999999</v>
      </c>
      <c r="L31" s="111">
        <v>0.4</v>
      </c>
      <c r="M31" s="114">
        <v>0.30599999999999999</v>
      </c>
      <c r="N31" s="114">
        <v>0.41199999999999998</v>
      </c>
      <c r="O31" s="111">
        <v>0.29499999999999998</v>
      </c>
      <c r="P31" s="89">
        <v>0.36</v>
      </c>
      <c r="Q31" s="89">
        <v>0.17</v>
      </c>
      <c r="R31" s="92"/>
      <c r="S31" s="92"/>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86">
        <v>0.76</v>
      </c>
      <c r="F32" s="114">
        <v>0.35199999999999998</v>
      </c>
      <c r="G32" s="114">
        <v>0.33400000000000002</v>
      </c>
      <c r="H32" s="114">
        <v>0.37</v>
      </c>
      <c r="I32" s="114">
        <v>0.26200000000000001</v>
      </c>
      <c r="J32" s="114">
        <v>0.33100000000000002</v>
      </c>
      <c r="K32" s="114">
        <v>0.33300000000000002</v>
      </c>
      <c r="L32" s="111">
        <v>0.42</v>
      </c>
      <c r="M32" s="114">
        <v>0.35199999999999998</v>
      </c>
      <c r="N32" s="114">
        <v>0.41899999999999998</v>
      </c>
      <c r="O32" s="111">
        <v>0.371</v>
      </c>
      <c r="P32" s="89">
        <v>0.48</v>
      </c>
      <c r="Q32" s="89">
        <v>0.25</v>
      </c>
      <c r="R32" s="89">
        <v>0.307</v>
      </c>
      <c r="S32" s="92"/>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2">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2">
        <v>0.61</v>
      </c>
      <c r="G35" s="92">
        <v>0.73</v>
      </c>
      <c r="H35" s="92">
        <v>0.66</v>
      </c>
      <c r="I35" s="92">
        <v>0.47</v>
      </c>
      <c r="J35" s="92">
        <v>0.52</v>
      </c>
      <c r="K35" s="92">
        <v>0.56999999999999995</v>
      </c>
      <c r="L35" s="92">
        <v>0.42</v>
      </c>
      <c r="M35" s="92">
        <v>0.37</v>
      </c>
      <c r="N35" s="92">
        <v>0.3</v>
      </c>
      <c r="O35" s="92">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0.89</v>
      </c>
      <c r="F36" s="54">
        <v>0.161</v>
      </c>
      <c r="G36" s="89"/>
      <c r="H36" s="89"/>
      <c r="I36" s="89"/>
      <c r="J36" s="89"/>
      <c r="K36" s="54">
        <v>0.214</v>
      </c>
      <c r="L36" s="89"/>
      <c r="M36" s="89"/>
      <c r="N36" s="89"/>
      <c r="O36" s="92">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0.92</v>
      </c>
      <c r="F37" s="54">
        <v>0.22500000000000001</v>
      </c>
      <c r="G37" s="89"/>
      <c r="H37" s="89"/>
      <c r="I37" s="89"/>
      <c r="J37" s="89"/>
      <c r="K37" s="54">
        <v>0.42299999999999999</v>
      </c>
      <c r="L37" s="89"/>
      <c r="M37" s="89"/>
      <c r="N37" s="89"/>
      <c r="O37" s="92">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10">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2">
        <v>0.4</v>
      </c>
      <c r="S45" s="89">
        <v>0.33</v>
      </c>
      <c r="T45" s="89">
        <v>0.51</v>
      </c>
      <c r="U45" s="89">
        <v>0.55000000000000004</v>
      </c>
      <c r="V45" s="89">
        <v>0.28000000000000003</v>
      </c>
      <c r="W45" s="89">
        <v>0.41</v>
      </c>
      <c r="X45" s="89">
        <v>0.38</v>
      </c>
      <c r="Y45" s="89">
        <v>0.43</v>
      </c>
      <c r="Z45" s="89">
        <v>0.13</v>
      </c>
      <c r="AA45" s="89">
        <v>0.16</v>
      </c>
      <c r="AB45" s="89">
        <v>0.34</v>
      </c>
      <c r="AC45" s="92">
        <v>0.1</v>
      </c>
      <c r="AD45" s="92">
        <v>0.3</v>
      </c>
      <c r="AE45" s="89">
        <v>0.38</v>
      </c>
      <c r="AF45" s="89">
        <v>0.28999999999999998</v>
      </c>
      <c r="AG45" s="89">
        <v>0.21</v>
      </c>
      <c r="AH45" s="92">
        <v>0.4</v>
      </c>
      <c r="AI45" s="89">
        <v>0.33</v>
      </c>
      <c r="AJ45" s="54">
        <v>0.24</v>
      </c>
      <c r="AK45" s="54">
        <v>0.183</v>
      </c>
      <c r="AL45" s="89">
        <v>0.48</v>
      </c>
      <c r="AM45" s="54">
        <v>0.26600000000000001</v>
      </c>
      <c r="AN45" s="54">
        <v>0.43099999999999999</v>
      </c>
      <c r="AO45" s="105">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3"/>
      <c r="G49" s="107"/>
      <c r="H49" s="93"/>
      <c r="I49" s="93"/>
      <c r="J49" s="93"/>
      <c r="K49" s="93"/>
      <c r="L49" s="93"/>
      <c r="M49" s="93"/>
      <c r="N49" s="93"/>
      <c r="O49" s="93"/>
      <c r="P49" s="93"/>
      <c r="Q49" s="93"/>
      <c r="R49" s="93"/>
      <c r="S49" s="93"/>
      <c r="T49" s="93"/>
      <c r="U49" s="93"/>
      <c r="V49" s="93"/>
      <c r="W49" s="93"/>
      <c r="X49" s="93"/>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93">
        <v>0.43</v>
      </c>
      <c r="G50" s="93"/>
      <c r="H50" s="93"/>
      <c r="I50" s="93">
        <v>0.32</v>
      </c>
      <c r="J50" s="93"/>
      <c r="K50" s="93"/>
      <c r="L50" s="93"/>
      <c r="M50" s="93"/>
      <c r="N50" s="93"/>
      <c r="O50" s="93">
        <v>0.01</v>
      </c>
      <c r="P50" s="93"/>
      <c r="Q50" s="93"/>
      <c r="R50" s="93"/>
      <c r="S50" s="93"/>
      <c r="T50" s="94">
        <v>0.53</v>
      </c>
      <c r="U50" s="94">
        <v>0.53</v>
      </c>
      <c r="V50" s="93"/>
      <c r="W50" s="93"/>
      <c r="X50" s="93"/>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3">
        <v>0.39</v>
      </c>
      <c r="G51" s="93"/>
      <c r="H51" s="93"/>
      <c r="I51" s="93">
        <v>0.27</v>
      </c>
      <c r="J51" s="93"/>
      <c r="K51" s="93"/>
      <c r="L51" s="93"/>
      <c r="M51" s="93"/>
      <c r="N51" s="93"/>
      <c r="O51" s="93">
        <v>0.28999999999999998</v>
      </c>
      <c r="P51" s="93"/>
      <c r="Q51" s="93"/>
      <c r="R51" s="93"/>
      <c r="S51" s="93"/>
      <c r="T51" s="94">
        <v>0.57999999999999996</v>
      </c>
      <c r="U51" s="94">
        <v>0.57999999999999996</v>
      </c>
      <c r="V51" s="93"/>
      <c r="W51" s="93"/>
      <c r="X51" s="93"/>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3">
        <v>0.62</v>
      </c>
      <c r="G52" s="93"/>
      <c r="H52" s="93"/>
      <c r="I52" s="93">
        <v>0.47</v>
      </c>
      <c r="J52" s="93"/>
      <c r="K52" s="93"/>
      <c r="L52" s="93"/>
      <c r="M52" s="93"/>
      <c r="N52" s="93"/>
      <c r="O52" s="93">
        <v>0.08</v>
      </c>
      <c r="P52" s="93"/>
      <c r="Q52" s="93"/>
      <c r="R52" s="93"/>
      <c r="S52" s="93"/>
      <c r="T52" s="94">
        <v>0.49</v>
      </c>
      <c r="U52" s="94">
        <v>0.49</v>
      </c>
      <c r="V52" s="93"/>
      <c r="W52" s="93"/>
      <c r="X52" s="93"/>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3">
        <v>0.28000000000000003</v>
      </c>
      <c r="G53" s="93">
        <v>0.28999999999999998</v>
      </c>
      <c r="H53" s="93">
        <v>0.26</v>
      </c>
      <c r="I53" s="93">
        <v>0.38</v>
      </c>
      <c r="J53" s="93">
        <v>0.37</v>
      </c>
      <c r="K53" s="93">
        <v>0.33</v>
      </c>
      <c r="L53" s="93">
        <v>0.35</v>
      </c>
      <c r="M53" s="93">
        <v>0.39</v>
      </c>
      <c r="N53" s="93">
        <v>0.34</v>
      </c>
      <c r="O53" s="93">
        <v>0.34</v>
      </c>
      <c r="P53" s="93"/>
      <c r="Q53" s="93"/>
      <c r="R53" s="93"/>
      <c r="S53" s="93"/>
      <c r="T53" s="93"/>
      <c r="U53" s="93"/>
      <c r="V53" s="93"/>
      <c r="W53" s="93"/>
      <c r="X53" s="93"/>
      <c r="Y53" s="68"/>
      <c r="Z53" s="95"/>
      <c r="AA53" s="95">
        <v>0.33</v>
      </c>
      <c r="AB53" s="68"/>
      <c r="AC53" s="68"/>
      <c r="AD53" s="68"/>
      <c r="AE53" s="68"/>
      <c r="AF53" s="95">
        <v>0.45</v>
      </c>
      <c r="AG53" s="95">
        <v>0.45</v>
      </c>
      <c r="AH53" s="68"/>
      <c r="AI53" s="68"/>
      <c r="AJ53" s="96">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84" t="s">
        <v>457</v>
      </c>
      <c r="C54" s="85">
        <v>100</v>
      </c>
      <c r="D54" s="85">
        <v>15</v>
      </c>
      <c r="E54" s="85">
        <v>0.94</v>
      </c>
      <c r="F54" s="93">
        <v>0.55000000000000004</v>
      </c>
      <c r="G54" s="93">
        <v>0.54</v>
      </c>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v>0.39800000000000002</v>
      </c>
      <c r="AP54" s="93"/>
      <c r="AQ54" s="93"/>
      <c r="AR54" s="93"/>
      <c r="AS54" s="93"/>
      <c r="AT54" s="93"/>
      <c r="AU54" s="93"/>
      <c r="AV54" s="93"/>
      <c r="AW54" s="93"/>
      <c r="AX54" s="93"/>
      <c r="AY54" s="93"/>
      <c r="AZ54" s="93"/>
      <c r="BA54" s="93"/>
      <c r="BB54" s="93"/>
      <c r="BC54" s="93"/>
      <c r="BD54" s="93"/>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84" t="s">
        <v>458</v>
      </c>
      <c r="C55" s="85">
        <v>100</v>
      </c>
      <c r="D55" s="85">
        <v>15</v>
      </c>
      <c r="E55" s="85">
        <v>0.93</v>
      </c>
      <c r="F55" s="93">
        <v>0.47</v>
      </c>
      <c r="G55" s="93">
        <v>0.41</v>
      </c>
      <c r="H55" s="93"/>
      <c r="I55" s="93"/>
      <c r="J55" s="93"/>
      <c r="K55" s="93"/>
      <c r="L55" s="93"/>
      <c r="M55" s="93"/>
      <c r="N55" s="93"/>
      <c r="O55" s="93"/>
      <c r="P55" s="93"/>
      <c r="Q55" s="93"/>
      <c r="R55" s="93"/>
      <c r="S55" s="93"/>
      <c r="T55" s="93"/>
      <c r="U55" s="93"/>
      <c r="V55" s="93"/>
      <c r="W55" s="93"/>
      <c r="X55" s="93"/>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84" t="s">
        <v>459</v>
      </c>
      <c r="C56" s="85">
        <v>100</v>
      </c>
      <c r="D56" s="85">
        <v>15</v>
      </c>
      <c r="E56" s="85">
        <v>0.91</v>
      </c>
      <c r="F56" s="93">
        <v>0.46</v>
      </c>
      <c r="G56" s="93">
        <v>0.47</v>
      </c>
      <c r="H56" s="93"/>
      <c r="I56" s="93"/>
      <c r="J56" s="93"/>
      <c r="K56" s="93"/>
      <c r="L56" s="93"/>
      <c r="M56" s="93"/>
      <c r="N56" s="93"/>
      <c r="O56" s="93"/>
      <c r="P56" s="93"/>
      <c r="Q56" s="93"/>
      <c r="R56" s="93"/>
      <c r="S56" s="93"/>
      <c r="T56" s="93"/>
      <c r="U56" s="93"/>
      <c r="V56" s="93"/>
      <c r="W56" s="93"/>
      <c r="X56" s="93"/>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84" t="s">
        <v>460</v>
      </c>
      <c r="C57" s="85">
        <v>100</v>
      </c>
      <c r="D57" s="85">
        <v>15</v>
      </c>
      <c r="E57" s="85">
        <v>0.93</v>
      </c>
      <c r="F57" s="93">
        <v>0.61</v>
      </c>
      <c r="G57" s="93">
        <v>0.59</v>
      </c>
      <c r="H57" s="93"/>
      <c r="I57" s="93"/>
      <c r="J57" s="93"/>
      <c r="K57" s="93"/>
      <c r="L57" s="93"/>
      <c r="M57" s="93"/>
      <c r="N57" s="93"/>
      <c r="O57" s="93"/>
      <c r="P57" s="93"/>
      <c r="Q57" s="93"/>
      <c r="R57" s="93"/>
      <c r="S57" s="93"/>
      <c r="T57" s="93"/>
      <c r="U57" s="93"/>
      <c r="V57" s="93"/>
      <c r="W57" s="93"/>
      <c r="X57" s="93"/>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84" t="s">
        <v>461</v>
      </c>
      <c r="C58" s="85">
        <v>100</v>
      </c>
      <c r="D58" s="85">
        <v>15</v>
      </c>
      <c r="E58" s="85">
        <v>0.96</v>
      </c>
      <c r="F58" s="93">
        <v>0.63</v>
      </c>
      <c r="G58" s="106">
        <v>0.6</v>
      </c>
      <c r="H58" s="93"/>
      <c r="I58" s="93"/>
      <c r="J58" s="93"/>
      <c r="K58" s="93"/>
      <c r="L58" s="93"/>
      <c r="M58" s="93"/>
      <c r="N58" s="93"/>
      <c r="O58" s="93"/>
      <c r="P58" s="93"/>
      <c r="Q58" s="93"/>
      <c r="R58" s="93"/>
      <c r="S58" s="93"/>
      <c r="T58" s="93"/>
      <c r="U58" s="93"/>
      <c r="V58" s="93"/>
      <c r="W58" s="93"/>
      <c r="X58" s="93"/>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c r="F59" s="93"/>
      <c r="G59" s="93"/>
      <c r="H59" s="93"/>
      <c r="I59" s="93"/>
      <c r="J59" s="93"/>
      <c r="K59" s="93"/>
      <c r="L59" s="93"/>
      <c r="M59" s="93"/>
      <c r="N59" s="93"/>
      <c r="O59" s="93"/>
      <c r="P59" s="93"/>
      <c r="Q59" s="93"/>
      <c r="R59" s="93"/>
      <c r="S59" s="93"/>
      <c r="T59" s="93"/>
      <c r="U59" s="93"/>
      <c r="V59" s="93"/>
      <c r="W59" s="93"/>
      <c r="X59" s="93"/>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c r="F60" s="93"/>
      <c r="G60" s="93"/>
      <c r="H60" s="93"/>
      <c r="I60" s="93"/>
      <c r="J60" s="93"/>
      <c r="K60" s="93"/>
      <c r="L60" s="93"/>
      <c r="M60" s="93"/>
      <c r="N60" s="93"/>
      <c r="O60" s="93"/>
      <c r="P60" s="93"/>
      <c r="Q60" s="93"/>
      <c r="R60" s="93"/>
      <c r="S60" s="93"/>
      <c r="T60" s="93"/>
      <c r="U60" s="93"/>
      <c r="V60" s="93"/>
      <c r="W60" s="93"/>
      <c r="X60" s="93"/>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c r="F61" s="93"/>
      <c r="G61" s="93"/>
      <c r="H61" s="93"/>
      <c r="I61" s="93"/>
      <c r="J61" s="93"/>
      <c r="K61" s="93"/>
      <c r="L61" s="93"/>
      <c r="M61" s="93"/>
      <c r="N61" s="93"/>
      <c r="O61" s="93"/>
      <c r="P61" s="93"/>
      <c r="Q61" s="93"/>
      <c r="R61" s="93"/>
      <c r="S61" s="93"/>
      <c r="T61" s="93"/>
      <c r="U61" s="93"/>
      <c r="V61" s="93"/>
      <c r="W61" s="93"/>
      <c r="X61" s="93"/>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c r="F62" s="93"/>
      <c r="G62" s="93"/>
      <c r="H62" s="93"/>
      <c r="I62" s="93"/>
      <c r="J62" s="93"/>
      <c r="K62" s="93"/>
      <c r="L62" s="93"/>
      <c r="M62" s="93"/>
      <c r="N62" s="93"/>
      <c r="O62" s="93"/>
      <c r="P62" s="93"/>
      <c r="Q62" s="93"/>
      <c r="R62" s="93"/>
      <c r="S62" s="93"/>
      <c r="T62" s="93"/>
      <c r="U62" s="93"/>
      <c r="V62" s="93"/>
      <c r="W62" s="93"/>
      <c r="X62" s="93"/>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3"/>
      <c r="G63" s="93">
        <v>0.47699999999999998</v>
      </c>
      <c r="H63" s="93"/>
      <c r="I63" s="93">
        <v>0.502</v>
      </c>
      <c r="J63" s="93"/>
      <c r="K63" s="93"/>
      <c r="L63" s="93"/>
      <c r="M63" s="93"/>
      <c r="N63" s="93"/>
      <c r="O63" s="93">
        <v>0.68500000000000005</v>
      </c>
      <c r="P63" s="93"/>
      <c r="Q63" s="93"/>
      <c r="R63" s="93"/>
      <c r="S63" s="93"/>
      <c r="T63" s="93"/>
      <c r="U63" s="93"/>
      <c r="V63" s="93"/>
      <c r="W63" s="93"/>
      <c r="X63" s="93"/>
      <c r="Y63" s="68"/>
      <c r="Z63" s="68"/>
      <c r="AA63" s="68"/>
      <c r="AB63" s="68"/>
      <c r="AC63" s="68"/>
      <c r="AD63" s="68"/>
      <c r="AE63" s="68"/>
      <c r="AF63" s="68"/>
      <c r="AG63" s="68"/>
      <c r="AH63" s="68"/>
      <c r="AI63" s="68"/>
      <c r="AJ63" s="68">
        <v>0.41599999999999998</v>
      </c>
      <c r="AK63" s="68">
        <v>0.436</v>
      </c>
      <c r="AL63" s="103">
        <v>0.53300000000000003</v>
      </c>
      <c r="AM63" s="68"/>
      <c r="AN63" s="68"/>
      <c r="AO63" s="68">
        <v>0.70899999999999996</v>
      </c>
      <c r="AP63" s="68"/>
      <c r="AQ63" s="68"/>
      <c r="AR63" s="68"/>
      <c r="AS63" s="68"/>
      <c r="AT63" s="68"/>
      <c r="AU63" s="68"/>
      <c r="AV63" s="104">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3"/>
      <c r="G64" s="93">
        <v>0.253</v>
      </c>
      <c r="H64" s="93"/>
      <c r="I64" s="93">
        <v>0.41799999999999998</v>
      </c>
      <c r="J64" s="93"/>
      <c r="K64" s="93"/>
      <c r="L64" s="93"/>
      <c r="M64" s="93"/>
      <c r="N64" s="93"/>
      <c r="O64" s="93">
        <v>0.58299999999999996</v>
      </c>
      <c r="P64" s="93"/>
      <c r="Q64" s="93"/>
      <c r="R64" s="93"/>
      <c r="S64" s="93"/>
      <c r="T64" s="93"/>
      <c r="U64" s="93"/>
      <c r="V64" s="93"/>
      <c r="W64" s="93"/>
      <c r="X64" s="93"/>
      <c r="Y64" s="68"/>
      <c r="Z64" s="68"/>
      <c r="AA64" s="68"/>
      <c r="AB64" s="68"/>
      <c r="AC64" s="68"/>
      <c r="AD64" s="68"/>
      <c r="AE64" s="68"/>
      <c r="AF64" s="68"/>
      <c r="AG64" s="68"/>
      <c r="AH64" s="68"/>
      <c r="AI64" s="68"/>
      <c r="AJ64" s="68">
        <v>0.32300000000000001</v>
      </c>
      <c r="AK64" s="109">
        <v>0.35</v>
      </c>
      <c r="AL64" s="103">
        <v>0.441</v>
      </c>
      <c r="AM64" s="68"/>
      <c r="AN64" s="68"/>
      <c r="AO64" s="68">
        <v>0.64800000000000002</v>
      </c>
      <c r="AP64" s="68"/>
      <c r="AQ64" s="68"/>
      <c r="AR64" s="68"/>
      <c r="AS64" s="68"/>
      <c r="AT64" s="68"/>
      <c r="AU64" s="68"/>
      <c r="AV64" s="104">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c r="C65" s="85"/>
      <c r="D65" s="85"/>
      <c r="E65" s="85"/>
      <c r="F65" s="93"/>
      <c r="G65" s="93"/>
      <c r="H65" s="93"/>
      <c r="I65" s="93"/>
      <c r="J65" s="93"/>
      <c r="K65" s="93"/>
      <c r="L65" s="93"/>
      <c r="M65" s="93"/>
      <c r="N65" s="93"/>
      <c r="O65" s="93"/>
      <c r="P65" s="93"/>
      <c r="Q65" s="93"/>
      <c r="R65" s="93"/>
      <c r="S65" s="93"/>
      <c r="T65" s="93"/>
      <c r="U65" s="93"/>
      <c r="V65" s="93"/>
      <c r="W65" s="93"/>
      <c r="X65" s="93"/>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c r="C66" s="85"/>
      <c r="D66" s="85"/>
      <c r="E66" s="85"/>
      <c r="F66" s="93"/>
      <c r="G66" s="93"/>
      <c r="H66" s="93"/>
      <c r="I66" s="93"/>
      <c r="J66" s="93"/>
      <c r="K66" s="93"/>
      <c r="L66" s="93"/>
      <c r="M66" s="93"/>
      <c r="N66" s="93"/>
      <c r="O66" s="93"/>
      <c r="P66" s="93"/>
      <c r="Q66" s="93"/>
      <c r="R66" s="93"/>
      <c r="S66" s="93"/>
      <c r="T66" s="93"/>
      <c r="U66" s="93"/>
      <c r="V66" s="93"/>
      <c r="W66" s="93"/>
      <c r="X66" s="93"/>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c r="C67" s="85"/>
      <c r="D67" s="85"/>
      <c r="E67" s="85"/>
      <c r="F67" s="93"/>
      <c r="G67" s="93"/>
      <c r="H67" s="93"/>
      <c r="I67" s="93"/>
      <c r="J67" s="93"/>
      <c r="K67" s="93"/>
      <c r="L67" s="93"/>
      <c r="M67" s="93"/>
      <c r="N67" s="93"/>
      <c r="O67" s="93"/>
      <c r="P67" s="93"/>
      <c r="Q67" s="93"/>
      <c r="R67" s="93"/>
      <c r="S67" s="93"/>
      <c r="T67" s="93"/>
      <c r="U67" s="93"/>
      <c r="V67" s="93"/>
      <c r="W67" s="93"/>
      <c r="X67" s="93"/>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c r="C68" s="85"/>
      <c r="D68" s="85"/>
      <c r="E68" s="85"/>
      <c r="F68" s="93"/>
      <c r="G68" s="93"/>
      <c r="H68" s="93"/>
      <c r="I68" s="93"/>
      <c r="J68" s="93"/>
      <c r="K68" s="93"/>
      <c r="L68" s="93"/>
      <c r="M68" s="93"/>
      <c r="N68" s="93"/>
      <c r="O68" s="93"/>
      <c r="P68" s="93"/>
      <c r="Q68" s="93"/>
      <c r="R68" s="93"/>
      <c r="S68" s="93"/>
      <c r="T68" s="93"/>
      <c r="U68" s="93"/>
      <c r="V68" s="93"/>
      <c r="W68" s="93"/>
      <c r="X68" s="93"/>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c r="C69" s="85"/>
      <c r="D69" s="85"/>
      <c r="E69" s="85"/>
      <c r="F69" s="93"/>
      <c r="G69" s="93"/>
      <c r="H69" s="93"/>
      <c r="I69" s="93"/>
      <c r="J69" s="93"/>
      <c r="K69" s="93"/>
      <c r="L69" s="93"/>
      <c r="M69" s="93"/>
      <c r="N69" s="93"/>
      <c r="O69" s="93"/>
      <c r="P69" s="93"/>
      <c r="Q69" s="93"/>
      <c r="R69" s="93"/>
      <c r="S69" s="93"/>
      <c r="T69" s="93"/>
      <c r="U69" s="93"/>
      <c r="V69" s="93"/>
      <c r="W69" s="93"/>
      <c r="X69" s="93"/>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c r="C70" s="85"/>
      <c r="D70" s="85"/>
      <c r="E70" s="85"/>
      <c r="F70" s="93"/>
      <c r="G70" s="93"/>
      <c r="H70" s="93"/>
      <c r="I70" s="93"/>
      <c r="J70" s="93"/>
      <c r="K70" s="93"/>
      <c r="L70" s="93"/>
      <c r="M70" s="93"/>
      <c r="N70" s="93"/>
      <c r="O70" s="93"/>
      <c r="P70" s="93"/>
      <c r="Q70" s="93"/>
      <c r="R70" s="93"/>
      <c r="S70" s="93"/>
      <c r="T70" s="93"/>
      <c r="U70" s="93"/>
      <c r="V70" s="93"/>
      <c r="W70" s="93"/>
      <c r="X70" s="93"/>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c r="C71" s="85"/>
      <c r="D71" s="85"/>
      <c r="E71" s="85"/>
      <c r="F71" s="93"/>
      <c r="G71" s="93"/>
      <c r="H71" s="93"/>
      <c r="I71" s="93"/>
      <c r="J71" s="93"/>
      <c r="K71" s="93"/>
      <c r="L71" s="93"/>
      <c r="M71" s="93"/>
      <c r="N71" s="93"/>
      <c r="O71" s="93"/>
      <c r="P71" s="93"/>
      <c r="Q71" s="93"/>
      <c r="R71" s="93"/>
      <c r="S71" s="93"/>
      <c r="T71" s="93"/>
      <c r="U71" s="93"/>
      <c r="V71" s="93"/>
      <c r="W71" s="93"/>
      <c r="X71" s="93"/>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c r="C72" s="85"/>
      <c r="D72" s="85"/>
      <c r="E72" s="85"/>
      <c r="F72" s="93"/>
      <c r="G72" s="93"/>
      <c r="H72" s="93"/>
      <c r="I72" s="93"/>
      <c r="J72" s="93"/>
      <c r="K72" s="93"/>
      <c r="L72" s="93"/>
      <c r="M72" s="93"/>
      <c r="N72" s="93"/>
      <c r="O72" s="93"/>
      <c r="P72" s="93"/>
      <c r="Q72" s="93"/>
      <c r="R72" s="93"/>
      <c r="S72" s="93"/>
      <c r="T72" s="93"/>
      <c r="U72" s="93"/>
      <c r="V72" s="93"/>
      <c r="W72" s="93"/>
      <c r="X72" s="93"/>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c r="C73" s="85"/>
      <c r="D73" s="85"/>
      <c r="E73" s="85"/>
      <c r="F73" s="93"/>
      <c r="G73" s="93"/>
      <c r="H73" s="93"/>
      <c r="I73" s="93"/>
      <c r="J73" s="93"/>
      <c r="K73" s="93"/>
      <c r="L73" s="93"/>
      <c r="M73" s="93"/>
      <c r="N73" s="93"/>
      <c r="O73" s="93"/>
      <c r="P73" s="93"/>
      <c r="Q73" s="93"/>
      <c r="R73" s="93"/>
      <c r="S73" s="93"/>
      <c r="T73" s="93"/>
      <c r="U73" s="93"/>
      <c r="V73" s="93"/>
      <c r="W73" s="93"/>
      <c r="X73" s="93"/>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c r="C74" s="85"/>
      <c r="D74" s="85"/>
      <c r="E74" s="85"/>
      <c r="F74" s="93"/>
      <c r="G74" s="93"/>
      <c r="H74" s="93"/>
      <c r="I74" s="93"/>
      <c r="J74" s="93"/>
      <c r="K74" s="93"/>
      <c r="L74" s="93"/>
      <c r="M74" s="93"/>
      <c r="N74" s="93"/>
      <c r="O74" s="93"/>
      <c r="P74" s="93"/>
      <c r="Q74" s="93"/>
      <c r="R74" s="93"/>
      <c r="S74" s="93"/>
      <c r="T74" s="93"/>
      <c r="U74" s="93"/>
      <c r="V74" s="93"/>
      <c r="W74" s="93"/>
      <c r="X74" s="93"/>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84"/>
      <c r="C75" s="85"/>
      <c r="D75" s="85"/>
      <c r="E75" s="85"/>
      <c r="F75" s="93"/>
      <c r="G75" s="93"/>
      <c r="H75" s="93"/>
      <c r="I75" s="93"/>
      <c r="J75" s="93"/>
      <c r="K75" s="93"/>
      <c r="L75" s="93"/>
      <c r="M75" s="93"/>
      <c r="N75" s="93"/>
      <c r="O75" s="93"/>
      <c r="P75" s="93"/>
      <c r="Q75" s="93"/>
      <c r="R75" s="93"/>
      <c r="S75" s="93"/>
      <c r="T75" s="93"/>
      <c r="U75" s="93"/>
      <c r="V75" s="93"/>
      <c r="W75" s="93"/>
      <c r="X75" s="93"/>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84"/>
      <c r="C76" s="85"/>
      <c r="D76" s="85"/>
      <c r="E76" s="85"/>
      <c r="F76" s="93"/>
      <c r="G76" s="93"/>
      <c r="H76" s="93"/>
      <c r="I76" s="93"/>
      <c r="J76" s="93"/>
      <c r="K76" s="93"/>
      <c r="L76" s="93"/>
      <c r="M76" s="93"/>
      <c r="N76" s="93"/>
      <c r="O76" s="93"/>
      <c r="P76" s="93"/>
      <c r="Q76" s="93"/>
      <c r="R76" s="93"/>
      <c r="S76" s="93"/>
      <c r="T76" s="93"/>
      <c r="U76" s="93"/>
      <c r="V76" s="93"/>
      <c r="W76" s="93"/>
      <c r="X76" s="93"/>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84"/>
      <c r="C77" s="85"/>
      <c r="D77" s="85"/>
      <c r="E77" s="85"/>
      <c r="F77" s="93"/>
      <c r="G77" s="93"/>
      <c r="H77" s="93"/>
      <c r="I77" s="93"/>
      <c r="J77" s="93"/>
      <c r="K77" s="93"/>
      <c r="L77" s="93"/>
      <c r="M77" s="93"/>
      <c r="N77" s="93"/>
      <c r="O77" s="93"/>
      <c r="P77" s="93"/>
      <c r="Q77" s="93"/>
      <c r="R77" s="93"/>
      <c r="S77" s="93"/>
      <c r="T77" s="93"/>
      <c r="U77" s="93"/>
      <c r="V77" s="93"/>
      <c r="W77" s="93"/>
      <c r="X77" s="93"/>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84"/>
      <c r="C78" s="85"/>
      <c r="D78" s="85"/>
      <c r="E78" s="85"/>
      <c r="F78" s="93"/>
      <c r="G78" s="93"/>
      <c r="H78" s="93"/>
      <c r="I78" s="93"/>
      <c r="J78" s="93"/>
      <c r="K78" s="93"/>
      <c r="L78" s="93"/>
      <c r="M78" s="93"/>
      <c r="N78" s="93"/>
      <c r="O78" s="93"/>
      <c r="P78" s="93"/>
      <c r="Q78" s="93"/>
      <c r="R78" s="93"/>
      <c r="S78" s="93"/>
      <c r="T78" s="93"/>
      <c r="U78" s="93"/>
      <c r="V78" s="93"/>
      <c r="W78" s="93"/>
      <c r="X78" s="93"/>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84"/>
      <c r="C79" s="85"/>
      <c r="D79" s="85"/>
      <c r="E79" s="85"/>
      <c r="F79" s="93"/>
      <c r="G79" s="93"/>
      <c r="H79" s="93"/>
      <c r="I79" s="93"/>
      <c r="J79" s="93"/>
      <c r="K79" s="93"/>
      <c r="L79" s="93"/>
      <c r="M79" s="93"/>
      <c r="N79" s="93"/>
      <c r="O79" s="93"/>
      <c r="P79" s="93"/>
      <c r="Q79" s="93"/>
      <c r="R79" s="93"/>
      <c r="S79" s="93"/>
      <c r="T79" s="93"/>
      <c r="U79" s="93"/>
      <c r="V79" s="93"/>
      <c r="W79" s="93"/>
      <c r="X79" s="93"/>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84"/>
      <c r="C80" s="85"/>
      <c r="D80" s="85"/>
      <c r="E80" s="85"/>
      <c r="F80" s="93"/>
      <c r="G80" s="93"/>
      <c r="H80" s="93"/>
      <c r="I80" s="93"/>
      <c r="J80" s="93"/>
      <c r="K80" s="93"/>
      <c r="L80" s="93"/>
      <c r="M80" s="93"/>
      <c r="N80" s="93"/>
      <c r="O80" s="93"/>
      <c r="P80" s="93"/>
      <c r="Q80" s="93"/>
      <c r="R80" s="93"/>
      <c r="S80" s="93"/>
      <c r="T80" s="93"/>
      <c r="U80" s="93"/>
      <c r="V80" s="93"/>
      <c r="W80" s="93"/>
      <c r="X80" s="93"/>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c r="C81" s="85"/>
      <c r="D81" s="85"/>
      <c r="E81" s="85"/>
      <c r="F81" s="93"/>
      <c r="G81" s="93"/>
      <c r="H81" s="93"/>
      <c r="I81" s="93"/>
      <c r="J81" s="93"/>
      <c r="K81" s="93"/>
      <c r="L81" s="93"/>
      <c r="M81" s="93"/>
      <c r="N81" s="93"/>
      <c r="O81" s="93"/>
      <c r="P81" s="93"/>
      <c r="Q81" s="93"/>
      <c r="R81" s="93"/>
      <c r="S81" s="93"/>
      <c r="T81" s="93"/>
      <c r="U81" s="93"/>
      <c r="V81" s="93"/>
      <c r="W81" s="93"/>
      <c r="X81" s="93"/>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c r="C82" s="85"/>
      <c r="D82" s="85"/>
      <c r="E82" s="85"/>
      <c r="F82" s="93"/>
      <c r="G82" s="93"/>
      <c r="H82" s="93"/>
      <c r="I82" s="93"/>
      <c r="J82" s="93"/>
      <c r="K82" s="93"/>
      <c r="L82" s="93"/>
      <c r="M82" s="93"/>
      <c r="N82" s="93"/>
      <c r="O82" s="93"/>
      <c r="P82" s="93"/>
      <c r="Q82" s="93"/>
      <c r="R82" s="93"/>
      <c r="S82" s="93"/>
      <c r="T82" s="93"/>
      <c r="U82" s="93"/>
      <c r="V82" s="93"/>
      <c r="W82" s="93"/>
      <c r="X82" s="93"/>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c r="C83" s="85"/>
      <c r="D83" s="85"/>
      <c r="E83" s="85"/>
      <c r="F83" s="93"/>
      <c r="G83" s="93"/>
      <c r="H83" s="93"/>
      <c r="I83" s="93"/>
      <c r="J83" s="93"/>
      <c r="K83" s="93"/>
      <c r="L83" s="93"/>
      <c r="M83" s="93"/>
      <c r="N83" s="93"/>
      <c r="O83" s="93"/>
      <c r="P83" s="93"/>
      <c r="Q83" s="93"/>
      <c r="R83" s="93"/>
      <c r="S83" s="93"/>
      <c r="T83" s="93"/>
      <c r="U83" s="93"/>
      <c r="V83" s="93"/>
      <c r="W83" s="93"/>
      <c r="X83" s="93"/>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c r="C84" s="85"/>
      <c r="D84" s="85"/>
      <c r="E84" s="85"/>
      <c r="F84" s="93"/>
      <c r="G84" s="93"/>
      <c r="H84" s="93"/>
      <c r="I84" s="93"/>
      <c r="J84" s="93"/>
      <c r="K84" s="93"/>
      <c r="L84" s="93"/>
      <c r="M84" s="93"/>
      <c r="N84" s="93"/>
      <c r="O84" s="93"/>
      <c r="P84" s="93"/>
      <c r="Q84" s="93"/>
      <c r="R84" s="93"/>
      <c r="S84" s="93"/>
      <c r="T84" s="93"/>
      <c r="U84" s="93"/>
      <c r="V84" s="93"/>
      <c r="W84" s="93"/>
      <c r="X84" s="93"/>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c r="C85" s="85"/>
      <c r="D85" s="85"/>
      <c r="E85" s="85"/>
      <c r="F85" s="93"/>
      <c r="G85" s="93"/>
      <c r="H85" s="93"/>
      <c r="I85" s="93"/>
      <c r="J85" s="93"/>
      <c r="K85" s="93"/>
      <c r="L85" s="93"/>
      <c r="M85" s="93"/>
      <c r="N85" s="93"/>
      <c r="O85" s="93"/>
      <c r="P85" s="93"/>
      <c r="Q85" s="93"/>
      <c r="R85" s="93"/>
      <c r="S85" s="93"/>
      <c r="T85" s="93"/>
      <c r="U85" s="93"/>
      <c r="V85" s="93"/>
      <c r="W85" s="93"/>
      <c r="X85" s="93"/>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c r="CJ85" s="68"/>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c r="C86" s="85"/>
      <c r="D86" s="85"/>
      <c r="E86" s="85"/>
      <c r="F86" s="93"/>
      <c r="G86" s="93"/>
      <c r="H86" s="93"/>
      <c r="I86" s="93"/>
      <c r="J86" s="93"/>
      <c r="K86" s="93"/>
      <c r="L86" s="93"/>
      <c r="M86" s="93"/>
      <c r="N86" s="93"/>
      <c r="O86" s="93"/>
      <c r="P86" s="93"/>
      <c r="Q86" s="93"/>
      <c r="R86" s="93"/>
      <c r="S86" s="93"/>
      <c r="T86" s="93"/>
      <c r="U86" s="93"/>
      <c r="V86" s="93"/>
      <c r="W86" s="93"/>
      <c r="X86" s="93"/>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c r="CJ86" s="68"/>
      <c r="CK86" s="68"/>
      <c r="CL86" s="68"/>
      <c r="CM86" s="68"/>
      <c r="CN86" s="68"/>
      <c r="CO86" s="68"/>
      <c r="CP86" s="68"/>
      <c r="CQ86" s="68"/>
      <c r="CR86" s="68"/>
      <c r="CS86" s="68"/>
      <c r="CT86" s="68"/>
      <c r="CU86" s="68"/>
      <c r="CV86" s="68"/>
      <c r="CW86" s="68"/>
      <c r="CX86" s="68"/>
      <c r="CY86" s="68"/>
      <c r="CZ86" s="68"/>
      <c r="DA86" s="68"/>
    </row>
    <row r="87" spans="1:105" ht="16" x14ac:dyDescent="0.2">
      <c r="A87" s="83" t="s">
        <v>106</v>
      </c>
      <c r="B87" s="84"/>
      <c r="C87" s="85"/>
      <c r="D87" s="85"/>
      <c r="E87" s="85"/>
      <c r="F87" s="93"/>
      <c r="G87" s="93"/>
      <c r="H87" s="93"/>
      <c r="I87" s="93"/>
      <c r="J87" s="93"/>
      <c r="K87" s="93"/>
      <c r="L87" s="93"/>
      <c r="M87" s="93"/>
      <c r="N87" s="93"/>
      <c r="O87" s="93"/>
      <c r="P87" s="93"/>
      <c r="Q87" s="93"/>
      <c r="R87" s="93"/>
      <c r="S87" s="93"/>
      <c r="T87" s="93"/>
      <c r="U87" s="93"/>
      <c r="V87" s="93"/>
      <c r="W87" s="93"/>
      <c r="X87" s="93"/>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c r="CJ87" s="68"/>
      <c r="CK87" s="68"/>
      <c r="CL87" s="68"/>
      <c r="CM87" s="68"/>
      <c r="CN87" s="68"/>
      <c r="CO87" s="68"/>
      <c r="CP87" s="68"/>
      <c r="CQ87" s="68"/>
      <c r="CR87" s="68"/>
      <c r="CS87" s="68"/>
      <c r="CT87" s="68"/>
      <c r="CU87" s="68"/>
      <c r="CV87" s="68"/>
      <c r="CW87" s="68"/>
      <c r="CX87" s="68"/>
      <c r="CY87" s="68"/>
      <c r="CZ87" s="68"/>
      <c r="DA87" s="68"/>
    </row>
    <row r="88" spans="1:105" ht="16" x14ac:dyDescent="0.2">
      <c r="A88" s="83" t="s">
        <v>107</v>
      </c>
      <c r="B88" s="84"/>
      <c r="C88" s="85"/>
      <c r="D88" s="85"/>
      <c r="E88" s="85"/>
      <c r="F88" s="93"/>
      <c r="G88" s="93"/>
      <c r="H88" s="93"/>
      <c r="I88" s="93"/>
      <c r="J88" s="93"/>
      <c r="K88" s="93"/>
      <c r="L88" s="93"/>
      <c r="M88" s="93"/>
      <c r="N88" s="93"/>
      <c r="O88" s="93"/>
      <c r="P88" s="93"/>
      <c r="Q88" s="93"/>
      <c r="R88" s="93"/>
      <c r="S88" s="93"/>
      <c r="T88" s="93"/>
      <c r="U88" s="93"/>
      <c r="V88" s="93"/>
      <c r="W88" s="93"/>
      <c r="X88" s="93"/>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c r="BY88" s="68"/>
      <c r="BZ88" s="68"/>
      <c r="CA88" s="68"/>
      <c r="CB88" s="68"/>
      <c r="CC88" s="68"/>
      <c r="CD88" s="68"/>
      <c r="CE88" s="68"/>
      <c r="CF88" s="68"/>
      <c r="CG88" s="68"/>
      <c r="CH88" s="68"/>
      <c r="CI88" s="68"/>
      <c r="CJ88" s="68"/>
      <c r="CK88" s="68"/>
      <c r="CL88" s="68"/>
      <c r="CM88" s="68"/>
      <c r="CN88" s="68"/>
      <c r="CO88" s="68"/>
      <c r="CP88" s="68"/>
      <c r="CQ88" s="68"/>
      <c r="CR88" s="68"/>
      <c r="CS88" s="68"/>
      <c r="CT88" s="68"/>
      <c r="CU88" s="68"/>
      <c r="CV88" s="68"/>
      <c r="CW88" s="68"/>
      <c r="CX88" s="68"/>
      <c r="CY88" s="68"/>
      <c r="CZ88" s="68"/>
      <c r="DA88" s="68"/>
    </row>
    <row r="89" spans="1:105" ht="16" x14ac:dyDescent="0.2">
      <c r="A89" s="83" t="s">
        <v>108</v>
      </c>
      <c r="B89" s="84"/>
      <c r="C89" s="85"/>
      <c r="D89" s="85"/>
      <c r="E89" s="85"/>
      <c r="F89" s="93"/>
      <c r="G89" s="93"/>
      <c r="H89" s="93"/>
      <c r="I89" s="93"/>
      <c r="J89" s="93"/>
      <c r="K89" s="93"/>
      <c r="L89" s="93"/>
      <c r="M89" s="93"/>
      <c r="N89" s="93"/>
      <c r="O89" s="93"/>
      <c r="P89" s="93"/>
      <c r="Q89" s="93"/>
      <c r="R89" s="93"/>
      <c r="S89" s="93"/>
      <c r="T89" s="93"/>
      <c r="U89" s="93"/>
      <c r="V89" s="93"/>
      <c r="W89" s="93"/>
      <c r="X89" s="93"/>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c r="CJ89" s="68"/>
      <c r="CK89" s="68"/>
      <c r="CL89" s="68"/>
      <c r="CM89" s="68"/>
      <c r="CN89" s="68"/>
      <c r="CO89" s="68"/>
      <c r="CP89" s="68"/>
      <c r="CQ89" s="68"/>
      <c r="CR89" s="68"/>
      <c r="CS89" s="68"/>
      <c r="CT89" s="68"/>
      <c r="CU89" s="68"/>
      <c r="CV89" s="68"/>
      <c r="CW89" s="68"/>
      <c r="CX89" s="68"/>
      <c r="CY89" s="68"/>
      <c r="CZ89" s="68"/>
      <c r="DA89" s="68"/>
    </row>
    <row r="90" spans="1:105" ht="16" x14ac:dyDescent="0.2">
      <c r="A90" s="83" t="s">
        <v>109</v>
      </c>
      <c r="B90" s="84"/>
      <c r="C90" s="85"/>
      <c r="D90" s="85"/>
      <c r="E90" s="85"/>
      <c r="F90" s="93"/>
      <c r="G90" s="93"/>
      <c r="H90" s="93"/>
      <c r="I90" s="93"/>
      <c r="J90" s="93"/>
      <c r="K90" s="93"/>
      <c r="L90" s="93"/>
      <c r="M90" s="93"/>
      <c r="N90" s="93"/>
      <c r="O90" s="93"/>
      <c r="P90" s="93"/>
      <c r="Q90" s="93"/>
      <c r="R90" s="93"/>
      <c r="S90" s="93"/>
      <c r="T90" s="93"/>
      <c r="U90" s="93"/>
      <c r="V90" s="93"/>
      <c r="W90" s="93"/>
      <c r="X90" s="93"/>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c r="CE90" s="68"/>
      <c r="CF90" s="68"/>
      <c r="CG90" s="68"/>
      <c r="CH90" s="68"/>
      <c r="CI90" s="68"/>
      <c r="CJ90" s="68"/>
      <c r="CK90" s="68"/>
      <c r="CL90" s="68"/>
      <c r="CM90" s="68"/>
      <c r="CN90" s="68"/>
      <c r="CO90" s="68"/>
      <c r="CP90" s="68"/>
      <c r="CQ90" s="68"/>
      <c r="CR90" s="68"/>
      <c r="CS90" s="68"/>
      <c r="CT90" s="68"/>
      <c r="CU90" s="68"/>
      <c r="CV90" s="68"/>
      <c r="CW90" s="68"/>
      <c r="CX90" s="68"/>
      <c r="CY90" s="68"/>
      <c r="CZ90" s="68"/>
      <c r="DA90" s="68"/>
    </row>
    <row r="91" spans="1:105" ht="16" x14ac:dyDescent="0.2">
      <c r="A91" s="83" t="s">
        <v>110</v>
      </c>
      <c r="B91" s="84"/>
      <c r="C91" s="85"/>
      <c r="D91" s="85"/>
      <c r="E91" s="85"/>
      <c r="F91" s="93"/>
      <c r="G91" s="93"/>
      <c r="H91" s="93"/>
      <c r="I91" s="93"/>
      <c r="J91" s="93"/>
      <c r="K91" s="93"/>
      <c r="L91" s="93"/>
      <c r="M91" s="93"/>
      <c r="N91" s="93"/>
      <c r="O91" s="93"/>
      <c r="P91" s="93"/>
      <c r="Q91" s="93"/>
      <c r="R91" s="93"/>
      <c r="S91" s="93"/>
      <c r="T91" s="93"/>
      <c r="U91" s="93"/>
      <c r="V91" s="93"/>
      <c r="W91" s="93"/>
      <c r="X91" s="93"/>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c r="DA91" s="68"/>
    </row>
    <row r="92" spans="1:105" ht="16" x14ac:dyDescent="0.2">
      <c r="A92" s="83" t="s">
        <v>111</v>
      </c>
      <c r="B92" s="84"/>
      <c r="C92" s="85"/>
      <c r="D92" s="85"/>
      <c r="E92" s="85"/>
      <c r="F92" s="93"/>
      <c r="G92" s="93"/>
      <c r="H92" s="93"/>
      <c r="I92" s="93"/>
      <c r="J92" s="93"/>
      <c r="K92" s="93"/>
      <c r="L92" s="93"/>
      <c r="M92" s="93"/>
      <c r="N92" s="93"/>
      <c r="O92" s="93"/>
      <c r="P92" s="93"/>
      <c r="Q92" s="93"/>
      <c r="R92" s="93"/>
      <c r="S92" s="93"/>
      <c r="T92" s="93"/>
      <c r="U92" s="93"/>
      <c r="V92" s="93"/>
      <c r="W92" s="93"/>
      <c r="X92" s="93"/>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row>
    <row r="93" spans="1:105" ht="16" x14ac:dyDescent="0.2">
      <c r="A93" s="83" t="s">
        <v>112</v>
      </c>
      <c r="B93" s="84"/>
      <c r="C93" s="85"/>
      <c r="D93" s="85"/>
      <c r="E93" s="85"/>
      <c r="F93" s="93"/>
      <c r="G93" s="93"/>
      <c r="H93" s="93"/>
      <c r="I93" s="93"/>
      <c r="J93" s="93"/>
      <c r="K93" s="93"/>
      <c r="L93" s="93"/>
      <c r="M93" s="93"/>
      <c r="N93" s="93"/>
      <c r="O93" s="93"/>
      <c r="P93" s="93"/>
      <c r="Q93" s="93"/>
      <c r="R93" s="93"/>
      <c r="S93" s="93"/>
      <c r="T93" s="93"/>
      <c r="U93" s="93"/>
      <c r="V93" s="93"/>
      <c r="W93" s="93"/>
      <c r="X93" s="93"/>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c r="CJ93" s="68"/>
      <c r="CK93" s="68"/>
      <c r="CL93" s="68"/>
      <c r="CM93" s="68"/>
      <c r="CN93" s="68"/>
      <c r="CO93" s="68"/>
      <c r="CP93" s="68"/>
      <c r="CQ93" s="68"/>
      <c r="CR93" s="68"/>
      <c r="CS93" s="68"/>
      <c r="CT93" s="68"/>
      <c r="CU93" s="68"/>
      <c r="CV93" s="68"/>
      <c r="CW93" s="68"/>
      <c r="CX93" s="68"/>
      <c r="CY93" s="68"/>
      <c r="CZ93" s="68"/>
      <c r="DA93" s="68"/>
    </row>
    <row r="94" spans="1:105" ht="16" x14ac:dyDescent="0.2">
      <c r="A94" s="83" t="s">
        <v>113</v>
      </c>
      <c r="B94" s="84"/>
      <c r="C94" s="85"/>
      <c r="D94" s="85"/>
      <c r="E94" s="85"/>
      <c r="F94" s="93"/>
      <c r="G94" s="93"/>
      <c r="H94" s="93"/>
      <c r="I94" s="93"/>
      <c r="J94" s="93"/>
      <c r="K94" s="93"/>
      <c r="L94" s="93"/>
      <c r="M94" s="93"/>
      <c r="N94" s="93"/>
      <c r="O94" s="93"/>
      <c r="P94" s="93"/>
      <c r="Q94" s="93"/>
      <c r="R94" s="93"/>
      <c r="S94" s="93"/>
      <c r="T94" s="93"/>
      <c r="U94" s="93"/>
      <c r="V94" s="93"/>
      <c r="W94" s="93"/>
      <c r="X94" s="93"/>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c r="CJ94" s="68"/>
      <c r="CK94" s="68"/>
      <c r="CL94" s="68"/>
      <c r="CM94" s="68"/>
      <c r="CN94" s="68"/>
      <c r="CO94" s="68"/>
      <c r="CP94" s="68"/>
      <c r="CQ94" s="68"/>
      <c r="CR94" s="68"/>
      <c r="CS94" s="68"/>
      <c r="CT94" s="68"/>
      <c r="CU94" s="68"/>
      <c r="CV94" s="68"/>
      <c r="CW94" s="68"/>
      <c r="CX94" s="68"/>
      <c r="CY94" s="68"/>
      <c r="CZ94" s="68"/>
      <c r="DA94" s="68"/>
    </row>
    <row r="95" spans="1:105" ht="16" x14ac:dyDescent="0.2">
      <c r="A95" s="83" t="s">
        <v>114</v>
      </c>
      <c r="B95" s="84"/>
      <c r="C95" s="85"/>
      <c r="D95" s="85"/>
      <c r="E95" s="85"/>
      <c r="F95" s="93"/>
      <c r="G95" s="93"/>
      <c r="H95" s="93"/>
      <c r="I95" s="93"/>
      <c r="J95" s="93"/>
      <c r="K95" s="93"/>
      <c r="L95" s="93"/>
      <c r="M95" s="93"/>
      <c r="N95" s="93"/>
      <c r="O95" s="93"/>
      <c r="P95" s="93"/>
      <c r="Q95" s="93"/>
      <c r="R95" s="93"/>
      <c r="S95" s="93"/>
      <c r="T95" s="93"/>
      <c r="U95" s="93"/>
      <c r="V95" s="93"/>
      <c r="W95" s="93"/>
      <c r="X95" s="93"/>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c r="CJ95" s="68"/>
      <c r="CK95" s="68"/>
      <c r="CL95" s="68"/>
      <c r="CM95" s="68"/>
      <c r="CN95" s="68"/>
      <c r="CO95" s="68"/>
      <c r="CP95" s="68"/>
      <c r="CQ95" s="68"/>
      <c r="CR95" s="68"/>
      <c r="CS95" s="68"/>
      <c r="CT95" s="68"/>
      <c r="CU95" s="68"/>
      <c r="CV95" s="68"/>
      <c r="CW95" s="68"/>
      <c r="CX95" s="68"/>
      <c r="CY95" s="68"/>
      <c r="CZ95" s="68"/>
      <c r="DA95" s="68"/>
    </row>
    <row r="96" spans="1:105" ht="16" x14ac:dyDescent="0.2">
      <c r="A96" s="83" t="s">
        <v>115</v>
      </c>
      <c r="B96" s="84"/>
      <c r="C96" s="85"/>
      <c r="D96" s="85"/>
      <c r="E96" s="85"/>
      <c r="F96" s="93"/>
      <c r="G96" s="93"/>
      <c r="H96" s="93"/>
      <c r="I96" s="93"/>
      <c r="J96" s="93"/>
      <c r="K96" s="93"/>
      <c r="L96" s="93"/>
      <c r="M96" s="93"/>
      <c r="N96" s="93"/>
      <c r="O96" s="93"/>
      <c r="P96" s="93"/>
      <c r="Q96" s="93"/>
      <c r="R96" s="93"/>
      <c r="S96" s="93"/>
      <c r="T96" s="93"/>
      <c r="U96" s="93"/>
      <c r="V96" s="93"/>
      <c r="W96" s="93"/>
      <c r="X96" s="93"/>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68"/>
      <c r="CU96" s="68"/>
      <c r="CV96" s="68"/>
      <c r="CW96" s="68"/>
      <c r="CX96" s="68"/>
      <c r="CY96" s="68"/>
      <c r="CZ96" s="68"/>
      <c r="DA96" s="68"/>
    </row>
    <row r="97" spans="1:105" ht="16" x14ac:dyDescent="0.2">
      <c r="A97" s="83" t="s">
        <v>116</v>
      </c>
      <c r="B97" s="84"/>
      <c r="C97" s="85"/>
      <c r="D97" s="85"/>
      <c r="E97" s="85"/>
      <c r="F97" s="93"/>
      <c r="G97" s="93"/>
      <c r="H97" s="93"/>
      <c r="I97" s="93"/>
      <c r="J97" s="93"/>
      <c r="K97" s="93"/>
      <c r="L97" s="93"/>
      <c r="M97" s="93"/>
      <c r="N97" s="93"/>
      <c r="O97" s="93"/>
      <c r="P97" s="93"/>
      <c r="Q97" s="93"/>
      <c r="R97" s="93"/>
      <c r="S97" s="93"/>
      <c r="T97" s="93"/>
      <c r="U97" s="93"/>
      <c r="V97" s="93"/>
      <c r="W97" s="93"/>
      <c r="X97" s="93"/>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c r="CJ97" s="68"/>
      <c r="CK97" s="68"/>
      <c r="CL97" s="68"/>
      <c r="CM97" s="68"/>
      <c r="CN97" s="68"/>
      <c r="CO97" s="68"/>
      <c r="CP97" s="68"/>
      <c r="CQ97" s="68"/>
      <c r="CR97" s="68"/>
      <c r="CS97" s="68"/>
      <c r="CT97" s="68"/>
      <c r="CU97" s="68"/>
      <c r="CV97" s="68"/>
      <c r="CW97" s="68"/>
      <c r="CX97" s="68"/>
      <c r="CY97" s="68"/>
      <c r="CZ97" s="68"/>
      <c r="DA97" s="68"/>
    </row>
    <row r="98" spans="1:105" ht="16" x14ac:dyDescent="0.2">
      <c r="A98" s="83" t="s">
        <v>117</v>
      </c>
      <c r="B98" s="84"/>
      <c r="C98" s="85"/>
      <c r="D98" s="85"/>
      <c r="E98" s="85"/>
      <c r="F98" s="93"/>
      <c r="G98" s="93"/>
      <c r="H98" s="93"/>
      <c r="I98" s="93"/>
      <c r="J98" s="93"/>
      <c r="K98" s="93"/>
      <c r="L98" s="93"/>
      <c r="M98" s="93"/>
      <c r="N98" s="93"/>
      <c r="O98" s="93"/>
      <c r="P98" s="93"/>
      <c r="Q98" s="93"/>
      <c r="R98" s="93"/>
      <c r="S98" s="93"/>
      <c r="T98" s="93"/>
      <c r="U98" s="93"/>
      <c r="V98" s="93"/>
      <c r="W98" s="93"/>
      <c r="X98" s="93"/>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c r="CJ98" s="68"/>
      <c r="CK98" s="68"/>
      <c r="CL98" s="68"/>
      <c r="CM98" s="68"/>
      <c r="CN98" s="68"/>
      <c r="CO98" s="68"/>
      <c r="CP98" s="68"/>
      <c r="CQ98" s="68"/>
      <c r="CR98" s="68"/>
      <c r="CS98" s="68"/>
      <c r="CT98" s="68"/>
      <c r="CU98" s="68"/>
      <c r="CV98" s="68"/>
      <c r="CW98" s="68"/>
      <c r="CX98" s="68"/>
      <c r="CY98" s="68"/>
      <c r="CZ98" s="68"/>
      <c r="DA98" s="68"/>
    </row>
    <row r="99" spans="1:105" ht="16" x14ac:dyDescent="0.2">
      <c r="A99" s="83" t="s">
        <v>118</v>
      </c>
      <c r="B99" s="84"/>
      <c r="C99" s="85"/>
      <c r="D99" s="85"/>
      <c r="E99" s="85"/>
      <c r="F99" s="93"/>
      <c r="G99" s="93"/>
      <c r="H99" s="93"/>
      <c r="I99" s="93"/>
      <c r="J99" s="93"/>
      <c r="K99" s="93"/>
      <c r="L99" s="93"/>
      <c r="M99" s="93"/>
      <c r="N99" s="93"/>
      <c r="O99" s="93"/>
      <c r="P99" s="93"/>
      <c r="Q99" s="93"/>
      <c r="R99" s="93"/>
      <c r="S99" s="93"/>
      <c r="T99" s="93"/>
      <c r="U99" s="93"/>
      <c r="V99" s="93"/>
      <c r="W99" s="93"/>
      <c r="X99" s="93"/>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c r="CJ99" s="68"/>
      <c r="CK99" s="68"/>
      <c r="CL99" s="68"/>
      <c r="CM99" s="68"/>
      <c r="CN99" s="68"/>
      <c r="CO99" s="68"/>
      <c r="CP99" s="68"/>
      <c r="CQ99" s="68"/>
      <c r="CR99" s="68"/>
      <c r="CS99" s="68"/>
      <c r="CT99" s="68"/>
      <c r="CU99" s="68"/>
      <c r="CV99" s="68"/>
      <c r="CW99" s="68"/>
      <c r="CX99" s="68"/>
      <c r="CY99" s="68"/>
      <c r="CZ99" s="68"/>
      <c r="DA99" s="68"/>
    </row>
    <row r="100" spans="1:105" ht="16" x14ac:dyDescent="0.2">
      <c r="A100" s="83" t="s">
        <v>119</v>
      </c>
      <c r="B100" s="84"/>
      <c r="C100" s="85"/>
      <c r="D100" s="85"/>
      <c r="E100" s="85"/>
      <c r="F100" s="93"/>
      <c r="G100" s="93"/>
      <c r="H100" s="93"/>
      <c r="I100" s="93"/>
      <c r="J100" s="93"/>
      <c r="K100" s="93"/>
      <c r="L100" s="93"/>
      <c r="M100" s="93"/>
      <c r="N100" s="93"/>
      <c r="O100" s="93"/>
      <c r="P100" s="93"/>
      <c r="Q100" s="93"/>
      <c r="R100" s="93"/>
      <c r="S100" s="93"/>
      <c r="T100" s="93"/>
      <c r="U100" s="93"/>
      <c r="V100" s="93"/>
      <c r="W100" s="93"/>
      <c r="X100" s="93"/>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c r="CJ100" s="68"/>
      <c r="CK100" s="68"/>
      <c r="CL100" s="68"/>
      <c r="CM100" s="68"/>
      <c r="CN100" s="68"/>
      <c r="CO100" s="68"/>
      <c r="CP100" s="68"/>
      <c r="CQ100" s="68"/>
      <c r="CR100" s="68"/>
      <c r="CS100" s="68"/>
      <c r="CT100" s="68"/>
      <c r="CU100" s="68"/>
      <c r="CV100" s="68"/>
      <c r="CW100" s="68"/>
      <c r="CX100" s="68"/>
      <c r="CY100" s="68"/>
      <c r="CZ100" s="68"/>
      <c r="DA100" s="68"/>
    </row>
    <row r="101" spans="1:105" ht="16" x14ac:dyDescent="0.2">
      <c r="A101" s="83" t="s">
        <v>120</v>
      </c>
      <c r="B101" s="84"/>
      <c r="C101" s="85"/>
      <c r="D101" s="85"/>
      <c r="E101" s="85"/>
      <c r="F101" s="93"/>
      <c r="G101" s="93"/>
      <c r="H101" s="93"/>
      <c r="I101" s="93"/>
      <c r="J101" s="93"/>
      <c r="K101" s="93"/>
      <c r="L101" s="93"/>
      <c r="M101" s="93"/>
      <c r="N101" s="93"/>
      <c r="O101" s="93"/>
      <c r="P101" s="93"/>
      <c r="Q101" s="93"/>
      <c r="R101" s="93"/>
      <c r="S101" s="93"/>
      <c r="T101" s="93"/>
      <c r="U101" s="93"/>
      <c r="V101" s="93"/>
      <c r="W101" s="93"/>
      <c r="X101" s="93"/>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c r="CJ101" s="68"/>
      <c r="CK101" s="68"/>
      <c r="CL101" s="68"/>
      <c r="CM101" s="68"/>
      <c r="CN101" s="68"/>
      <c r="CO101" s="68"/>
      <c r="CP101" s="68"/>
      <c r="CQ101" s="68"/>
      <c r="CR101" s="68"/>
      <c r="CS101" s="68"/>
      <c r="CT101" s="68"/>
      <c r="CU101" s="68"/>
      <c r="CV101" s="68"/>
      <c r="CW101" s="68"/>
      <c r="CX101" s="68"/>
      <c r="CY101" s="68"/>
      <c r="CZ101" s="68"/>
      <c r="DA101" s="68"/>
    </row>
    <row r="102" spans="1:105" ht="16" x14ac:dyDescent="0.2">
      <c r="A102" s="83" t="s">
        <v>121</v>
      </c>
      <c r="B102" s="84"/>
      <c r="C102" s="85"/>
      <c r="D102" s="85"/>
      <c r="E102" s="85"/>
      <c r="F102" s="93"/>
      <c r="G102" s="93"/>
      <c r="H102" s="93"/>
      <c r="I102" s="93"/>
      <c r="J102" s="93"/>
      <c r="K102" s="93"/>
      <c r="L102" s="93"/>
      <c r="M102" s="93"/>
      <c r="N102" s="93"/>
      <c r="O102" s="93"/>
      <c r="P102" s="93"/>
      <c r="Q102" s="93"/>
      <c r="R102" s="93"/>
      <c r="S102" s="93"/>
      <c r="T102" s="93"/>
      <c r="U102" s="93"/>
      <c r="V102" s="93"/>
      <c r="W102" s="93"/>
      <c r="X102" s="93"/>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row>
    <row r="105" spans="1:105" s="13" customFormat="1" x14ac:dyDescent="0.15">
      <c r="A105" s="12"/>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row>
    <row r="106" spans="1:105"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5"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5"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5"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5"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5"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5"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28" priority="5" stopIfTrue="1">
      <formula>F107=1</formula>
    </cfRule>
    <cfRule type="expression" dxfId="27" priority="6" stopIfTrue="1">
      <formula>F107=2</formula>
    </cfRule>
  </conditionalFormatting>
  <conditionalFormatting sqref="F17:O32">
    <cfRule type="expression" dxfId="26" priority="1" stopIfTrue="1">
      <formula>F121=1</formula>
    </cfRule>
    <cfRule type="expression" dxfId="25" priority="2" stopIfTrue="1">
      <formula>F121=2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tabSelected="1" zoomScaleNormal="100" workbookViewId="0">
      <pane xSplit="1" ySplit="3" topLeftCell="B23" activePane="bottomRight" state="frozen"/>
      <selection pane="topRight" activeCell="B1" sqref="B1"/>
      <selection pane="bottomLeft" activeCell="A4" sqref="A4"/>
      <selection pane="bottomRight" activeCell="B41" sqref="B41"/>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19" t="str">
        <f>"Within Composite Stats for "&amp;INDEX(ComCalc!P2:P21,ComCalc!P1,1)</f>
        <v>Within Composite Stats for Global Neurocognitive Index (G)</v>
      </c>
      <c r="E2" s="119"/>
      <c r="F2" s="119"/>
      <c r="G2" s="119"/>
      <c r="H2" s="119"/>
      <c r="I2" s="119"/>
      <c r="J2" s="119"/>
      <c r="K2" s="119"/>
      <c r="L2" s="18"/>
      <c r="M2" s="18"/>
      <c r="N2" s="47" t="s">
        <v>477</v>
      </c>
      <c r="O2" s="47" t="s">
        <v>473</v>
      </c>
      <c r="P2" s="47" t="s">
        <v>472</v>
      </c>
      <c r="Q2" s="47" t="s">
        <v>386</v>
      </c>
      <c r="R2" s="47" t="s">
        <v>396</v>
      </c>
      <c r="S2" s="47" t="s">
        <v>360</v>
      </c>
      <c r="T2" s="47" t="s">
        <v>387</v>
      </c>
      <c r="U2" s="47" t="s">
        <v>478</v>
      </c>
      <c r="V2" s="47" t="s">
        <v>385</v>
      </c>
      <c r="W2" s="47" t="s">
        <v>471</v>
      </c>
      <c r="X2" s="47" t="s">
        <v>476</v>
      </c>
      <c r="Y2" s="47" t="s">
        <v>479</v>
      </c>
      <c r="Z2" s="47" t="s">
        <v>474</v>
      </c>
      <c r="AA2" s="47" t="s">
        <v>480</v>
      </c>
      <c r="AB2" s="47" t="s">
        <v>481</v>
      </c>
      <c r="AC2" s="47" t="s">
        <v>475</v>
      </c>
      <c r="AD2" s="47" t="s">
        <v>463</v>
      </c>
      <c r="AE2" s="47" t="s">
        <v>484</v>
      </c>
      <c r="AF2" s="47" t="s">
        <v>482</v>
      </c>
      <c r="AG2" s="47" t="s">
        <v>483</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f>INDEX('Composite Stats'!$C$2:$C$21,COLUMN(A2),1)</f>
        <v>129</v>
      </c>
      <c r="O3" s="23">
        <f>INDEX('Composite Stats'!$C$2:$C$21,COLUMN(B2),1)</f>
        <v>127</v>
      </c>
      <c r="P3" s="23">
        <f>INDEX('Composite Stats'!$C$2:$C$21,COLUMN(C2),1)</f>
        <v>110</v>
      </c>
      <c r="Q3" s="23">
        <f>INDEX('Composite Stats'!$C$2:$C$21,COLUMN(D2),1)</f>
        <v>122</v>
      </c>
      <c r="R3" s="23">
        <f>INDEX('Composite Stats'!$C$2:$C$21,COLUMN(E2),1)</f>
        <v>113</v>
      </c>
      <c r="S3" s="23">
        <f>INDEX('Composite Stats'!$C$2:$C$21,COLUMN(F2),1)</f>
        <v>113</v>
      </c>
      <c r="T3" s="23">
        <f>INDEX('Composite Stats'!$C$2:$C$21,COLUMN(G2),1)</f>
        <v>117</v>
      </c>
      <c r="U3" s="23">
        <f>INDEX('Composite Stats'!$C$2:$C$21,COLUMN(H2),1)</f>
        <v>129</v>
      </c>
      <c r="V3" s="23">
        <f>INDEX('Composite Stats'!$C$2:$C$21,COLUMN(I2),1)</f>
        <v>102</v>
      </c>
      <c r="W3" s="23">
        <f>INDEX('Composite Stats'!$C$2:$C$21,COLUMN(J2),1)</f>
        <v>131</v>
      </c>
      <c r="X3" s="23">
        <f>INDEX('Composite Stats'!$C$2:$C$21,COLUMN(K2),1)</f>
        <v>103</v>
      </c>
      <c r="Y3" s="23">
        <f>INDEX('Composite Stats'!$C$2:$C$21,COLUMN(L2),1)</f>
        <v>119</v>
      </c>
      <c r="Z3" s="23">
        <f>INDEX('Composite Stats'!$C$2:$C$21,COLUMN(M2),1)</f>
        <v>106</v>
      </c>
      <c r="AA3" s="23">
        <f>INDEX('Composite Stats'!$C$2:$C$21,COLUMN(N2),1)</f>
        <v>119</v>
      </c>
      <c r="AB3" s="23">
        <f>INDEX('Composite Stats'!$C$2:$C$21,COLUMN(O2),1)</f>
        <v>112</v>
      </c>
      <c r="AC3" s="23">
        <f>INDEX('Composite Stats'!$C$2:$C$21,COLUMN(P2),1)</f>
        <v>118</v>
      </c>
      <c r="AD3" s="23">
        <f>INDEX('Composite Stats'!$C$2:$C$21,COLUMN(Q2),1)</f>
        <v>121</v>
      </c>
      <c r="AE3" s="23">
        <f>INDEX('Composite Stats'!$C$2:$C$21,COLUMN(R2),1)</f>
        <v>110</v>
      </c>
      <c r="AF3" s="23">
        <f>INDEX('Composite Stats'!$C$2:$C$21,COLUMN(S2),1)</f>
        <v>102</v>
      </c>
      <c r="AG3" s="23">
        <f>INDEX('Composite Stats'!$C$2:$C$21,COLUMN(T2),1)</f>
        <v>96</v>
      </c>
    </row>
    <row r="4" spans="1:34" x14ac:dyDescent="0.15">
      <c r="A4" s="3" t="str">
        <f>IF(Correlations!B3="",Correlations!A3,Correlations!B3)</f>
        <v>Similarities</v>
      </c>
      <c r="B4" s="6">
        <v>15</v>
      </c>
      <c r="C4" s="7">
        <f>IF(B4="","",ROUND(15*(B4-IF(Correlations!C3=0,100,Correlations!C3))/IF(Correlations!D3=0,15,Correlations!D3)+100,0))</f>
        <v>125</v>
      </c>
      <c r="D4" s="21">
        <f>IF(INDEX(Cs!B104:U104,1,ComCalc!$P$1),INDEX(Cs!B1645:U1645,1,ComCalc!$P$1),"")</f>
        <v>0.64597769465188837</v>
      </c>
      <c r="E4" s="21">
        <f>IF(INDEX(Cs!B104:U104,1,ComCalc!$P$1),INDEX(Cs!B1748:U1748,1,ComCalc!$P$1),"")</f>
        <v>0.60495302502916315</v>
      </c>
      <c r="F4" s="32">
        <f>IF(INDEX(Cs!B104:U104,1,ComCalc!$P$1),INDEX(Cs!$B$819:$U$819,1,ComCalc!$P$1),"")</f>
        <v>110.06451612903226</v>
      </c>
      <c r="G4" s="32">
        <f>IF(INDEX(Cs!B104:U104,1,ComCalc!$P$1),INDEX(Cs!B821:U821,1,ComCalc!$P$1),"")</f>
        <v>14.935483870967744</v>
      </c>
      <c r="H4" s="32">
        <f>IF(INDEX(Cs!B104:U104,1,ComCalc!$P$1),INDEX(Cs!B924:U924,1,ComCalc!$P$1),"")</f>
        <v>17.04</v>
      </c>
      <c r="I4" s="7">
        <f>IF(INDEX(Cs!B104:U104,1,ComCalc!$P$1),ROUND(INDEX(Cs!B1439:U1439,1,ComCalc!$P$1),INDEX(Cs!B1542:U1542,1,ComCalc!$P$1)),"")</f>
        <v>0.18</v>
      </c>
      <c r="J4" s="7" t="str">
        <f>IF(INDEX(Cs!B104:U104,1,ComCalc!$P$1),INDEX(Cs!B1336:U1336,1,ComCalc!$P$1),"")</f>
        <v/>
      </c>
      <c r="K4" s="7">
        <f>IF(INDEX(Cs!B104:U104,1,ComCalc!$P$1),ROUND(INDEX(Cs!B1130:U1130,1,ComCalc!$P$1),INDEX(Cs!B1233:U1233,1,ComCalc!$P$1)),"")</f>
        <v>0.2</v>
      </c>
      <c r="L4" s="8" t="str">
        <f t="shared" ref="L4:L35" si="0">A4</f>
        <v>Similarities</v>
      </c>
      <c r="M4" s="4"/>
      <c r="N4" s="33" t="str">
        <f t="array" ref="N4:W103">Cs!B1336:K1435</f>
        <v/>
      </c>
      <c r="O4" s="33" t="str">
        <v/>
      </c>
      <c r="P4" s="33" t="str">
        <v/>
      </c>
      <c r="Q4" s="33" t="str">
        <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c r="C5" s="7" t="str">
        <f>IF(B5="","",ROUND(15*(B5-IF(Correlations!C4=0,100,Correlations!C4))/IF(Correlations!D4=0,15,Correlations!D4)+100,0))</f>
        <v/>
      </c>
      <c r="D5" s="21" t="str">
        <f>IF(INDEX(Cs!B105:U105,1,ComCalc!$P$1),INDEX(Cs!B1646:U1646,1,ComCalc!$P$1),"")</f>
        <v/>
      </c>
      <c r="E5" s="21" t="str">
        <f>IF(INDEX(Cs!B105:U105,1,ComCalc!$P$1),INDEX(Cs!B1749:U1749,1,ComCalc!$P$1),"")</f>
        <v/>
      </c>
      <c r="F5" s="32" t="str">
        <f>IF(INDEX(Cs!B105:U105,1,ComCalc!$P$1),INDEX(Cs!$B$819:$U$819,1,ComCalc!$P$1),"")</f>
        <v/>
      </c>
      <c r="G5" s="32" t="str">
        <f>IF(INDEX(Cs!B105:U105,1,ComCalc!$P$1),INDEX(Cs!B822:U822,1,ComCalc!$P$1),"")</f>
        <v/>
      </c>
      <c r="H5" s="32" t="str">
        <f>IF(INDEX(Cs!B105:U105,1,ComCalc!$P$1),INDEX(Cs!B925:U925,1,ComCalc!$P$1),"")</f>
        <v/>
      </c>
      <c r="I5" s="7" t="str">
        <f>IF(INDEX(Cs!B105:U105,1,ComCalc!$P$1),ROUND(INDEX(Cs!B1440:U1440,1,ComCalc!$P$1),INDEX(Cs!B1543:U1543,1,ComCalc!$P$1)),"")</f>
        <v/>
      </c>
      <c r="J5" s="7" t="str">
        <f>IF(INDEX(Cs!B105:U105,1,ComCalc!$P$1),INDEX(Cs!B1337:U1337,1,ComCalc!$P$1),"")</f>
        <v/>
      </c>
      <c r="K5" s="7" t="str">
        <f>IF(INDEX(Cs!B105:U105,1,ComCalc!$P$1),ROUND(INDEX(Cs!B1131:U1131,1,ComCalc!$P$1),INDEX(Cs!B1234:U1234,1,ComCalc!$P$1)),"")</f>
        <v/>
      </c>
      <c r="L5" s="8" t="str">
        <f t="shared" si="0"/>
        <v>Vocabulary</v>
      </c>
      <c r="M5" s="4"/>
      <c r="N5" s="33" t="str">
        <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Vocabulary</v>
      </c>
    </row>
    <row r="6" spans="1:34" x14ac:dyDescent="0.15">
      <c r="A6" s="3" t="str">
        <f>IF(Correlations!B5="",Correlations!A5,Correlations!B5)</f>
        <v>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v>15</v>
      </c>
      <c r="C7" s="7">
        <f>IF(B7="","",ROUND(15*(B7-IF(Correlations!C6=0,100,Correlations!C6))/IF(Correlations!D6=0,15,Correlations!D6)+100,0))</f>
        <v>125</v>
      </c>
      <c r="D7" s="21">
        <f>IF(INDEX(Cs!B107:U107,1,ComCalc!$P$1),INDEX(Cs!B1648:U1648,1,ComCalc!$P$1),"")</f>
        <v>0.69224063114438439</v>
      </c>
      <c r="E7" s="21">
        <f>IF(INDEX(Cs!B107:U107,1,ComCalc!$P$1),INDEX(Cs!B1751:U1751,1,ComCalc!$P$1),"")</f>
        <v>0.65539195199224853</v>
      </c>
      <c r="F7" s="32">
        <f>IF(INDEX(Cs!B107:U107,1,ComCalc!$P$1),INDEX(Cs!$B$819:$U$819,1,ComCalc!$P$1),"")</f>
        <v>110.06451612903226</v>
      </c>
      <c r="G7" s="32">
        <f>IF(INDEX(Cs!B107:U107,1,ComCalc!$P$1),INDEX(Cs!B824:U824,1,ComCalc!$P$1),"")</f>
        <v>14.935483870967744</v>
      </c>
      <c r="H7" s="32">
        <f>IF(INDEX(Cs!B107:U107,1,ComCalc!$P$1),INDEX(Cs!B927:U927,1,ComCalc!$P$1),"")</f>
        <v>15.08</v>
      </c>
      <c r="I7" s="7">
        <f>IF(INDEX(Cs!B107:U107,1,ComCalc!$P$1),ROUND(INDEX(Cs!B1442:U1442,1,ComCalc!$P$1),INDEX(Cs!B1545:U1545,1,ComCalc!$P$1)),"")</f>
        <v>0.06</v>
      </c>
      <c r="J7" s="7" t="str">
        <f>IF(INDEX(Cs!B107:U107,1,ComCalc!$P$1),INDEX(Cs!B1339:U1339,1,ComCalc!$P$1),"")</f>
        <v/>
      </c>
      <c r="K7" s="7">
        <f>IF(INDEX(Cs!B107:U107,1,ComCalc!$P$1),ROUND(INDEX(Cs!B1133:U1133,1,ComCalc!$P$1),INDEX(Cs!B1236:U1236,1,ComCalc!$P$1)),"")</f>
        <v>0.18</v>
      </c>
      <c r="L7" s="8" t="str">
        <f t="shared" si="0"/>
        <v>Matrix Reasoning</v>
      </c>
      <c r="M7" s="4"/>
      <c r="N7" s="33" t="str">
        <v/>
      </c>
      <c r="O7" s="33" t="str">
        <v/>
      </c>
      <c r="P7" s="33" t="str">
        <v>Strength</v>
      </c>
      <c r="Q7" s="33" t="str">
        <v/>
      </c>
      <c r="R7" s="33" t="str">
        <v>Strength</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c r="C9" s="7" t="str">
        <f>IF(B9="","",ROUND(15*(B9-IF(Correlations!C8=0,100,Correlations!C8))/IF(Correlations!D8=0,15,Correlations!D8)+100,0))</f>
        <v/>
      </c>
      <c r="D9" s="21" t="str">
        <f>IF(INDEX(Cs!B109:U109,1,ComCalc!$P$1),INDEX(Cs!B1650:U1650,1,ComCalc!$P$1),"")</f>
        <v/>
      </c>
      <c r="E9" s="21" t="str">
        <f>IF(INDEX(Cs!B109:U109,1,ComCalc!$P$1),INDEX(Cs!B1753:U1753,1,ComCalc!$P$1),"")</f>
        <v/>
      </c>
      <c r="F9" s="32" t="str">
        <f>IF(INDEX(Cs!B109:U109,1,ComCalc!$P$1),INDEX(Cs!$B$819:$U$819,1,ComCalc!$P$1),"")</f>
        <v/>
      </c>
      <c r="G9" s="32" t="str">
        <f>IF(INDEX(Cs!B109:U109,1,ComCalc!$P$1),INDEX(Cs!B826:U826,1,ComCalc!$P$1),"")</f>
        <v/>
      </c>
      <c r="H9" s="32" t="str">
        <f>IF(INDEX(Cs!B109:U109,1,ComCalc!$P$1),INDEX(Cs!B929:U929,1,ComCalc!$P$1),"")</f>
        <v/>
      </c>
      <c r="I9" s="7" t="str">
        <f>IF(INDEX(Cs!B109:U109,1,ComCalc!$P$1),ROUND(INDEX(Cs!B1444:U1444,1,ComCalc!$P$1),INDEX(Cs!B1547:U1547,1,ComCalc!$P$1)),"")</f>
        <v/>
      </c>
      <c r="J9" s="7" t="str">
        <f>IF(INDEX(Cs!B109:U109,1,ComCalc!$P$1),INDEX(Cs!B1341:U1341,1,ComCalc!$P$1),"")</f>
        <v/>
      </c>
      <c r="K9" s="7" t="str">
        <f>IF(INDEX(Cs!B109:U109,1,ComCalc!$P$1),ROUND(INDEX(Cs!B1135:U1135,1,ComCalc!$P$1),INDEX(Cs!B1238:U1238,1,ComCalc!$P$1)),"")</f>
        <v/>
      </c>
      <c r="L9" s="8" t="str">
        <f t="shared" si="0"/>
        <v>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Arithmetic</v>
      </c>
    </row>
    <row r="10" spans="1:34" x14ac:dyDescent="0.15">
      <c r="A10" s="3" t="str">
        <f>IF(Correlations!B9="",Correlations!A9,Correlations!B9)</f>
        <v>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12</v>
      </c>
      <c r="C13" s="7">
        <f>IF(B13="","",ROUND(15*(B13-IF(Correlations!C12=0,100,Correlations!C12))/IF(Correlations!D12=0,15,Correlations!D12)+100,0))</f>
        <v>110</v>
      </c>
      <c r="D13" s="21">
        <f>IF(INDEX(Cs!B113:U113,1,ComCalc!$P$1),INDEX(Cs!B1654:U1654,1,ComCalc!$P$1),"")</f>
        <v>0.64018739990322038</v>
      </c>
      <c r="E13" s="21">
        <f>IF(INDEX(Cs!B113:U113,1,ComCalc!$P$1),INDEX(Cs!B1757:U1757,1,ComCalc!$P$1),"")</f>
        <v>0.59866416416018642</v>
      </c>
      <c r="F13" s="32">
        <f>IF(INDEX(Cs!B113:U113,1,ComCalc!$P$1),INDEX(Cs!$B$819:$U$819,1,ComCalc!$P$1),"")</f>
        <v>110.06451612903226</v>
      </c>
      <c r="G13" s="32">
        <f>IF(INDEX(Cs!B113:U113,1,ComCalc!$P$1),INDEX(Cs!B830:U830,1,ComCalc!$P$1),"")</f>
        <v>-6.4516129032256231E-2</v>
      </c>
      <c r="H13" s="32">
        <f>IF(INDEX(Cs!B113:U113,1,ComCalc!$P$1),INDEX(Cs!B933:U933,1,ComCalc!$P$1),"")</f>
        <v>17.64</v>
      </c>
      <c r="I13" s="7">
        <f>IF(INDEX(Cs!B113:U113,1,ComCalc!$P$1),ROUND(INDEX(Cs!B1448:U1448,1,ComCalc!$P$1),INDEX(Cs!B1551:U1551,1,ComCalc!$P$1)),"")</f>
        <v>30.71</v>
      </c>
      <c r="J13" s="7" t="str">
        <f>IF(INDEX(Cs!B113:U113,1,ComCalc!$P$1),INDEX(Cs!B1345:U1345,1,ComCalc!$P$1),"")</f>
        <v/>
      </c>
      <c r="K13" s="7">
        <f>IF(INDEX(Cs!B113:U113,1,ComCalc!$P$1),ROUND(INDEX(Cs!B1139:U1139,1,ComCalc!$P$1),INDEX(Cs!B1242:U1242,1,ComCalc!$P$1)),"")</f>
        <v>1</v>
      </c>
      <c r="L13" s="8" t="str">
        <f t="shared" si="0"/>
        <v>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61</v>
      </c>
      <c r="C18" s="7">
        <f>IF(B18="","",ROUND(15*(B18-IF(Correlations!C17=0,100,Correlations!C17))/IF(Correlations!D17=0,15,Correlations!D17)+100,0))</f>
        <v>117</v>
      </c>
      <c r="D18" s="21">
        <f>IF(INDEX(Cs!B118:U118,1,ComCalc!$P$1),INDEX(Cs!B1659:U1659,1,ComCalc!$P$1),"")</f>
        <v>0.52149229970520528</v>
      </c>
      <c r="E18" s="21">
        <f>IF(INDEX(Cs!B118:U118,1,ComCalc!$P$1),INDEX(Cs!B1762:U1762,1,ComCalc!$P$1),"")</f>
        <v>0.47090901614341024</v>
      </c>
      <c r="F18" s="32">
        <f>IF(INDEX(Cs!B118:U118,1,ComCalc!$P$1),INDEX(Cs!$B$819:$U$819,1,ComCalc!$P$1),"")</f>
        <v>110.06451612903226</v>
      </c>
      <c r="G18" s="32">
        <f>IF(INDEX(Cs!B118:U118,1,ComCalc!$P$1),INDEX(Cs!B835:U835,1,ComCalc!$P$1),"")</f>
        <v>6.9354838709677438</v>
      </c>
      <c r="H18" s="32">
        <f>IF(INDEX(Cs!B118:U118,1,ComCalc!$P$1),INDEX(Cs!B938:U938,1,ComCalc!$P$1),"")</f>
        <v>17.04</v>
      </c>
      <c r="I18" s="7">
        <f>IF(INDEX(Cs!B118:U118,1,ComCalc!$P$1),ROUND(INDEX(Cs!B1453:U1453,1,ComCalc!$P$1),INDEX(Cs!B1556:U1556,1,ComCalc!$P$1)),"")</f>
        <v>6.18</v>
      </c>
      <c r="J18" s="7" t="str">
        <f>IF(INDEX(Cs!B118:U118,1,ComCalc!$P$1),INDEX(Cs!B1350:U1350,1,ComCalc!$P$1),"")</f>
        <v/>
      </c>
      <c r="K18" s="7">
        <f>IF(INDEX(Cs!B118:U118,1,ComCalc!$P$1),ROUND(INDEX(Cs!B1144:U1144,1,ComCalc!$P$1),INDEX(Cs!B1247:U1247,1,ComCalc!$P$1)),"")</f>
        <v>0.59</v>
      </c>
      <c r="L18" s="8" t="str">
        <f t="shared" si="0"/>
        <v>Digits Forward</v>
      </c>
      <c r="M18" s="4"/>
      <c r="N18" s="33" t="str">
        <v/>
      </c>
      <c r="O18" s="33" t="str">
        <v/>
      </c>
      <c r="P18" s="33" t="str">
        <v/>
      </c>
      <c r="Q18" s="33" t="str">
        <v/>
      </c>
      <c r="R18" s="33" t="str">
        <v/>
      </c>
      <c r="S18" s="33" t="str">
        <v/>
      </c>
      <c r="T18" s="33" t="str">
        <v/>
      </c>
      <c r="U18" s="33" t="str">
        <v/>
      </c>
      <c r="V18" s="33" t="str">
        <v/>
      </c>
      <c r="W18" s="33" t="str">
        <v/>
      </c>
      <c r="X18" s="33" t="str">
        <v>Strength</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60</v>
      </c>
      <c r="C19" s="7">
        <f>IF(B19="","",ROUND(15*(B19-IF(Correlations!C18=0,100,Correlations!C18))/IF(Correlations!D18=0,15,Correlations!D18)+100,0))</f>
        <v>115</v>
      </c>
      <c r="D19" s="21">
        <f>IF(INDEX(Cs!B119:U119,1,ComCalc!$P$1),INDEX(Cs!B1660:U1660,1,ComCalc!$P$1),"")</f>
        <v>0.56462306307481813</v>
      </c>
      <c r="E19" s="21">
        <f>IF(INDEX(Cs!B119:U119,1,ComCalc!$P$1),INDEX(Cs!B1763:U1763,1,ComCalc!$P$1),"")</f>
        <v>0.51707832666182996</v>
      </c>
      <c r="F19" s="32">
        <f>IF(INDEX(Cs!B119:U119,1,ComCalc!$P$1),INDEX(Cs!$B$819:$U$819,1,ComCalc!$P$1),"")</f>
        <v>110.06451612903226</v>
      </c>
      <c r="G19" s="32">
        <f>IF(INDEX(Cs!B119:U119,1,ComCalc!$P$1),INDEX(Cs!B836:U836,1,ComCalc!$P$1),"")</f>
        <v>4.9354838709677438</v>
      </c>
      <c r="H19" s="32">
        <f>IF(INDEX(Cs!B119:U119,1,ComCalc!$P$1),INDEX(Cs!B939:U939,1,ComCalc!$P$1),"")</f>
        <v>16.41</v>
      </c>
      <c r="I19" s="7">
        <f>IF(INDEX(Cs!B119:U119,1,ComCalc!$P$1),ROUND(INDEX(Cs!B1454:U1454,1,ComCalc!$P$1),INDEX(Cs!B1557:U1557,1,ComCalc!$P$1)),"")</f>
        <v>10.63</v>
      </c>
      <c r="J19" s="7" t="str">
        <f>IF(INDEX(Cs!B119:U119,1,ComCalc!$P$1),INDEX(Cs!B1351:U1351,1,ComCalc!$P$1),"")</f>
        <v/>
      </c>
      <c r="K19" s="7">
        <f>IF(INDEX(Cs!B119:U119,1,ComCalc!$P$1),ROUND(INDEX(Cs!B1145:U1145,1,ComCalc!$P$1),INDEX(Cs!B1248:U1248,1,ComCalc!$P$1)),"")</f>
        <v>0.69</v>
      </c>
      <c r="L19" s="8" t="str">
        <f t="shared" si="0"/>
        <v>Digits Backward</v>
      </c>
      <c r="M19" s="4"/>
      <c r="N19" s="33" t="str">
        <v/>
      </c>
      <c r="O19" s="33" t="str">
        <v/>
      </c>
      <c r="P19" s="33" t="str">
        <v/>
      </c>
      <c r="Q19" s="33" t="str">
        <v/>
      </c>
      <c r="R19" s="33" t="str">
        <v/>
      </c>
      <c r="S19" s="33" t="str">
        <v/>
      </c>
      <c r="T19" s="33" t="str">
        <v/>
      </c>
      <c r="U19" s="33" t="str">
        <v/>
      </c>
      <c r="V19" s="33" t="str">
        <v/>
      </c>
      <c r="W19" s="33" t="str">
        <v>Weakness</v>
      </c>
      <c r="X19" s="33" t="str">
        <v/>
      </c>
      <c r="Y19" s="33" t="str">
        <v/>
      </c>
      <c r="Z19" s="33" t="str">
        <v/>
      </c>
      <c r="AA19" s="33" t="str">
        <v/>
      </c>
      <c r="AB19" s="33" t="str">
        <v/>
      </c>
      <c r="AC19" s="33" t="str">
        <v/>
      </c>
      <c r="AD19" s="33" t="str">
        <v/>
      </c>
      <c r="AE19" s="33" t="str">
        <v/>
      </c>
      <c r="AF19" s="33" t="str">
        <v/>
      </c>
      <c r="AG19" s="33" t="str">
        <v/>
      </c>
      <c r="AH19" s="8" t="str">
        <f t="shared" si="1"/>
        <v>Digits Backward</v>
      </c>
    </row>
    <row r="20" spans="1:34" x14ac:dyDescent="0.15">
      <c r="A20" s="3" t="str">
        <f>IF(Correlations!B19="",Correlations!A19,Correlations!B19)</f>
        <v>Numbers &amp; Letters Speed A</v>
      </c>
      <c r="B20" s="6">
        <v>43</v>
      </c>
      <c r="C20" s="7">
        <f>IF(B20="","",ROUND(15*(B20-IF(Correlations!C19=0,100,Correlations!C19))/IF(Correlations!D19=0,15,Correlations!D19)+100,0))</f>
        <v>90</v>
      </c>
      <c r="D20" s="21">
        <f>IF(INDEX(Cs!B120:U120,1,ComCalc!$P$1),INDEX(Cs!B1661:U1661,1,ComCalc!$P$1),"")</f>
        <v>0.39482283462983375</v>
      </c>
      <c r="E20" s="21">
        <f>IF(INDEX(Cs!B120:U120,1,ComCalc!$P$1),INDEX(Cs!B1764:U1764,1,ComCalc!$P$1),"")</f>
        <v>0.33694648692751256</v>
      </c>
      <c r="F20" s="32">
        <f>IF(INDEX(Cs!B120:U120,1,ComCalc!$P$1),INDEX(Cs!$B$819:$U$819,1,ComCalc!$P$1),"")</f>
        <v>110.06451612903226</v>
      </c>
      <c r="G20" s="32">
        <f>IF(INDEX(Cs!B120:U120,1,ComCalc!$P$1),INDEX(Cs!B837:U837,1,ComCalc!$P$1),"")</f>
        <v>-20.064516129032256</v>
      </c>
      <c r="H20" s="32">
        <f>IF(INDEX(Cs!B120:U120,1,ComCalc!$P$1),INDEX(Cs!B940:U940,1,ComCalc!$P$1),"")</f>
        <v>16.41</v>
      </c>
      <c r="I20" s="7">
        <f>IF(INDEX(Cs!B120:U120,1,ComCalc!$P$1),ROUND(INDEX(Cs!B1455:U1455,1,ComCalc!$P$1),INDEX(Cs!B1558:U1558,1,ComCalc!$P$1)),"")</f>
        <v>4.0000000000000001E-3</v>
      </c>
      <c r="J20" s="7" t="str">
        <f>IF(INDEX(Cs!B120:U120,1,ComCalc!$P$1),INDEX(Cs!B1352:U1352,1,ComCalc!$P$1),"")</f>
        <v>Weakness</v>
      </c>
      <c r="K20" s="7">
        <f>IF(INDEX(Cs!B120:U120,1,ComCalc!$P$1),ROUND(INDEX(Cs!B1146:U1146,1,ComCalc!$P$1),INDEX(Cs!B1249:U1249,1,ComCalc!$P$1)),"")</f>
        <v>0.15</v>
      </c>
      <c r="L20" s="8" t="str">
        <f t="shared" si="0"/>
        <v>Numbers &amp; Letters Speed A</v>
      </c>
      <c r="M20" s="4"/>
      <c r="N20" s="33" t="str">
        <v/>
      </c>
      <c r="O20" s="33" t="str">
        <v/>
      </c>
      <c r="P20" s="33" t="str">
        <v/>
      </c>
      <c r="Q20" s="33" t="str">
        <v/>
      </c>
      <c r="R20" s="33" t="str">
        <v/>
      </c>
      <c r="S20" s="33" t="str">
        <v>Weakness</v>
      </c>
      <c r="T20" s="33" t="str">
        <v/>
      </c>
      <c r="U20" s="33" t="str">
        <v/>
      </c>
      <c r="V20" s="33" t="str">
        <v>Weakness</v>
      </c>
      <c r="W20" s="33" t="str">
        <v/>
      </c>
      <c r="X20" s="33" t="str">
        <v/>
      </c>
      <c r="Y20" s="33" t="str">
        <v/>
      </c>
      <c r="Z20" s="33" t="str">
        <v/>
      </c>
      <c r="AA20" s="33" t="str">
        <v/>
      </c>
      <c r="AB20" s="33" t="str">
        <v/>
      </c>
      <c r="AC20" s="33" t="str">
        <v/>
      </c>
      <c r="AD20" s="33" t="str">
        <v>Weakness</v>
      </c>
      <c r="AE20" s="33" t="str">
        <v/>
      </c>
      <c r="AF20" s="33" t="str">
        <v>Weakness</v>
      </c>
      <c r="AG20" s="33" t="str">
        <v/>
      </c>
      <c r="AH20" s="8" t="str">
        <f t="shared" si="1"/>
        <v>Numbers &amp; Letters Speed A</v>
      </c>
    </row>
    <row r="21" spans="1:34" x14ac:dyDescent="0.15">
      <c r="A21" s="3" t="str">
        <f>IF(Correlations!B20="",Correlations!A20,Correlations!B20)</f>
        <v>Numbers &amp; Letters Accuracy A</v>
      </c>
      <c r="B21" s="6">
        <v>49</v>
      </c>
      <c r="C21" s="7">
        <f>IF(B21="","",ROUND(15*(B21-IF(Correlations!C20=0,100,Correlations!C20))/IF(Correlations!D20=0,15,Correlations!D20)+100,0))</f>
        <v>99</v>
      </c>
      <c r="D21" s="21">
        <f>IF(INDEX(Cs!B121:U121,1,ComCalc!$P$1),INDEX(Cs!B1662:U1662,1,ComCalc!$P$1),"")</f>
        <v>0.25749315301945686</v>
      </c>
      <c r="E21" s="21">
        <f>IF(INDEX(Cs!B121:U121,1,ComCalc!$P$1),INDEX(Cs!B1765:U1765,1,ComCalc!$P$1),"")</f>
        <v>0.19437174571999252</v>
      </c>
      <c r="F21" s="32">
        <f>IF(INDEX(Cs!B121:U121,1,ComCalc!$P$1),INDEX(Cs!$B$819:$U$819,1,ComCalc!$P$1),"")</f>
        <v>110.06451612903226</v>
      </c>
      <c r="G21" s="32">
        <f>IF(INDEX(Cs!B121:U121,1,ComCalc!$P$1),INDEX(Cs!B838:U838,1,ComCalc!$P$1),"")</f>
        <v>-11.064516129032256</v>
      </c>
      <c r="H21" s="32">
        <f>IF(INDEX(Cs!B121:U121,1,ComCalc!$P$1),INDEX(Cs!B941:U941,1,ComCalc!$P$1),"")</f>
        <v>35.4</v>
      </c>
      <c r="I21" s="7">
        <f>IF(INDEX(Cs!B121:U121,1,ComCalc!$P$1),ROUND(INDEX(Cs!B1456:U1456,1,ComCalc!$P$1),INDEX(Cs!B1559:U1559,1,ComCalc!$P$1)),"")</f>
        <v>10.050000000000001</v>
      </c>
      <c r="J21" s="7" t="str">
        <f>IF(INDEX(Cs!B121:U121,1,ComCalc!$P$1),INDEX(Cs!B1353:U1353,1,ComCalc!$P$1),"")</f>
        <v/>
      </c>
      <c r="K21" s="7">
        <f>IF(INDEX(Cs!B121:U121,1,ComCalc!$P$1),ROUND(INDEX(Cs!B1147:U1147,1,ComCalc!$P$1),INDEX(Cs!B1250:U1250,1,ComCalc!$P$1)),"")</f>
        <v>0.46</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44</v>
      </c>
      <c r="C22" s="7">
        <f>IF(B22="","",ROUND(15*(B22-IF(Correlations!C21=0,100,Correlations!C21))/IF(Correlations!D21=0,15,Correlations!D21)+100,0))</f>
        <v>91</v>
      </c>
      <c r="D22" s="21">
        <f>IF(INDEX(Cs!B122:U122,1,ComCalc!$P$1),INDEX(Cs!B1663:U1663,1,ComCalc!$P$1),"")</f>
        <v>0.50237574392949924</v>
      </c>
      <c r="E22" s="21">
        <f>IF(INDEX(Cs!B122:U122,1,ComCalc!$P$1),INDEX(Cs!B1766:U1766,1,ComCalc!$P$1),"")</f>
        <v>0.45053695619316053</v>
      </c>
      <c r="F22" s="32">
        <f>IF(INDEX(Cs!B122:U122,1,ComCalc!$P$1),INDEX(Cs!$B$819:$U$819,1,ComCalc!$P$1),"")</f>
        <v>110.06451612903226</v>
      </c>
      <c r="G22" s="32">
        <f>IF(INDEX(Cs!B122:U122,1,ComCalc!$P$1),INDEX(Cs!B839:U839,1,ComCalc!$P$1),"")</f>
        <v>-19.064516129032256</v>
      </c>
      <c r="H22" s="32">
        <f>IF(INDEX(Cs!B122:U122,1,ComCalc!$P$1),INDEX(Cs!B942:U942,1,ComCalc!$P$1),"")</f>
        <v>15.08</v>
      </c>
      <c r="I22" s="7">
        <f>IF(INDEX(Cs!B122:U122,1,ComCalc!$P$1),ROUND(INDEX(Cs!B1457:U1457,1,ComCalc!$P$1),INDEX(Cs!B1560:U1560,1,ComCalc!$P$1)),"")</f>
        <v>2E-3</v>
      </c>
      <c r="J22" s="7" t="str">
        <f>IF(INDEX(Cs!B122:U122,1,ComCalc!$P$1),INDEX(Cs!B1354:U1354,1,ComCalc!$P$1),"")</f>
        <v>Weakness</v>
      </c>
      <c r="K22" s="7">
        <f>IF(INDEX(Cs!B122:U122,1,ComCalc!$P$1),ROUND(INDEX(Cs!B1148:U1148,1,ComCalc!$P$1),INDEX(Cs!B1251:U1251,1,ComCalc!$P$1)),"")</f>
        <v>0.14000000000000001</v>
      </c>
      <c r="L22" s="8" t="str">
        <f t="shared" si="0"/>
        <v>Numbers &amp; Letters Efficiency A</v>
      </c>
      <c r="M22" s="4"/>
      <c r="N22" s="33" t="str">
        <v/>
      </c>
      <c r="O22" s="33" t="str">
        <v/>
      </c>
      <c r="P22" s="33" t="str">
        <v/>
      </c>
      <c r="Q22" s="33" t="str">
        <v/>
      </c>
      <c r="R22" s="33" t="str">
        <v/>
      </c>
      <c r="S22" s="33" t="str">
        <v>Weakness</v>
      </c>
      <c r="T22" s="33" t="str">
        <v/>
      </c>
      <c r="U22" s="33" t="str">
        <v/>
      </c>
      <c r="V22" s="33" t="str">
        <v/>
      </c>
      <c r="W22" s="33" t="str">
        <v/>
      </c>
      <c r="X22" s="33" t="str">
        <v/>
      </c>
      <c r="Y22" s="33" t="str">
        <v/>
      </c>
      <c r="Z22" s="33" t="str">
        <v>Weakness</v>
      </c>
      <c r="AA22" s="33" t="str">
        <v/>
      </c>
      <c r="AB22" s="33" t="str">
        <v/>
      </c>
      <c r="AC22" s="33" t="str">
        <v/>
      </c>
      <c r="AD22" s="33" t="str">
        <v>Weakness</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45</v>
      </c>
      <c r="C23" s="7">
        <f>IF(B23="","",ROUND(15*(B23-IF(Correlations!C22=0,100,Correlations!C22))/IF(Correlations!D22=0,15,Correlations!D22)+100,0))</f>
        <v>93</v>
      </c>
      <c r="D23" s="21">
        <f>IF(INDEX(Cs!B123:U123,1,ComCalc!$P$1),INDEX(Cs!B1664:U1664,1,ComCalc!$P$1),"")</f>
        <v>0.42974947000093444</v>
      </c>
      <c r="E23" s="21">
        <f>IF(INDEX(Cs!B123:U123,1,ComCalc!$P$1),INDEX(Cs!B1767:U1767,1,ComCalc!$P$1),"")</f>
        <v>0.37364454385660939</v>
      </c>
      <c r="F23" s="32">
        <f>IF(INDEX(Cs!B123:U123,1,ComCalc!$P$1),INDEX(Cs!$B$819:$U$819,1,ComCalc!$P$1),"")</f>
        <v>110.06451612903226</v>
      </c>
      <c r="G23" s="32">
        <f>IF(INDEX(Cs!B123:U123,1,ComCalc!$P$1),INDEX(Cs!B840:U840,1,ComCalc!$P$1),"")</f>
        <v>-17.064516129032256</v>
      </c>
      <c r="H23" s="32">
        <f>IF(INDEX(Cs!B123:U123,1,ComCalc!$P$1),INDEX(Cs!B943:U943,1,ComCalc!$P$1),"")</f>
        <v>23.27</v>
      </c>
      <c r="I23" s="7">
        <f>IF(INDEX(Cs!B123:U123,1,ComCalc!$P$1),ROUND(INDEX(Cs!B1458:U1458,1,ComCalc!$P$1),INDEX(Cs!B1561:U1561,1,ComCalc!$P$1)),"")</f>
        <v>0.64</v>
      </c>
      <c r="J23" s="7" t="str">
        <f>IF(INDEX(Cs!B123:U123,1,ComCalc!$P$1),INDEX(Cs!B1355:U1355,1,ComCalc!$P$1),"")</f>
        <v/>
      </c>
      <c r="K23" s="7">
        <f>IF(INDEX(Cs!B123:U123,1,ComCalc!$P$1),ROUND(INDEX(Cs!B1149:U1149,1,ComCalc!$P$1),INDEX(Cs!B1252:U1252,1,ComCalc!$P$1)),"")</f>
        <v>0.21</v>
      </c>
      <c r="L23" s="8" t="str">
        <f t="shared" si="0"/>
        <v>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Numbers &amp; Letters Efficiency B</v>
      </c>
    </row>
    <row r="24" spans="1:34" x14ac:dyDescent="0.15">
      <c r="A24" s="3" t="str">
        <f>IF(Correlations!B23="",Correlations!A23,Correlations!B23)</f>
        <v>Auditory Comprehension</v>
      </c>
      <c r="B24" s="6">
        <v>54</v>
      </c>
      <c r="C24" s="7">
        <f>IF(B24="","",ROUND(15*(B24-IF(Correlations!C23=0,100,Correlations!C23))/IF(Correlations!D23=0,15,Correlations!D23)+100,0))</f>
        <v>106</v>
      </c>
      <c r="D24" s="21">
        <f>IF(INDEX(Cs!B124:U124,1,ComCalc!$P$1),INDEX(Cs!B1665:U1665,1,ComCalc!$P$1),"")</f>
        <v>0.25538038868698953</v>
      </c>
      <c r="E24" s="21">
        <f>IF(INDEX(Cs!B124:U124,1,ComCalc!$P$1),INDEX(Cs!B1768:U1768,1,ComCalc!$P$1),"")</f>
        <v>0.19219932658668068</v>
      </c>
      <c r="F24" s="32">
        <f>IF(INDEX(Cs!B124:U124,1,ComCalc!$P$1),INDEX(Cs!$B$819:$U$819,1,ComCalc!$P$1),"")</f>
        <v>110.06451612903226</v>
      </c>
      <c r="G24" s="32">
        <f>IF(INDEX(Cs!B124:U124,1,ComCalc!$P$1),INDEX(Cs!B841:U841,1,ComCalc!$P$1),"")</f>
        <v>-4.0645161290322562</v>
      </c>
      <c r="H24" s="32">
        <f>IF(INDEX(Cs!B124:U124,1,ComCalc!$P$1),INDEX(Cs!B944:U944,1,ComCalc!$P$1),"")</f>
        <v>34.200000000000003</v>
      </c>
      <c r="I24" s="7">
        <f>IF(INDEX(Cs!B124:U124,1,ComCalc!$P$1),ROUND(INDEX(Cs!B1459:U1459,1,ComCalc!$P$1),INDEX(Cs!B1562:U1562,1,ComCalc!$P$1)),"")</f>
        <v>21.94</v>
      </c>
      <c r="J24" s="7" t="str">
        <f>IF(INDEX(Cs!B124:U124,1,ComCalc!$P$1),INDEX(Cs!B1356:U1356,1,ComCalc!$P$1),"")</f>
        <v/>
      </c>
      <c r="K24" s="7">
        <f>IF(INDEX(Cs!B124:U124,1,ComCalc!$P$1),ROUND(INDEX(Cs!B1150:U1150,1,ComCalc!$P$1),INDEX(Cs!B1253:U1253,1,ComCalc!$P$1)),"")</f>
        <v>0.79</v>
      </c>
      <c r="L24" s="8" t="str">
        <f t="shared" si="0"/>
        <v>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Auditory Comprehension</v>
      </c>
    </row>
    <row r="25" spans="1:34" x14ac:dyDescent="0.15">
      <c r="A25" s="3" t="str">
        <f>IF(Correlations!B24="",Correlations!A24,Correlations!B24)</f>
        <v>Naming</v>
      </c>
      <c r="B25" s="6">
        <v>59</v>
      </c>
      <c r="C25" s="7">
        <f>IF(B25="","",ROUND(15*(B25-IF(Correlations!C24=0,100,Correlations!C24))/IF(Correlations!D24=0,15,Correlations!D24)+100,0))</f>
        <v>114</v>
      </c>
      <c r="D25" s="21">
        <f>IF(INDEX(Cs!B125:U125,1,ComCalc!$P$1),INDEX(Cs!B1666:U1666,1,ComCalc!$P$1),"")</f>
        <v>0.4000387215756126</v>
      </c>
      <c r="E25" s="21">
        <f>IF(INDEX(Cs!B125:U125,1,ComCalc!$P$1),INDEX(Cs!B1769:U1769,1,ComCalc!$P$1),"")</f>
        <v>0.34241547943365219</v>
      </c>
      <c r="F25" s="32">
        <f>IF(INDEX(Cs!B125:U125,1,ComCalc!$P$1),INDEX(Cs!$B$819:$U$819,1,ComCalc!$P$1),"")</f>
        <v>110.06451612903226</v>
      </c>
      <c r="G25" s="32">
        <f>IF(INDEX(Cs!B125:U125,1,ComCalc!$P$1),INDEX(Cs!B842:U842,1,ComCalc!$P$1),"")</f>
        <v>3.9354838709677438</v>
      </c>
      <c r="H25" s="32">
        <f>IF(INDEX(Cs!B125:U125,1,ComCalc!$P$1),INDEX(Cs!B945:U945,1,ComCalc!$P$1),"")</f>
        <v>33.89</v>
      </c>
      <c r="I25" s="7">
        <f>IF(INDEX(Cs!B125:U125,1,ComCalc!$P$1),ROUND(INDEX(Cs!B1460:U1460,1,ComCalc!$P$1),INDEX(Cs!B1563:U1563,1,ComCalc!$P$1)),"")</f>
        <v>22.14</v>
      </c>
      <c r="J25" s="7" t="str">
        <f>IF(INDEX(Cs!B125:U125,1,ComCalc!$P$1),INDEX(Cs!B1357:U1357,1,ComCalc!$P$1),"")</f>
        <v/>
      </c>
      <c r="K25" s="7">
        <f>IF(INDEX(Cs!B125:U125,1,ComCalc!$P$1),ROUND(INDEX(Cs!B1151:U1151,1,ComCalc!$P$1),INDEX(Cs!B1254:U1254,1,ComCalc!$P$1)),"")</f>
        <v>0.78</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52</v>
      </c>
      <c r="C26" s="7">
        <f>IF(B26="","",ROUND(15*(B26-IF(Correlations!C25=0,100,Correlations!C25))/IF(Correlations!D25=0,15,Correlations!D25)+100,0))</f>
        <v>103</v>
      </c>
      <c r="D26" s="21">
        <f>IF(INDEX(Cs!B126:U126,1,ComCalc!$P$1),INDEX(Cs!B1667:U1667,1,ComCalc!$P$1),"")</f>
        <v>0.41951576776554589</v>
      </c>
      <c r="E26" s="21">
        <f>IF(INDEX(Cs!B126:U126,1,ComCalc!$P$1),INDEX(Cs!B1770:U1770,1,ComCalc!$P$1),"")</f>
        <v>0.36287311934164518</v>
      </c>
      <c r="F26" s="32">
        <f>IF(INDEX(Cs!B126:U126,1,ComCalc!$P$1),INDEX(Cs!$B$819:$U$819,1,ComCalc!$P$1),"")</f>
        <v>110.06451612903226</v>
      </c>
      <c r="G26" s="32">
        <f>IF(INDEX(Cs!B126:U126,1,ComCalc!$P$1),INDEX(Cs!B843:U843,1,ComCalc!$P$1),"")</f>
        <v>-7.0645161290322562</v>
      </c>
      <c r="H26" s="32">
        <f>IF(INDEX(Cs!B126:U126,1,ComCalc!$P$1),INDEX(Cs!B946:U946,1,ComCalc!$P$1),"")</f>
        <v>31.65</v>
      </c>
      <c r="I26" s="7">
        <f>IF(INDEX(Cs!B126:U126,1,ComCalc!$P$1),ROUND(INDEX(Cs!B1461:U1461,1,ComCalc!$P$1),INDEX(Cs!B1564:U1564,1,ComCalc!$P$1)),"")</f>
        <v>14.93</v>
      </c>
      <c r="J26" s="7" t="str">
        <f>IF(INDEX(Cs!B126:U126,1,ComCalc!$P$1),INDEX(Cs!B1358:U1358,1,ComCalc!$P$1),"")</f>
        <v/>
      </c>
      <c r="K26" s="7">
        <f>IF(INDEX(Cs!B126:U126,1,ComCalc!$P$1),ROUND(INDEX(Cs!B1152:U1152,1,ComCalc!$P$1),INDEX(Cs!B1255:U1255,1,ComCalc!$P$1)),"")</f>
        <v>0.6</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52</v>
      </c>
      <c r="C27" s="7">
        <f>IF(B27="","",ROUND(15*(B27-IF(Correlations!C26=0,100,Correlations!C26))/IF(Correlations!D26=0,15,Correlations!D26)+100,0))</f>
        <v>103</v>
      </c>
      <c r="D27" s="21">
        <f>IF(INDEX(Cs!B127:U127,1,ComCalc!$P$1),INDEX(Cs!B1668:U1668,1,ComCalc!$P$1),"")</f>
        <v>0.24884402403341865</v>
      </c>
      <c r="E27" s="21">
        <f>IF(INDEX(Cs!B127:U127,1,ComCalc!$P$1),INDEX(Cs!B1771:U1771,1,ComCalc!$P$1),"")</f>
        <v>0.18548238174141812</v>
      </c>
      <c r="F27" s="32">
        <f>IF(INDEX(Cs!B127:U127,1,ComCalc!$P$1),INDEX(Cs!$B$819:$U$819,1,ComCalc!$P$1),"")</f>
        <v>110.06451612903226</v>
      </c>
      <c r="G27" s="32">
        <f>IF(INDEX(Cs!B127:U127,1,ComCalc!$P$1),INDEX(Cs!B844:U844,1,ComCalc!$P$1),"")</f>
        <v>-7.0645161290322562</v>
      </c>
      <c r="H27" s="32">
        <f>IF(INDEX(Cs!B127:U127,1,ComCalc!$P$1),INDEX(Cs!B947:U947,1,ComCalc!$P$1),"")</f>
        <v>37.69</v>
      </c>
      <c r="I27" s="7">
        <f>IF(INDEX(Cs!B127:U127,1,ComCalc!$P$1),ROUND(INDEX(Cs!B1462:U1462,1,ComCalc!$P$1),INDEX(Cs!B1565:U1565,1,ComCalc!$P$1)),"")</f>
        <v>17.190000000000001</v>
      </c>
      <c r="J27" s="7" t="str">
        <f>IF(INDEX(Cs!B127:U127,1,ComCalc!$P$1),INDEX(Cs!B1359:U1359,1,ComCalc!$P$1),"")</f>
        <v/>
      </c>
      <c r="K27" s="7">
        <f>IF(INDEX(Cs!B127:U127,1,ComCalc!$P$1),ROUND(INDEX(Cs!B1153:U1153,1,ComCalc!$P$1),INDEX(Cs!B1256:U1256,1,ComCalc!$P$1)),"")</f>
        <v>0.64</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64</v>
      </c>
      <c r="C28" s="7">
        <f>IF(B28="","",ROUND(15*(B28-IF(Correlations!C27=0,100,Correlations!C27))/IF(Correlations!D27=0,15,Correlations!D27)+100,0))</f>
        <v>121</v>
      </c>
      <c r="D28" s="21">
        <f>IF(INDEX(Cs!B128:U128,1,ComCalc!$P$1),INDEX(Cs!B1669:U1669,1,ComCalc!$P$1),"")</f>
        <v>0.46780563753950222</v>
      </c>
      <c r="E28" s="21">
        <f>IF(INDEX(Cs!B128:U128,1,ComCalc!$P$1),INDEX(Cs!B1772:U1772,1,ComCalc!$P$1),"")</f>
        <v>0.41383727858785402</v>
      </c>
      <c r="F28" s="32">
        <f>IF(INDEX(Cs!B128:U128,1,ComCalc!$P$1),INDEX(Cs!$B$819:$U$819,1,ComCalc!$P$1),"")</f>
        <v>110.06451612903226</v>
      </c>
      <c r="G28" s="32">
        <f>IF(INDEX(Cs!B128:U128,1,ComCalc!$P$1),INDEX(Cs!B845:U845,1,ComCalc!$P$1),"")</f>
        <v>10.935483870967744</v>
      </c>
      <c r="H28" s="32">
        <f>IF(INDEX(Cs!B128:U128,1,ComCalc!$P$1),INDEX(Cs!B948:U948,1,ComCalc!$P$1),"")</f>
        <v>23.72</v>
      </c>
      <c r="I28" s="7">
        <f>IF(INDEX(Cs!B128:U128,1,ComCalc!$P$1),ROUND(INDEX(Cs!B1463:U1463,1,ComCalc!$P$1),INDEX(Cs!B1566:U1566,1,ComCalc!$P$1)),"")</f>
        <v>4.5199999999999996</v>
      </c>
      <c r="J28" s="7" t="str">
        <f>IF(INDEX(Cs!B128:U128,1,ComCalc!$P$1),INDEX(Cs!B1360:U1360,1,ComCalc!$P$1),"")</f>
        <v/>
      </c>
      <c r="K28" s="7">
        <f>IF(INDEX(Cs!B128:U128,1,ComCalc!$P$1),ROUND(INDEX(Cs!B1154:U1154,1,ComCalc!$P$1),INDEX(Cs!B1257:U1257,1,ComCalc!$P$1)),"")</f>
        <v>0.41</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56</v>
      </c>
      <c r="C29" s="7">
        <f>IF(B29="","",ROUND(15*(B29-IF(Correlations!C28=0,100,Correlations!C28))/IF(Correlations!D28=0,15,Correlations!D28)+100,0))</f>
        <v>109</v>
      </c>
      <c r="D29" s="21">
        <f>IF(INDEX(Cs!B129:U129,1,ComCalc!$P$1),INDEX(Cs!B1670:U1670,1,ComCalc!$P$1),"")</f>
        <v>0.51857800540410814</v>
      </c>
      <c r="E29" s="21">
        <f>IF(INDEX(Cs!B129:U129,1,ComCalc!$P$1),INDEX(Cs!B1773:U1773,1,ComCalc!$P$1),"")</f>
        <v>0.467799718709629</v>
      </c>
      <c r="F29" s="32">
        <f>IF(INDEX(Cs!B129:U129,1,ComCalc!$P$1),INDEX(Cs!$B$819:$U$819,1,ComCalc!$P$1),"")</f>
        <v>110.06451612903226</v>
      </c>
      <c r="G29" s="32">
        <f>IF(INDEX(Cs!B129:U129,1,ComCalc!$P$1),INDEX(Cs!B846:U846,1,ComCalc!$P$1),"")</f>
        <v>-1.0645161290322562</v>
      </c>
      <c r="H29" s="32">
        <f>IF(INDEX(Cs!B129:U129,1,ComCalc!$P$1),INDEX(Cs!B949:U949,1,ComCalc!$P$1),"")</f>
        <v>20.39</v>
      </c>
      <c r="I29" s="7">
        <f>IF(INDEX(Cs!B129:U129,1,ComCalc!$P$1),ROUND(INDEX(Cs!B1464:U1464,1,ComCalc!$P$1),INDEX(Cs!B1567:U1567,1,ComCalc!$P$1)),"")</f>
        <v>26.95</v>
      </c>
      <c r="J29" s="7" t="str">
        <f>IF(INDEX(Cs!B129:U129,1,ComCalc!$P$1),INDEX(Cs!B1361:U1361,1,ComCalc!$P$1),"")</f>
        <v/>
      </c>
      <c r="K29" s="7">
        <f>IF(INDEX(Cs!B129:U129,1,ComCalc!$P$1),ROUND(INDEX(Cs!B1155:U1155,1,ComCalc!$P$1),INDEX(Cs!B1258:U1258,1,ComCalc!$P$1)),"")</f>
        <v>0.93</v>
      </c>
      <c r="L29" s="8" t="str">
        <f t="shared" si="0"/>
        <v>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58</v>
      </c>
      <c r="C30" s="7">
        <f>IF(B30="","",ROUND(15*(B30-IF(Correlations!C29=0,100,Correlations!C29))/IF(Correlations!D29=0,15,Correlations!D29)+100,0))</f>
        <v>112</v>
      </c>
      <c r="D30" s="21">
        <f>IF(INDEX(Cs!B130:U130,1,ComCalc!$P$1),INDEX(Cs!B1671:U1671,1,ComCalc!$P$1),"")</f>
        <v>0.33394881230061857</v>
      </c>
      <c r="E30" s="21">
        <f>IF(INDEX(Cs!B130:U130,1,ComCalc!$P$1),INDEX(Cs!B1774:U1774,1,ComCalc!$P$1),"")</f>
        <v>0.27341243269123006</v>
      </c>
      <c r="F30" s="32">
        <f>IF(INDEX(Cs!B130:U130,1,ComCalc!$P$1),INDEX(Cs!$B$819:$U$819,1,ComCalc!$P$1),"")</f>
        <v>110.06451612903226</v>
      </c>
      <c r="G30" s="32">
        <f>IF(INDEX(Cs!B130:U130,1,ComCalc!$P$1),INDEX(Cs!B847:U847,1,ComCalc!$P$1),"")</f>
        <v>1.9354838709677438</v>
      </c>
      <c r="H30" s="32">
        <f>IF(INDEX(Cs!B130:U130,1,ComCalc!$P$1),INDEX(Cs!B950:U950,1,ComCalc!$P$1),"")</f>
        <v>29.6</v>
      </c>
      <c r="I30" s="7">
        <f>IF(INDEX(Cs!B130:U130,1,ComCalc!$P$1),ROUND(INDEX(Cs!B1465:U1465,1,ComCalc!$P$1),INDEX(Cs!B1568:U1568,1,ComCalc!$P$1)),"")</f>
        <v>25.94</v>
      </c>
      <c r="J30" s="7" t="str">
        <f>IF(INDEX(Cs!B130:U130,1,ComCalc!$P$1),INDEX(Cs!B1362:U1362,1,ComCalc!$P$1),"")</f>
        <v/>
      </c>
      <c r="K30" s="7">
        <f>IF(INDEX(Cs!B130:U130,1,ComCalc!$P$1),ROUND(INDEX(Cs!B1156:U1156,1,ComCalc!$P$1),INDEX(Cs!B1259:U1259,1,ComCalc!$P$1)),"")</f>
        <v>0.89</v>
      </c>
      <c r="L30" s="8" t="str">
        <f t="shared" si="0"/>
        <v>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44</v>
      </c>
      <c r="C31" s="7">
        <f>IF(B31="","",ROUND(15*(B31-IF(Correlations!C30=0,100,Correlations!C30))/IF(Correlations!D30=0,15,Correlations!D30)+100,0))</f>
        <v>91</v>
      </c>
      <c r="D31" s="21">
        <f>IF(INDEX(Cs!B131:U131,1,ComCalc!$P$1),INDEX(Cs!B1672:U1672,1,ComCalc!$P$1),"")</f>
        <v>0.4112627820918453</v>
      </c>
      <c r="E31" s="21">
        <f>IF(INDEX(Cs!B131:U131,1,ComCalc!$P$1),INDEX(Cs!B1775:U1775,1,ComCalc!$P$1),"")</f>
        <v>0.35419778777830452</v>
      </c>
      <c r="F31" s="32">
        <f>IF(INDEX(Cs!B131:U131,1,ComCalc!$P$1),INDEX(Cs!$B$819:$U$819,1,ComCalc!$P$1),"")</f>
        <v>110.06451612903226</v>
      </c>
      <c r="G31" s="32">
        <f>IF(INDEX(Cs!B131:U131,1,ComCalc!$P$1),INDEX(Cs!B848:U848,1,ComCalc!$P$1),"")</f>
        <v>-19.064516129032256</v>
      </c>
      <c r="H31" s="32">
        <f>IF(INDEX(Cs!B131:U131,1,ComCalc!$P$1),INDEX(Cs!B951:U951,1,ComCalc!$P$1),"")</f>
        <v>24.15</v>
      </c>
      <c r="I31" s="7">
        <f>IF(INDEX(Cs!B131:U131,1,ComCalc!$P$1),ROUND(INDEX(Cs!B1466:U1466,1,ComCalc!$P$1),INDEX(Cs!B1569:U1569,1,ComCalc!$P$1)),"")</f>
        <v>0.4</v>
      </c>
      <c r="J31" s="7" t="str">
        <f>IF(INDEX(Cs!B131:U131,1,ComCalc!$P$1),INDEX(Cs!B1363:U1363,1,ComCalc!$P$1),"")</f>
        <v/>
      </c>
      <c r="K31" s="7">
        <f>IF(INDEX(Cs!B131:U131,1,ComCalc!$P$1),ROUND(INDEX(Cs!B1157:U1157,1,ComCalc!$P$1),INDEX(Cs!B1260:U1260,1,ComCalc!$P$1)),"")</f>
        <v>0.16</v>
      </c>
      <c r="L31" s="8" t="str">
        <f t="shared" si="0"/>
        <v>Design Construction</v>
      </c>
      <c r="M31" s="4"/>
      <c r="N31" s="33" t="str">
        <v/>
      </c>
      <c r="O31" s="33" t="str">
        <v/>
      </c>
      <c r="P31" s="33" t="str">
        <v>Weakness</v>
      </c>
      <c r="Q31" s="33" t="str">
        <v/>
      </c>
      <c r="R31" s="33" t="str">
        <v>Weakness</v>
      </c>
      <c r="S31" s="33" t="str">
        <v/>
      </c>
      <c r="T31" s="33" t="str">
        <v/>
      </c>
      <c r="U31" s="33" t="str">
        <v/>
      </c>
      <c r="V31" s="33" t="str">
        <v/>
      </c>
      <c r="W31" s="33" t="str">
        <v/>
      </c>
      <c r="X31" s="33" t="str">
        <v/>
      </c>
      <c r="Y31" s="33" t="str">
        <v/>
      </c>
      <c r="Z31" s="33" t="str">
        <v/>
      </c>
      <c r="AA31" s="33" t="str">
        <v/>
      </c>
      <c r="AB31" s="33" t="str">
        <v/>
      </c>
      <c r="AC31" s="33" t="str">
        <v/>
      </c>
      <c r="AD31" s="33" t="str">
        <v/>
      </c>
      <c r="AE31" s="33" t="str">
        <v/>
      </c>
      <c r="AF31" s="33" t="str">
        <v/>
      </c>
      <c r="AG31" s="33" t="str">
        <v/>
      </c>
      <c r="AH31" s="8" t="str">
        <f t="shared" si="1"/>
        <v>Design Construction</v>
      </c>
    </row>
    <row r="32" spans="1:34" x14ac:dyDescent="0.15">
      <c r="A32" s="3" t="str">
        <f>IF(Correlations!B31="",Correlations!A31,Correlations!B31)</f>
        <v>Mazes</v>
      </c>
      <c r="B32" s="6">
        <v>51</v>
      </c>
      <c r="C32" s="7">
        <f>IF(B32="","",ROUND(15*(B32-IF(Correlations!C31=0,100,Correlations!C31))/IF(Correlations!D31=0,15,Correlations!D31)+100,0))</f>
        <v>102</v>
      </c>
      <c r="D32" s="21">
        <f>IF(INDEX(Cs!B132:U132,1,ComCalc!$P$1),INDEX(Cs!B1673:U1673,1,ComCalc!$P$1),"")</f>
        <v>0.44803808625385477</v>
      </c>
      <c r="E32" s="21">
        <f>IF(INDEX(Cs!B132:U132,1,ComCalc!$P$1),INDEX(Cs!B1776:U1776,1,ComCalc!$P$1),"")</f>
        <v>0.39293290940912512</v>
      </c>
      <c r="F32" s="32">
        <f>IF(INDEX(Cs!B132:U132,1,ComCalc!$P$1),INDEX(Cs!$B$819:$U$819,1,ComCalc!$P$1),"")</f>
        <v>110.06451612903226</v>
      </c>
      <c r="G32" s="32">
        <f>IF(INDEX(Cs!B132:U132,1,ComCalc!$P$1),INDEX(Cs!B849:U849,1,ComCalc!$P$1),"")</f>
        <v>-8.0645161290322562</v>
      </c>
      <c r="H32" s="32">
        <f>IF(INDEX(Cs!B132:U132,1,ComCalc!$P$1),INDEX(Cs!B952:U952,1,ComCalc!$P$1),"")</f>
        <v>14.37</v>
      </c>
      <c r="I32" s="7">
        <f>IF(INDEX(Cs!B132:U132,1,ComCalc!$P$1),ROUND(INDEX(Cs!B1467:U1467,1,ComCalc!$P$1),INDEX(Cs!B1570:U1570,1,ComCalc!$P$1)),"")</f>
        <v>2.38</v>
      </c>
      <c r="J32" s="7" t="str">
        <f>IF(INDEX(Cs!B132:U132,1,ComCalc!$P$1),INDEX(Cs!B1364:U1364,1,ComCalc!$P$1),"")</f>
        <v/>
      </c>
      <c r="K32" s="7">
        <f>IF(INDEX(Cs!B132:U132,1,ComCalc!$P$1),ROUND(INDEX(Cs!B1158:U1158,1,ComCalc!$P$1),INDEX(Cs!B1261:U1261,1,ComCalc!$P$1)),"")</f>
        <v>0.55000000000000004</v>
      </c>
      <c r="L32" s="8" t="str">
        <f t="shared" si="0"/>
        <v>Mazes</v>
      </c>
      <c r="M32" s="4"/>
      <c r="N32" s="33" t="str">
        <v/>
      </c>
      <c r="O32" s="33" t="str">
        <v/>
      </c>
      <c r="P32" s="33" t="str">
        <v/>
      </c>
      <c r="Q32" s="33" t="str">
        <v/>
      </c>
      <c r="R32" s="33" t="str">
        <v/>
      </c>
      <c r="S32" s="33" t="str">
        <v/>
      </c>
      <c r="T32" s="33" t="str">
        <v/>
      </c>
      <c r="U32" s="33" t="str">
        <v/>
      </c>
      <c r="V32" s="33" t="str">
        <v/>
      </c>
      <c r="W32" s="33" t="str">
        <v/>
      </c>
      <c r="X32" s="33" t="str">
        <v/>
      </c>
      <c r="Y32" s="33" t="str">
        <v/>
      </c>
      <c r="Z32" s="33" t="str">
        <v/>
      </c>
      <c r="AA32" s="33" t="str">
        <v/>
      </c>
      <c r="AB32" s="33" t="str">
        <v/>
      </c>
      <c r="AC32" s="33" t="str">
        <v/>
      </c>
      <c r="AD32" s="33" t="str">
        <v/>
      </c>
      <c r="AE32" s="33" t="str">
        <v/>
      </c>
      <c r="AF32" s="33" t="str">
        <v/>
      </c>
      <c r="AG32" s="33" t="str">
        <v/>
      </c>
      <c r="AH32" s="8" t="str">
        <f t="shared" si="1"/>
        <v>Mazes</v>
      </c>
    </row>
    <row r="33" spans="1:34" x14ac:dyDescent="0.15">
      <c r="A33" s="3" t="str">
        <f>IF(Correlations!B32="",Correlations!A32,Correlations!B32)</f>
        <v>Word Generation</v>
      </c>
      <c r="B33" s="6">
        <v>48</v>
      </c>
      <c r="C33" s="7">
        <f>IF(B33="","",ROUND(15*(B33-IF(Correlations!C32=0,100,Correlations!C32))/IF(Correlations!D32=0,15,Correlations!D32)+100,0))</f>
        <v>97</v>
      </c>
      <c r="D33" s="21">
        <f>IF(INDEX(Cs!B133:U133,1,ComCalc!$P$1),INDEX(Cs!B1674:U1674,1,ComCalc!$P$1),"")</f>
        <v>0.51399594775806956</v>
      </c>
      <c r="E33" s="21">
        <f>IF(INDEX(Cs!B133:U133,1,ComCalc!$P$1),INDEX(Cs!B1777:U1777,1,ComCalc!$P$1),"")</f>
        <v>0.4629136878087437</v>
      </c>
      <c r="F33" s="32">
        <f>IF(INDEX(Cs!B133:U133,1,ComCalc!$P$1),INDEX(Cs!$B$819:$U$819,1,ComCalc!$P$1),"")</f>
        <v>110.06451612903226</v>
      </c>
      <c r="G33" s="32">
        <f>IF(INDEX(Cs!B133:U133,1,ComCalc!$P$1),INDEX(Cs!B850:U850,1,ComCalc!$P$1),"")</f>
        <v>-13.064516129032256</v>
      </c>
      <c r="H33" s="32">
        <f>IF(INDEX(Cs!B133:U133,1,ComCalc!$P$1),INDEX(Cs!B953:U953,1,ComCalc!$P$1),"")</f>
        <v>22.82</v>
      </c>
      <c r="I33" s="7">
        <f>IF(INDEX(Cs!B133:U133,1,ComCalc!$P$1),ROUND(INDEX(Cs!B1468:U1468,1,ComCalc!$P$1),INDEX(Cs!B1571:U1571,1,ComCalc!$P$1)),"")</f>
        <v>2.2000000000000002</v>
      </c>
      <c r="J33" s="7" t="str">
        <f>IF(INDEX(Cs!B133:U133,1,ComCalc!$P$1),INDEX(Cs!B1365:U1365,1,ComCalc!$P$1),"")</f>
        <v/>
      </c>
      <c r="K33" s="7">
        <f>IF(INDEX(Cs!B133:U133,1,ComCalc!$P$1),ROUND(INDEX(Cs!B1159:U1159,1,ComCalc!$P$1),INDEX(Cs!B1262:U1262,1,ComCalc!$P$1)),"")</f>
        <v>0.31</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50</v>
      </c>
      <c r="C34" s="7">
        <f>IF(B34="","",ROUND(15*(B34-IF(Correlations!C33=0,100,Correlations!C33))/IF(Correlations!D33=0,15,Correlations!D33)+100,0))</f>
        <v>100</v>
      </c>
      <c r="D34" s="21">
        <f>IF(INDEX(Cs!B134:U134,1,ComCalc!$P$1),INDEX(Cs!B1675:U1675,1,ComCalc!$P$1),"")</f>
        <v>0.56392320988968836</v>
      </c>
      <c r="E34" s="21">
        <f>IF(INDEX(Cs!B134:U134,1,ComCalc!$P$1),INDEX(Cs!B1778:U1778,1,ComCalc!$P$1),"")</f>
        <v>0.51632687691001011</v>
      </c>
      <c r="F34" s="32">
        <f>IF(INDEX(Cs!B134:U134,1,ComCalc!$P$1),INDEX(Cs!$B$819:$U$819,1,ComCalc!$P$1),"")</f>
        <v>110.06451612903226</v>
      </c>
      <c r="G34" s="32">
        <f>IF(INDEX(Cs!B134:U134,1,ComCalc!$P$1),INDEX(Cs!B851:U851,1,ComCalc!$P$1),"")</f>
        <v>-10.064516129032256</v>
      </c>
      <c r="H34" s="32">
        <f>IF(INDEX(Cs!B134:U134,1,ComCalc!$P$1),INDEX(Cs!B954:U954,1,ComCalc!$P$1),"")</f>
        <v>20.190000000000001</v>
      </c>
      <c r="I34" s="7">
        <f>IF(INDEX(Cs!B134:U134,1,ComCalc!$P$1),ROUND(INDEX(Cs!B1469:U1469,1,ComCalc!$P$1),INDEX(Cs!B1572:U1572,1,ComCalc!$P$1)),"")</f>
        <v>3.59</v>
      </c>
      <c r="J34" s="7" t="str">
        <f>IF(INDEX(Cs!B134:U134,1,ComCalc!$P$1),INDEX(Cs!B1366:U1366,1,ComCalc!$P$1),"")</f>
        <v/>
      </c>
      <c r="K34" s="7">
        <f>IF(INDEX(Cs!B134:U134,1,ComCalc!$P$1),ROUND(INDEX(Cs!B1160:U1160,1,ComCalc!$P$1),INDEX(Cs!B1263:U1263,1,ComCalc!$P$1)),"")</f>
        <v>0.42</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68</v>
      </c>
      <c r="C35" s="7">
        <f>IF(B35="","",ROUND(15*(B35-IF(Correlations!C34=0,100,Correlations!C34))/IF(Correlations!D34=0,15,Correlations!D34)+100,0))</f>
        <v>127</v>
      </c>
      <c r="D35" s="21">
        <f>IF(INDEX(Cs!B135:U135,1,ComCalc!$P$1),INDEX(Cs!B1676:U1676,1,ComCalc!$P$1),"")</f>
        <v>0.56356205923660718</v>
      </c>
      <c r="E35" s="21">
        <f>IF(INDEX(Cs!B135:U135,1,ComCalc!$P$1),INDEX(Cs!B1779:U1779,1,ComCalc!$P$1),"")</f>
        <v>0.51593913019207838</v>
      </c>
      <c r="F35" s="32">
        <f>IF(INDEX(Cs!B135:U135,1,ComCalc!$P$1),INDEX(Cs!$B$819:$U$819,1,ComCalc!$P$1),"")</f>
        <v>110.06451612903226</v>
      </c>
      <c r="G35" s="32">
        <f>IF(INDEX(Cs!B135:U135,1,ComCalc!$P$1),INDEX(Cs!B852:U852,1,ComCalc!$P$1),"")</f>
        <v>16.935483870967744</v>
      </c>
      <c r="H35" s="32">
        <f>IF(INDEX(Cs!B135:U135,1,ComCalc!$P$1),INDEX(Cs!B955:U955,1,ComCalc!$P$1),"")</f>
        <v>7.19</v>
      </c>
      <c r="I35" s="7">
        <f>IF(INDEX(Cs!B135:U135,1,ComCalc!$P$1),ROUND(INDEX(Cs!B1470:U1470,1,ComCalc!$P$1),INDEX(Cs!B1573:U1573,1,ComCalc!$P$1)),"")</f>
        <v>0</v>
      </c>
      <c r="J35" s="7" t="str">
        <f>IF(INDEX(Cs!B135:U135,1,ComCalc!$P$1),INDEX(Cs!B1367:U1367,1,ComCalc!$P$1),"")</f>
        <v>Strength</v>
      </c>
      <c r="K35" s="7">
        <f>IF(INDEX(Cs!B135:U135,1,ComCalc!$P$1),ROUND(INDEX(Cs!B1161:U1161,1,ComCalc!$P$1),INDEX(Cs!B1264:U1264,1,ComCalc!$P$1)),"")</f>
        <v>0.17</v>
      </c>
      <c r="L35" s="8" t="str">
        <f t="shared" si="0"/>
        <v>Category Fluency</v>
      </c>
      <c r="M35" s="4"/>
      <c r="N35" s="33" t="str">
        <v/>
      </c>
      <c r="O35" s="33" t="str">
        <v/>
      </c>
      <c r="P35" s="33" t="str">
        <v/>
      </c>
      <c r="Q35" s="33" t="str">
        <v>Strength</v>
      </c>
      <c r="R35" s="33" t="str">
        <v/>
      </c>
      <c r="S35" s="33" t="str">
        <v/>
      </c>
      <c r="T35" s="33" t="str">
        <v/>
      </c>
      <c r="U35" s="33" t="str">
        <v/>
      </c>
      <c r="V35" s="33" t="str">
        <v/>
      </c>
      <c r="W35" s="33" t="str">
        <v/>
      </c>
      <c r="X35" s="33" t="str">
        <v/>
      </c>
      <c r="Y35" s="33" t="str">
        <v/>
      </c>
      <c r="Z35" s="33" t="str">
        <v/>
      </c>
      <c r="AA35" s="33" t="str">
        <v/>
      </c>
      <c r="AB35" s="33" t="str">
        <v/>
      </c>
      <c r="AC35" s="33" t="str">
        <v/>
      </c>
      <c r="AD35" s="33" t="str">
        <v>Strength</v>
      </c>
      <c r="AE35" s="33" t="str">
        <v>Strength</v>
      </c>
      <c r="AF35" s="33" t="str">
        <v/>
      </c>
      <c r="AG35" s="33" t="str">
        <v/>
      </c>
      <c r="AH35" s="8" t="str">
        <f t="shared" si="1"/>
        <v>Category Fluency</v>
      </c>
    </row>
    <row r="36" spans="1:34" x14ac:dyDescent="0.15">
      <c r="A36" s="3" t="str">
        <f>IF(Correlations!B35="",Correlations!A35,Correlations!B35)</f>
        <v>TOPF</v>
      </c>
      <c r="B36" s="6">
        <v>121</v>
      </c>
      <c r="C36" s="7">
        <f>IF(B36="","",ROUND(15*(B36-IF(Correlations!C35=0,100,Correlations!C35))/IF(Correlations!D35=0,15,Correlations!D35)+100,0))</f>
        <v>121</v>
      </c>
      <c r="D36" s="21">
        <f>IF(INDEX(Cs!B136:U136,1,ComCalc!$P$1),INDEX(Cs!B1677:U1677,1,ComCalc!$P$1),"")</f>
        <v>0.49761542179290869</v>
      </c>
      <c r="E36" s="21">
        <f>IF(INDEX(Cs!B136:U136,1,ComCalc!$P$1),INDEX(Cs!B1780:U1780,1,ComCalc!$P$1),"")</f>
        <v>0.44547264787270135</v>
      </c>
      <c r="F36" s="32">
        <f>IF(INDEX(Cs!B136:U136,1,ComCalc!$P$1),INDEX(Cs!$B$819:$U$819,1,ComCalc!$P$1),"")</f>
        <v>110.06451612903226</v>
      </c>
      <c r="G36" s="32">
        <f>IF(INDEX(Cs!B136:U136,1,ComCalc!$P$1),INDEX(Cs!B853:U853,1,ComCalc!$P$1),"")</f>
        <v>10.935483870967744</v>
      </c>
      <c r="H36" s="32">
        <f>IF(INDEX(Cs!B136:U136,1,ComCalc!$P$1),INDEX(Cs!B956:U956,1,ComCalc!$P$1),"")</f>
        <v>7.75</v>
      </c>
      <c r="I36" s="7">
        <f>IF(INDEX(Cs!B136:U136,1,ComCalc!$P$1),ROUND(INDEX(Cs!B1471:U1471,1,ComCalc!$P$1),INDEX(Cs!B1574:U1574,1,ComCalc!$P$1)),"")</f>
        <v>2.9999999999999997E-4</v>
      </c>
      <c r="J36" s="7" t="str">
        <f>IF(INDEX(Cs!B136:U136,1,ComCalc!$P$1),INDEX(Cs!B1368:U1368,1,ComCalc!$P$1),"")</f>
        <v>Strength</v>
      </c>
      <c r="K36" s="7">
        <f>IF(INDEX(Cs!B136:U136,1,ComCalc!$P$1),ROUND(INDEX(Cs!B1162:U1162,1,ComCalc!$P$1),INDEX(Cs!B1265:U1265,1,ComCalc!$P$1)),"")</f>
        <v>0.4</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Strength</v>
      </c>
      <c r="AE36" s="33" t="str">
        <v/>
      </c>
      <c r="AF36" s="33" t="str">
        <v/>
      </c>
      <c r="AG36" s="33" t="str">
        <v/>
      </c>
      <c r="AH36" s="8" t="str">
        <f t="shared" si="1"/>
        <v>TOPF</v>
      </c>
    </row>
    <row r="37" spans="1:34" x14ac:dyDescent="0.15">
      <c r="A37" s="3" t="str">
        <f>IF(Correlations!B36="",Correlations!A36,Correlations!B36)</f>
        <v>Trails A</v>
      </c>
      <c r="B37" s="6">
        <v>59</v>
      </c>
      <c r="C37" s="7">
        <f>IF(B37="","",ROUND(15*(B37-IF(Correlations!C36=0,100,Correlations!C36))/IF(Correlations!D36=0,15,Correlations!D36)+100,0))</f>
        <v>114</v>
      </c>
      <c r="D37" s="21">
        <f>IF(INDEX(Cs!B137:U137,1,ComCalc!$P$1),INDEX(Cs!B1678:U1678,1,ComCalc!$P$1),"")</f>
        <v>0.44275617542268658</v>
      </c>
      <c r="E37" s="21">
        <f>IF(INDEX(Cs!B137:U137,1,ComCalc!$P$1),INDEX(Cs!B1781:U1781,1,ComCalc!$P$1),"")</f>
        <v>0.38735714143839534</v>
      </c>
      <c r="F37" s="32">
        <f>IF(INDEX(Cs!B137:U137,1,ComCalc!$P$1),INDEX(Cs!$B$819:$U$819,1,ComCalc!$P$1),"")</f>
        <v>110.06451612903226</v>
      </c>
      <c r="G37" s="32">
        <f>IF(INDEX(Cs!B137:U137,1,ComCalc!$P$1),INDEX(Cs!B854:U854,1,ComCalc!$P$1),"")</f>
        <v>3.9354838709677438</v>
      </c>
      <c r="H37" s="32">
        <f>IF(INDEX(Cs!B137:U137,1,ComCalc!$P$1),INDEX(Cs!B957:U957,1,ComCalc!$P$1),"")</f>
        <v>15.76</v>
      </c>
      <c r="I37" s="7">
        <f>IF(INDEX(Cs!B137:U137,1,ComCalc!$P$1),ROUND(INDEX(Cs!B1472:U1472,1,ComCalc!$P$1),INDEX(Cs!B1575:U1575,1,ComCalc!$P$1)),"")</f>
        <v>13.36</v>
      </c>
      <c r="J37" s="7" t="str">
        <f>IF(INDEX(Cs!B137:U137,1,ComCalc!$P$1),INDEX(Cs!B1369:U1369,1,ComCalc!$P$1),"")</f>
        <v/>
      </c>
      <c r="K37" s="7">
        <f>IF(INDEX(Cs!B137:U137,1,ComCalc!$P$1),ROUND(INDEX(Cs!B1163:U1163,1,ComCalc!$P$1),INDEX(Cs!B1266:U1266,1,ComCalc!$P$1)),"")</f>
        <v>0.77</v>
      </c>
      <c r="L37" s="8" t="str">
        <f t="shared" si="2"/>
        <v>Trails A</v>
      </c>
      <c r="M37" s="4"/>
      <c r="N37" s="33" t="str">
        <v/>
      </c>
      <c r="O37" s="33" t="str">
        <v/>
      </c>
      <c r="P37" s="33" t="str">
        <v/>
      </c>
      <c r="Q37" s="33" t="str">
        <v/>
      </c>
      <c r="R37" s="33" t="str">
        <v/>
      </c>
      <c r="S37" s="33" t="str">
        <v/>
      </c>
      <c r="T37" s="33" t="str">
        <v/>
      </c>
      <c r="U37" s="33" t="str">
        <v/>
      </c>
      <c r="V37" s="33" t="str">
        <v>Strength</v>
      </c>
      <c r="W37" s="33" t="str">
        <v/>
      </c>
      <c r="X37" s="33" t="str">
        <v/>
      </c>
      <c r="Y37" s="33" t="str">
        <v/>
      </c>
      <c r="Z37" s="33" t="str">
        <v/>
      </c>
      <c r="AA37" s="33" t="str">
        <v/>
      </c>
      <c r="AB37" s="33" t="str">
        <v/>
      </c>
      <c r="AC37" s="33" t="str">
        <v/>
      </c>
      <c r="AD37" s="33" t="str">
        <v/>
      </c>
      <c r="AE37" s="33" t="str">
        <v/>
      </c>
      <c r="AF37" s="33" t="str">
        <v>Strength</v>
      </c>
      <c r="AG37" s="33" t="str">
        <v/>
      </c>
      <c r="AH37" s="8" t="str">
        <f t="shared" si="1"/>
        <v>Trails A</v>
      </c>
    </row>
    <row r="38" spans="1:34" x14ac:dyDescent="0.15">
      <c r="A38" s="3" t="str">
        <f>IF(Correlations!B37="",Correlations!A37,Correlations!B37)</f>
        <v>Trails B</v>
      </c>
      <c r="B38" s="6">
        <v>50</v>
      </c>
      <c r="C38" s="7">
        <f>IF(B38="","",ROUND(15*(B38-IF(Correlations!C37=0,100,Correlations!C37))/IF(Correlations!D37=0,15,Correlations!D37)+100,0))</f>
        <v>100</v>
      </c>
      <c r="D38" s="21">
        <f>IF(INDEX(Cs!B138:U138,1,ComCalc!$P$1),INDEX(Cs!B1679:U1679,1,ComCalc!$P$1),"")</f>
        <v>0.59784628220286695</v>
      </c>
      <c r="E38" s="21">
        <f>IF(INDEX(Cs!B138:U138,1,ComCalc!$P$1),INDEX(Cs!B1782:U1782,1,ComCalc!$P$1),"")</f>
        <v>0.55283863081317708</v>
      </c>
      <c r="F38" s="32">
        <f>IF(INDEX(Cs!B138:U138,1,ComCalc!$P$1),INDEX(Cs!$B$819:$U$819,1,ComCalc!$P$1),"")</f>
        <v>110.06451612903226</v>
      </c>
      <c r="G38" s="32">
        <f>IF(INDEX(Cs!B138:U138,1,ComCalc!$P$1),INDEX(Cs!B855:U855,1,ComCalc!$P$1),"")</f>
        <v>-10.064516129032256</v>
      </c>
      <c r="H38" s="32">
        <f>IF(INDEX(Cs!B138:U138,1,ComCalc!$P$1),INDEX(Cs!B958:U958,1,ComCalc!$P$1),"")</f>
        <v>13.62</v>
      </c>
      <c r="I38" s="7">
        <f>IF(INDEX(Cs!B138:U138,1,ComCalc!$P$1),ROUND(INDEX(Cs!B1473:U1473,1,ComCalc!$P$1),INDEX(Cs!B1576:U1576,1,ComCalc!$P$1)),"")</f>
        <v>0.61</v>
      </c>
      <c r="J38" s="7" t="str">
        <f>IF(INDEX(Cs!B138:U138,1,ComCalc!$P$1),INDEX(Cs!B1370:U1370,1,ComCalc!$P$1),"")</f>
        <v/>
      </c>
      <c r="K38" s="7">
        <f>IF(INDEX(Cs!B138:U138,1,ComCalc!$P$1),ROUND(INDEX(Cs!B1164:U1164,1,ComCalc!$P$1),INDEX(Cs!B1267:U1267,1,ComCalc!$P$1)),"")</f>
        <v>0.41</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Unstructured Task (WT)</v>
      </c>
      <c r="B39" s="6">
        <v>62</v>
      </c>
      <c r="C39" s="7">
        <f>IF(B39="","",ROUND(15*(B39-IF(Correlations!C38=0,100,Correlations!C38))/IF(Correlations!D38=0,15,Correlations!D38)+100,0))</f>
        <v>118</v>
      </c>
      <c r="D39" s="21">
        <f>IF(INDEX(Cs!B139:U139,1,ComCalc!$P$1),INDEX(Cs!B1680:U1680,1,ComCalc!$P$1),"")</f>
        <v>0.21022005108050015</v>
      </c>
      <c r="E39" s="21">
        <f>IF(INDEX(Cs!B139:U139,1,ComCalc!$P$1),INDEX(Cs!B1783:U1783,1,ComCalc!$P$1),"")</f>
        <v>0.14591345398600006</v>
      </c>
      <c r="F39" s="32">
        <f>IF(INDEX(Cs!B139:U139,1,ComCalc!$P$1),INDEX(Cs!$B$819:$U$819,1,ComCalc!$P$1),"")</f>
        <v>110.06451612903226</v>
      </c>
      <c r="G39" s="32">
        <f>IF(INDEX(Cs!B139:U139,1,ComCalc!$P$1),INDEX(Cs!B856:U856,1,ComCalc!$P$1),"")</f>
        <v>7.9354838709677438</v>
      </c>
      <c r="H39" s="32">
        <f>IF(INDEX(Cs!B139:U139,1,ComCalc!$P$1),INDEX(Cs!B959:U959,1,ComCalc!$P$1),"")</f>
        <v>25</v>
      </c>
      <c r="I39" s="7">
        <f>IF(INDEX(Cs!B139:U139,1,ComCalc!$P$1),ROUND(INDEX(Cs!B1474:U1474,1,ComCalc!$P$1),INDEX(Cs!B1577:U1577,1,ComCalc!$P$1)),"")</f>
        <v>9.82</v>
      </c>
      <c r="J39" s="7" t="str">
        <f>IF(INDEX(Cs!B139:U139,1,ComCalc!$P$1),INDEX(Cs!B1371:U1371,1,ComCalc!$P$1),"")</f>
        <v/>
      </c>
      <c r="K39" s="7">
        <f>IF(INDEX(Cs!B139:U139,1,ComCalc!$P$1),ROUND(INDEX(Cs!B1165:U1165,1,ComCalc!$P$1),INDEX(Cs!B1268:U1268,1,ComCalc!$P$1)),"")</f>
        <v>0.6</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57</v>
      </c>
      <c r="C40" s="7">
        <f>IF(B40="","",ROUND(15*(B40-IF(Correlations!C39=0,100,Correlations!C39))/IF(Correlations!D39=0,15,Correlations!D39)+100,0))</f>
        <v>111</v>
      </c>
      <c r="D40" s="21">
        <f>IF(INDEX(Cs!B140:U140,1,ComCalc!$P$1),INDEX(Cs!B1681:U1681,1,ComCalc!$P$1),"")</f>
        <v>0.34623057546079283</v>
      </c>
      <c r="E40" s="21">
        <f>IF(INDEX(Cs!B140:U140,1,ComCalc!$P$1),INDEX(Cs!B1784:U1784,1,ComCalc!$P$1),"")</f>
        <v>0.28618751698184064</v>
      </c>
      <c r="F40" s="32">
        <f>IF(INDEX(Cs!B140:U140,1,ComCalc!$P$1),INDEX(Cs!$B$819:$U$819,1,ComCalc!$P$1),"")</f>
        <v>110.06451612903226</v>
      </c>
      <c r="G40" s="32">
        <f>IF(INDEX(Cs!B140:U140,1,ComCalc!$P$1),INDEX(Cs!B857:U857,1,ComCalc!$P$1),"")</f>
        <v>0.93548387096774377</v>
      </c>
      <c r="H40" s="32">
        <f>IF(INDEX(Cs!B140:U140,1,ComCalc!$P$1),INDEX(Cs!B960:U960,1,ComCalc!$P$1),"")</f>
        <v>28.89</v>
      </c>
      <c r="I40" s="7">
        <f>IF(INDEX(Cs!B140:U140,1,ComCalc!$P$1),ROUND(INDEX(Cs!B1475:U1475,1,ComCalc!$P$1),INDEX(Cs!B1578:U1578,1,ComCalc!$P$1)),"")</f>
        <v>28.48</v>
      </c>
      <c r="J40" s="7" t="str">
        <f>IF(INDEX(Cs!B140:U140,1,ComCalc!$P$1),INDEX(Cs!B1372:U1372,1,ComCalc!$P$1),"")</f>
        <v/>
      </c>
      <c r="K40" s="7">
        <f>IF(INDEX(Cs!B140:U140,1,ComCalc!$P$1),ROUND(INDEX(Cs!B1166:U1166,1,ComCalc!$P$1),INDEX(Cs!B1269:U1269,1,ComCalc!$P$1)),"")</f>
        <v>0.95</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6">
        <v>53</v>
      </c>
      <c r="C41" s="7">
        <f>IF(B41="","",ROUND(15*(B41-IF(Correlations!C40=0,100,Correlations!C40))/IF(Correlations!D40=0,15,Correlations!D40)+100,0))</f>
        <v>105</v>
      </c>
      <c r="D41" s="21">
        <f>IF(INDEX(Cs!B141:U141,1,ComCalc!$P$1),INDEX(Cs!B1682:U1682,1,ComCalc!$P$1),"")</f>
        <v>0.40294509301046294</v>
      </c>
      <c r="E41" s="21">
        <f>IF(INDEX(Cs!B141:U141,1,ComCalc!$P$1),INDEX(Cs!B1785:U1785,1,ComCalc!$P$1),"")</f>
        <v>0.34546462224663693</v>
      </c>
      <c r="F41" s="32">
        <f>IF(INDEX(Cs!B141:U141,1,ComCalc!$P$1),INDEX(Cs!$B$819:$U$819,1,ComCalc!$P$1),"")</f>
        <v>110.06451612903226</v>
      </c>
      <c r="G41" s="32">
        <f>IF(INDEX(Cs!B141:U141,1,ComCalc!$P$1),INDEX(Cs!B858:U858,1,ComCalc!$P$1),"")</f>
        <v>-5.0645161290322562</v>
      </c>
      <c r="H41" s="32">
        <f>IF(INDEX(Cs!B141:U141,1,ComCalc!$P$1),INDEX(Cs!B961:U961,1,ComCalc!$P$1),"")</f>
        <v>20.39</v>
      </c>
      <c r="I41" s="7">
        <f>IF(INDEX(Cs!B141:U141,1,ComCalc!$P$1),ROUND(INDEX(Cs!B1476:U1476,1,ComCalc!$P$1),INDEX(Cs!B1579:U1579,1,ComCalc!$P$1)),"")</f>
        <v>13.44</v>
      </c>
      <c r="J41" s="7" t="str">
        <f>IF(INDEX(Cs!B141:U141,1,ComCalc!$P$1),INDEX(Cs!B1373:U1373,1,ComCalc!$P$1),"")</f>
        <v/>
      </c>
      <c r="K41" s="7">
        <f>IF(INDEX(Cs!B141:U141,1,ComCalc!$P$1),ROUND(INDEX(Cs!B1167:U1167,1,ComCalc!$P$1),INDEX(Cs!B1270:U1270,1,ComCalc!$P$1)),"")</f>
        <v>0.71</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v>118</v>
      </c>
      <c r="C42" s="7">
        <f>IF(B42="","",ROUND(15*(B42-IF(Correlations!C41=0,100,Correlations!C41))/IF(Correlations!D41=0,15,Correlations!D41)+100,0))</f>
        <v>118</v>
      </c>
      <c r="D42" s="21">
        <f>IF(INDEX(Cs!B142:U142,1,ComCalc!$P$1),INDEX(Cs!B1683:U1683,1,ComCalc!$P$1),"")</f>
        <v>0.73160407161366647</v>
      </c>
      <c r="E42" s="21">
        <f>IF(INDEX(Cs!B142:U142,1,ComCalc!$P$1),INDEX(Cs!B1786:U1786,1,ComCalc!$P$1),"")</f>
        <v>0.69858083351443168</v>
      </c>
      <c r="F42" s="32">
        <f>IF(INDEX(Cs!B142:U142,1,ComCalc!$P$1),INDEX(Cs!$B$819:$U$819,1,ComCalc!$P$1),"")</f>
        <v>110.06451612903226</v>
      </c>
      <c r="G42" s="32">
        <f>IF(INDEX(Cs!B142:U142,1,ComCalc!$P$1),INDEX(Cs!B859:U859,1,ComCalc!$P$1),"")</f>
        <v>7.9354838709677438</v>
      </c>
      <c r="H42" s="32">
        <f>IF(INDEX(Cs!B142:U142,1,ComCalc!$P$1),INDEX(Cs!B962:U962,1,ComCalc!$P$1),"")</f>
        <v>25</v>
      </c>
      <c r="I42" s="7">
        <f>IF(INDEX(Cs!B142:U142,1,ComCalc!$P$1),ROUND(INDEX(Cs!B1477:U1477,1,ComCalc!$P$1),INDEX(Cs!B1580:U1580,1,ComCalc!$P$1)),"")</f>
        <v>9.82</v>
      </c>
      <c r="J42" s="7" t="str">
        <f>IF(INDEX(Cs!B142:U142,1,ComCalc!$P$1),INDEX(Cs!B1374:U1374,1,ComCalc!$P$1),"")</f>
        <v/>
      </c>
      <c r="K42" s="7">
        <f>IF(INDEX(Cs!B142:U142,1,ComCalc!$P$1),ROUND(INDEX(Cs!B1168:U1168,1,ComCalc!$P$1),INDEX(Cs!B1271:U1271,1,ComCalc!$P$1)),"")</f>
        <v>0.46</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v>13</v>
      </c>
      <c r="C43" s="7">
        <f>IF(B43="","",ROUND(15*(B43-IF(Correlations!C42=0,100,Correlations!C42))/IF(Correlations!D42=0,15,Correlations!D42)+100,0))</f>
        <v>115</v>
      </c>
      <c r="D43" s="21">
        <f>IF(INDEX(Cs!B143:U143,1,ComCalc!$P$1),INDEX(Cs!B1684:U1684,1,ComCalc!$P$1),"")</f>
        <v>0.67585944494036965</v>
      </c>
      <c r="E43" s="21">
        <f>IF(INDEX(Cs!B143:U143,1,ComCalc!$P$1),INDEX(Cs!B1787:U1787,1,ComCalc!$P$1),"")</f>
        <v>0.6374927973311183</v>
      </c>
      <c r="F43" s="32">
        <f>IF(INDEX(Cs!B143:U143,1,ComCalc!$P$1),INDEX(Cs!$B$819:$U$819,1,ComCalc!$P$1),"")</f>
        <v>110.06451612903226</v>
      </c>
      <c r="G43" s="32">
        <f>IF(INDEX(Cs!B143:U143,1,ComCalc!$P$1),INDEX(Cs!B860:U860,1,ComCalc!$P$1),"")</f>
        <v>4.9354838709677438</v>
      </c>
      <c r="H43" s="32">
        <f>IF(INDEX(Cs!B143:U143,1,ComCalc!$P$1),INDEX(Cs!B963:U963,1,ComCalc!$P$1),"")</f>
        <v>26.63</v>
      </c>
      <c r="I43" s="7">
        <f>IF(INDEX(Cs!B143:U143,1,ComCalc!$P$1),ROUND(INDEX(Cs!B1478:U1478,1,ComCalc!$P$1),INDEX(Cs!B1581:U1581,1,ComCalc!$P$1)),"")</f>
        <v>17.32</v>
      </c>
      <c r="J43" s="7" t="str">
        <f>IF(INDEX(Cs!B143:U143,1,ComCalc!$P$1),INDEX(Cs!B1375:U1375,1,ComCalc!$P$1),"")</f>
        <v/>
      </c>
      <c r="K43" s="7">
        <f>IF(INDEX(Cs!B143:U143,1,ComCalc!$P$1),ROUND(INDEX(Cs!B1169:U1169,1,ComCalc!$P$1),INDEX(Cs!B1272:U1272,1,ComCalc!$P$1)),"")</f>
        <v>0.67</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v>13</v>
      </c>
      <c r="C44" s="7">
        <f>IF(B44="","",ROUND(15*(B44-IF(Correlations!C43=0,100,Correlations!C43))/IF(Correlations!D43=0,15,Correlations!D43)+100,0))</f>
        <v>115</v>
      </c>
      <c r="D44" s="21">
        <f>IF(INDEX(Cs!B144:U144,1,ComCalc!$P$1),INDEX(Cs!B1685:U1685,1,ComCalc!$P$1),"")</f>
        <v>0.70822765475262306</v>
      </c>
      <c r="E44" s="21">
        <f>IF(INDEX(Cs!B144:U144,1,ComCalc!$P$1),INDEX(Cs!B1788:U1788,1,ComCalc!$P$1),"")</f>
        <v>0.67290224449709779</v>
      </c>
      <c r="F44" s="32">
        <f>IF(INDEX(Cs!B144:U144,1,ComCalc!$P$1),INDEX(Cs!$B$819:$U$819,1,ComCalc!$P$1),"")</f>
        <v>110.06451612903226</v>
      </c>
      <c r="G44" s="32">
        <f>IF(INDEX(Cs!B144:U144,1,ComCalc!$P$1),INDEX(Cs!B861:U861,1,ComCalc!$P$1),"")</f>
        <v>4.9354838709677438</v>
      </c>
      <c r="H44" s="32">
        <f>IF(INDEX(Cs!B144:U144,1,ComCalc!$P$1),INDEX(Cs!B964:U964,1,ComCalc!$P$1),"")</f>
        <v>29.6</v>
      </c>
      <c r="I44" s="7">
        <f>IF(INDEX(Cs!B144:U144,1,ComCalc!$P$1),ROUND(INDEX(Cs!B1479:U1479,1,ComCalc!$P$1),INDEX(Cs!B1582:U1582,1,ComCalc!$P$1)),"")</f>
        <v>18.57</v>
      </c>
      <c r="J44" s="7" t="str">
        <f>IF(INDEX(Cs!B144:U144,1,ComCalc!$P$1),INDEX(Cs!B1376:U1376,1,ComCalc!$P$1),"")</f>
        <v/>
      </c>
      <c r="K44" s="7">
        <f>IF(INDEX(Cs!B144:U144,1,ComCalc!$P$1),ROUND(INDEX(Cs!B1170:U1170,1,ComCalc!$P$1),INDEX(Cs!B1273:U1273,1,ComCalc!$P$1)),"")</f>
        <v>0.66</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v>19</v>
      </c>
      <c r="C46" s="7">
        <f>IF(B46="","",ROUND(15*(B46-IF(Correlations!C45=0,100,Correlations!C45))/IF(Correlations!D45=0,15,Correlations!D45)+100,0))</f>
        <v>145</v>
      </c>
      <c r="D46" s="21">
        <f>IF(INDEX(Cs!B146:U146,1,ComCalc!$P$1),INDEX(Cs!B1687:U1687,1,ComCalc!$P$1),"")</f>
        <v>0.7388733013950618</v>
      </c>
      <c r="E46" s="21">
        <f>IF(INDEX(Cs!B146:U146,1,ComCalc!$P$1),INDEX(Cs!B1790:U1790,1,ComCalc!$P$1),"")</f>
        <v>0.70658416542172664</v>
      </c>
      <c r="F46" s="32">
        <f>IF(INDEX(Cs!B146:U146,1,ComCalc!$P$1),INDEX(Cs!$B$819:$U$819,1,ComCalc!$P$1),"")</f>
        <v>110.06451612903226</v>
      </c>
      <c r="G46" s="32">
        <f>IF(INDEX(Cs!B146:U146,1,ComCalc!$P$1),INDEX(Cs!B863:U863,1,ComCalc!$P$1),"")</f>
        <v>34.935483870967744</v>
      </c>
      <c r="H46" s="32">
        <f>IF(INDEX(Cs!B146:U146,1,ComCalc!$P$1),INDEX(Cs!B966:U966,1,ComCalc!$P$1),"")</f>
        <v>16.41</v>
      </c>
      <c r="I46" s="7">
        <f>IF(INDEX(Cs!B146:U146,1,ComCalc!$P$1),ROUND(INDEX(Cs!B1481:U1481,1,ComCalc!$P$1),INDEX(Cs!B1584:U1584,1,ComCalc!$P$1)),"")</f>
        <v>0</v>
      </c>
      <c r="J46" s="7" t="str">
        <f>IF(INDEX(Cs!B146:U146,1,ComCalc!$P$1),INDEX(Cs!B1378:U1378,1,ComCalc!$P$1),"")</f>
        <v>Strength</v>
      </c>
      <c r="K46" s="7">
        <f>IF(INDEX(Cs!B146:U146,1,ComCalc!$P$1),ROUND(INDEX(Cs!B1172:U1172,1,ComCalc!$P$1),INDEX(Cs!B1275:U1275,1,ComCalc!$P$1)),"")</f>
        <v>1E-3</v>
      </c>
      <c r="L46" s="8" t="str">
        <f t="shared" si="2"/>
        <v>Letter-Number Sequencing</v>
      </c>
      <c r="M46" s="4"/>
      <c r="N46" s="33" t="str">
        <v/>
      </c>
      <c r="O46" s="33" t="str">
        <v/>
      </c>
      <c r="P46" s="33" t="str">
        <v/>
      </c>
      <c r="Q46" s="33" t="str">
        <v/>
      </c>
      <c r="R46" s="33" t="str">
        <v/>
      </c>
      <c r="S46" s="33" t="str">
        <v>Strength</v>
      </c>
      <c r="T46" s="33" t="str">
        <v/>
      </c>
      <c r="U46" s="33" t="str">
        <v>Strength</v>
      </c>
      <c r="V46" s="33" t="str">
        <v/>
      </c>
      <c r="W46" s="33" t="str">
        <v>Strength</v>
      </c>
      <c r="X46" s="33" t="str">
        <v/>
      </c>
      <c r="Y46" s="33" t="str">
        <v/>
      </c>
      <c r="Z46" s="33" t="str">
        <v/>
      </c>
      <c r="AA46" s="33" t="str">
        <v/>
      </c>
      <c r="AB46" s="33" t="str">
        <v/>
      </c>
      <c r="AC46" s="33" t="str">
        <v/>
      </c>
      <c r="AD46" s="33" t="str">
        <v>Strength</v>
      </c>
      <c r="AE46" s="33" t="str">
        <v/>
      </c>
      <c r="AF46" s="33" t="str">
        <v/>
      </c>
      <c r="AG46" s="33" t="str">
        <v/>
      </c>
      <c r="AH46" s="8" t="str">
        <f t="shared" si="1"/>
        <v>Letter-Number Sequencing</v>
      </c>
    </row>
    <row r="47" spans="1:34" x14ac:dyDescent="0.15">
      <c r="A47" s="3" t="str">
        <f>IF(Correlations!B46="",Correlations!A46,Correlations!B46)</f>
        <v>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c r="C55" s="7" t="str">
        <f>IF(B55="","",ROUND(15*(B55-IF(Correlations!C54=0,100,Correlations!C54))/IF(Correlations!D54=0,15,Correlations!D54)+100,0))</f>
        <v/>
      </c>
      <c r="D55" s="21" t="str">
        <f>IF(INDEX(Cs!B155:U155,1,ComCalc!$P$1),INDEX(Cs!B1696:U1696,1,ComCalc!$P$1),"")</f>
        <v/>
      </c>
      <c r="E55" s="21" t="str">
        <f>IF(INDEX(Cs!B155:U155,1,ComCalc!$P$1),INDEX(Cs!B1799:U1799,1,ComCalc!$P$1),"")</f>
        <v/>
      </c>
      <c r="F55" s="32" t="str">
        <f>IF(INDEX(Cs!B155:U155,1,ComCalc!$P$1),INDEX(Cs!$B$819:$U$819,1,ComCalc!$P$1),"")</f>
        <v/>
      </c>
      <c r="G55" s="32" t="str">
        <f>IF(INDEX(Cs!B155:U155,1,ComCalc!$P$1),INDEX(Cs!B872:U872,1,ComCalc!$P$1),"")</f>
        <v/>
      </c>
      <c r="H55" s="32" t="str">
        <f>IF(INDEX(Cs!B155:U155,1,ComCalc!$P$1),INDEX(Cs!B975:U975,1,ComCalc!$P$1),"")</f>
        <v/>
      </c>
      <c r="I55" s="7" t="str">
        <f>IF(INDEX(Cs!B155:U155,1,ComCalc!$P$1),ROUND(INDEX(Cs!B1490:U1490,1,ComCalc!$P$1),INDEX(Cs!B1593:U1593,1,ComCalc!$P$1)),"")</f>
        <v/>
      </c>
      <c r="J55" s="7" t="str">
        <f>IF(INDEX(Cs!B155:U155,1,ComCalc!$P$1),INDEX(Cs!B1387:U1387,1,ComCalc!$P$1),"")</f>
        <v/>
      </c>
      <c r="K55" s="7" t="str">
        <f>IF(INDEX(Cs!B155:U155,1,ComCalc!$P$1),ROUND(INDEX(Cs!B1181:U1181,1,ComCalc!$P$1),INDEX(Cs!B1284:U1284,1,ComCalc!$P$1)),"")</f>
        <v/>
      </c>
      <c r="L55" s="8" t="str">
        <f t="shared" si="2"/>
        <v>WRAT5 Word Reading</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
      </c>
      <c r="AE55" s="33" t="str">
        <v/>
      </c>
      <c r="AF55" s="33" t="str">
        <v/>
      </c>
      <c r="AG55" s="33" t="str">
        <v/>
      </c>
      <c r="AH55" s="8" t="str">
        <f t="shared" si="1"/>
        <v>WRAT5 Word Reading</v>
      </c>
    </row>
    <row r="56" spans="1:34" x14ac:dyDescent="0.15">
      <c r="A56" s="3" t="str">
        <f>IF(Correlations!B55="",Correlations!A55,Correlations!B55)</f>
        <v>WRAT5 Spelling</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c r="C60" s="7" t="str">
        <f>IF(B60="","",ROUND(15*(B60-IF(Correlations!C59=0,100,Correlations!C59))/IF(Correlations!D59=0,15,Correlations!D59)+100,0))</f>
        <v/>
      </c>
      <c r="D60" s="21" t="str">
        <f>IF(INDEX(Cs!B160:U160,1,ComCalc!$P$1),INDEX(Cs!B1701:U1701,1,ComCalc!$P$1),"")</f>
        <v/>
      </c>
      <c r="E60" s="21" t="str">
        <f>IF(INDEX(Cs!B160:U160,1,ComCalc!$P$1),INDEX(Cs!B1804:U1804,1,ComCalc!$P$1),"")</f>
        <v/>
      </c>
      <c r="F60" s="32" t="str">
        <f>IF(INDEX(Cs!B160:U160,1,ComCalc!$P$1),INDEX(Cs!$B$819:$U$819,1,ComCalc!$P$1),"")</f>
        <v/>
      </c>
      <c r="G60" s="32" t="str">
        <f>IF(INDEX(Cs!B160:U160,1,ComCalc!$P$1),INDEX(Cs!B877:U877,1,ComCalc!$P$1),"")</f>
        <v/>
      </c>
      <c r="H60" s="32" t="str">
        <f>IF(INDEX(Cs!B160:U160,1,ComCalc!$P$1),INDEX(Cs!B980:U980,1,ComCalc!$P$1),"")</f>
        <v/>
      </c>
      <c r="I60" s="7" t="str">
        <f>IF(INDEX(Cs!B160:U160,1,ComCalc!$P$1),ROUND(INDEX(Cs!B1495:U1495,1,ComCalc!$P$1),INDEX(Cs!B1598:U1598,1,ComCalc!$P$1)),"")</f>
        <v/>
      </c>
      <c r="J60" s="7" t="str">
        <f>IF(INDEX(Cs!B160:U160,1,ComCalc!$P$1),INDEX(Cs!B1392:U1392,1,ComCalc!$P$1),"")</f>
        <v/>
      </c>
      <c r="K60" s="7" t="str">
        <f>IF(INDEX(Cs!B160:U160,1,ComCalc!$P$1),ROUND(INDEX(Cs!B1186:U1186,1,ComCalc!$P$1),INDEX(Cs!B1289:U1289,1,ComCalc!$P$1)),"")</f>
        <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c r="C61" s="7" t="str">
        <f>IF(B61="","",ROUND(15*(B61-IF(Correlations!C60=0,100,Correlations!C60))/IF(Correlations!D60=0,15,Correlations!D60)+100,0))</f>
        <v/>
      </c>
      <c r="D61" s="21" t="str">
        <f>IF(INDEX(Cs!B161:U161,1,ComCalc!$P$1),INDEX(Cs!B1702:U1702,1,ComCalc!$P$1),"")</f>
        <v/>
      </c>
      <c r="E61" s="21" t="str">
        <f>IF(INDEX(Cs!B161:U161,1,ComCalc!$P$1),INDEX(Cs!B1805:U1805,1,ComCalc!$P$1),"")</f>
        <v/>
      </c>
      <c r="F61" s="32" t="str">
        <f>IF(INDEX(Cs!B161:U161,1,ComCalc!$P$1),INDEX(Cs!$B$819:$U$819,1,ComCalc!$P$1),"")</f>
        <v/>
      </c>
      <c r="G61" s="32" t="str">
        <f>IF(INDEX(Cs!B161:U161,1,ComCalc!$P$1),INDEX(Cs!B878:U878,1,ComCalc!$P$1),"")</f>
        <v/>
      </c>
      <c r="H61" s="32" t="str">
        <f>IF(INDEX(Cs!B161:U161,1,ComCalc!$P$1),INDEX(Cs!B981:U981,1,ComCalc!$P$1),"")</f>
        <v/>
      </c>
      <c r="I61" s="7" t="str">
        <f>IF(INDEX(Cs!B161:U161,1,ComCalc!$P$1),ROUND(INDEX(Cs!B1496:U1496,1,ComCalc!$P$1),INDEX(Cs!B1599:U1599,1,ComCalc!$P$1)),"")</f>
        <v/>
      </c>
      <c r="J61" s="7" t="str">
        <f>IF(INDEX(Cs!B161:U161,1,ComCalc!$P$1),INDEX(Cs!B1393:U1393,1,ComCalc!$P$1),"")</f>
        <v/>
      </c>
      <c r="K61" s="7" t="str">
        <f>IF(INDEX(Cs!B161:U161,1,ComCalc!$P$1),ROUND(INDEX(Cs!B1187:U1187,1,ComCalc!$P$1),INDEX(Cs!B1290:U1290,1,ComCalc!$P$1)),"")</f>
        <v/>
      </c>
      <c r="L61" s="8" t="str">
        <f t="shared" si="2"/>
        <v>DKEFS CWI Word Reading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c r="C62" s="7" t="str">
        <f>IF(B62="","",ROUND(15*(B62-IF(Correlations!C61=0,100,Correlations!C61))/IF(Correlations!D61=0,15,Correlations!D61)+100,0))</f>
        <v/>
      </c>
      <c r="D62" s="21" t="str">
        <f>IF(INDEX(Cs!B162:U162,1,ComCalc!$P$1),INDEX(Cs!B1703:U1703,1,ComCalc!$P$1),"")</f>
        <v/>
      </c>
      <c r="E62" s="21" t="str">
        <f>IF(INDEX(Cs!B162:U162,1,ComCalc!$P$1),INDEX(Cs!B1806:U1806,1,ComCalc!$P$1),"")</f>
        <v/>
      </c>
      <c r="F62" s="32" t="str">
        <f>IF(INDEX(Cs!B162:U162,1,ComCalc!$P$1),INDEX(Cs!$B$819:$U$819,1,ComCalc!$P$1),"")</f>
        <v/>
      </c>
      <c r="G62" s="32" t="str">
        <f>IF(INDEX(Cs!B162:U162,1,ComCalc!$P$1),INDEX(Cs!B879:U879,1,ComCalc!$P$1),"")</f>
        <v/>
      </c>
      <c r="H62" s="32" t="str">
        <f>IF(INDEX(Cs!B162:U162,1,ComCalc!$P$1),INDEX(Cs!B982:U982,1,ComCalc!$P$1),"")</f>
        <v/>
      </c>
      <c r="I62" s="7" t="str">
        <f>IF(INDEX(Cs!B162:U162,1,ComCalc!$P$1),ROUND(INDEX(Cs!B1497:U1497,1,ComCalc!$P$1),INDEX(Cs!B1600:U1600,1,ComCalc!$P$1)),"")</f>
        <v/>
      </c>
      <c r="J62" s="7" t="str">
        <f>IF(INDEX(Cs!B162:U162,1,ComCalc!$P$1),INDEX(Cs!B1394:U1394,1,ComCalc!$P$1),"")</f>
        <v/>
      </c>
      <c r="K62" s="7" t="str">
        <f>IF(INDEX(Cs!B162:U162,1,ComCalc!$P$1),ROUND(INDEX(Cs!B1188:U1188,1,ComCalc!$P$1),INDEX(Cs!B1291:U1291,1,ComCalc!$P$1)),"")</f>
        <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c r="C63" s="7" t="str">
        <f>IF(B63="","",ROUND(15*(B63-IF(Correlations!C62=0,100,Correlations!C62))/IF(Correlations!D62=0,15,Correlations!D62)+100,0))</f>
        <v/>
      </c>
      <c r="D63" s="21" t="str">
        <f>IF(INDEX(Cs!B163:U163,1,ComCalc!$P$1),INDEX(Cs!B1704:U1704,1,ComCalc!$P$1),"")</f>
        <v/>
      </c>
      <c r="E63" s="21" t="str">
        <f>IF(INDEX(Cs!B163:U163,1,ComCalc!$P$1),INDEX(Cs!B1807:U1807,1,ComCalc!$P$1),"")</f>
        <v/>
      </c>
      <c r="F63" s="32" t="str">
        <f>IF(INDEX(Cs!B163:U163,1,ComCalc!$P$1),INDEX(Cs!$B$819:$U$819,1,ComCalc!$P$1),"")</f>
        <v/>
      </c>
      <c r="G63" s="32" t="str">
        <f>IF(INDEX(Cs!B163:U163,1,ComCalc!$P$1),INDEX(Cs!B880:U880,1,ComCalc!$P$1),"")</f>
        <v/>
      </c>
      <c r="H63" s="32" t="str">
        <f>IF(INDEX(Cs!B163:U163,1,ComCalc!$P$1),INDEX(Cs!B983:U983,1,ComCalc!$P$1),"")</f>
        <v/>
      </c>
      <c r="I63" s="7" t="str">
        <f>IF(INDEX(Cs!B163:U163,1,ComCalc!$P$1),ROUND(INDEX(Cs!B1498:U1498,1,ComCalc!$P$1),INDEX(Cs!B1601:U1601,1,ComCalc!$P$1)),"")</f>
        <v/>
      </c>
      <c r="J63" s="7" t="str">
        <f>IF(INDEX(Cs!B163:U163,1,ComCalc!$P$1),INDEX(Cs!B1395:U1395,1,ComCalc!$P$1),"")</f>
        <v/>
      </c>
      <c r="K63" s="7" t="str">
        <f>IF(INDEX(Cs!B163:U163,1,ComCalc!$P$1),ROUND(INDEX(Cs!B1189:U1189,1,ComCalc!$P$1),INDEX(Cs!B1292:U1292,1,ComCalc!$P$1)),"")</f>
        <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Test 63</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Test 63</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Test 63</v>
      </c>
    </row>
    <row r="67" spans="1:34" x14ac:dyDescent="0.15">
      <c r="A67" s="3" t="str">
        <f>IF(Correlations!B66="",Correlations!A66,Correlations!B66)</f>
        <v>Test 64</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Test 64</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Test 64</v>
      </c>
    </row>
    <row r="68" spans="1:34" x14ac:dyDescent="0.15">
      <c r="A68" s="3" t="str">
        <f>IF(Correlations!B67="",Correlations!A67,Correlations!B67)</f>
        <v>Test 65</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Test 65</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Test 65</v>
      </c>
    </row>
    <row r="69" spans="1:34" x14ac:dyDescent="0.15">
      <c r="A69" s="3" t="str">
        <f>IF(Correlations!B68="",Correlations!A68,Correlations!B68)</f>
        <v>Test 66</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Test 66</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Test 66</v>
      </c>
    </row>
    <row r="70" spans="1:34" x14ac:dyDescent="0.15">
      <c r="A70" s="3" t="str">
        <f>IF(Correlations!B69="",Correlations!A69,Correlations!B69)</f>
        <v>Test 67</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Test 67</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Test 67</v>
      </c>
    </row>
    <row r="71" spans="1:34" x14ac:dyDescent="0.15">
      <c r="A71" s="3" t="str">
        <f>IF(Correlations!B70="",Correlations!A70,Correlations!B70)</f>
        <v>Test 68</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Test 68</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Test 68</v>
      </c>
    </row>
    <row r="72" spans="1:34" x14ac:dyDescent="0.15">
      <c r="A72" s="3" t="str">
        <f>IF(Correlations!B71="",Correlations!A71,Correlations!B71)</f>
        <v>Test 69</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Test 69</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Test 69</v>
      </c>
    </row>
    <row r="73" spans="1:34" x14ac:dyDescent="0.15">
      <c r="A73" s="3" t="str">
        <f>IF(Correlations!B72="",Correlations!A72,Correlations!B72)</f>
        <v>Test 70</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Test 70</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Test 70</v>
      </c>
    </row>
    <row r="74" spans="1:34" x14ac:dyDescent="0.15">
      <c r="A74" s="3" t="str">
        <f>IF(Correlations!B73="",Correlations!A73,Correlations!B73)</f>
        <v>Test 71</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Test 71</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Test 71</v>
      </c>
    </row>
    <row r="75" spans="1:34" x14ac:dyDescent="0.15">
      <c r="A75" s="3" t="str">
        <f>IF(Correlations!B74="",Correlations!A74,Correlations!B74)</f>
        <v>Test 72</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Test 72</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Test 72</v>
      </c>
    </row>
    <row r="76" spans="1:34" x14ac:dyDescent="0.15">
      <c r="A76" s="3" t="str">
        <f>IF(Correlations!B75="",Correlations!A75,Correlations!B75)</f>
        <v>Test 73</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Test 73</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Test 73</v>
      </c>
    </row>
    <row r="77" spans="1:34" x14ac:dyDescent="0.15">
      <c r="A77" s="3" t="str">
        <f>IF(Correlations!B76="",Correlations!A76,Correlations!B76)</f>
        <v>Test 74</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Test 74</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Test 74</v>
      </c>
    </row>
    <row r="78" spans="1:34" x14ac:dyDescent="0.15">
      <c r="A78" s="3" t="str">
        <f>IF(Correlations!B77="",Correlations!A77,Correlations!B77)</f>
        <v>Test 75</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Test 75</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Test 75</v>
      </c>
    </row>
    <row r="79" spans="1:34" x14ac:dyDescent="0.15">
      <c r="A79" s="3" t="str">
        <f>IF(Correlations!B78="",Correlations!A78,Correlations!B78)</f>
        <v>Test 76</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Test 76</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Test 76</v>
      </c>
    </row>
    <row r="80" spans="1:34" x14ac:dyDescent="0.15">
      <c r="A80" s="3" t="str">
        <f>IF(Correlations!B79="",Correlations!A79,Correlations!B79)</f>
        <v>Test 77</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Test 77</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Test 77</v>
      </c>
    </row>
    <row r="81" spans="1:34" x14ac:dyDescent="0.15">
      <c r="A81" s="3" t="str">
        <f>IF(Correlations!B80="",Correlations!A80,Correlations!B80)</f>
        <v>Test 78</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Test 78</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Test 78</v>
      </c>
    </row>
    <row r="82" spans="1:34" x14ac:dyDescent="0.15">
      <c r="A82" s="3" t="str">
        <f>IF(Correlations!B81="",Correlations!A81,Correlations!B81)</f>
        <v>Test 79</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Test 79</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Test 79</v>
      </c>
    </row>
    <row r="83" spans="1:34" x14ac:dyDescent="0.15">
      <c r="A83" s="3" t="str">
        <f>IF(Correlations!B82="",Correlations!A82,Correlations!B82)</f>
        <v>Test 80</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Test 80</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Test 80</v>
      </c>
    </row>
    <row r="84" spans="1:34" x14ac:dyDescent="0.15">
      <c r="A84" s="3" t="str">
        <f>IF(Correlations!B83="",Correlations!A83,Correlations!B83)</f>
        <v>Test 81</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Test 81</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Test 81</v>
      </c>
    </row>
    <row r="85" spans="1:34" x14ac:dyDescent="0.15">
      <c r="A85" s="3" t="str">
        <f>IF(Correlations!B84="",Correlations!A84,Correlations!B84)</f>
        <v>Test 82</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Test 82</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Test 82</v>
      </c>
    </row>
    <row r="86" spans="1:34" x14ac:dyDescent="0.15">
      <c r="A86" s="3" t="str">
        <f>IF(Correlations!B85="",Correlations!A85,Correlations!B85)</f>
        <v>Test 83</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Test 83</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Test 83</v>
      </c>
    </row>
    <row r="87" spans="1:34" x14ac:dyDescent="0.15">
      <c r="A87" s="3" t="str">
        <f>IF(Correlations!B86="",Correlations!A86,Correlations!B86)</f>
        <v>Test 84</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Test 84</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Test 84</v>
      </c>
    </row>
    <row r="88" spans="1:34" x14ac:dyDescent="0.15">
      <c r="A88" s="3" t="str">
        <f>IF(Correlations!B87="",Correlations!A87,Correlations!B87)</f>
        <v>Test 85</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Test 85</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Test 85</v>
      </c>
    </row>
    <row r="89" spans="1:34" x14ac:dyDescent="0.15">
      <c r="A89" s="3" t="str">
        <f>IF(Correlations!B88="",Correlations!A88,Correlations!B88)</f>
        <v>Test 86</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Test 86</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Test 86</v>
      </c>
    </row>
    <row r="90" spans="1:34" x14ac:dyDescent="0.15">
      <c r="A90" s="3" t="str">
        <f>IF(Correlations!B89="",Correlations!A89,Correlations!B89)</f>
        <v>Test 87</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Test 87</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Test 87</v>
      </c>
    </row>
    <row r="91" spans="1:34" x14ac:dyDescent="0.15">
      <c r="A91" s="3" t="str">
        <f>IF(Correlations!B90="",Correlations!A90,Correlations!B90)</f>
        <v>Test 88</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Test 88</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Test 88</v>
      </c>
    </row>
    <row r="92" spans="1:34" x14ac:dyDescent="0.15">
      <c r="A92" s="3" t="str">
        <f>IF(Correlations!B91="",Correlations!A91,Correlations!B91)</f>
        <v>Test 89</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Test 89</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Test 89</v>
      </c>
    </row>
    <row r="93" spans="1:34" x14ac:dyDescent="0.15">
      <c r="A93" s="3" t="str">
        <f>IF(Correlations!B92="",Correlations!A92,Correlations!B92)</f>
        <v>Test 90</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Test 90</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Test 90</v>
      </c>
    </row>
    <row r="94" spans="1:34" x14ac:dyDescent="0.15">
      <c r="A94" s="3" t="str">
        <f>IF(Correlations!B93="",Correlations!A93,Correlations!B93)</f>
        <v>Test 91</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Test 91</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Test 91</v>
      </c>
    </row>
    <row r="95" spans="1:34" x14ac:dyDescent="0.15">
      <c r="A95" s="3" t="str">
        <f>IF(Correlations!B94="",Correlations!A94,Correlations!B94)</f>
        <v>Test 92</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Test 92</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Test 92</v>
      </c>
    </row>
    <row r="96" spans="1:34" x14ac:dyDescent="0.15">
      <c r="A96" s="3" t="str">
        <f>IF(Correlations!B95="",Correlations!A95,Correlations!B95)</f>
        <v>Test 93</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Test 93</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Test 93</v>
      </c>
    </row>
    <row r="97" spans="1:34" x14ac:dyDescent="0.15">
      <c r="A97" s="3" t="str">
        <f>IF(Correlations!B96="",Correlations!A96,Correlations!B96)</f>
        <v>Test 94</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Test 94</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Test 94</v>
      </c>
    </row>
    <row r="98" spans="1:34" x14ac:dyDescent="0.15">
      <c r="A98" s="3" t="str">
        <f>IF(Correlations!B97="",Correlations!A97,Correlations!B97)</f>
        <v>Test 95</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Test 95</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Test 95</v>
      </c>
    </row>
    <row r="99" spans="1:34" x14ac:dyDescent="0.15">
      <c r="A99" s="3" t="str">
        <f>IF(Correlations!B98="",Correlations!A98,Correlations!B98)</f>
        <v>Test 96</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Test 96</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Test 96</v>
      </c>
    </row>
    <row r="100" spans="1:34" x14ac:dyDescent="0.15">
      <c r="A100" s="3" t="str">
        <f>IF(Correlations!B99="",Correlations!A99,Correlations!B99)</f>
        <v>Test 97</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Test 97</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Test 97</v>
      </c>
    </row>
    <row r="101" spans="1:34" x14ac:dyDescent="0.15">
      <c r="A101" s="3" t="str">
        <f>IF(Correlations!B100="",Correlations!A100,Correlations!B100)</f>
        <v>Test 98</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Test 98</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Test 98</v>
      </c>
    </row>
    <row r="102" spans="1:34" x14ac:dyDescent="0.15">
      <c r="A102" s="3" t="str">
        <f>IF(Correlations!B101="",Correlations!A101,Correlations!B101)</f>
        <v>Test 99</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Test 99</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Test 99</v>
      </c>
    </row>
    <row r="103" spans="1:34" x14ac:dyDescent="0.15">
      <c r="A103" s="3" t="str">
        <f>IF(Correlations!B102="",Correlations!A102,Correlations!B102)</f>
        <v>Test 100</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Test 100</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Test 100</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f>ComCalc!X38</f>
        <v>129</v>
      </c>
      <c r="D2" s="36">
        <f t="shared" ref="D2:D21" si="0">IF(C2="","",ROUND(3*(C2-100)/15+10,0))</f>
        <v>16</v>
      </c>
      <c r="E2" s="36">
        <f t="shared" ref="E2:E21" si="1">IF(C2="","",ROUND(10*(C2-100)/15+50,0))</f>
        <v>69</v>
      </c>
      <c r="F2" s="36">
        <f t="shared" ref="F2:F21" si="2">IF(C2="","",ROUND(100*NORMDIST(C2,100,15,TRUE),IF(OR(NORMDIST(C2,100,15,TRUE)&lt;0.001,NORMDIST(C2,100,15,TRUE)&gt;0.999),3,IF(OR(NORMDIST(C2,100,15,TRUE)&lt;0.01,NORMDIST(C2,100,15,TRUE)&gt;0.99),2,0))))</f>
        <v>97</v>
      </c>
      <c r="G2" s="37">
        <f>IF(C2="","",ComCalc!Y38)</f>
        <v>0.92384105960264906</v>
      </c>
      <c r="H2" s="49" t="str">
        <f>ComCalc!U2</f>
        <v>120-136</v>
      </c>
      <c r="I2" s="39" t="str">
        <f>INDEX(ComCalc!$B$48:$U$48,1,ROW(B1))</f>
        <v>Similarities &amp; Matrix Reasoning</v>
      </c>
    </row>
    <row r="3" spans="1:9" x14ac:dyDescent="0.15">
      <c r="A3" s="38">
        <v>2</v>
      </c>
      <c r="B3" s="46" t="str">
        <f>IF(INDEX('Create Composites'!$N$2:$AG$2,1,A3)="","Composite "&amp;A3,INDEX('Create Composites'!$N$2:$AG$2,1,A3))</f>
        <v>Crystallized Knowledge</v>
      </c>
      <c r="C3" s="36">
        <f>ComCalc!X39</f>
        <v>127</v>
      </c>
      <c r="D3" s="36">
        <f t="shared" si="0"/>
        <v>15</v>
      </c>
      <c r="E3" s="36">
        <f t="shared" si="1"/>
        <v>68</v>
      </c>
      <c r="F3" s="36">
        <f t="shared" si="2"/>
        <v>96</v>
      </c>
      <c r="G3" s="37">
        <f>IF(C3="","",ComCalc!Y39)</f>
        <v>0.86411973217802274</v>
      </c>
      <c r="H3" s="49" t="str">
        <f>ComCalc!U3</f>
        <v>114-136</v>
      </c>
      <c r="I3" s="39" t="str">
        <f>INDEX(ComCalc!$B$48:$U$48,1,ROW(B2))</f>
        <v>Similarities, Naming, &amp; TOPF</v>
      </c>
    </row>
    <row r="4" spans="1:9" x14ac:dyDescent="0.15">
      <c r="A4" s="38">
        <v>3</v>
      </c>
      <c r="B4" s="46" t="str">
        <f>IF(INDEX('Create Composites'!$N$2:$AG$2,1,A4)="","Composite "&amp;A4,INDEX('Create Composites'!$N$2:$AG$2,1,A4))</f>
        <v>Fluid Reasoning</v>
      </c>
      <c r="C4" s="36">
        <f>ComCalc!X40</f>
        <v>110</v>
      </c>
      <c r="D4" s="36">
        <f t="shared" si="0"/>
        <v>12</v>
      </c>
      <c r="E4" s="36">
        <f t="shared" si="1"/>
        <v>57</v>
      </c>
      <c r="F4" s="36">
        <f t="shared" si="2"/>
        <v>75</v>
      </c>
      <c r="G4" s="37">
        <f>IF(C4="","",ComCalc!Y40)</f>
        <v>0.85080645161290303</v>
      </c>
      <c r="H4" s="49" t="str">
        <f>ComCalc!U4</f>
        <v>98-121</v>
      </c>
      <c r="I4" s="39" t="str">
        <f>INDEX(ComCalc!$B$48:$U$48,1,ROW(B3))</f>
        <v>Matrix Reasoning &amp; Design Construction</v>
      </c>
    </row>
    <row r="5" spans="1:9" x14ac:dyDescent="0.15">
      <c r="A5" s="38">
        <v>4</v>
      </c>
      <c r="B5" s="46" t="str">
        <f>IF(INDEX('Create Composites'!$N$2:$AG$2,1,A5)="","Composite "&amp;A5,INDEX('Create Composites'!$N$2:$AG$2,1,A5))</f>
        <v>Verbal/Language</v>
      </c>
      <c r="C5" s="36">
        <f>ComCalc!X41</f>
        <v>122</v>
      </c>
      <c r="D5" s="36">
        <f t="shared" si="0"/>
        <v>14</v>
      </c>
      <c r="E5" s="36">
        <f t="shared" si="1"/>
        <v>65</v>
      </c>
      <c r="F5" s="36">
        <f t="shared" si="2"/>
        <v>93</v>
      </c>
      <c r="G5" s="37">
        <f>IF(C5="","",ComCalc!Y41)</f>
        <v>0.87264911337990325</v>
      </c>
      <c r="H5" s="49" t="str">
        <f>ComCalc!U5</f>
        <v>110-131</v>
      </c>
      <c r="I5" s="39" t="str">
        <f>INDEX(ComCalc!$B$48:$U$48,1,ROW(B4))</f>
        <v>Similarities, Auditory Comprehension, Naming, Letter Fluency, &amp; Category Fluency</v>
      </c>
    </row>
    <row r="6" spans="1:9" x14ac:dyDescent="0.15">
      <c r="A6" s="38">
        <v>5</v>
      </c>
      <c r="B6" s="46" t="str">
        <f>IF(INDEX('Create Composites'!$N$2:$AG$2,1,A6)="","Composite "&amp;A6,INDEX('Create Composites'!$N$2:$AG$2,1,A6))</f>
        <v>Visual Perception/Construction</v>
      </c>
      <c r="C6" s="36">
        <f>ComCalc!X42</f>
        <v>113</v>
      </c>
      <c r="D6" s="36">
        <f t="shared" si="0"/>
        <v>13</v>
      </c>
      <c r="E6" s="36">
        <f t="shared" si="1"/>
        <v>59</v>
      </c>
      <c r="F6" s="36">
        <f t="shared" si="2"/>
        <v>81</v>
      </c>
      <c r="G6" s="37">
        <f>IF(C6="","",ComCalc!Y42)</f>
        <v>0.83196897888841015</v>
      </c>
      <c r="H6" s="49" t="str">
        <f>ComCalc!U6</f>
        <v>100-124</v>
      </c>
      <c r="I6" s="39" t="str">
        <f>INDEX(ComCalc!$B$48:$U$48,1,ROW(B5))</f>
        <v>Matrix Reasoning, Visual Discrimination, &amp; Design Construction</v>
      </c>
    </row>
    <row r="7" spans="1:9" x14ac:dyDescent="0.15">
      <c r="A7" s="38">
        <v>6</v>
      </c>
      <c r="B7" s="46" t="str">
        <f>IF(INDEX('Create Composites'!$N$2:$AG$2,1,A7)="","Composite "&amp;A7,INDEX('Create Composites'!$N$2:$AG$2,1,A7))</f>
        <v>Attention/Executive</v>
      </c>
      <c r="C7" s="36">
        <f>ComCalc!X43</f>
        <v>113</v>
      </c>
      <c r="D7" s="36">
        <f t="shared" si="0"/>
        <v>13</v>
      </c>
      <c r="E7" s="36">
        <f t="shared" si="1"/>
        <v>59</v>
      </c>
      <c r="F7" s="36">
        <f t="shared" si="2"/>
        <v>81</v>
      </c>
      <c r="G7" s="37">
        <f>IF(C7="","",ComCalc!Y43)</f>
        <v>0.95266740530576166</v>
      </c>
      <c r="H7" s="49" t="str">
        <f>ComCalc!U7</f>
        <v>106-119</v>
      </c>
      <c r="I7" s="39" t="str">
        <f>INDEX(ComCalc!$B$48:$U$48,1,ROW(B6))</f>
        <v>Coding, Digits Forward, Digits Backward, Numbers &amp; Letters Speed A, Numbers &amp; Letters Accuracy A, Numbers &amp; Letters Efficiency A, Numbers &amp; Letters Efficiency B, Mazes, Word Generation, Trails A, Trails B, Unstructured Task (WT), ROCFT Copy, &amp; Letter-Number Sequencing</v>
      </c>
    </row>
    <row r="8" spans="1:9" x14ac:dyDescent="0.15">
      <c r="A8" s="38">
        <v>7</v>
      </c>
      <c r="B8" s="46" t="str">
        <f>IF(INDEX('Create Composites'!$N$2:$AG$2,1,A8)="","Composite "&amp;A8,INDEX('Create Composites'!$N$2:$AG$2,1,A8))</f>
        <v>Memory</v>
      </c>
      <c r="C8" s="36">
        <f>ComCalc!X44</f>
        <v>117</v>
      </c>
      <c r="D8" s="36">
        <f t="shared" si="0"/>
        <v>13</v>
      </c>
      <c r="E8" s="36">
        <f t="shared" si="1"/>
        <v>61</v>
      </c>
      <c r="F8" s="36">
        <f t="shared" si="2"/>
        <v>87</v>
      </c>
      <c r="G8" s="37">
        <f>IF(C8="","",ComCalc!Y44)</f>
        <v>0.89633903407162563</v>
      </c>
      <c r="H8" s="49" t="str">
        <f>ComCalc!U8</f>
        <v>107-126</v>
      </c>
      <c r="I8" s="39" t="str">
        <f>INDEX(ComCalc!$B$48:$U$48,1,ROW(B7))</f>
        <v>Shape Learning Immediate-Recognition, Shape Learning Delayed-Recognition, Story Learning Immediate-Recall, Story Learning Delayed-Recall, ROCFT Recall, CVLT-3 Brief Trials 1-4, CVLT-3 Brief SDFR, &amp; CVLT-3 Brief LDFR</v>
      </c>
    </row>
    <row r="9" spans="1:9" x14ac:dyDescent="0.15">
      <c r="A9" s="38">
        <v>8</v>
      </c>
      <c r="B9" s="46" t="str">
        <f>IF(INDEX('Create Composites'!$N$2:$AG$2,1,A9)="","Composite "&amp;A9,INDEX('Create Composites'!$N$2:$AG$2,1,A9))</f>
        <v>Cognitive Proficiency</v>
      </c>
      <c r="C9" s="36">
        <f>ComCalc!X45</f>
        <v>129</v>
      </c>
      <c r="D9" s="36">
        <f t="shared" si="0"/>
        <v>16</v>
      </c>
      <c r="E9" s="36">
        <f t="shared" si="1"/>
        <v>69</v>
      </c>
      <c r="F9" s="36">
        <f t="shared" si="2"/>
        <v>97</v>
      </c>
      <c r="G9" s="37">
        <f>IF(C9="","",ComCalc!Y45)</f>
        <v>0.9415137614678899</v>
      </c>
      <c r="H9" s="49" t="str">
        <f>ComCalc!U9</f>
        <v>121-135</v>
      </c>
      <c r="I9" s="39" t="str">
        <f>INDEX(ComCalc!$B$48:$U$48,1,ROW(B8))</f>
        <v>Coding, Digits Forward, Digits Backward, &amp; Letter-Number Sequencing</v>
      </c>
    </row>
    <row r="10" spans="1:9" x14ac:dyDescent="0.15">
      <c r="A10" s="38">
        <v>9</v>
      </c>
      <c r="B10" s="118" t="str">
        <f>IF(INDEX('Create Composites'!$N$2:$AG$2,1,A10)="","Composite "&amp;A10,INDEX('Create Composites'!$N$2:$AG$2,1,A10))</f>
        <v>Processing Speed</v>
      </c>
      <c r="C10" s="36">
        <f>ComCalc!X46</f>
        <v>102</v>
      </c>
      <c r="D10" s="36">
        <f t="shared" si="0"/>
        <v>10</v>
      </c>
      <c r="E10" s="36">
        <f t="shared" si="1"/>
        <v>51</v>
      </c>
      <c r="F10" s="36">
        <f t="shared" si="2"/>
        <v>55</v>
      </c>
      <c r="G10" s="37">
        <f>IF(C10="","",ComCalc!Y46)</f>
        <v>0.95285857572718169</v>
      </c>
      <c r="H10" s="49" t="str">
        <f>ComCalc!U10</f>
        <v>96-108</v>
      </c>
      <c r="I10" s="39" t="str">
        <f>INDEX(ComCalc!$B$48:$U$48,1,ROW(B9))</f>
        <v>Coding, Numbers &amp; Letters Speed A, Numbers &amp; Letters Efficiency A, &amp; Trails A</v>
      </c>
    </row>
    <row r="11" spans="1:9" x14ac:dyDescent="0.15">
      <c r="A11" s="38">
        <v>10</v>
      </c>
      <c r="B11" s="118" t="str">
        <f>IF(INDEX('Create Composites'!$N$2:$AG$2,1,A11)="","Composite "&amp;A11,INDEX('Create Composites'!$N$2:$AG$2,1,A11))</f>
        <v>Working Memory</v>
      </c>
      <c r="C11" s="36">
        <f>ComCalc!X47</f>
        <v>131</v>
      </c>
      <c r="D11" s="36">
        <f t="shared" si="0"/>
        <v>16</v>
      </c>
      <c r="E11" s="36">
        <f t="shared" si="1"/>
        <v>71</v>
      </c>
      <c r="F11" s="36">
        <f t="shared" si="2"/>
        <v>98</v>
      </c>
      <c r="G11" s="37">
        <f>IF(C11="","",ComCalc!Y47)</f>
        <v>0.93954248366013082</v>
      </c>
      <c r="H11" s="49" t="str">
        <f>ComCalc!U11</f>
        <v>123-137</v>
      </c>
      <c r="I11" s="39" t="str">
        <f>INDEX(ComCalc!$B$48:$U$48,1,ROW(B10))</f>
        <v>Digits Forward, Digits Backward, &amp; Letter-Number Sequencing</v>
      </c>
    </row>
    <row r="12" spans="1:9" x14ac:dyDescent="0.15">
      <c r="A12" s="38">
        <v>11</v>
      </c>
      <c r="B12" s="118" t="str">
        <f>IF(INDEX('Create Composites'!$N$2:$AG$2,1,A12)="","Composite "&amp;A12,INDEX('Create Composites'!$N$2:$AG$2,1,A12))</f>
        <v>Attention</v>
      </c>
      <c r="C12" s="36">
        <f>ComCalc!X48</f>
        <v>103</v>
      </c>
      <c r="D12" s="36">
        <f t="shared" si="0"/>
        <v>11</v>
      </c>
      <c r="E12" s="36">
        <f t="shared" si="1"/>
        <v>52</v>
      </c>
      <c r="F12" s="36">
        <f t="shared" si="2"/>
        <v>58</v>
      </c>
      <c r="G12" s="37">
        <f>IF(C12="","",ComCalc!Y48)</f>
        <v>0.85211267605633811</v>
      </c>
      <c r="H12" s="49" t="str">
        <f>ComCalc!U12</f>
        <v>91-114</v>
      </c>
      <c r="I12" s="39" t="str">
        <f>INDEX(ComCalc!$B$48:$U$48,1,ROW(B11))</f>
        <v>Digits Forward, Numbers &amp; Letters Accuracy A, Numbers &amp; Letters Efficiency B, &amp; Trails B</v>
      </c>
    </row>
    <row r="13" spans="1:9" x14ac:dyDescent="0.15">
      <c r="A13" s="38">
        <v>12</v>
      </c>
      <c r="B13" s="118" t="str">
        <f>IF(INDEX('Create Composites'!$N$2:$AG$2,1,A13)="","Composite "&amp;A13,INDEX('Create Composites'!$N$2:$AG$2,1,A13))</f>
        <v>Executive Functions</v>
      </c>
      <c r="C13" s="36">
        <f>ComCalc!X49</f>
        <v>119</v>
      </c>
      <c r="D13" s="36">
        <f t="shared" si="0"/>
        <v>14</v>
      </c>
      <c r="E13" s="36">
        <f t="shared" si="1"/>
        <v>63</v>
      </c>
      <c r="F13" s="36">
        <f t="shared" si="2"/>
        <v>90</v>
      </c>
      <c r="G13" s="37">
        <f>IF(C13="","",ComCalc!Y49)</f>
        <v>0.87260940425686795</v>
      </c>
      <c r="H13" s="49" t="str">
        <f>ComCalc!U13</f>
        <v>107-128</v>
      </c>
      <c r="I13" s="39" t="str">
        <f>INDEX(ComCalc!$B$48:$U$48,1,ROW(B12))</f>
        <v>Digits Forward, Digits Backward, Mazes, Word Generation, Unstructured Task (WT), &amp; ROCFT Copy</v>
      </c>
    </row>
    <row r="14" spans="1:9" x14ac:dyDescent="0.15">
      <c r="A14" s="38">
        <v>13</v>
      </c>
      <c r="B14" s="46" t="str">
        <f>IF(INDEX('Create Composites'!$N$2:$AG$2,1,A14)="","Composite "&amp;A14,INDEX('Create Composites'!$N$2:$AG$2,1,A14))</f>
        <v>Cognitive Efficiency</v>
      </c>
      <c r="C14" s="36">
        <f>ComCalc!X50</f>
        <v>106</v>
      </c>
      <c r="D14" s="36">
        <f t="shared" si="0"/>
        <v>11</v>
      </c>
      <c r="E14" s="36">
        <f t="shared" si="1"/>
        <v>54</v>
      </c>
      <c r="F14" s="36">
        <f t="shared" si="2"/>
        <v>66</v>
      </c>
      <c r="G14" s="37">
        <f>IF(C14="","",ComCalc!Y50)</f>
        <v>0.94847775175644033</v>
      </c>
      <c r="H14" s="49" t="str">
        <f>ComCalc!U14</f>
        <v>99-113</v>
      </c>
      <c r="I14" s="39" t="str">
        <f>INDEX(ComCalc!$B$48:$U$48,1,ROW(B13))</f>
        <v>Coding, Numbers &amp; Letters Efficiency A, Mazes, &amp; Trails A</v>
      </c>
    </row>
    <row r="15" spans="1:9" x14ac:dyDescent="0.15">
      <c r="A15" s="38">
        <v>14</v>
      </c>
      <c r="B15" s="46" t="str">
        <f>IF(INDEX('Create Composites'!$N$2:$AG$2,1,A15)="","Composite "&amp;A15,INDEX('Create Composites'!$N$2:$AG$2,1,A15))</f>
        <v>Learning Efficiency</v>
      </c>
      <c r="C15" s="36">
        <f>ComCalc!X51</f>
        <v>119</v>
      </c>
      <c r="D15" s="36">
        <f t="shared" si="0"/>
        <v>14</v>
      </c>
      <c r="E15" s="36">
        <f t="shared" si="1"/>
        <v>63</v>
      </c>
      <c r="F15" s="36">
        <f t="shared" si="2"/>
        <v>90</v>
      </c>
      <c r="G15" s="37">
        <f>IF(C15="","",ComCalc!Y51)</f>
        <v>0.79098360655737721</v>
      </c>
      <c r="H15" s="49" t="str">
        <f>ComCalc!U15</f>
        <v>103-130</v>
      </c>
      <c r="I15" s="39" t="str">
        <f>INDEX(ComCalc!$B$48:$U$48,1,ROW(B14))</f>
        <v>Shape Learning Immediate-Recognition, Story Learning Immediate-Recall, &amp; CVLT-3 Brief Trials 1-4</v>
      </c>
    </row>
    <row r="16" spans="1:9" x14ac:dyDescent="0.15">
      <c r="A16" s="38">
        <v>15</v>
      </c>
      <c r="B16" s="46" t="str">
        <f>IF(INDEX('Create Composites'!$N$2:$AG$2,1,A16)="","Composite "&amp;A16,INDEX('Create Composites'!$N$2:$AG$2,1,A16))</f>
        <v>Delayed Recall</v>
      </c>
      <c r="C16" s="36">
        <f>ComCalc!X52</f>
        <v>112</v>
      </c>
      <c r="D16" s="36">
        <f t="shared" si="0"/>
        <v>12</v>
      </c>
      <c r="E16" s="36">
        <f t="shared" si="1"/>
        <v>58</v>
      </c>
      <c r="F16" s="36">
        <f t="shared" si="2"/>
        <v>79</v>
      </c>
      <c r="G16" s="37">
        <f>IF(C16="","",ComCalc!Y52)</f>
        <v>0.78631227679878213</v>
      </c>
      <c r="H16" s="49" t="str">
        <f>ComCalc!U16</f>
        <v>97-124</v>
      </c>
      <c r="I16" s="39" t="str">
        <f>INDEX(ComCalc!$B$48:$U$48,1,ROW(B15))</f>
        <v>Shape Learning Delayed-Recognition, Story Learning Delayed-Recall, ROCFT Recall, &amp; CVLT-3 Brief LDFR</v>
      </c>
    </row>
    <row r="17" spans="1:9" x14ac:dyDescent="0.15">
      <c r="A17" s="38">
        <v>16</v>
      </c>
      <c r="B17" s="46" t="str">
        <f>IF(INDEX('Create Composites'!$N$2:$AG$2,1,A17)="","Composite "&amp;A17,INDEX('Create Composites'!$N$2:$AG$2,1,A17))</f>
        <v>Planning</v>
      </c>
      <c r="C17" s="36">
        <f>ComCalc!X53</f>
        <v>118</v>
      </c>
      <c r="D17" s="36">
        <f t="shared" si="0"/>
        <v>14</v>
      </c>
      <c r="E17" s="36">
        <f t="shared" si="1"/>
        <v>62</v>
      </c>
      <c r="F17" s="36">
        <f t="shared" si="2"/>
        <v>88</v>
      </c>
      <c r="G17" s="37">
        <f>IF(C17="","",ComCalc!Y53)</f>
        <v>0.74333333333333351</v>
      </c>
      <c r="H17" s="49" t="str">
        <f>ComCalc!U17</f>
        <v>101-130</v>
      </c>
      <c r="I17" s="39" t="str">
        <f>INDEX(ComCalc!$B$48:$U$48,1,ROW(B16))</f>
        <v>Mazes, Unstructured Task (WT), &amp; ROCFT Copy</v>
      </c>
    </row>
    <row r="18" spans="1:9" x14ac:dyDescent="0.15">
      <c r="A18" s="38">
        <v>17</v>
      </c>
      <c r="B18" s="46" t="str">
        <f>IF(INDEX('Create Composites'!$N$2:$AG$2,1,A18)="","Composite "&amp;A18,INDEX('Create Composites'!$N$2:$AG$2,1,A18))</f>
        <v>Global Neurocognitive Index (G)</v>
      </c>
      <c r="C18" s="36">
        <f>ComCalc!X54</f>
        <v>121</v>
      </c>
      <c r="D18" s="36">
        <f t="shared" si="0"/>
        <v>14</v>
      </c>
      <c r="E18" s="36">
        <f t="shared" si="1"/>
        <v>64</v>
      </c>
      <c r="F18" s="36">
        <f t="shared" si="2"/>
        <v>92</v>
      </c>
      <c r="G18" s="37">
        <f>IF(C18="","",ComCalc!Y54)</f>
        <v>0.96598988484598725</v>
      </c>
      <c r="H18" s="49" t="str">
        <f>ComCalc!U18</f>
        <v>115-126</v>
      </c>
      <c r="I18" s="39" t="str">
        <f>INDEX(ComCalc!$B$48:$U$48,1,ROW(B17))</f>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row>
    <row r="19" spans="1:9" x14ac:dyDescent="0.15">
      <c r="A19" s="38">
        <v>18</v>
      </c>
      <c r="B19" s="46" t="str">
        <f>IF(INDEX('Create Composites'!$N$2:$AG$2,1,A19)="","Composite "&amp;A19,INDEX('Create Composites'!$N$2:$AG$2,1,A19))</f>
        <v>Fluency</v>
      </c>
      <c r="C19" s="36">
        <f>ComCalc!X55</f>
        <v>110</v>
      </c>
      <c r="D19" s="36">
        <f t="shared" si="0"/>
        <v>12</v>
      </c>
      <c r="E19" s="36">
        <f t="shared" si="1"/>
        <v>57</v>
      </c>
      <c r="F19" s="36">
        <f t="shared" si="2"/>
        <v>75</v>
      </c>
      <c r="G19" s="37">
        <f>IF(C19="","",ComCalc!Y55)</f>
        <v>0.91719745222929938</v>
      </c>
      <c r="H19" s="49" t="str">
        <f>ComCalc!U19</f>
        <v>101-118</v>
      </c>
      <c r="I19" s="39" t="str">
        <f>INDEX(ComCalc!$B$48:$U$48,1,ROW(B18))</f>
        <v>Word Generation, Letter Fluency, &amp; Category Fluency</v>
      </c>
    </row>
    <row r="20" spans="1:9" x14ac:dyDescent="0.15">
      <c r="A20" s="38">
        <v>19</v>
      </c>
      <c r="B20" s="46" t="str">
        <f>IF(INDEX('Create Composites'!$N$2:$AG$2,1,A20)="","Composite "&amp;A20,INDEX('Create Composites'!$N$2:$AG$2,1,A20))</f>
        <v>Psychomotor Speed</v>
      </c>
      <c r="C20" s="36">
        <f>ComCalc!X56</f>
        <v>102</v>
      </c>
      <c r="D20" s="36">
        <f t="shared" si="0"/>
        <v>10</v>
      </c>
      <c r="E20" s="36">
        <f t="shared" si="1"/>
        <v>51</v>
      </c>
      <c r="F20" s="36">
        <f t="shared" si="2"/>
        <v>55</v>
      </c>
      <c r="G20" s="37">
        <f>IF(C20="","",ComCalc!Y56)</f>
        <v>0.91353383458646598</v>
      </c>
      <c r="H20" s="49" t="str">
        <f>ComCalc!U20</f>
        <v>93-111</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96</v>
      </c>
      <c r="D21" s="36">
        <f t="shared" si="0"/>
        <v>9</v>
      </c>
      <c r="E21" s="36">
        <f t="shared" si="1"/>
        <v>47</v>
      </c>
      <c r="F21" s="36">
        <f t="shared" si="2"/>
        <v>39</v>
      </c>
      <c r="G21" s="37">
        <f>IF(C21="","",ComCalc!Y57)</f>
        <v>0.88461538461538447</v>
      </c>
      <c r="H21" s="49" t="str">
        <f>ComCalc!U21</f>
        <v>86-106</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0.75560556081198338</v>
      </c>
      <c r="E50" s="42">
        <f>ComCalc!D115</f>
        <v>0.82726968608699736</v>
      </c>
      <c r="F50" s="42">
        <f>ComCalc!E115</f>
        <v>0.53848746479423293</v>
      </c>
      <c r="G50" s="42">
        <f>ComCalc!F115</f>
        <v>0.7910956831221736</v>
      </c>
      <c r="H50" s="42">
        <f>ComCalc!G115</f>
        <v>0.54006135044248704</v>
      </c>
      <c r="I50" s="42">
        <f>ComCalc!H115</f>
        <v>0.6542936432592461</v>
      </c>
      <c r="J50" s="42">
        <f>ComCalc!I115</f>
        <v>0.55745601003662115</v>
      </c>
      <c r="K50" s="42">
        <f>ComCalc!J115</f>
        <v>0.31181640410112055</v>
      </c>
      <c r="L50" s="42">
        <f>ComCalc!K115</f>
        <v>0.50003300815168605</v>
      </c>
      <c r="M50" s="42">
        <f>ComCalc!L115</f>
        <v>0.32674299245316113</v>
      </c>
      <c r="N50" s="42">
        <f>ComCalc!M115</f>
        <v>0.66527899993978334</v>
      </c>
      <c r="O50" s="42">
        <f>ComCalc!N115</f>
        <v>0.44934843479265996</v>
      </c>
      <c r="P50" s="42">
        <f>ComCalc!O115</f>
        <v>0.60875890882688899</v>
      </c>
      <c r="Q50" s="42">
        <f>ComCalc!P115</f>
        <v>0.61508663188068147</v>
      </c>
      <c r="R50" s="42">
        <f>ComCalc!Q115</f>
        <v>0.58505306262997647</v>
      </c>
      <c r="S50" s="42">
        <f>ComCalc!R115</f>
        <v>0.77005811415190273</v>
      </c>
      <c r="T50" s="42">
        <f>ComCalc!S115</f>
        <v>0.47172318097892796</v>
      </c>
      <c r="U50" s="42">
        <f>ComCalc!T115</f>
        <v>5.6804348897573319E-2</v>
      </c>
      <c r="V50" s="42">
        <f>ComCalc!U115</f>
        <v>0.32120737354014917</v>
      </c>
    </row>
    <row r="51" spans="2:22" x14ac:dyDescent="0.15">
      <c r="B51" s="43" t="str">
        <v>2. Crystallized Knowledge</v>
      </c>
      <c r="C51" s="42">
        <f>ComCalc!B116</f>
        <v>0.75560556081198338</v>
      </c>
      <c r="D51" s="42"/>
      <c r="E51" s="42">
        <f>ComCalc!D116</f>
        <v>0.44917557081277726</v>
      </c>
      <c r="F51" s="42">
        <f>ComCalc!E116</f>
        <v>0.84090269851694588</v>
      </c>
      <c r="G51" s="42">
        <f>ComCalc!F116</f>
        <v>0.41420291815026239</v>
      </c>
      <c r="H51" s="42">
        <f>ComCalc!G116</f>
        <v>0.40975099920246422</v>
      </c>
      <c r="I51" s="42">
        <f>ComCalc!H116</f>
        <v>0.54236357675193092</v>
      </c>
      <c r="J51" s="42">
        <f>ComCalc!I116</f>
        <v>0.53584626795121326</v>
      </c>
      <c r="K51" s="42">
        <f>ComCalc!J116</f>
        <v>0.23273752148048937</v>
      </c>
      <c r="L51" s="42">
        <f>ComCalc!K116</f>
        <v>0.49252811271528191</v>
      </c>
      <c r="M51" s="42">
        <f>ComCalc!L116</f>
        <v>0.2950629380604422</v>
      </c>
      <c r="N51" s="42">
        <f>ComCalc!M116</f>
        <v>0.47306280670263512</v>
      </c>
      <c r="O51" s="42">
        <f>ComCalc!N116</f>
        <v>0.28184003770221305</v>
      </c>
      <c r="P51" s="42">
        <f>ComCalc!O116</f>
        <v>0.50076178256415127</v>
      </c>
      <c r="Q51" s="42">
        <f>ComCalc!P116</f>
        <v>0.46947153295883615</v>
      </c>
      <c r="R51" s="42">
        <f>ComCalc!Q116</f>
        <v>0.30434972011386147</v>
      </c>
      <c r="S51" s="42">
        <f>ComCalc!R116</f>
        <v>0.68501073771281651</v>
      </c>
      <c r="T51" s="42">
        <f>ComCalc!S116</f>
        <v>0.58389929463659385</v>
      </c>
      <c r="U51" s="42">
        <f>ComCalc!T116</f>
        <v>0.14447987409082291</v>
      </c>
      <c r="V51" s="42">
        <f>ComCalc!U116</f>
        <v>0.25505679616161347</v>
      </c>
    </row>
    <row r="52" spans="2:22" x14ac:dyDescent="0.15">
      <c r="B52" s="43" t="str">
        <v>3. Fluid Reasoning</v>
      </c>
      <c r="C52" s="42">
        <f>ComCalc!B117</f>
        <v>0.82726968608699736</v>
      </c>
      <c r="D52" s="42">
        <f>ComCalc!C117</f>
        <v>0.44917557081277726</v>
      </c>
      <c r="E52" s="42"/>
      <c r="F52" s="42">
        <f>ComCalc!E117</f>
        <v>0.31488201524794068</v>
      </c>
      <c r="G52" s="42">
        <f>ComCalc!F117</f>
        <v>0.90216281204324833</v>
      </c>
      <c r="H52" s="42">
        <f>ComCalc!G117</f>
        <v>0.56990078353354701</v>
      </c>
      <c r="I52" s="42">
        <f>ComCalc!H117</f>
        <v>0.56834826949729023</v>
      </c>
      <c r="J52" s="42">
        <f>ComCalc!I117</f>
        <v>0.49710415151717263</v>
      </c>
      <c r="K52" s="42">
        <f>ComCalc!J117</f>
        <v>0.35796995962245964</v>
      </c>
      <c r="L52" s="42">
        <f>ComCalc!K117</f>
        <v>0.44295922189194648</v>
      </c>
      <c r="M52" s="42">
        <f>ComCalc!L117</f>
        <v>0.39583538781679062</v>
      </c>
      <c r="N52" s="42">
        <f>ComCalc!M117</f>
        <v>0.65762048014860819</v>
      </c>
      <c r="O52" s="42">
        <f>ComCalc!N117</f>
        <v>0.52823866061807667</v>
      </c>
      <c r="P52" s="42">
        <f>ComCalc!O117</f>
        <v>0.53753389572510757</v>
      </c>
      <c r="Q52" s="42">
        <f>ComCalc!P117</f>
        <v>0.52133542350578932</v>
      </c>
      <c r="R52" s="42">
        <f>ComCalc!Q117</f>
        <v>0.60675243840084925</v>
      </c>
      <c r="S52" s="42">
        <f>ComCalc!R117</f>
        <v>0.70072536813072439</v>
      </c>
      <c r="T52" s="42">
        <f>ComCalc!S117</f>
        <v>0.30864882723066484</v>
      </c>
      <c r="U52" s="42">
        <f>ComCalc!T117</f>
        <v>0.17520474146265805</v>
      </c>
      <c r="V52" s="42">
        <f>ComCalc!U117</f>
        <v>0.41415857287151342</v>
      </c>
    </row>
    <row r="53" spans="2:22" x14ac:dyDescent="0.15">
      <c r="B53" s="43" t="str">
        <v>4. Verbal/Language</v>
      </c>
      <c r="C53" s="42">
        <f>ComCalc!B118</f>
        <v>0.53848746479423293</v>
      </c>
      <c r="D53" s="42">
        <f>ComCalc!C118</f>
        <v>0.84090269851694588</v>
      </c>
      <c r="E53" s="42">
        <f>ComCalc!D118</f>
        <v>0.31488201524794068</v>
      </c>
      <c r="F53" s="42"/>
      <c r="G53" s="42">
        <f>ComCalc!F118</f>
        <v>0.36863752254642235</v>
      </c>
      <c r="H53" s="42">
        <f>ComCalc!G118</f>
        <v>0.45442975129334962</v>
      </c>
      <c r="I53" s="42">
        <f>ComCalc!H118</f>
        <v>0.57320061869353633</v>
      </c>
      <c r="J53" s="42">
        <f>ComCalc!I118</f>
        <v>0.45411713545880283</v>
      </c>
      <c r="K53" s="42">
        <f>ComCalc!J118</f>
        <v>0.25779382662857675</v>
      </c>
      <c r="L53" s="42">
        <f>ComCalc!K118</f>
        <v>0.42544933139402896</v>
      </c>
      <c r="M53" s="42">
        <f>ComCalc!L118</f>
        <v>0.34097597595192891</v>
      </c>
      <c r="N53" s="42">
        <f>ComCalc!M118</f>
        <v>0.55337770774256323</v>
      </c>
      <c r="O53" s="42">
        <f>ComCalc!N118</f>
        <v>0.33384113864109066</v>
      </c>
      <c r="P53" s="42">
        <f>ComCalc!O118</f>
        <v>0.51261629215559856</v>
      </c>
      <c r="Q53" s="42">
        <f>ComCalc!P118</f>
        <v>0.48795757863340206</v>
      </c>
      <c r="R53" s="42">
        <f>ComCalc!Q118</f>
        <v>0.37017867063611598</v>
      </c>
      <c r="S53" s="42">
        <f>ComCalc!R118</f>
        <v>0.72687146152746962</v>
      </c>
      <c r="T53" s="42">
        <f>ComCalc!S118</f>
        <v>0.79387390161701621</v>
      </c>
      <c r="U53" s="42">
        <f>ComCalc!T118</f>
        <v>0.21119600245455794</v>
      </c>
      <c r="V53" s="42">
        <f>ComCalc!U118</f>
        <v>0.28932497793527995</v>
      </c>
    </row>
    <row r="54" spans="2:22" x14ac:dyDescent="0.15">
      <c r="B54" s="43" t="str">
        <v>5. Visual Perception/Construction</v>
      </c>
      <c r="C54" s="42">
        <f>ComCalc!B119</f>
        <v>0.7910956831221736</v>
      </c>
      <c r="D54" s="42">
        <f>ComCalc!C119</f>
        <v>0.41420291815026239</v>
      </c>
      <c r="E54" s="42">
        <f>ComCalc!D119</f>
        <v>0.90216281204324833</v>
      </c>
      <c r="F54" s="42">
        <f>ComCalc!E119</f>
        <v>0.36863752254642235</v>
      </c>
      <c r="G54" s="42"/>
      <c r="H54" s="42">
        <f>ComCalc!G119</f>
        <v>0.51363023168329336</v>
      </c>
      <c r="I54" s="42">
        <f>ComCalc!H119</f>
        <v>0.49386888161658116</v>
      </c>
      <c r="J54" s="42">
        <f>ComCalc!I119</f>
        <v>0.47179841190587135</v>
      </c>
      <c r="K54" s="42">
        <f>ComCalc!J119</f>
        <v>0.33367656800999074</v>
      </c>
      <c r="L54" s="42">
        <f>ComCalc!K119</f>
        <v>0.42133104438620395</v>
      </c>
      <c r="M54" s="42">
        <f>ComCalc!L119</f>
        <v>0.37293652937832228</v>
      </c>
      <c r="N54" s="42">
        <f>ComCalc!M119</f>
        <v>0.54413164178431761</v>
      </c>
      <c r="O54" s="42">
        <f>ComCalc!N119</f>
        <v>0.47504517311312333</v>
      </c>
      <c r="P54" s="42">
        <f>ComCalc!O119</f>
        <v>0.46853537257791067</v>
      </c>
      <c r="Q54" s="42">
        <f>ComCalc!P119</f>
        <v>0.44143007048598254</v>
      </c>
      <c r="R54" s="42">
        <f>ComCalc!Q119</f>
        <v>0.46224891876987745</v>
      </c>
      <c r="S54" s="42">
        <f>ComCalc!R119</f>
        <v>0.66717667025163319</v>
      </c>
      <c r="T54" s="42">
        <f>ComCalc!S119</f>
        <v>0.34010663565472016</v>
      </c>
      <c r="U54" s="42">
        <f>ComCalc!T119</f>
        <v>0.21059028549360326</v>
      </c>
      <c r="V54" s="42">
        <f>ComCalc!U119</f>
        <v>0.38505439643943901</v>
      </c>
    </row>
    <row r="55" spans="2:22" x14ac:dyDescent="0.15">
      <c r="B55" s="43" t="str">
        <v>6. Attention/Executive</v>
      </c>
      <c r="C55" s="42">
        <f>ComCalc!B120</f>
        <v>0.54006135044248704</v>
      </c>
      <c r="D55" s="42">
        <f>ComCalc!C120</f>
        <v>0.40975099920246422</v>
      </c>
      <c r="E55" s="42">
        <f>ComCalc!D120</f>
        <v>0.56990078353354701</v>
      </c>
      <c r="F55" s="42">
        <f>ComCalc!E120</f>
        <v>0.45442975129334962</v>
      </c>
      <c r="G55" s="42">
        <f>ComCalc!F120</f>
        <v>0.51363023168329336</v>
      </c>
      <c r="H55" s="42"/>
      <c r="I55" s="42">
        <f>ComCalc!H120</f>
        <v>0.4694209676705634</v>
      </c>
      <c r="J55" s="42">
        <f>ComCalc!I120</f>
        <v>0.88782380043871234</v>
      </c>
      <c r="K55" s="42">
        <f>ComCalc!J120</f>
        <v>0.82039693141393766</v>
      </c>
      <c r="L55" s="42">
        <f>ComCalc!K120</f>
        <v>0.7585381682477309</v>
      </c>
      <c r="M55" s="42">
        <f>ComCalc!L120</f>
        <v>0.82072898194760358</v>
      </c>
      <c r="N55" s="42">
        <f>ComCalc!M120</f>
        <v>0.82781901075289666</v>
      </c>
      <c r="O55" s="42">
        <f>ComCalc!N120</f>
        <v>0.86786289617362522</v>
      </c>
      <c r="P55" s="42">
        <f>ComCalc!O120</f>
        <v>0.43845509826395768</v>
      </c>
      <c r="Q55" s="42">
        <f>ComCalc!P120</f>
        <v>0.40180836254075231</v>
      </c>
      <c r="R55" s="42">
        <f>ComCalc!Q120</f>
        <v>0.5818823028748219</v>
      </c>
      <c r="S55" s="42">
        <f>ComCalc!R120</f>
        <v>0.86388632116871056</v>
      </c>
      <c r="T55" s="42">
        <f>ComCalc!S120</f>
        <v>0.56852847814261998</v>
      </c>
      <c r="U55" s="42">
        <f>ComCalc!T120</f>
        <v>0.73625099453636778</v>
      </c>
      <c r="V55" s="42">
        <f>ComCalc!U120</f>
        <v>0.75896983463562817</v>
      </c>
    </row>
    <row r="56" spans="2:22" x14ac:dyDescent="0.15">
      <c r="B56" s="43" t="str">
        <v>7. Memory</v>
      </c>
      <c r="C56" s="42">
        <f>ComCalc!B121</f>
        <v>0.6542936432592461</v>
      </c>
      <c r="D56" s="42">
        <f>ComCalc!C121</f>
        <v>0.54236357675193092</v>
      </c>
      <c r="E56" s="42">
        <f>ComCalc!D121</f>
        <v>0.56834826949729023</v>
      </c>
      <c r="F56" s="42">
        <f>ComCalc!E121</f>
        <v>0.57320061869353633</v>
      </c>
      <c r="G56" s="42">
        <f>ComCalc!F121</f>
        <v>0.49386888161658116</v>
      </c>
      <c r="H56" s="42">
        <f>ComCalc!G121</f>
        <v>0.4694209676705634</v>
      </c>
      <c r="I56" s="42"/>
      <c r="J56" s="42">
        <f>ComCalc!I121</f>
        <v>0.53511772177000994</v>
      </c>
      <c r="K56" s="42">
        <f>ComCalc!J121</f>
        <v>0.28130733824237197</v>
      </c>
      <c r="L56" s="42">
        <f>ComCalc!K121</f>
        <v>0.49080292351907118</v>
      </c>
      <c r="M56" s="42">
        <f>ComCalc!L121</f>
        <v>0.33778370655944984</v>
      </c>
      <c r="N56" s="42">
        <f>ComCalc!M121</f>
        <v>0.52990554688631408</v>
      </c>
      <c r="O56" s="42">
        <f>ComCalc!N121</f>
        <v>0.30131932122839983</v>
      </c>
      <c r="P56" s="42">
        <f>ComCalc!O121</f>
        <v>0.90343668172417935</v>
      </c>
      <c r="Q56" s="42">
        <f>ComCalc!P121</f>
        <v>0.93784442503098164</v>
      </c>
      <c r="R56" s="42">
        <f>ComCalc!Q121</f>
        <v>0.33318121015394581</v>
      </c>
      <c r="S56" s="42">
        <f>ComCalc!R121</f>
        <v>0.80157167989638223</v>
      </c>
      <c r="T56" s="42">
        <f>ComCalc!S121</f>
        <v>0.5172794204013873</v>
      </c>
      <c r="U56" s="42">
        <f>ComCalc!T121</f>
        <v>0.16710753879886173</v>
      </c>
      <c r="V56" s="42">
        <f>ComCalc!U121</f>
        <v>0.26189713776626805</v>
      </c>
    </row>
    <row r="57" spans="2:22" x14ac:dyDescent="0.15">
      <c r="B57" s="43" t="str">
        <v>8. Cognitive Proficiency</v>
      </c>
      <c r="C57" s="42">
        <f>ComCalc!B122</f>
        <v>0.55745601003662115</v>
      </c>
      <c r="D57" s="42">
        <f>ComCalc!C122</f>
        <v>0.53584626795121326</v>
      </c>
      <c r="E57" s="42">
        <f>ComCalc!D122</f>
        <v>0.49710415151717263</v>
      </c>
      <c r="F57" s="42">
        <f>ComCalc!E122</f>
        <v>0.45411713545880283</v>
      </c>
      <c r="G57" s="42">
        <f>ComCalc!F122</f>
        <v>0.47179841190587135</v>
      </c>
      <c r="H57" s="42">
        <f>ComCalc!G122</f>
        <v>0.88782380043871234</v>
      </c>
      <c r="I57" s="42">
        <f>ComCalc!H122</f>
        <v>0.53511772177000994</v>
      </c>
      <c r="J57" s="42"/>
      <c r="K57" s="42">
        <f>ComCalc!J122</f>
        <v>0.55244077806176184</v>
      </c>
      <c r="L57" s="42">
        <f>ComCalc!K122</f>
        <v>0.94726641739659123</v>
      </c>
      <c r="M57" s="42">
        <f>ComCalc!L122</f>
        <v>0.78719764140357262</v>
      </c>
      <c r="N57" s="42">
        <f>ComCalc!M122</f>
        <v>0.9110619121474427</v>
      </c>
      <c r="O57" s="42">
        <f>ComCalc!N122</f>
        <v>0.58937156379679267</v>
      </c>
      <c r="P57" s="42">
        <f>ComCalc!O122</f>
        <v>0.47120235550776435</v>
      </c>
      <c r="Q57" s="42">
        <f>ComCalc!P122</f>
        <v>0.51032083697846142</v>
      </c>
      <c r="R57" s="42">
        <f>ComCalc!Q122</f>
        <v>0.51616475573324661</v>
      </c>
      <c r="S57" s="42">
        <f>ComCalc!R122</f>
        <v>0.8348139540926327</v>
      </c>
      <c r="T57" s="42">
        <f>ComCalc!S122</f>
        <v>0.49512187922411388</v>
      </c>
      <c r="U57" s="42">
        <f>ComCalc!T122</f>
        <v>0.47361584614312968</v>
      </c>
      <c r="V57" s="42">
        <f>ComCalc!U122</f>
        <v>0.60353434451618904</v>
      </c>
    </row>
    <row r="58" spans="2:22" x14ac:dyDescent="0.15">
      <c r="B58" s="43" t="str">
        <v>9. Processing Speed</v>
      </c>
      <c r="C58" s="42">
        <f>ComCalc!B123</f>
        <v>0.31181640410112055</v>
      </c>
      <c r="D58" s="42">
        <f>ComCalc!C123</f>
        <v>0.23273752148048937</v>
      </c>
      <c r="E58" s="42">
        <f>ComCalc!D123</f>
        <v>0.35796995962245964</v>
      </c>
      <c r="F58" s="42">
        <f>ComCalc!E123</f>
        <v>0.25779382662857675</v>
      </c>
      <c r="G58" s="42">
        <f>ComCalc!F123</f>
        <v>0.33367656800999074</v>
      </c>
      <c r="H58" s="42">
        <f>ComCalc!G123</f>
        <v>0.82039693141393766</v>
      </c>
      <c r="I58" s="42">
        <f>ComCalc!H123</f>
        <v>0.28130733824237197</v>
      </c>
      <c r="J58" s="42">
        <f>ComCalc!I123</f>
        <v>0.55244077806176184</v>
      </c>
      <c r="K58" s="42"/>
      <c r="L58" s="42">
        <f>ComCalc!K123</f>
        <v>0.36818457634882351</v>
      </c>
      <c r="M58" s="42">
        <f>ComCalc!L123</f>
        <v>0.53461691757985852</v>
      </c>
      <c r="N58" s="42">
        <f>ComCalc!M123</f>
        <v>0.46752673880432594</v>
      </c>
      <c r="O58" s="42">
        <f>ComCalc!N123</f>
        <v>0.93363853243011197</v>
      </c>
      <c r="P58" s="42">
        <f>ComCalc!O123</f>
        <v>0.25275212881552628</v>
      </c>
      <c r="Q58" s="42">
        <f>ComCalc!P123</f>
        <v>0.21925442467009482</v>
      </c>
      <c r="R58" s="42">
        <f>ComCalc!Q123</f>
        <v>0.40440639204036161</v>
      </c>
      <c r="S58" s="42">
        <f>ComCalc!R123</f>
        <v>0.62711731225450618</v>
      </c>
      <c r="T58" s="42">
        <f>ComCalc!S123</f>
        <v>0.31321989563886499</v>
      </c>
      <c r="U58" s="42">
        <f>ComCalc!T123</f>
        <v>0.95052665206330877</v>
      </c>
      <c r="V58" s="42">
        <f>ComCalc!U123</f>
        <v>0.6063819268245737</v>
      </c>
    </row>
    <row r="59" spans="2:22" x14ac:dyDescent="0.15">
      <c r="B59" s="43" t="str">
        <v>10. Working Memory</v>
      </c>
      <c r="C59" s="42">
        <f>ComCalc!B124</f>
        <v>0.50003300815168605</v>
      </c>
      <c r="D59" s="42">
        <f>ComCalc!C124</f>
        <v>0.49252811271528191</v>
      </c>
      <c r="E59" s="42">
        <f>ComCalc!D124</f>
        <v>0.44295922189194648</v>
      </c>
      <c r="F59" s="42">
        <f>ComCalc!E124</f>
        <v>0.42544933139402896</v>
      </c>
      <c r="G59" s="42">
        <f>ComCalc!F124</f>
        <v>0.42133104438620395</v>
      </c>
      <c r="H59" s="42">
        <f>ComCalc!G124</f>
        <v>0.7585381682477309</v>
      </c>
      <c r="I59" s="42">
        <f>ComCalc!H124</f>
        <v>0.49080292351907118</v>
      </c>
      <c r="J59" s="42">
        <f>ComCalc!I124</f>
        <v>0.94726641739659123</v>
      </c>
      <c r="K59" s="42">
        <f>ComCalc!J124</f>
        <v>0.36818457634882351</v>
      </c>
      <c r="L59" s="42"/>
      <c r="M59" s="42">
        <f>ComCalc!L124</f>
        <v>0.73287878822914143</v>
      </c>
      <c r="N59" s="42">
        <f>ComCalc!M124</f>
        <v>0.84808830510012012</v>
      </c>
      <c r="O59" s="42">
        <f>ComCalc!N124</f>
        <v>0.41718308448450958</v>
      </c>
      <c r="P59" s="42">
        <f>ComCalc!O124</f>
        <v>0.43729643287192183</v>
      </c>
      <c r="Q59" s="42">
        <f>ComCalc!P124</f>
        <v>0.46848655879056533</v>
      </c>
      <c r="R59" s="42">
        <f>ComCalc!Q124</f>
        <v>0.36601454356380136</v>
      </c>
      <c r="S59" s="42">
        <f>ComCalc!R124</f>
        <v>0.73770794391654471</v>
      </c>
      <c r="T59" s="42">
        <f>ComCalc!S124</f>
        <v>0.44316983719578829</v>
      </c>
      <c r="U59" s="42">
        <f>ComCalc!T124</f>
        <v>0.35342966261205983</v>
      </c>
      <c r="V59" s="42">
        <f>ComCalc!U124</f>
        <v>0.50457938799710722</v>
      </c>
    </row>
    <row r="60" spans="2:22" x14ac:dyDescent="0.15">
      <c r="B60" s="43" t="str">
        <v>11. Attention</v>
      </c>
      <c r="C60" s="42">
        <f>ComCalc!B125</f>
        <v>0.32674299245316113</v>
      </c>
      <c r="D60" s="42">
        <f>ComCalc!C125</f>
        <v>0.2950629380604422</v>
      </c>
      <c r="E60" s="42">
        <f>ComCalc!D125</f>
        <v>0.39583538781679062</v>
      </c>
      <c r="F60" s="42">
        <f>ComCalc!E125</f>
        <v>0.34097597595192891</v>
      </c>
      <c r="G60" s="42">
        <f>ComCalc!F125</f>
        <v>0.37293652937832228</v>
      </c>
      <c r="H60" s="42">
        <f>ComCalc!G125</f>
        <v>0.82072898194760358</v>
      </c>
      <c r="I60" s="42">
        <f>ComCalc!H125</f>
        <v>0.33778370655944984</v>
      </c>
      <c r="J60" s="42">
        <f>ComCalc!I125</f>
        <v>0.78719764140357262</v>
      </c>
      <c r="K60" s="42">
        <f>ComCalc!J125</f>
        <v>0.53461691757985852</v>
      </c>
      <c r="L60" s="42">
        <f>ComCalc!K125</f>
        <v>0.73287878822914143</v>
      </c>
      <c r="M60" s="42"/>
      <c r="N60" s="42">
        <f>ComCalc!M125</f>
        <v>0.60509542215289214</v>
      </c>
      <c r="O60" s="42">
        <f>ComCalc!N125</f>
        <v>0.593056156789596</v>
      </c>
      <c r="P60" s="42">
        <f>ComCalc!O125</f>
        <v>0.36118040015932096</v>
      </c>
      <c r="Q60" s="42">
        <f>ComCalc!P125</f>
        <v>0.26132695344563012</v>
      </c>
      <c r="R60" s="42">
        <f>ComCalc!Q125</f>
        <v>0.21033143065886445</v>
      </c>
      <c r="S60" s="42">
        <f>ComCalc!R125</f>
        <v>0.67799784473470026</v>
      </c>
      <c r="T60" s="42">
        <f>ComCalc!S125</f>
        <v>0.43435311840146118</v>
      </c>
      <c r="U60" s="42">
        <f>ComCalc!T125</f>
        <v>0.48437543234771446</v>
      </c>
      <c r="V60" s="42">
        <f>ComCalc!U125</f>
        <v>0.85437501312670339</v>
      </c>
    </row>
    <row r="61" spans="2:22" x14ac:dyDescent="0.15">
      <c r="B61" s="43" t="str">
        <v>12. Executive Functions</v>
      </c>
      <c r="C61" s="42">
        <f>ComCalc!B126</f>
        <v>0.66527899993978334</v>
      </c>
      <c r="D61" s="42">
        <f>ComCalc!C126</f>
        <v>0.47306280670263512</v>
      </c>
      <c r="E61" s="42">
        <f>ComCalc!D126</f>
        <v>0.65762048014860819</v>
      </c>
      <c r="F61" s="42">
        <f>ComCalc!E126</f>
        <v>0.55337770774256323</v>
      </c>
      <c r="G61" s="42">
        <f>ComCalc!F126</f>
        <v>0.54413164178431761</v>
      </c>
      <c r="H61" s="42">
        <f>ComCalc!G126</f>
        <v>0.82781901075289666</v>
      </c>
      <c r="I61" s="42">
        <f>ComCalc!H126</f>
        <v>0.52990554688631408</v>
      </c>
      <c r="J61" s="42">
        <f>ComCalc!I126</f>
        <v>0.9110619121474427</v>
      </c>
      <c r="K61" s="42">
        <f>ComCalc!J126</f>
        <v>0.46752673880432594</v>
      </c>
      <c r="L61" s="42">
        <f>ComCalc!K126</f>
        <v>0.84808830510012012</v>
      </c>
      <c r="M61" s="42">
        <f>ComCalc!L126</f>
        <v>0.60509542215289214</v>
      </c>
      <c r="N61" s="42"/>
      <c r="O61" s="42">
        <f>ComCalc!N126</f>
        <v>0.58240806428510539</v>
      </c>
      <c r="P61" s="42">
        <f>ComCalc!O126</f>
        <v>0.45927529428375041</v>
      </c>
      <c r="Q61" s="42">
        <f>ComCalc!P126</f>
        <v>0.48996699226289481</v>
      </c>
      <c r="R61" s="42">
        <f>ComCalc!Q126</f>
        <v>0.69859485163213475</v>
      </c>
      <c r="S61" s="42">
        <f>ComCalc!R126</f>
        <v>0.82817945363000445</v>
      </c>
      <c r="T61" s="42">
        <f>ComCalc!S126</f>
        <v>0.71241055510132723</v>
      </c>
      <c r="U61" s="42">
        <f>ComCalc!T126</f>
        <v>0.37627026773618838</v>
      </c>
      <c r="V61" s="42">
        <f>ComCalc!U126</f>
        <v>0.46252530934255104</v>
      </c>
    </row>
    <row r="62" spans="2:22" x14ac:dyDescent="0.15">
      <c r="B62" s="43" t="str">
        <v>13. Cognitive Efficiency</v>
      </c>
      <c r="C62" s="42">
        <f>ComCalc!B127</f>
        <v>0.44934843479265996</v>
      </c>
      <c r="D62" s="42">
        <f>ComCalc!C127</f>
        <v>0.28184003770221305</v>
      </c>
      <c r="E62" s="42">
        <f>ComCalc!D127</f>
        <v>0.52823866061807667</v>
      </c>
      <c r="F62" s="42">
        <f>ComCalc!E127</f>
        <v>0.33384113864109066</v>
      </c>
      <c r="G62" s="42">
        <f>ComCalc!F127</f>
        <v>0.47504517311312333</v>
      </c>
      <c r="H62" s="42">
        <f>ComCalc!G127</f>
        <v>0.86786289617362522</v>
      </c>
      <c r="I62" s="42">
        <f>ComCalc!H127</f>
        <v>0.30131932122839983</v>
      </c>
      <c r="J62" s="42">
        <f>ComCalc!I127</f>
        <v>0.58937156379679267</v>
      </c>
      <c r="K62" s="42">
        <f>ComCalc!J127</f>
        <v>0.93363853243011197</v>
      </c>
      <c r="L62" s="42">
        <f>ComCalc!K127</f>
        <v>0.41718308448450958</v>
      </c>
      <c r="M62" s="42">
        <f>ComCalc!L127</f>
        <v>0.593056156789596</v>
      </c>
      <c r="N62" s="42">
        <f>ComCalc!M127</f>
        <v>0.58240806428510539</v>
      </c>
      <c r="O62" s="42"/>
      <c r="P62" s="42">
        <f>ComCalc!O127</f>
        <v>0.27929096099821171</v>
      </c>
      <c r="Q62" s="42">
        <f>ComCalc!P127</f>
        <v>0.24213760328770492</v>
      </c>
      <c r="R62" s="42">
        <f>ComCalc!Q127</f>
        <v>0.56339666636305952</v>
      </c>
      <c r="S62" s="42">
        <f>ComCalc!R127</f>
        <v>0.6958005800053314</v>
      </c>
      <c r="T62" s="42">
        <f>ComCalc!S127</f>
        <v>0.38138096500701585</v>
      </c>
      <c r="U62" s="42">
        <f>ComCalc!T127</f>
        <v>0.90953485812807566</v>
      </c>
      <c r="V62" s="42">
        <f>ComCalc!U127</f>
        <v>0.64709271046897965</v>
      </c>
    </row>
    <row r="63" spans="2:22" x14ac:dyDescent="0.15">
      <c r="B63" s="43" t="str">
        <v>14. Learning Efficiency</v>
      </c>
      <c r="C63" s="42">
        <f>ComCalc!B128</f>
        <v>0.60875890882688899</v>
      </c>
      <c r="D63" s="42">
        <f>ComCalc!C128</f>
        <v>0.50076178256415127</v>
      </c>
      <c r="E63" s="42">
        <f>ComCalc!D128</f>
        <v>0.53753389572510757</v>
      </c>
      <c r="F63" s="42">
        <f>ComCalc!E128</f>
        <v>0.51261629215559856</v>
      </c>
      <c r="G63" s="42">
        <f>ComCalc!F128</f>
        <v>0.46853537257791067</v>
      </c>
      <c r="H63" s="42">
        <f>ComCalc!G128</f>
        <v>0.43845509826395768</v>
      </c>
      <c r="I63" s="42">
        <f>ComCalc!H128</f>
        <v>0.90343668172417935</v>
      </c>
      <c r="J63" s="42">
        <f>ComCalc!I128</f>
        <v>0.47120235550776435</v>
      </c>
      <c r="K63" s="42">
        <f>ComCalc!J128</f>
        <v>0.25275212881552628</v>
      </c>
      <c r="L63" s="42">
        <f>ComCalc!K128</f>
        <v>0.43729643287192183</v>
      </c>
      <c r="M63" s="42">
        <f>ComCalc!L128</f>
        <v>0.36118040015932096</v>
      </c>
      <c r="N63" s="42">
        <f>ComCalc!M128</f>
        <v>0.45927529428375041</v>
      </c>
      <c r="O63" s="42">
        <f>ComCalc!N128</f>
        <v>0.27929096099821171</v>
      </c>
      <c r="P63" s="42"/>
      <c r="Q63" s="42">
        <f>ComCalc!P128</f>
        <v>0.73502022265711076</v>
      </c>
      <c r="R63" s="42">
        <f>ComCalc!Q128</f>
        <v>0.26156327009405406</v>
      </c>
      <c r="S63" s="42">
        <f>ComCalc!R128</f>
        <v>0.73285312920037948</v>
      </c>
      <c r="T63" s="42">
        <f>ComCalc!S128</f>
        <v>0.45005107092329166</v>
      </c>
      <c r="U63" s="42">
        <f>ComCalc!T128</f>
        <v>0.1884599384585392</v>
      </c>
      <c r="V63" s="42">
        <f>ComCalc!U128</f>
        <v>0.33887597343233444</v>
      </c>
    </row>
    <row r="64" spans="2:22" x14ac:dyDescent="0.15">
      <c r="B64" s="43" t="str">
        <v>15. Delayed Recall</v>
      </c>
      <c r="C64" s="42">
        <f>ComCalc!B129</f>
        <v>0.61508663188068147</v>
      </c>
      <c r="D64" s="42">
        <f>ComCalc!C129</f>
        <v>0.46947153295883615</v>
      </c>
      <c r="E64" s="42">
        <f>ComCalc!D129</f>
        <v>0.52133542350578932</v>
      </c>
      <c r="F64" s="42">
        <f>ComCalc!E129</f>
        <v>0.48795757863340206</v>
      </c>
      <c r="G64" s="42">
        <f>ComCalc!F129</f>
        <v>0.44143007048598254</v>
      </c>
      <c r="H64" s="42">
        <f>ComCalc!G129</f>
        <v>0.40180836254075231</v>
      </c>
      <c r="I64" s="42">
        <f>ComCalc!H129</f>
        <v>0.93784442503098164</v>
      </c>
      <c r="J64" s="42">
        <f>ComCalc!I129</f>
        <v>0.51032083697846142</v>
      </c>
      <c r="K64" s="42">
        <f>ComCalc!J129</f>
        <v>0.21925442467009482</v>
      </c>
      <c r="L64" s="42">
        <f>ComCalc!K129</f>
        <v>0.46848655879056533</v>
      </c>
      <c r="M64" s="42">
        <f>ComCalc!L129</f>
        <v>0.26132695344563012</v>
      </c>
      <c r="N64" s="42">
        <f>ComCalc!M129</f>
        <v>0.48996699226289481</v>
      </c>
      <c r="O64" s="42">
        <f>ComCalc!N129</f>
        <v>0.24213760328770492</v>
      </c>
      <c r="P64" s="42">
        <f>ComCalc!O129</f>
        <v>0.73502022265711076</v>
      </c>
      <c r="Q64" s="42"/>
      <c r="R64" s="42">
        <f>ComCalc!Q129</f>
        <v>0.32371899762439887</v>
      </c>
      <c r="S64" s="42">
        <f>ComCalc!R129</f>
        <v>0.71869805342967441</v>
      </c>
      <c r="T64" s="42">
        <f>ComCalc!S129</f>
        <v>0.45271922496143402</v>
      </c>
      <c r="U64" s="42">
        <f>ComCalc!T129</f>
        <v>8.444521396638574E-2</v>
      </c>
      <c r="V64" s="42">
        <f>ComCalc!U129</f>
        <v>0.1470427776817593</v>
      </c>
    </row>
    <row r="65" spans="2:22" x14ac:dyDescent="0.15">
      <c r="B65" s="43" t="str">
        <v>16. Planning</v>
      </c>
      <c r="C65" s="42">
        <f>ComCalc!B130</f>
        <v>0.58505306262997647</v>
      </c>
      <c r="D65" s="42">
        <f>ComCalc!C130</f>
        <v>0.30434972011386147</v>
      </c>
      <c r="E65" s="42">
        <f>ComCalc!D130</f>
        <v>0.60675243840084925</v>
      </c>
      <c r="F65" s="42">
        <f>ComCalc!E130</f>
        <v>0.37017867063611598</v>
      </c>
      <c r="G65" s="42">
        <f>ComCalc!F130</f>
        <v>0.46224891876987745</v>
      </c>
      <c r="H65" s="42">
        <f>ComCalc!G130</f>
        <v>0.5818823028748219</v>
      </c>
      <c r="I65" s="42">
        <f>ComCalc!H130</f>
        <v>0.33318121015394581</v>
      </c>
      <c r="J65" s="42">
        <f>ComCalc!I130</f>
        <v>0.51616475573324661</v>
      </c>
      <c r="K65" s="42">
        <f>ComCalc!J130</f>
        <v>0.40440639204036161</v>
      </c>
      <c r="L65" s="42">
        <f>ComCalc!K130</f>
        <v>0.36601454356380136</v>
      </c>
      <c r="M65" s="42">
        <f>ComCalc!L130</f>
        <v>0.21033143065886445</v>
      </c>
      <c r="N65" s="42">
        <f>ComCalc!M130</f>
        <v>0.69859485163213475</v>
      </c>
      <c r="O65" s="42">
        <f>ComCalc!N130</f>
        <v>0.56339666636305952</v>
      </c>
      <c r="P65" s="42">
        <f>ComCalc!O130</f>
        <v>0.26156327009405406</v>
      </c>
      <c r="Q65" s="42">
        <f>ComCalc!P130</f>
        <v>0.32371899762439887</v>
      </c>
      <c r="R65" s="42"/>
      <c r="S65" s="42">
        <f>ComCalc!R130</f>
        <v>0.57994182873021916</v>
      </c>
      <c r="T65" s="42">
        <f>ComCalc!S130</f>
        <v>0.42893738092854172</v>
      </c>
      <c r="U65" s="42">
        <f>ComCalc!T130</f>
        <v>0.27257704528084364</v>
      </c>
      <c r="V65" s="42">
        <f>ComCalc!U130</f>
        <v>0.22873422856963779</v>
      </c>
    </row>
    <row r="66" spans="2:22" x14ac:dyDescent="0.15">
      <c r="B66" s="43" t="str">
        <v>17. Global Neurocognitive Index (G)</v>
      </c>
      <c r="C66" s="42">
        <f>ComCalc!B131</f>
        <v>0.77005811415190273</v>
      </c>
      <c r="D66" s="42">
        <f>ComCalc!C131</f>
        <v>0.68501073771281651</v>
      </c>
      <c r="E66" s="42">
        <f>ComCalc!D131</f>
        <v>0.70072536813072439</v>
      </c>
      <c r="F66" s="42">
        <f>ComCalc!E131</f>
        <v>0.72687146152746962</v>
      </c>
      <c r="G66" s="42">
        <f>ComCalc!F131</f>
        <v>0.66717667025163319</v>
      </c>
      <c r="H66" s="42">
        <f>ComCalc!G131</f>
        <v>0.86388632116871056</v>
      </c>
      <c r="I66" s="42">
        <f>ComCalc!H131</f>
        <v>0.80157167989638223</v>
      </c>
      <c r="J66" s="42">
        <f>ComCalc!I131</f>
        <v>0.8348139540926327</v>
      </c>
      <c r="K66" s="42">
        <f>ComCalc!J131</f>
        <v>0.62711731225450618</v>
      </c>
      <c r="L66" s="42">
        <f>ComCalc!K131</f>
        <v>0.73770794391654471</v>
      </c>
      <c r="M66" s="42">
        <f>ComCalc!L131</f>
        <v>0.67799784473470026</v>
      </c>
      <c r="N66" s="42">
        <f>ComCalc!M131</f>
        <v>0.82817945363000445</v>
      </c>
      <c r="O66" s="42">
        <f>ComCalc!N131</f>
        <v>0.6958005800053314</v>
      </c>
      <c r="P66" s="42">
        <f>ComCalc!O131</f>
        <v>0.73285312920037948</v>
      </c>
      <c r="Q66" s="42">
        <f>ComCalc!P131</f>
        <v>0.71869805342967441</v>
      </c>
      <c r="R66" s="42">
        <f>ComCalc!Q131</f>
        <v>0.57994182873021916</v>
      </c>
      <c r="S66" s="42"/>
      <c r="T66" s="42">
        <f>ComCalc!S131</f>
        <v>0.71047145353211372</v>
      </c>
      <c r="U66" s="42">
        <f>ComCalc!T131</f>
        <v>0.51355264099007392</v>
      </c>
      <c r="V66" s="42">
        <f>ComCalc!U131</f>
        <v>0.60763010634383352</v>
      </c>
    </row>
    <row r="67" spans="2:22" x14ac:dyDescent="0.15">
      <c r="B67" s="43" t="str">
        <v>18. Fluency</v>
      </c>
      <c r="C67" s="42">
        <f>ComCalc!B132</f>
        <v>0.47172318097892796</v>
      </c>
      <c r="D67" s="42">
        <f>ComCalc!C132</f>
        <v>0.58389929463659385</v>
      </c>
      <c r="E67" s="42">
        <f>ComCalc!D132</f>
        <v>0.30864882723066484</v>
      </c>
      <c r="F67" s="42">
        <f>ComCalc!E132</f>
        <v>0.79387390161701621</v>
      </c>
      <c r="G67" s="42">
        <f>ComCalc!F132</f>
        <v>0.34010663565472016</v>
      </c>
      <c r="H67" s="42">
        <f>ComCalc!G132</f>
        <v>0.56852847814261998</v>
      </c>
      <c r="I67" s="42">
        <f>ComCalc!H132</f>
        <v>0.5172794204013873</v>
      </c>
      <c r="J67" s="42">
        <f>ComCalc!I132</f>
        <v>0.49512187922411388</v>
      </c>
      <c r="K67" s="42">
        <f>ComCalc!J132</f>
        <v>0.31321989563886499</v>
      </c>
      <c r="L67" s="42">
        <f>ComCalc!K132</f>
        <v>0.44316983719578829</v>
      </c>
      <c r="M67" s="42">
        <f>ComCalc!L132</f>
        <v>0.43435311840146118</v>
      </c>
      <c r="N67" s="42">
        <f>ComCalc!M132</f>
        <v>0.71241055510132723</v>
      </c>
      <c r="O67" s="42">
        <f>ComCalc!N132</f>
        <v>0.38138096500701585</v>
      </c>
      <c r="P67" s="42">
        <f>ComCalc!O132</f>
        <v>0.45005107092329166</v>
      </c>
      <c r="Q67" s="42">
        <f>ComCalc!P132</f>
        <v>0.45271922496143402</v>
      </c>
      <c r="R67" s="42">
        <f>ComCalc!Q132</f>
        <v>0.42893738092854172</v>
      </c>
      <c r="S67" s="42">
        <f>ComCalc!R132</f>
        <v>0.71047145353211372</v>
      </c>
      <c r="T67" s="42"/>
      <c r="U67" s="42">
        <f>ComCalc!T132</f>
        <v>0.24945818061465738</v>
      </c>
      <c r="V67" s="42">
        <f>ComCalc!U132</f>
        <v>0.35933109968039284</v>
      </c>
    </row>
    <row r="68" spans="2:22" x14ac:dyDescent="0.15">
      <c r="B68" s="43" t="str">
        <v>19. Psychomotor Speed</v>
      </c>
      <c r="C68" s="42">
        <f>ComCalc!B133</f>
        <v>5.6804348897573319E-2</v>
      </c>
      <c r="D68" s="42">
        <f>ComCalc!C133</f>
        <v>0.14447987409082291</v>
      </c>
      <c r="E68" s="42">
        <f>ComCalc!D133</f>
        <v>0.17520474146265805</v>
      </c>
      <c r="F68" s="42">
        <f>ComCalc!E133</f>
        <v>0.21119600245455794</v>
      </c>
      <c r="G68" s="42">
        <f>ComCalc!F133</f>
        <v>0.21059028549360326</v>
      </c>
      <c r="H68" s="42">
        <f>ComCalc!G133</f>
        <v>0.73625099453636778</v>
      </c>
      <c r="I68" s="42">
        <f>ComCalc!H133</f>
        <v>0.16710753879886173</v>
      </c>
      <c r="J68" s="42">
        <f>ComCalc!I133</f>
        <v>0.47361584614312968</v>
      </c>
      <c r="K68" s="42">
        <f>ComCalc!J133</f>
        <v>0.95052665206330877</v>
      </c>
      <c r="L68" s="42">
        <f>ComCalc!K133</f>
        <v>0.35342966261205983</v>
      </c>
      <c r="M68" s="42">
        <f>ComCalc!L133</f>
        <v>0.48437543234771446</v>
      </c>
      <c r="N68" s="42">
        <f>ComCalc!M133</f>
        <v>0.37627026773618838</v>
      </c>
      <c r="O68" s="42">
        <f>ComCalc!N133</f>
        <v>0.90953485812807566</v>
      </c>
      <c r="P68" s="42">
        <f>ComCalc!O133</f>
        <v>0.1884599384585392</v>
      </c>
      <c r="Q68" s="42">
        <f>ComCalc!P133</f>
        <v>8.444521396638574E-2</v>
      </c>
      <c r="R68" s="42">
        <f>ComCalc!Q133</f>
        <v>0.27257704528084364</v>
      </c>
      <c r="S68" s="42">
        <f>ComCalc!R133</f>
        <v>0.51355264099007392</v>
      </c>
      <c r="T68" s="42">
        <f>ComCalc!S133</f>
        <v>0.24945818061465738</v>
      </c>
      <c r="U68" s="42"/>
      <c r="V68" s="42">
        <f>ComCalc!U133</f>
        <v>0.56377596691385901</v>
      </c>
    </row>
    <row r="69" spans="2:22" x14ac:dyDescent="0.15">
      <c r="B69" s="43" t="str">
        <v>20. Attentional Fluency</v>
      </c>
      <c r="C69" s="42">
        <f>ComCalc!B134</f>
        <v>0.32120737354014917</v>
      </c>
      <c r="D69" s="42">
        <f>ComCalc!C134</f>
        <v>0.25505679616161347</v>
      </c>
      <c r="E69" s="42">
        <f>ComCalc!D134</f>
        <v>0.41415857287151342</v>
      </c>
      <c r="F69" s="42">
        <f>ComCalc!E134</f>
        <v>0.28932497793527995</v>
      </c>
      <c r="G69" s="42">
        <f>ComCalc!F134</f>
        <v>0.38505439643943901</v>
      </c>
      <c r="H69" s="42">
        <f>ComCalc!G134</f>
        <v>0.75896983463562817</v>
      </c>
      <c r="I69" s="42">
        <f>ComCalc!H134</f>
        <v>0.26189713776626805</v>
      </c>
      <c r="J69" s="42">
        <f>ComCalc!I134</f>
        <v>0.60353434451618904</v>
      </c>
      <c r="K69" s="42">
        <f>ComCalc!J134</f>
        <v>0.6063819268245737</v>
      </c>
      <c r="L69" s="42">
        <f>ComCalc!K134</f>
        <v>0.50457938799710722</v>
      </c>
      <c r="M69" s="42">
        <f>ComCalc!L134</f>
        <v>0.85437501312670339</v>
      </c>
      <c r="N69" s="42">
        <f>ComCalc!M134</f>
        <v>0.46252530934255104</v>
      </c>
      <c r="O69" s="42">
        <f>ComCalc!N134</f>
        <v>0.64709271046897965</v>
      </c>
      <c r="P69" s="42">
        <f>ComCalc!O134</f>
        <v>0.33887597343233444</v>
      </c>
      <c r="Q69" s="42">
        <f>ComCalc!P134</f>
        <v>0.1470427776817593</v>
      </c>
      <c r="R69" s="42">
        <f>ComCalc!Q134</f>
        <v>0.22873422856963779</v>
      </c>
      <c r="S69" s="42">
        <f>ComCalc!R134</f>
        <v>0.60763010634383352</v>
      </c>
      <c r="T69" s="42">
        <f>ComCalc!S134</f>
        <v>0.35933109968039284</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7" t="str">
        <f>CHOOSE(ComCalc!A25,"Score A","Predictor")</f>
        <v>Score A</v>
      </c>
      <c r="D1" s="97"/>
      <c r="E1" s="120" t="str">
        <f>CHOOSE(ComCalc!A25,"Score B","Criterion")</f>
        <v>Score B</v>
      </c>
      <c r="F1" s="121"/>
    </row>
    <row r="2" spans="1:24" x14ac:dyDescent="0.2">
      <c r="C2" s="128">
        <f>INDEX('Composite Stats'!C2:C21,C3,1)</f>
        <v>127</v>
      </c>
      <c r="D2" s="129"/>
      <c r="E2" s="128">
        <f>INDEX('Composite Stats'!C2:C21,C4,1)</f>
        <v>110</v>
      </c>
      <c r="F2" s="132"/>
    </row>
    <row r="3" spans="1:24" x14ac:dyDescent="0.2">
      <c r="A3" s="64" t="str">
        <f>"Correlation between predictor "&amp;C1&amp;" &amp; criterion "&amp;E1</f>
        <v>Correlation between predictor Score A &amp; criterion Score B</v>
      </c>
      <c r="B3" s="65">
        <f>IF(C3=C4,"",INDEX(ComCalc!B115:U134,C3,C4))</f>
        <v>0.44917557081277726</v>
      </c>
      <c r="C3" s="98">
        <v>2</v>
      </c>
      <c r="D3" s="98"/>
      <c r="E3" s="98"/>
      <c r="F3" s="99"/>
    </row>
    <row r="4" spans="1:24" x14ac:dyDescent="0.2">
      <c r="A4" s="64" t="str">
        <f>CHOOSE(ComCalc!A25,"Discrepancy","Diff. between actual and predicted score")</f>
        <v>Discrepancy</v>
      </c>
      <c r="B4" s="67">
        <f>IF(B3="","",C2-E2)</f>
        <v>17</v>
      </c>
      <c r="C4" s="98">
        <v>3</v>
      </c>
      <c r="D4" s="98"/>
      <c r="E4" s="98"/>
      <c r="F4" s="99"/>
    </row>
    <row r="5" spans="1:24" x14ac:dyDescent="0.2">
      <c r="A5" s="64" t="s">
        <v>206</v>
      </c>
      <c r="B5" s="65">
        <f>INDEX(CHOOSE(ComCalc!A25,ComCalc!$B$547:$U$566,ComCalc!$B$569:$U$588),C4,C3)</f>
        <v>0.74122987189428113</v>
      </c>
      <c r="C5" s="98"/>
      <c r="D5" s="131"/>
      <c r="E5" s="131"/>
      <c r="F5" s="99"/>
      <c r="L5" s="60"/>
    </row>
    <row r="6" spans="1:24" x14ac:dyDescent="0.2">
      <c r="A6" s="64" t="s">
        <v>209</v>
      </c>
      <c r="B6" s="108">
        <f>CHOOSE(ComCalc!A25,ROUND(INDEX(ComCalc!B258:U277,C3,C4),INDEX(ComCalc!B280:U299,C3,C4)),ROUND(INDEX(ComCalc!B613:U632,C4,C3),INDEX(ComCalc!B635:U654,C4,C3)))</f>
        <v>0.03</v>
      </c>
      <c r="C6" s="98"/>
      <c r="D6" s="98"/>
      <c r="E6" s="98"/>
      <c r="F6" s="99"/>
      <c r="L6" s="60"/>
    </row>
    <row r="7" spans="1:24" x14ac:dyDescent="0.2">
      <c r="A7" s="64" t="str">
        <f>"Estimated Proportion with difference of "&amp;IF(B4="",0,ROUND(B4,0))&amp;" or more"</f>
        <v>Estimated Proportion with difference of 17 or more</v>
      </c>
      <c r="B7" s="68">
        <f>CHOOSE(ComCalc!A25,ROUND(INDEX(ComCalc!B211:U230,C3,C4),INDEX(ComCalc!B233:U252,C3,C4)),ROUND(INDEX(ComCalc!B377:U396,C4,C3),INDEX(ComCalc!B399:U418,C4,C3)))</f>
        <v>0.2</v>
      </c>
      <c r="C7" s="100"/>
      <c r="D7" s="100"/>
      <c r="E7" s="100"/>
      <c r="F7" s="99"/>
    </row>
    <row r="8" spans="1:24" x14ac:dyDescent="0.2">
      <c r="A8" s="60"/>
      <c r="C8" s="100"/>
      <c r="D8" s="100"/>
      <c r="E8" s="100"/>
      <c r="F8" s="99"/>
    </row>
    <row r="9" spans="1:24" x14ac:dyDescent="0.2">
      <c r="C9" s="100"/>
      <c r="D9" s="100"/>
      <c r="E9" s="100"/>
      <c r="F9" s="99"/>
    </row>
    <row r="10" spans="1:24" ht="12.75" customHeight="1" x14ac:dyDescent="0.2">
      <c r="C10" s="101"/>
      <c r="D10" s="101"/>
      <c r="E10" s="100"/>
      <c r="F10" s="99"/>
    </row>
    <row r="11" spans="1:24" ht="13.5" customHeight="1" x14ac:dyDescent="0.2">
      <c r="A11" s="69"/>
      <c r="B11" s="69"/>
      <c r="C11" s="101"/>
      <c r="D11" s="101"/>
      <c r="E11" s="100"/>
      <c r="F11" s="100"/>
      <c r="G11" s="60"/>
      <c r="H11" s="60"/>
      <c r="I11" s="70"/>
    </row>
    <row r="12" spans="1:24" x14ac:dyDescent="0.2">
      <c r="C12" s="100"/>
      <c r="D12" s="100"/>
      <c r="E12" s="100"/>
      <c r="F12" s="99"/>
    </row>
    <row r="13" spans="1:24" x14ac:dyDescent="0.2">
      <c r="C13" s="100"/>
      <c r="D13" s="100"/>
      <c r="E13" s="100"/>
      <c r="F13" s="99"/>
      <c r="X13" s="60"/>
    </row>
    <row r="14" spans="1:24" x14ac:dyDescent="0.2">
      <c r="A14" s="59" t="s">
        <v>312</v>
      </c>
      <c r="B14" s="71" t="s">
        <v>127</v>
      </c>
      <c r="C14" s="102" t="s">
        <v>213</v>
      </c>
      <c r="D14" s="100"/>
      <c r="E14" s="100"/>
      <c r="F14" s="99"/>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30">
        <v>1</v>
      </c>
      <c r="D23" s="130"/>
      <c r="E23" s="130">
        <v>2</v>
      </c>
      <c r="F23" s="130"/>
      <c r="G23" s="130">
        <v>3</v>
      </c>
      <c r="H23" s="130"/>
      <c r="I23" s="130">
        <v>4</v>
      </c>
      <c r="J23" s="130"/>
      <c r="K23" s="130">
        <v>5</v>
      </c>
      <c r="L23" s="130"/>
      <c r="M23" s="130">
        <v>6</v>
      </c>
      <c r="N23" s="130"/>
      <c r="O23" s="130">
        <v>7</v>
      </c>
      <c r="P23" s="130"/>
      <c r="Q23" s="130">
        <v>8</v>
      </c>
      <c r="R23" s="130"/>
      <c r="S23" s="123">
        <v>9</v>
      </c>
      <c r="T23" s="123"/>
      <c r="U23" s="123">
        <v>10</v>
      </c>
      <c r="V23" s="123"/>
      <c r="W23" s="123">
        <v>11</v>
      </c>
      <c r="X23" s="123"/>
      <c r="Y23" s="123">
        <v>12</v>
      </c>
      <c r="Z23" s="123"/>
      <c r="AA23" s="123">
        <v>13</v>
      </c>
      <c r="AB23" s="123"/>
      <c r="AC23" s="123">
        <v>14</v>
      </c>
      <c r="AD23" s="123"/>
      <c r="AE23" s="123">
        <v>15</v>
      </c>
      <c r="AF23" s="123"/>
      <c r="AG23" s="123">
        <v>16</v>
      </c>
      <c r="AH23" s="123"/>
      <c r="AI23" s="123">
        <v>17</v>
      </c>
      <c r="AJ23" s="123"/>
      <c r="AK23" s="123">
        <v>18</v>
      </c>
      <c r="AL23" s="123"/>
      <c r="AM23" s="123">
        <v>19</v>
      </c>
      <c r="AN23" s="123"/>
      <c r="AO23" s="123">
        <v>20</v>
      </c>
      <c r="AP23" s="123"/>
    </row>
    <row r="24" spans="2:42" x14ac:dyDescent="0.2">
      <c r="B24" s="59" t="s">
        <v>144</v>
      </c>
      <c r="C24" s="124">
        <f>IF(INDEX(ComCalc!$B$684:$U$684,1,C$23),INDEX(ComCalc!$B692:$U692,1,C$23),"")</f>
        <v>102</v>
      </c>
      <c r="D24" s="124"/>
      <c r="E24" s="124">
        <f>IF(INDEX(ComCalc!$B$684:$U$684,1,E$23),INDEX(ComCalc!$B692:$U692,1,E$23),"")</f>
        <v>131</v>
      </c>
      <c r="F24" s="124"/>
      <c r="G24" s="124">
        <f>IF(INDEX(ComCalc!$B$684:$U$684,1,G$23),INDEX(ComCalc!$B692:$U692,1,G$23),"")</f>
        <v>103</v>
      </c>
      <c r="H24" s="124"/>
      <c r="I24" s="124">
        <f>IF(INDEX(ComCalc!$B$684:$U$684,1,I$23),INDEX(ComCalc!$B692:$U692,1,I$23),"")</f>
        <v>119</v>
      </c>
      <c r="J24" s="124"/>
      <c r="K24" s="124">
        <f>IF(INDEX(ComCalc!$B$684:$U$684,1,K$23),INDEX(ComCalc!$B692:$U692,1,K$23),"")</f>
        <v>118</v>
      </c>
      <c r="L24" s="124"/>
      <c r="M24" s="124">
        <f>IF(INDEX(ComCalc!$B$684:$U$684,1,M$23),INDEX(ComCalc!$B692:$U692,1,M$23),"")</f>
        <v>110</v>
      </c>
      <c r="N24" s="124"/>
      <c r="O24" s="124" t="str">
        <f>IF(INDEX(ComCalc!$B$684:$U$684,1,O$23),INDEX(ComCalc!$B692:$U692,1,O$23),"")</f>
        <v/>
      </c>
      <c r="P24" s="124"/>
      <c r="Q24" s="124" t="str">
        <f>IF(INDEX(ComCalc!$B$684:$U$684,1,Q$23),INDEX(ComCalc!$B692:$U692,1,Q$23),"")</f>
        <v/>
      </c>
      <c r="R24" s="124"/>
      <c r="S24" s="124" t="str">
        <f>IF(INDEX(ComCalc!$B$684:$U$684,1,S$23),INDEX(ComCalc!$B692:$U692,1,S$23),"")</f>
        <v/>
      </c>
      <c r="T24" s="124"/>
      <c r="U24" s="124" t="str">
        <f>IF(INDEX(ComCalc!$B$684:$U$684,1,U$23),INDEX(ComCalc!$B692:$U692,1,U$23),"")</f>
        <v/>
      </c>
      <c r="V24" s="124"/>
      <c r="W24" s="124" t="str">
        <f>IF(INDEX(ComCalc!$B$684:$U$684,1,W$23),INDEX(ComCalc!$B692:$U692,1,W$23),"")</f>
        <v/>
      </c>
      <c r="X24" s="124"/>
      <c r="Y24" s="124" t="str">
        <f>IF(INDEX(ComCalc!$B$684:$U$684,1,Y$23),INDEX(ComCalc!$B692:$U692,1,Y$23),"")</f>
        <v/>
      </c>
      <c r="Z24" s="124"/>
      <c r="AA24" s="124" t="str">
        <f>IF(INDEX(ComCalc!$B$684:$U$684,1,AA$23),INDEX(ComCalc!$B692:$U692,1,AA$23),"")</f>
        <v/>
      </c>
      <c r="AB24" s="124"/>
      <c r="AC24" s="124" t="str">
        <f>IF(INDEX(ComCalc!$B$684:$U$684,1,AC$23),INDEX(ComCalc!$B692:$U692,1,AC$23),"")</f>
        <v/>
      </c>
      <c r="AD24" s="124"/>
      <c r="AE24" s="124" t="str">
        <f>IF(INDEX(ComCalc!$B$684:$U$684,1,AE$23),INDEX(ComCalc!$B692:$U692,1,AE$23),"")</f>
        <v/>
      </c>
      <c r="AF24" s="124"/>
      <c r="AG24" s="124" t="str">
        <f>IF(INDEX(ComCalc!$B$684:$U$684,1,AG$23),INDEX(ComCalc!$B692:$U692,1,AG$23),"")</f>
        <v/>
      </c>
      <c r="AH24" s="124"/>
      <c r="AI24" s="124" t="str">
        <f>IF(INDEX(ComCalc!$B$684:$U$684,1,AI$23),INDEX(ComCalc!$B692:$U692,1,AI$23),"")</f>
        <v/>
      </c>
      <c r="AJ24" s="124"/>
      <c r="AK24" s="124" t="str">
        <f>IF(INDEX(ComCalc!$B$684:$U$684,1,AK$23),INDEX(ComCalc!$B692:$U692,1,AK$23),"")</f>
        <v/>
      </c>
      <c r="AL24" s="124"/>
      <c r="AM24" s="124" t="str">
        <f>IF(INDEX(ComCalc!$B$684:$U$684,1,AM$23),INDEX(ComCalc!$B692:$U692,1,AM$23),"")</f>
        <v/>
      </c>
      <c r="AN24" s="124"/>
      <c r="AO24" s="124" t="str">
        <f>""</f>
        <v/>
      </c>
      <c r="AP24" s="124"/>
    </row>
    <row r="25" spans="2:42" ht="20" customHeight="1" x14ac:dyDescent="0.2">
      <c r="B25" s="73" t="s">
        <v>237</v>
      </c>
      <c r="C25" s="122">
        <f>IF(INDEX(ComCalc!$B$684:$U$684,1,C$23),INDEX(ComCalc!$B691:$U691,1,C$23),"")</f>
        <v>0.1708579888648018</v>
      </c>
      <c r="D25" s="122"/>
      <c r="E25" s="122">
        <f>IF(INDEX(ComCalc!$B$684:$U$684,1,E$23),INDEX(ComCalc!$B691:$U691,1,E$23),"")</f>
        <v>-0.33397275374139057</v>
      </c>
      <c r="F25" s="122"/>
      <c r="G25" s="122">
        <f>IF(INDEX(ComCalc!$B$684:$U$684,1,G$23),INDEX(ComCalc!$B691:$U691,1,G$23),"")</f>
        <v>0.96699876804946916</v>
      </c>
      <c r="H25" s="122"/>
      <c r="I25" s="122">
        <f>IF(INDEX(ComCalc!$B$684:$U$684,1,I$23),INDEX(ComCalc!$B691:$U691,1,I$23),"")</f>
        <v>8.528435956889302E-2</v>
      </c>
      <c r="J25" s="122"/>
      <c r="K25" s="122">
        <f>IF(INDEX(ComCalc!$B$684:$U$684,1,K$23),INDEX(ComCalc!$B691:$U691,1,K$23),"")</f>
        <v>3.7339508856283787E-2</v>
      </c>
      <c r="L25" s="122"/>
      <c r="M25" s="122">
        <f>IF(INDEX(ComCalc!$B$684:$U$684,1,M$23),INDEX(ComCalc!$B691:$U691,1,M$23),"")</f>
        <v>-4.2971090326073158E-2</v>
      </c>
      <c r="N25" s="122"/>
      <c r="O25" s="122" t="str">
        <f>IF(INDEX(ComCalc!$B$684:$U$684,1,O$23),INDEX(ComCalc!$B691:$U691,1,O$23),"")</f>
        <v/>
      </c>
      <c r="P25" s="122"/>
      <c r="Q25" s="122" t="str">
        <f>IF(INDEX(ComCalc!$B$684:$U$684,1,Q$23),INDEX(ComCalc!$B691:$U691,1,Q$23),"")</f>
        <v/>
      </c>
      <c r="R25" s="122"/>
      <c r="S25" s="122" t="str">
        <f>IF(INDEX(ComCalc!$B$684:$U$684,1,S$23),INDEX(ComCalc!$B691:$U691,1,S$23),"")</f>
        <v/>
      </c>
      <c r="T25" s="122"/>
      <c r="U25" s="122" t="str">
        <f>IF(INDEX(ComCalc!$B$684:$U$684,1,U$23),INDEX(ComCalc!$B691:$U691,1,U$23),"")</f>
        <v/>
      </c>
      <c r="V25" s="122"/>
      <c r="W25" s="122" t="str">
        <f>IF(INDEX(ComCalc!$B$684:$U$684,1,W$23),INDEX(ComCalc!$B691:$U691,1,W$23),"")</f>
        <v/>
      </c>
      <c r="X25" s="122"/>
      <c r="Y25" s="122" t="str">
        <f>IF(INDEX(ComCalc!$B$684:$U$684,1,Y$23),INDEX(ComCalc!$B691:$U691,1,Y$23),"")</f>
        <v/>
      </c>
      <c r="Z25" s="122"/>
      <c r="AA25" s="122" t="str">
        <f>IF(INDEX(ComCalc!$B$684:$U$684,1,AA$23),INDEX(ComCalc!$B691:$U691,1,AA$23),"")</f>
        <v/>
      </c>
      <c r="AB25" s="122"/>
      <c r="AC25" s="122" t="str">
        <f>IF(INDEX(ComCalc!$B$684:$U$684,1,AC$23),INDEX(ComCalc!$B691:$U691,1,AC$23),"")</f>
        <v/>
      </c>
      <c r="AD25" s="122"/>
      <c r="AE25" s="122" t="str">
        <f>IF(INDEX(ComCalc!$B$684:$U$684,1,AE$23),INDEX(ComCalc!$B691:$U691,1,AE$23),"")</f>
        <v/>
      </c>
      <c r="AF25" s="122"/>
      <c r="AG25" s="122" t="str">
        <f>IF(INDEX(ComCalc!$B$684:$U$684,1,AG$23),INDEX(ComCalc!$B691:$U691,1,AG$23),"")</f>
        <v/>
      </c>
      <c r="AH25" s="122"/>
      <c r="AI25" s="122" t="str">
        <f>IF(INDEX(ComCalc!$B$684:$U$684,1,AI$23),INDEX(ComCalc!$B691:$U691,1,AI$23),"")</f>
        <v/>
      </c>
      <c r="AJ25" s="122"/>
      <c r="AK25" s="122" t="str">
        <f>IF(INDEX(ComCalc!$B$684:$U$684,1,AK$23),INDEX(ComCalc!$B691:$U691,1,AK$23),"")</f>
        <v/>
      </c>
      <c r="AL25" s="122"/>
      <c r="AM25" s="122" t="str">
        <f>IF(INDEX(ComCalc!$B$684:$U$684,1,AM$23),INDEX(ComCalc!$B691:$U691,1,AM$23),"")</f>
        <v/>
      </c>
      <c r="AN25" s="122"/>
      <c r="AO25" s="74" t="str">
        <f>""</f>
        <v/>
      </c>
      <c r="AP25" s="74" t="str">
        <f>""</f>
        <v/>
      </c>
    </row>
    <row r="26" spans="2:42" ht="20" customHeight="1" x14ac:dyDescent="0.2">
      <c r="B26" s="73" t="s">
        <v>391</v>
      </c>
      <c r="C26" s="122">
        <f>IF(C27="","",C27/SQRT($C$38))</f>
        <v>0.68059155112114333</v>
      </c>
      <c r="D26" s="122"/>
      <c r="E26" s="122">
        <f>IF(E27="","",E27/SQRT($C$38))</f>
        <v>0.56633031617391472</v>
      </c>
      <c r="F26" s="122"/>
      <c r="G26" s="122">
        <f>IF(G27="","",G27/SQRT($C$38))</f>
        <v>0.95893427838140788</v>
      </c>
      <c r="H26" s="122"/>
      <c r="I26" s="122">
        <f>IF(I27="","",I27/SQRT($C$38))</f>
        <v>0.51912961747836273</v>
      </c>
      <c r="J26" s="122"/>
      <c r="K26" s="122">
        <f>IF(K27="","",K27/SQRT($C$38))</f>
        <v>0.2567269513323483</v>
      </c>
      <c r="L26" s="122"/>
      <c r="M26" s="122">
        <f>IF(M27="","",M27/SQRT($C$38))</f>
        <v>0.40330639763327791</v>
      </c>
      <c r="N26" s="122"/>
      <c r="O26" s="122" t="str">
        <f>IF(O27="","",O27/SQRT($C$38))</f>
        <v/>
      </c>
      <c r="P26" s="122"/>
      <c r="Q26" s="122" t="str">
        <f>IF(Q27="","",Q27/SQRT($C$38))</f>
        <v/>
      </c>
      <c r="R26" s="122"/>
      <c r="S26" s="122" t="str">
        <f>IF(S27="","",S27/SQRT($C$38))</f>
        <v/>
      </c>
      <c r="T26" s="122"/>
      <c r="U26" s="122" t="str">
        <f>IF(U27="","",U27/SQRT($C$38))</f>
        <v/>
      </c>
      <c r="V26" s="122"/>
      <c r="W26" s="122" t="str">
        <f>IF(W27="","",W27/SQRT($C$38))</f>
        <v/>
      </c>
      <c r="X26" s="122"/>
      <c r="Y26" s="122" t="str">
        <f>IF(Y27="","",Y27/SQRT($C$38))</f>
        <v/>
      </c>
      <c r="Z26" s="122"/>
      <c r="AA26" s="122" t="str">
        <f>IF(AA27="","",AA27/SQRT($C$38))</f>
        <v/>
      </c>
      <c r="AB26" s="122"/>
      <c r="AC26" s="122" t="str">
        <f>IF(AC27="","",AC27/SQRT($C$38))</f>
        <v/>
      </c>
      <c r="AD26" s="122"/>
      <c r="AE26" s="122" t="str">
        <f>IF(AE27="","",AE27/SQRT($C$38))</f>
        <v/>
      </c>
      <c r="AF26" s="122"/>
      <c r="AG26" s="122" t="str">
        <f>IF(AG27="","",AG27/SQRT($C$38))</f>
        <v/>
      </c>
      <c r="AH26" s="122"/>
      <c r="AI26" s="122" t="str">
        <f>IF(AI27="","",AI27/SQRT($C$38))</f>
        <v/>
      </c>
      <c r="AJ26" s="122"/>
      <c r="AK26" s="122" t="str">
        <f>IF(AK27="","",AK27/SQRT($C$38))</f>
        <v/>
      </c>
      <c r="AL26" s="122"/>
      <c r="AM26" s="122" t="str">
        <f>IF(AM27="","",AM27/SQRT($C$38))</f>
        <v/>
      </c>
      <c r="AN26" s="122"/>
      <c r="AO26" s="74" t="str">
        <f>""</f>
        <v/>
      </c>
      <c r="AP26" s="74" t="str">
        <f>""</f>
        <v/>
      </c>
    </row>
    <row r="27" spans="2:42" ht="20" customHeight="1" x14ac:dyDescent="0.2">
      <c r="B27" s="59" t="s">
        <v>238</v>
      </c>
      <c r="C27" s="122">
        <f>IF(INDEX(ComCalc!$B$684:$U$684,1,C$23),INDEX(ComCalc!$B685:$U685,1,C$23),"")</f>
        <v>0.6063819268245737</v>
      </c>
      <c r="D27" s="122"/>
      <c r="E27" s="122">
        <f>IF(INDEX(ComCalc!$B$684:$U$684,1,E$23),INDEX(ComCalc!$B685:$U685,1,E$23),"")</f>
        <v>0.50457938799710722</v>
      </c>
      <c r="F27" s="122"/>
      <c r="G27" s="122">
        <f>IF(INDEX(ComCalc!$B$684:$U$684,1,G$23),INDEX(ComCalc!$B685:$U685,1,G$23),"")</f>
        <v>0.85437501312670339</v>
      </c>
      <c r="H27" s="122"/>
      <c r="I27" s="122">
        <f>IF(INDEX(ComCalc!$B$684:$U$684,1,I$23),INDEX(ComCalc!$B685:$U685,1,I$23),"")</f>
        <v>0.46252530934255104</v>
      </c>
      <c r="J27" s="122"/>
      <c r="K27" s="122">
        <f>IF(INDEX(ComCalc!$B$684:$U$684,1,K$23),INDEX(ComCalc!$B685:$U685,1,K$23),"")</f>
        <v>0.22873422856963779</v>
      </c>
      <c r="L27" s="122"/>
      <c r="M27" s="122">
        <f>IF(INDEX(ComCalc!$B$684:$U$684,1,M$23),INDEX(ComCalc!$B685:$U685,1,M$23),"")</f>
        <v>0.35933109968039284</v>
      </c>
      <c r="N27" s="122"/>
      <c r="O27" s="122" t="str">
        <f>IF(INDEX(ComCalc!$B$684:$U$684,1,O$23),INDEX(ComCalc!$B685:$U685,1,O$23),"")</f>
        <v/>
      </c>
      <c r="P27" s="122"/>
      <c r="Q27" s="122" t="str">
        <f>IF(INDEX(ComCalc!$B$684:$U$684,1,Q$23),INDEX(ComCalc!$B685:$U685,1,Q$23),"")</f>
        <v/>
      </c>
      <c r="R27" s="122"/>
      <c r="S27" s="122" t="str">
        <f>IF(INDEX(ComCalc!$B$684:$U$684,1,S$23),INDEX(ComCalc!$B685:$U685,1,S$23),"")</f>
        <v/>
      </c>
      <c r="T27" s="122"/>
      <c r="U27" s="122" t="str">
        <f>IF(INDEX(ComCalc!$B$684:$U$684,1,U$23),INDEX(ComCalc!$B685:$U685,1,U$23),"")</f>
        <v/>
      </c>
      <c r="V27" s="122"/>
      <c r="W27" s="122" t="str">
        <f>IF(INDEX(ComCalc!$B$684:$U$684,1,W$23),INDEX(ComCalc!$B685:$U685,1,W$23),"")</f>
        <v/>
      </c>
      <c r="X27" s="122"/>
      <c r="Y27" s="122" t="str">
        <f>IF(INDEX(ComCalc!$B$684:$U$684,1,Y$23),INDEX(ComCalc!$B685:$U685,1,Y$23),"")</f>
        <v/>
      </c>
      <c r="Z27" s="122"/>
      <c r="AA27" s="122" t="str">
        <f>IF(INDEX(ComCalc!$B$684:$U$684,1,AA$23),INDEX(ComCalc!$B685:$U685,1,AA$23),"")</f>
        <v/>
      </c>
      <c r="AB27" s="122"/>
      <c r="AC27" s="122" t="str">
        <f>IF(INDEX(ComCalc!$B$684:$U$684,1,AC$23),INDEX(ComCalc!$B685:$U685,1,AC$23),"")</f>
        <v/>
      </c>
      <c r="AD27" s="122"/>
      <c r="AE27" s="122" t="str">
        <f>IF(INDEX(ComCalc!$B$684:$U$684,1,AE$23),INDEX(ComCalc!$B685:$U685,1,AE$23),"")</f>
        <v/>
      </c>
      <c r="AF27" s="122"/>
      <c r="AG27" s="122" t="str">
        <f>IF(INDEX(ComCalc!$B$684:$U$684,1,AG$23),INDEX(ComCalc!$B685:$U685,1,AG$23),"")</f>
        <v/>
      </c>
      <c r="AH27" s="122"/>
      <c r="AI27" s="122" t="str">
        <f>IF(INDEX(ComCalc!$B$684:$U$684,1,AI$23),INDEX(ComCalc!$B685:$U685,1,AI$23),"")</f>
        <v/>
      </c>
      <c r="AJ27" s="122"/>
      <c r="AK27" s="122" t="str">
        <f>IF(INDEX(ComCalc!$B$684:$U$684,1,AK$23),INDEX(ComCalc!$B685:$U685,1,AK$23),"")</f>
        <v/>
      </c>
      <c r="AL27" s="122"/>
      <c r="AM27" s="122" t="str">
        <f>IF(INDEX(ComCalc!$B$684:$U$684,1,AM$23),INDEX(ComCalc!$B685:$U685,1,AM$23),"")</f>
        <v/>
      </c>
      <c r="AN27" s="122"/>
      <c r="AO27" s="74" t="str">
        <f>""</f>
        <v/>
      </c>
      <c r="AP27" s="74" t="str">
        <f>""</f>
        <v/>
      </c>
    </row>
    <row r="28" spans="2:42" ht="20" customHeight="1" x14ac:dyDescent="0.2">
      <c r="B28" s="73" t="s">
        <v>392</v>
      </c>
      <c r="C28" s="122">
        <f>IF(INDEX(ComCalc!$B$684:$U$684,1,C$23),INDEX(ComCalc!$B686:$U686,1,C$23),"")</f>
        <v>0.36769904117948266</v>
      </c>
      <c r="D28" s="122"/>
      <c r="E28" s="122">
        <f>IF(INDEX(ComCalc!$B$684:$U$684,1,E$23),INDEX(ComCalc!$B686:$U686,1,E$23),"")</f>
        <v>0.25460035879153525</v>
      </c>
      <c r="F28" s="122"/>
      <c r="G28" s="122">
        <f>IF(INDEX(ComCalc!$B$684:$U$684,1,G$23),INDEX(ComCalc!$B686:$U686,1,G$23),"")</f>
        <v>0.72995666305525453</v>
      </c>
      <c r="H28" s="122"/>
      <c r="I28" s="122">
        <f>IF(INDEX(ComCalc!$B$684:$U$684,1,I$23),INDEX(ComCalc!$B686:$U686,1,I$23),"")</f>
        <v>0.21392966178242254</v>
      </c>
      <c r="J28" s="122"/>
      <c r="K28" s="122">
        <f>IF(INDEX(ComCalc!$B$684:$U$684,1,K$23),INDEX(ComCalc!$B686:$U686,1,K$23),"")</f>
        <v>5.2319347319347308E-2</v>
      </c>
      <c r="L28" s="122"/>
      <c r="M28" s="122">
        <f>IF(INDEX(ComCalc!$B$684:$U$684,1,M$23),INDEX(ComCalc!$B686:$U686,1,M$23),"")</f>
        <v>0.1291188391975204</v>
      </c>
      <c r="N28" s="122"/>
      <c r="O28" s="122" t="str">
        <f>IF(INDEX(ComCalc!$B$684:$U$684,1,O$23),INDEX(ComCalc!$B686:$U686,1,O$23),"")</f>
        <v/>
      </c>
      <c r="P28" s="122"/>
      <c r="Q28" s="122" t="str">
        <f>IF(INDEX(ComCalc!$B$684:$U$684,1,Q$23),INDEX(ComCalc!$B686:$U686,1,Q$23),"")</f>
        <v/>
      </c>
      <c r="R28" s="122"/>
      <c r="S28" s="122" t="str">
        <f>IF(INDEX(ComCalc!$B$684:$U$684,1,S$23),INDEX(ComCalc!$B686:$U686,1,S$23),"")</f>
        <v/>
      </c>
      <c r="T28" s="122"/>
      <c r="U28" s="122" t="str">
        <f>IF(INDEX(ComCalc!$B$684:$U$684,1,U$23),INDEX(ComCalc!$B686:$U686,1,U$23),"")</f>
        <v/>
      </c>
      <c r="V28" s="122"/>
      <c r="W28" s="122" t="str">
        <f>IF(INDEX(ComCalc!$B$684:$U$684,1,W$23),INDEX(ComCalc!$B686:$U686,1,W$23),"")</f>
        <v/>
      </c>
      <c r="X28" s="122"/>
      <c r="Y28" s="122" t="str">
        <f>IF(INDEX(ComCalc!$B$684:$U$684,1,Y$23),INDEX(ComCalc!$B686:$U686,1,Y$23),"")</f>
        <v/>
      </c>
      <c r="Z28" s="122"/>
      <c r="AA28" s="122" t="str">
        <f>IF(INDEX(ComCalc!$B$684:$U$684,1,AA$23),INDEX(ComCalc!$B686:$U686,1,AA$23),"")</f>
        <v/>
      </c>
      <c r="AB28" s="122"/>
      <c r="AC28" s="122" t="str">
        <f>IF(INDEX(ComCalc!$B$684:$U$684,1,AC$23),INDEX(ComCalc!$B686:$U686,1,AC$23),"")</f>
        <v/>
      </c>
      <c r="AD28" s="122"/>
      <c r="AE28" s="122" t="str">
        <f>IF(INDEX(ComCalc!$B$684:$U$684,1,AE$23),INDEX(ComCalc!$B686:$U686,1,AE$23),"")</f>
        <v/>
      </c>
      <c r="AF28" s="122"/>
      <c r="AG28" s="122" t="str">
        <f>IF(INDEX(ComCalc!$B$684:$U$684,1,AG$23),INDEX(ComCalc!$B686:$U686,1,AG$23),"")</f>
        <v/>
      </c>
      <c r="AH28" s="122"/>
      <c r="AI28" s="122" t="str">
        <f>IF(INDEX(ComCalc!$B$684:$U$684,1,AI$23),INDEX(ComCalc!$B686:$U686,1,AI$23),"")</f>
        <v/>
      </c>
      <c r="AJ28" s="122"/>
      <c r="AK28" s="122" t="str">
        <f>IF(INDEX(ComCalc!$B$684:$U$684,1,AK$23),INDEX(ComCalc!$B686:$U686,1,AK$23),"")</f>
        <v/>
      </c>
      <c r="AL28" s="122"/>
      <c r="AM28" s="122" t="str">
        <f>IF(INDEX(ComCalc!$B$684:$U$684,1,AM$23),INDEX(ComCalc!$B686:$U686,1,AM$23),"")</f>
        <v/>
      </c>
      <c r="AN28" s="122"/>
      <c r="AO28" s="74" t="str">
        <f>""</f>
        <v/>
      </c>
      <c r="AP28" s="74" t="str">
        <f>""</f>
        <v/>
      </c>
    </row>
    <row r="29" spans="2:42" ht="20" customHeight="1" x14ac:dyDescent="0.2">
      <c r="B29" s="73" t="s">
        <v>234</v>
      </c>
      <c r="C29" s="122">
        <f>IF(INDEX(ComCalc!$B$684:$U$684,1,C$23),INDEX(ComCalc!$B687:$U687,1,C$23),"")</f>
        <v>0.27546151557199755</v>
      </c>
      <c r="D29" s="122"/>
      <c r="E29" s="122">
        <f>IF(INDEX(ComCalc!$B$684:$U$684,1,E$23),INDEX(ComCalc!$B687:$U687,1,E$23),"")</f>
        <v>-0.19713073053312416</v>
      </c>
      <c r="F29" s="122"/>
      <c r="G29" s="122">
        <f>IF(INDEX(ComCalc!$B$684:$U$684,1,G$23),INDEX(ComCalc!$B687:$U687,1,G$23),"")</f>
        <v>0.76644109334951782</v>
      </c>
      <c r="H29" s="122"/>
      <c r="I29" s="122">
        <f>IF(INDEX(ComCalc!$B$684:$U$684,1,I$23),INDEX(ComCalc!$B687:$U687,1,I$23),"")</f>
        <v>3.6526039503113894E-2</v>
      </c>
      <c r="J29" s="122"/>
      <c r="K29" s="122">
        <f>IF(INDEX(ComCalc!$B$684:$U$684,1,K$23),INDEX(ComCalc!$B687:$U687,1,K$23),"")</f>
        <v>3.9250335544963058E-2</v>
      </c>
      <c r="L29" s="122"/>
      <c r="M29" s="122">
        <f>IF(INDEX(ComCalc!$B$684:$U$684,1,M$23),INDEX(ComCalc!$B687:$U687,1,M$23),"")</f>
        <v>-4.6969264541233798E-2</v>
      </c>
      <c r="N29" s="122"/>
      <c r="O29" s="122" t="str">
        <f>IF(INDEX(ComCalc!$B$684:$U$684,1,O$23),INDEX(ComCalc!$B687:$U687,1,O$23),"")</f>
        <v/>
      </c>
      <c r="P29" s="122"/>
      <c r="Q29" s="122" t="str">
        <f>IF(INDEX(ComCalc!$B$684:$U$684,1,Q$23),INDEX(ComCalc!$B687:$U687,1,Q$23),"")</f>
        <v/>
      </c>
      <c r="R29" s="122"/>
      <c r="S29" s="122" t="str">
        <f>IF(INDEX(ComCalc!$B$684:$U$684,1,S$23),INDEX(ComCalc!$B687:$U687,1,S$23),"")</f>
        <v/>
      </c>
      <c r="T29" s="122"/>
      <c r="U29" s="122" t="str">
        <f>IF(INDEX(ComCalc!$B$684:$U$684,1,U$23),INDEX(ComCalc!$B687:$U687,1,U$23),"")</f>
        <v/>
      </c>
      <c r="V29" s="122"/>
      <c r="W29" s="122" t="str">
        <f>IF(INDEX(ComCalc!$B$684:$U$684,1,W$23),INDEX(ComCalc!$B687:$U687,1,W$23),"")</f>
        <v/>
      </c>
      <c r="X29" s="122"/>
      <c r="Y29" s="122" t="str">
        <f>IF(INDEX(ComCalc!$B$684:$U$684,1,Y$23),INDEX(ComCalc!$B687:$U687,1,Y$23),"")</f>
        <v/>
      </c>
      <c r="Z29" s="122"/>
      <c r="AA29" s="122" t="str">
        <f>IF(INDEX(ComCalc!$B$684:$U$684,1,AA$23),INDEX(ComCalc!$B687:$U687,1,AA$23),"")</f>
        <v/>
      </c>
      <c r="AB29" s="122"/>
      <c r="AC29" s="122" t="str">
        <f>IF(INDEX(ComCalc!$B$684:$U$684,1,AC$23),INDEX(ComCalc!$B687:$U687,1,AC$23),"")</f>
        <v/>
      </c>
      <c r="AD29" s="122"/>
      <c r="AE29" s="122" t="str">
        <f>IF(INDEX(ComCalc!$B$684:$U$684,1,AE$23),INDEX(ComCalc!$B687:$U687,1,AE$23),"")</f>
        <v/>
      </c>
      <c r="AF29" s="122"/>
      <c r="AG29" s="122" t="str">
        <f>IF(INDEX(ComCalc!$B$684:$U$684,1,AG$23),INDEX(ComCalc!$B687:$U687,1,AG$23),"")</f>
        <v/>
      </c>
      <c r="AH29" s="122"/>
      <c r="AI29" s="122" t="str">
        <f>IF(INDEX(ComCalc!$B$684:$U$684,1,AI$23),INDEX(ComCalc!$B687:$U687,1,AI$23),"")</f>
        <v/>
      </c>
      <c r="AJ29" s="122"/>
      <c r="AK29" s="122" t="str">
        <f>IF(INDEX(ComCalc!$B$684:$U$684,1,AK$23),INDEX(ComCalc!$B687:$U687,1,AK$23),"")</f>
        <v/>
      </c>
      <c r="AL29" s="122"/>
      <c r="AM29" s="122" t="str">
        <f>IF(INDEX(ComCalc!$B$684:$U$684,1,AM$23),INDEX(ComCalc!$B687:$U687,1,AM$23),"")</f>
        <v/>
      </c>
      <c r="AN29" s="122"/>
      <c r="AO29" s="74" t="str">
        <f>""</f>
        <v/>
      </c>
      <c r="AP29" s="74" t="str">
        <f>""</f>
        <v/>
      </c>
    </row>
    <row r="30" spans="2:42" ht="20" customHeight="1" x14ac:dyDescent="0.2">
      <c r="B30" s="73" t="s">
        <v>393</v>
      </c>
      <c r="C30" s="122">
        <f>IF(INDEX(ComCalc!$B$684:$U$684,1,C$23),INDEX(ComCalc!$B688:$U688,1,C$23),"")</f>
        <v>7.5879046561221852E-2</v>
      </c>
      <c r="D30" s="122"/>
      <c r="E30" s="122">
        <f>IF(INDEX(ComCalc!$B$684:$U$684,1,E$23),INDEX(ComCalc!$B688:$U688,1,E$23),"")</f>
        <v>3.8860524920523207E-2</v>
      </c>
      <c r="F30" s="122"/>
      <c r="G30" s="122">
        <f>IF(INDEX(ComCalc!$B$684:$U$684,1,G$23),INDEX(ComCalc!$B688:$U688,1,G$23),"")</f>
        <v>0.58743194957480427</v>
      </c>
      <c r="H30" s="122"/>
      <c r="I30" s="122">
        <f>IF(INDEX(ComCalc!$B$684:$U$684,1,I$23),INDEX(ComCalc!$B688:$U688,1,I$23),"")</f>
        <v>1.3341515617830368E-3</v>
      </c>
      <c r="J30" s="122"/>
      <c r="K30" s="122">
        <f>IF(INDEX(ComCalc!$B$684:$U$684,1,K$23),INDEX(ComCalc!$B688:$U688,1,K$23),"")</f>
        <v>1.5405888403921906E-3</v>
      </c>
      <c r="L30" s="122"/>
      <c r="M30" s="122">
        <f>IF(INDEX(ComCalc!$B$684:$U$684,1,M$23),INDEX(ComCalc!$B688:$U688,1,M$23),"")</f>
        <v>2.2061118115444026E-3</v>
      </c>
      <c r="N30" s="122"/>
      <c r="O30" s="122" t="str">
        <f>IF(INDEX(ComCalc!$B$684:$U$684,1,O$23),INDEX(ComCalc!$B688:$U688,1,O$23),"")</f>
        <v/>
      </c>
      <c r="P30" s="122"/>
      <c r="Q30" s="122" t="str">
        <f>IF(INDEX(ComCalc!$B$684:$U$684,1,Q$23),INDEX(ComCalc!$B688:$U688,1,Q$23),"")</f>
        <v/>
      </c>
      <c r="R30" s="122"/>
      <c r="S30" s="122" t="str">
        <f>IF(INDEX(ComCalc!$B$684:$U$684,1,S$23),INDEX(ComCalc!$B688:$U688,1,S$23),"")</f>
        <v/>
      </c>
      <c r="T30" s="122"/>
      <c r="U30" s="122" t="str">
        <f>IF(INDEX(ComCalc!$B$684:$U$684,1,U$23),INDEX(ComCalc!$B688:$U688,1,U$23),"")</f>
        <v/>
      </c>
      <c r="V30" s="122"/>
      <c r="W30" s="122" t="str">
        <f>IF(INDEX(ComCalc!$B$684:$U$684,1,W$23),INDEX(ComCalc!$B688:$U688,1,W$23),"")</f>
        <v/>
      </c>
      <c r="X30" s="122"/>
      <c r="Y30" s="122" t="str">
        <f>IF(INDEX(ComCalc!$B$684:$U$684,1,Y$23),INDEX(ComCalc!$B688:$U688,1,Y$23),"")</f>
        <v/>
      </c>
      <c r="Z30" s="122"/>
      <c r="AA30" s="122" t="str">
        <f>IF(INDEX(ComCalc!$B$684:$U$684,1,AA$23),INDEX(ComCalc!$B688:$U688,1,AA$23),"")</f>
        <v/>
      </c>
      <c r="AB30" s="122"/>
      <c r="AC30" s="122" t="str">
        <f>IF(INDEX(ComCalc!$B$684:$U$684,1,AC$23),INDEX(ComCalc!$B688:$U688,1,AC$23),"")</f>
        <v/>
      </c>
      <c r="AD30" s="122"/>
      <c r="AE30" s="122" t="str">
        <f>IF(INDEX(ComCalc!$B$684:$U$684,1,AE$23),INDEX(ComCalc!$B688:$U688,1,AE$23),"")</f>
        <v/>
      </c>
      <c r="AF30" s="122"/>
      <c r="AG30" s="122" t="str">
        <f>IF(INDEX(ComCalc!$B$684:$U$684,1,AG$23),INDEX(ComCalc!$B688:$U688,1,AG$23),"")</f>
        <v/>
      </c>
      <c r="AH30" s="122"/>
      <c r="AI30" s="122" t="str">
        <f>IF(INDEX(ComCalc!$B$684:$U$684,1,AI$23),INDEX(ComCalc!$B688:$U688,1,AI$23),"")</f>
        <v/>
      </c>
      <c r="AJ30" s="122"/>
      <c r="AK30" s="122" t="str">
        <f>IF(INDEX(ComCalc!$B$684:$U$684,1,AK$23),INDEX(ComCalc!$B688:$U688,1,AK$23),"")</f>
        <v/>
      </c>
      <c r="AL30" s="122"/>
      <c r="AM30" s="122" t="str">
        <f>IF(INDEX(ComCalc!$B$684:$U$684,1,AM$23),INDEX(ComCalc!$B688:$U688,1,AM$23),"")</f>
        <v/>
      </c>
      <c r="AN30" s="122"/>
      <c r="AO30" s="74" t="str">
        <f>""</f>
        <v/>
      </c>
      <c r="AP30" s="74" t="str">
        <f>""</f>
        <v/>
      </c>
    </row>
    <row r="31" spans="2:42" ht="20" customHeight="1" x14ac:dyDescent="0.2">
      <c r="B31" s="73" t="s">
        <v>239</v>
      </c>
      <c r="C31" s="122">
        <f>IF(INDEX(ComCalc!$B$684:$U$684,1,C$23),INDEX(ComCalc!$B689:$U689,1,C$23),"")</f>
        <v>0.13011425678204211</v>
      </c>
      <c r="D31" s="122"/>
      <c r="E31" s="122">
        <f>IF(INDEX(ComCalc!$B$684:$U$684,1,E$23),INDEX(ComCalc!$B689:$U689,1,E$23),"")</f>
        <v>-9.1303932994770506E-2</v>
      </c>
      <c r="F31" s="122"/>
      <c r="G31" s="122">
        <f>IF(INDEX(ComCalc!$B$684:$U$684,1,G$23),INDEX(ComCalc!$B689:$U689,1,G$23),"")</f>
        <v>0.54182538319634466</v>
      </c>
      <c r="H31" s="122"/>
      <c r="I31" s="122">
        <f>IF(INDEX(ComCalc!$B$684:$U$684,1,I$23),INDEX(ComCalc!$B689:$U689,1,I$23),"")</f>
        <v>1.6596665717849145E-2</v>
      </c>
      <c r="J31" s="122"/>
      <c r="K31" s="122">
        <f>IF(INDEX(ComCalc!$B$684:$U$684,1,K$23),INDEX(ComCalc!$B689:$U689,1,K$23),"")</f>
        <v>1.7836372260831099E-2</v>
      </c>
      <c r="L31" s="122"/>
      <c r="M31" s="122">
        <f>IF(INDEX(ComCalc!$B$684:$U$684,1,M$23),INDEX(ComCalc!$B689:$U689,1,M$23),"")</f>
        <v>-2.135117114351134E-2</v>
      </c>
      <c r="N31" s="122"/>
      <c r="O31" s="122" t="str">
        <f>IF(INDEX(ComCalc!$B$684:$U$684,1,O$23),INDEX(ComCalc!$B689:$U689,1,O$23),"")</f>
        <v/>
      </c>
      <c r="P31" s="122"/>
      <c r="Q31" s="122" t="str">
        <f>IF(INDEX(ComCalc!$B$684:$U$684,1,Q$23),INDEX(ComCalc!$B689:$U689,1,Q$23),"")</f>
        <v/>
      </c>
      <c r="R31" s="122"/>
      <c r="S31" s="122" t="str">
        <f>IF(INDEX(ComCalc!$B$684:$U$684,1,S$23),INDEX(ComCalc!$B689:$U689,1,S$23),"")</f>
        <v/>
      </c>
      <c r="T31" s="122"/>
      <c r="U31" s="122" t="str">
        <f>IF(INDEX(ComCalc!$B$684:$U$684,1,U$23),INDEX(ComCalc!$B689:$U689,1,U$23),"")</f>
        <v/>
      </c>
      <c r="V31" s="122"/>
      <c r="W31" s="122" t="str">
        <f>IF(INDEX(ComCalc!$B$684:$U$684,1,W$23),INDEX(ComCalc!$B689:$U689,1,W$23),"")</f>
        <v/>
      </c>
      <c r="X31" s="122"/>
      <c r="Y31" s="122" t="str">
        <f>IF(INDEX(ComCalc!$B$684:$U$684,1,Y$23),INDEX(ComCalc!$B689:$U689,1,Y$23),"")</f>
        <v/>
      </c>
      <c r="Z31" s="122"/>
      <c r="AA31" s="122" t="str">
        <f>IF(INDEX(ComCalc!$B$684:$U$684,1,AA$23),INDEX(ComCalc!$B689:$U689,1,AA$23),"")</f>
        <v/>
      </c>
      <c r="AB31" s="122"/>
      <c r="AC31" s="122" t="str">
        <f>IF(INDEX(ComCalc!$B$684:$U$684,1,AC$23),INDEX(ComCalc!$B689:$U689,1,AC$23),"")</f>
        <v/>
      </c>
      <c r="AD31" s="122"/>
      <c r="AE31" s="122" t="str">
        <f>IF(INDEX(ComCalc!$B$684:$U$684,1,AE$23),INDEX(ComCalc!$B689:$U689,1,AE$23),"")</f>
        <v/>
      </c>
      <c r="AF31" s="122"/>
      <c r="AG31" s="122" t="str">
        <f>IF(INDEX(ComCalc!$B$684:$U$684,1,AG$23),INDEX(ComCalc!$B689:$U689,1,AG$23),"")</f>
        <v/>
      </c>
      <c r="AH31" s="122"/>
      <c r="AI31" s="122" t="str">
        <f>IF(INDEX(ComCalc!$B$684:$U$684,1,AI$23),INDEX(ComCalc!$B689:$U689,1,AI$23),"")</f>
        <v/>
      </c>
      <c r="AJ31" s="122"/>
      <c r="AK31" s="122" t="str">
        <f>IF(INDEX(ComCalc!$B$684:$U$684,1,AK$23),INDEX(ComCalc!$B689:$U689,1,AK$23),"")</f>
        <v/>
      </c>
      <c r="AL31" s="122"/>
      <c r="AM31" s="122" t="str">
        <f>IF(INDEX(ComCalc!$B$684:$U$684,1,AM$23),INDEX(ComCalc!$B689:$U689,1,AM$23),"")</f>
        <v/>
      </c>
      <c r="AN31" s="122"/>
      <c r="AO31" s="74" t="str">
        <f>""</f>
        <v/>
      </c>
      <c r="AP31" s="74" t="str">
        <f>""</f>
        <v/>
      </c>
    </row>
    <row r="32" spans="2:42" ht="20" customHeight="1" x14ac:dyDescent="0.2">
      <c r="B32" s="73" t="s">
        <v>394</v>
      </c>
      <c r="C32" s="127">
        <f>IF(INDEX(ComCalc!$B$684:$U$684,1,C$23),INDEX(ComCalc!$B690:$U690,1,C$23),"")</f>
        <v>1.6929719817943192E-2</v>
      </c>
      <c r="D32" s="127"/>
      <c r="E32" s="127">
        <f>IF(INDEX(ComCalc!$B$684:$U$684,1,E$23),INDEX(ComCalc!$B690:$U690,1,E$23),"")</f>
        <v>8.3364081803135419E-3</v>
      </c>
      <c r="F32" s="127"/>
      <c r="G32" s="127">
        <f>IF(INDEX(ComCalc!$B$684:$U$684,1,G$23),INDEX(ComCalc!$B690:$U690,1,G$23),"")</f>
        <v>0.29357474587586574</v>
      </c>
      <c r="H32" s="127"/>
      <c r="I32" s="127">
        <f>IF(INDEX(ComCalc!$B$684:$U$684,1,I$23),INDEX(ComCalc!$B690:$U690,1,I$23),"")</f>
        <v>2.7544931295002905E-4</v>
      </c>
      <c r="J32" s="127"/>
      <c r="K32" s="127">
        <f>IF(INDEX(ComCalc!$B$684:$U$684,1,K$23),INDEX(ComCalc!$B690:$U690,1,K$23),"")</f>
        <v>3.1813617542694511E-4</v>
      </c>
      <c r="L32" s="127"/>
      <c r="M32" s="127">
        <f>IF(INDEX(ComCalc!$B$684:$U$684,1,M$23),INDEX(ComCalc!$B690:$U690,1,M$23),"")</f>
        <v>4.5587250919951135E-4</v>
      </c>
      <c r="N32" s="127"/>
      <c r="O32" s="127" t="str">
        <f>IF(INDEX(ComCalc!$B$684:$U$684,1,O$23),INDEX(ComCalc!$B690:$U690,1,O$23),"")</f>
        <v/>
      </c>
      <c r="P32" s="127"/>
      <c r="Q32" s="127" t="str">
        <f>IF(INDEX(ComCalc!$B$684:$U$684,1,Q$23),INDEX(ComCalc!$B690:$U690,1,Q$23),"")</f>
        <v/>
      </c>
      <c r="R32" s="127"/>
      <c r="S32" s="127" t="str">
        <f>IF(INDEX(ComCalc!$B$684:$U$684,1,S$23),INDEX(ComCalc!$B690:$U690,1,S$23),"")</f>
        <v/>
      </c>
      <c r="T32" s="127"/>
      <c r="U32" s="127" t="str">
        <f>IF(INDEX(ComCalc!$B$684:$U$684,1,U$23),INDEX(ComCalc!$B690:$U690,1,U$23),"")</f>
        <v/>
      </c>
      <c r="V32" s="127"/>
      <c r="W32" s="127" t="str">
        <f>IF(INDEX(ComCalc!$B$684:$U$684,1,W$23),INDEX(ComCalc!$B690:$U690,1,W$23),"")</f>
        <v/>
      </c>
      <c r="X32" s="127"/>
      <c r="Y32" s="127" t="str">
        <f>IF(INDEX(ComCalc!$B$684:$U$684,1,Y$23),INDEX(ComCalc!$B690:$U690,1,Y$23),"")</f>
        <v/>
      </c>
      <c r="Z32" s="127"/>
      <c r="AA32" s="127" t="str">
        <f>IF(INDEX(ComCalc!$B$684:$U$684,1,AA$23),INDEX(ComCalc!$B690:$U690,1,AA$23),"")</f>
        <v/>
      </c>
      <c r="AB32" s="127"/>
      <c r="AC32" s="127" t="str">
        <f>IF(INDEX(ComCalc!$B$684:$U$684,1,AC$23),INDEX(ComCalc!$B690:$U690,1,AC$23),"")</f>
        <v/>
      </c>
      <c r="AD32" s="127"/>
      <c r="AE32" s="127" t="str">
        <f>IF(INDEX(ComCalc!$B$684:$U$684,1,AE$23),INDEX(ComCalc!$B690:$U690,1,AE$23),"")</f>
        <v/>
      </c>
      <c r="AF32" s="127"/>
      <c r="AG32" s="127" t="str">
        <f>IF(INDEX(ComCalc!$B$684:$U$684,1,AG$23),INDEX(ComCalc!$B690:$U690,1,AG$23),"")</f>
        <v/>
      </c>
      <c r="AH32" s="127"/>
      <c r="AI32" s="127" t="str">
        <f>IF(INDEX(ComCalc!$B$684:$U$684,1,AI$23),INDEX(ComCalc!$B690:$U690,1,AI$23),"")</f>
        <v/>
      </c>
      <c r="AJ32" s="127"/>
      <c r="AK32" s="127" t="str">
        <f>IF(INDEX(ComCalc!$B$684:$U$684,1,AK$23),INDEX(ComCalc!$B690:$U690,1,AK$23),"")</f>
        <v/>
      </c>
      <c r="AL32" s="127"/>
      <c r="AM32" s="127" t="str">
        <f>IF(INDEX(ComCalc!$B$684:$U$684,1,AM$23),INDEX(ComCalc!$B690:$U690,1,AM$23),"")</f>
        <v/>
      </c>
      <c r="AN32" s="127"/>
      <c r="AO32" s="74" t="str">
        <f>""</f>
        <v/>
      </c>
      <c r="AP32" s="74" t="str">
        <f>""</f>
        <v/>
      </c>
    </row>
    <row r="33" spans="1:42" ht="20" customHeight="1" x14ac:dyDescent="0.2">
      <c r="B33" s="73" t="s">
        <v>340</v>
      </c>
      <c r="C33" s="122">
        <f>IF(INDEX(ComCalc!$B$684:$U$684,1,C$23),INDEX(ComCalc!$B693:$U693,1,C$23),"")</f>
        <v>0.5799348273242082</v>
      </c>
      <c r="D33" s="122"/>
      <c r="E33" s="122">
        <f>IF(INDEX(ComCalc!$B$684:$U$684,1,E$23),INDEX(ComCalc!$B693:$U693,1,E$23),"")</f>
        <v>7.4740654399276685E-2</v>
      </c>
      <c r="F33" s="122"/>
      <c r="G33" s="122">
        <f>IF(INDEX(ComCalc!$B$684:$U$684,1,G$23),INDEX(ComCalc!$B693:$U693,1,G$23),"")</f>
        <v>0.31395460100719019</v>
      </c>
      <c r="H33" s="122"/>
      <c r="I33" s="122">
        <f>IF(INDEX(ComCalc!$B$684:$U$684,1,I$23),INDEX(ComCalc!$B693:$U693,1,I$23),"")</f>
        <v>3.7870663002842475E-2</v>
      </c>
      <c r="J33" s="122"/>
      <c r="K33" s="122">
        <f>IF(INDEX(ComCalc!$B$684:$U$684,1,K$23),INDEX(ComCalc!$B693:$U693,1,K$23),"")</f>
        <v>0.22817909505449507</v>
      </c>
      <c r="L33" s="122"/>
      <c r="M33" s="122">
        <f>IF(INDEX(ComCalc!$B$684:$U$684,1,M$23),INDEX(ComCalc!$B693:$U693,1,M$23),"")</f>
        <v>0.2468826990366112</v>
      </c>
      <c r="N33" s="122"/>
      <c r="O33" s="122" t="str">
        <f>IF(INDEX(ComCalc!$B$684:$U$684,1,O$23),INDEX(ComCalc!$B693:$U693,1,O$23),"")</f>
        <v/>
      </c>
      <c r="P33" s="122"/>
      <c r="Q33" s="122" t="str">
        <f>IF(INDEX(ComCalc!$B$684:$U$684,1,Q$23),INDEX(ComCalc!$B693:$U693,1,Q$23),"")</f>
        <v/>
      </c>
      <c r="R33" s="122"/>
      <c r="S33" s="122" t="str">
        <f>IF(INDEX(ComCalc!$B$684:$U$684,1,S$23),INDEX(ComCalc!$B693:$U693,1,S$23),"")</f>
        <v/>
      </c>
      <c r="T33" s="122"/>
      <c r="U33" s="122" t="str">
        <f>IF(INDEX(ComCalc!$B$684:$U$684,1,U$23),INDEX(ComCalc!$B693:$U693,1,U$23),"")</f>
        <v/>
      </c>
      <c r="V33" s="122"/>
      <c r="W33" s="122" t="str">
        <f>IF(INDEX(ComCalc!$B$684:$U$684,1,W$23),INDEX(ComCalc!$B693:$U693,1,W$23),"")</f>
        <v/>
      </c>
      <c r="X33" s="122"/>
      <c r="Y33" s="122" t="str">
        <f>IF(INDEX(ComCalc!$B$684:$U$684,1,Y$23),INDEX(ComCalc!$B693:$U693,1,Y$23),"")</f>
        <v/>
      </c>
      <c r="Z33" s="122"/>
      <c r="AA33" s="122" t="str">
        <f>IF(INDEX(ComCalc!$B$684:$U$684,1,AA$23),INDEX(ComCalc!$B693:$U693,1,AA$23),"")</f>
        <v/>
      </c>
      <c r="AB33" s="122"/>
      <c r="AC33" s="122" t="str">
        <f>IF(INDEX(ComCalc!$B$684:$U$684,1,AC$23),INDEX(ComCalc!$B693:$U693,1,AC$23),"")</f>
        <v/>
      </c>
      <c r="AD33" s="122"/>
      <c r="AE33" s="122" t="str">
        <f>IF(INDEX(ComCalc!$B$684:$U$684,1,AE$23),INDEX(ComCalc!$B693:$U693,1,AE$23),"")</f>
        <v/>
      </c>
      <c r="AF33" s="122"/>
      <c r="AG33" s="122" t="str">
        <f>IF(INDEX(ComCalc!$B$684:$U$684,1,AG$23),INDEX(ComCalc!$B693:$U693,1,AG$23),"")</f>
        <v/>
      </c>
      <c r="AH33" s="122"/>
      <c r="AI33" s="122" t="str">
        <f>IF(INDEX(ComCalc!$B$684:$U$684,1,AI$23),INDEX(ComCalc!$B693:$U693,1,AI$23),"")</f>
        <v/>
      </c>
      <c r="AJ33" s="122"/>
      <c r="AK33" s="122" t="str">
        <f>IF(INDEX(ComCalc!$B$684:$U$684,1,AK$23),INDEX(ComCalc!$B693:$U693,1,AK$23),"")</f>
        <v/>
      </c>
      <c r="AL33" s="122"/>
      <c r="AM33" s="122" t="str">
        <f>IF(INDEX(ComCalc!$B$684:$U$684,1,AM$23),INDEX(ComCalc!$B693:$U693,1,AM$23),"")</f>
        <v/>
      </c>
      <c r="AN33" s="122"/>
      <c r="AO33" s="74" t="str">
        <f>""</f>
        <v/>
      </c>
      <c r="AP33" s="74" t="str">
        <f>""</f>
        <v/>
      </c>
    </row>
    <row r="37" spans="1:42" ht="23" customHeight="1" x14ac:dyDescent="0.2">
      <c r="B37" s="59" t="s">
        <v>244</v>
      </c>
      <c r="C37" s="63" t="str">
        <f>INDEX(CompositeNames,ComCalc!A445,1)&amp;" = "&amp;ComCalc!AB488</f>
        <v>Attentional Fluency = 11.6463 + 0.1709 * Processing Speed + -0.334 * Working Memory + 0.967 * Attention + 0.0853 * Executive Functions + 0.0373 * Planning + -0.043 * Fluency</v>
      </c>
      <c r="F37" s="60"/>
      <c r="G37" s="60"/>
      <c r="H37" s="60"/>
      <c r="L37" s="60"/>
      <c r="W37" s="63"/>
      <c r="X37" s="60"/>
    </row>
    <row r="38" spans="1:42" ht="18" x14ac:dyDescent="0.2">
      <c r="B38" s="59" t="s">
        <v>395</v>
      </c>
      <c r="C38" s="134">
        <f>ComCalc!B472</f>
        <v>0.79381516336020352</v>
      </c>
      <c r="D38" s="134"/>
      <c r="F38" s="60"/>
      <c r="G38" s="60"/>
      <c r="H38" s="60"/>
      <c r="L38" s="60"/>
      <c r="W38" s="63"/>
      <c r="X38" s="60"/>
    </row>
    <row r="39" spans="1:42" x14ac:dyDescent="0.2">
      <c r="B39" s="59" t="str">
        <f>"Actual "&amp;INDEX(ComCalc!P2:P21,ComCalc!A445,1)&amp;" Score (Y)"</f>
        <v>Actual Attentional Fluency Score (Y)</v>
      </c>
      <c r="C39" s="135">
        <f>INDEX('Composite Stats'!C2:C21,ComCalc!A659,1)</f>
        <v>96</v>
      </c>
      <c r="D39" s="135"/>
      <c r="F39" s="60"/>
      <c r="G39" s="60"/>
      <c r="H39" s="60"/>
      <c r="L39" s="60"/>
      <c r="W39" s="63"/>
      <c r="X39" s="60"/>
    </row>
    <row r="40" spans="1:42" x14ac:dyDescent="0.2">
      <c r="B40" s="59" t="str">
        <f>"Predicted "&amp;INDEX(ComCalc!P2:P21,ComCalc!A445,1)&amp;" Score (Ŷ)"</f>
        <v>Predicted Attentional Fluency Score (Ŷ)</v>
      </c>
      <c r="C40" s="137">
        <f t="array" ref="C40">SUM(ComCalc!AB38:AB57*ComCalc!Y447:Y466)+ComCalc!B477</f>
        <v>94.752360003856253</v>
      </c>
      <c r="D40" s="138"/>
      <c r="F40" s="60"/>
      <c r="G40" s="60"/>
      <c r="H40" s="60"/>
      <c r="L40" s="60"/>
      <c r="Q40" s="136"/>
      <c r="R40" s="136"/>
    </row>
    <row r="41" spans="1:42" x14ac:dyDescent="0.2">
      <c r="B41" s="59" t="s">
        <v>241</v>
      </c>
      <c r="C41" s="135">
        <f>C39-C40</f>
        <v>1.2476399961437465</v>
      </c>
      <c r="D41" s="135"/>
      <c r="E41" s="63"/>
      <c r="F41" s="60"/>
      <c r="G41" s="60"/>
      <c r="H41" s="60"/>
      <c r="L41" s="60"/>
    </row>
    <row r="42" spans="1:42" x14ac:dyDescent="0.2">
      <c r="B42" s="59" t="s">
        <v>337</v>
      </c>
      <c r="C42" s="125">
        <f>ROUND(ComCalc!AK478,ComCalc!AK479)</f>
        <v>0.87</v>
      </c>
      <c r="D42" s="126"/>
      <c r="E42" s="63"/>
      <c r="F42" s="60"/>
      <c r="G42" s="60"/>
      <c r="H42" s="60"/>
      <c r="L42" s="60"/>
    </row>
    <row r="43" spans="1:42" x14ac:dyDescent="0.2">
      <c r="B43" s="59" t="s">
        <v>240</v>
      </c>
      <c r="C43" s="134">
        <f>ComCalc!B473</f>
        <v>6.8111370742302793</v>
      </c>
      <c r="D43" s="134"/>
      <c r="E43" s="63"/>
      <c r="F43" s="63"/>
      <c r="G43" s="60"/>
      <c r="H43" s="60"/>
      <c r="L43" s="60"/>
      <c r="T43" s="130"/>
      <c r="U43" s="130"/>
    </row>
    <row r="44" spans="1:42" x14ac:dyDescent="0.2">
      <c r="A44" s="60"/>
      <c r="B44" s="59" t="str">
        <f>"Estimated Proportion with Error of "&amp;IF(ComCalc!$A$208=1,ROUND(C41,0),ROUND(ABS(C41),0))&amp;" or "&amp;IF(ComCalc!$A$208=2,"more",IF(C41&lt;0,"less","more"))</f>
        <v>Estimated Proportion with Error of 1 or more</v>
      </c>
      <c r="C44" s="133">
        <f>ComCalc!D25</f>
        <v>0.85</v>
      </c>
      <c r="D44" s="133"/>
      <c r="G44" s="60"/>
    </row>
    <row r="45" spans="1:42" x14ac:dyDescent="0.2">
      <c r="C45" s="72">
        <f>'Create Composites'!M3</f>
        <v>0.05</v>
      </c>
    </row>
    <row r="46" spans="1:42" x14ac:dyDescent="0.2">
      <c r="A46" s="75"/>
    </row>
  </sheetData>
  <sheetProtection sheet="1" formatCells="0" formatColumns="0" formatRows="0"/>
  <mergeCells count="224">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 ref="C44:D44"/>
    <mergeCell ref="C43:D43"/>
    <mergeCell ref="M32:N32"/>
    <mergeCell ref="O32:P32"/>
    <mergeCell ref="C32:D32"/>
    <mergeCell ref="E32:F32"/>
    <mergeCell ref="C31:D31"/>
    <mergeCell ref="G32:H32"/>
    <mergeCell ref="I32:J32"/>
    <mergeCell ref="K32:L32"/>
    <mergeCell ref="C39:D39"/>
    <mergeCell ref="S23:T23"/>
    <mergeCell ref="M27:N27"/>
    <mergeCell ref="O27:P27"/>
    <mergeCell ref="Q27:R27"/>
    <mergeCell ref="M29:N29"/>
    <mergeCell ref="M33:N33"/>
    <mergeCell ref="O33:P33"/>
    <mergeCell ref="Q33:R33"/>
    <mergeCell ref="O31:P31"/>
    <mergeCell ref="Q31:R31"/>
    <mergeCell ref="M31:N31"/>
    <mergeCell ref="S27:T27"/>
    <mergeCell ref="S32:T32"/>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W30:X30"/>
    <mergeCell ref="Y30:Z30"/>
    <mergeCell ref="AA30:AB30"/>
    <mergeCell ref="AC30:AD30"/>
    <mergeCell ref="AE30:AF30"/>
    <mergeCell ref="U31:V31"/>
    <mergeCell ref="AK29:AL29"/>
    <mergeCell ref="AI29:AJ29"/>
    <mergeCell ref="U30:V30"/>
    <mergeCell ref="AG30:AH30"/>
    <mergeCell ref="AK30:AL30"/>
    <mergeCell ref="AK31:AL31"/>
    <mergeCell ref="AI24:AJ24"/>
    <mergeCell ref="AI25:AJ25"/>
    <mergeCell ref="AK24:AL24"/>
    <mergeCell ref="W29:X29"/>
    <mergeCell ref="Y29:Z29"/>
    <mergeCell ref="AA29:AB29"/>
    <mergeCell ref="AC29:AD29"/>
    <mergeCell ref="AE29:AF29"/>
    <mergeCell ref="AG29:AH29"/>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0</v>
      </c>
      <c r="T54" s="10" t="b">
        <v>0</v>
      </c>
      <c r="U54" s="10" t="b">
        <v>1</v>
      </c>
      <c r="V54">
        <v>52</v>
      </c>
    </row>
    <row r="55" spans="1:22" x14ac:dyDescent="0.15">
      <c r="A55" t="str">
        <f>'Create Composites'!A56</f>
        <v>WRAT5 Spelling</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Test 63</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Test 64</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Test 65</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Test 66</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Test 67</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Test 68</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Test 69</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Test 70</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Test 71</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Test 72</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Test 73</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Test 74</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Test 75</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Test 76</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Test 77</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Test 78</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Test 79</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Test 80</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Test 81</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Test 82</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Test 83</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Test 84</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Test 85</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Test 86</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Test 87</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Test 88</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Test 89</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Test 90</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Test 91</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Test 92</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Test 93</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Test 94</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Test 95</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Test 96</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Test 97</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Test 98</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Test 99</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Test 100</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1</v>
      </c>
      <c r="C104">
        <f>('Create Composites'!$B4&lt;&gt;"")*C3</f>
        <v>1</v>
      </c>
      <c r="D104">
        <f>('Create Composites'!$B4&lt;&gt;"")*D3</f>
        <v>0</v>
      </c>
      <c r="E104">
        <f>('Create Composites'!$B4&lt;&gt;"")*E3</f>
        <v>1</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1</v>
      </c>
      <c r="S104">
        <f>('Create Composites'!$B4&lt;&gt;"")*S3</f>
        <v>0</v>
      </c>
      <c r="T104">
        <f>('Create Composites'!$B4&lt;&gt;"")*T3</f>
        <v>0</v>
      </c>
      <c r="U104">
        <f>('Create Composites'!$B4&lt;&gt;"")*U3</f>
        <v>0</v>
      </c>
    </row>
    <row r="105" spans="1:22" x14ac:dyDescent="0.15">
      <c r="A105" t="str">
        <f t="shared" ref="A105:A168" si="0">A4</f>
        <v>Vocabulary</v>
      </c>
      <c r="B105">
        <f>('Create Composites'!$B5&lt;&gt;"")*B4</f>
        <v>0</v>
      </c>
      <c r="C105">
        <f>('Create Composites'!$B5&lt;&gt;"")*C4</f>
        <v>0</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15">
      <c r="A106" t="str">
        <f t="shared" si="0"/>
        <v>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Matrix Reasoning</v>
      </c>
      <c r="B107">
        <f>('Create Composites'!$B7&lt;&gt;"")*B6</f>
        <v>1</v>
      </c>
      <c r="C107">
        <f>('Create Composites'!$B7&lt;&gt;"")*C6</f>
        <v>0</v>
      </c>
      <c r="D107">
        <f>('Create Composites'!$B7&lt;&gt;"")*D6</f>
        <v>1</v>
      </c>
      <c r="E107">
        <f>('Create Composites'!$B7&lt;&gt;"")*E6</f>
        <v>0</v>
      </c>
      <c r="F107">
        <f>('Create Composites'!$B7&lt;&gt;"")*F6</f>
        <v>1</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1</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15">
      <c r="A110" t="str">
        <f t="shared" si="0"/>
        <v>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1</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1</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1</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1</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1</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1</v>
      </c>
      <c r="T135">
        <f>('Create Composites'!$B35&lt;&gt;"")*T34</f>
        <v>0</v>
      </c>
      <c r="U135">
        <f>('Create Composites'!$B35&lt;&gt;"")*U34</f>
        <v>0</v>
      </c>
    </row>
    <row r="136" spans="1:21" x14ac:dyDescent="0.15">
      <c r="A136" t="str">
        <f t="shared" si="0"/>
        <v>TOPF</v>
      </c>
      <c r="B136">
        <f>('Create Composites'!$B36&lt;&gt;"")*B35</f>
        <v>0</v>
      </c>
      <c r="C136">
        <f>('Create Composites'!$B36&lt;&gt;"")*C35</f>
        <v>1</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1</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1</v>
      </c>
      <c r="H139">
        <f>('Create Composites'!$B39&lt;&gt;"")*H38</f>
        <v>0</v>
      </c>
      <c r="I139">
        <f>('Create Composites'!$B39&lt;&gt;"")*I38</f>
        <v>0</v>
      </c>
      <c r="J139">
        <f>('Create Composites'!$B39&lt;&gt;"")*J38</f>
        <v>0</v>
      </c>
      <c r="K139">
        <f>('Create Composites'!$B39&lt;&gt;"")*K38</f>
        <v>0</v>
      </c>
      <c r="L139">
        <f>('Create Composites'!$B39&lt;&gt;"")*L38</f>
        <v>0</v>
      </c>
      <c r="M139">
        <f>('Create Composites'!$B39&lt;&gt;"")*M38</f>
        <v>1</v>
      </c>
      <c r="N139">
        <f>('Create Composites'!$B39&lt;&gt;"")*N38</f>
        <v>0</v>
      </c>
      <c r="O139">
        <f>('Create Composites'!$B39&lt;&gt;"")*O38</f>
        <v>0</v>
      </c>
      <c r="P139">
        <f>('Create Composites'!$B39&lt;&gt;"")*P38</f>
        <v>0</v>
      </c>
      <c r="Q139">
        <f>('Create Composites'!$B39&lt;&gt;"")*Q38</f>
        <v>1</v>
      </c>
      <c r="R139">
        <f>('Create Composites'!$B39&lt;&gt;"")*R38</f>
        <v>1</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1</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1</v>
      </c>
      <c r="P142">
        <f>('Create Composites'!$B42&lt;&gt;"")*P41</f>
        <v>0</v>
      </c>
      <c r="Q142">
        <f>('Create Composites'!$B42&lt;&gt;"")*Q41</f>
        <v>0</v>
      </c>
      <c r="R142">
        <f>('Create Composites'!$B42&lt;&gt;"")*R41</f>
        <v>1</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1</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1</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1</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1</v>
      </c>
      <c r="Q144">
        <f>('Create Composites'!$B44&lt;&gt;"")*Q43</f>
        <v>0</v>
      </c>
      <c r="R144">
        <f>('Create Composites'!$B44&lt;&gt;"")*R43</f>
        <v>1</v>
      </c>
      <c r="S144">
        <f>('Create Composites'!$B44&lt;&gt;"")*S43</f>
        <v>0</v>
      </c>
      <c r="T144">
        <f>('Create Composites'!$B44&lt;&gt;"")*T43</f>
        <v>0</v>
      </c>
      <c r="U144">
        <f>('Create Composites'!$B44&lt;&gt;"")*U43</f>
        <v>0</v>
      </c>
    </row>
    <row r="145" spans="1:21" x14ac:dyDescent="0.15">
      <c r="A145" t="str">
        <f t="shared" si="0"/>
        <v>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1</v>
      </c>
      <c r="H146">
        <f>('Create Composites'!$B46&lt;&gt;"")*H45</f>
        <v>0</v>
      </c>
      <c r="I146">
        <f>('Create Composites'!$B46&lt;&gt;"")*I45</f>
        <v>1</v>
      </c>
      <c r="J146">
        <f>('Create Composites'!$B46&lt;&gt;"")*J45</f>
        <v>0</v>
      </c>
      <c r="K146">
        <f>('Create Composites'!$B46&lt;&gt;"")*K45</f>
        <v>1</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1</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0</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0</v>
      </c>
      <c r="S155">
        <f>('Create Composites'!$B55&lt;&gt;"")*S54</f>
        <v>0</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Test 63</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Test 64</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Test 65</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Test 66</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Test 67</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Test 68</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Test 69</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Test 70</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Test 71</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Test 72</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Test 73</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Test 74</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Test 75</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Test 76</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Test 77</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Test 78</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Test 79</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Test 80</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Test 81</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Test 82</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Test 83</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Test 84</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Test 85</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Test 86</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Test 87</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Test 88</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Test 89</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Test 90</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Test 91</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Test 92</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Test 93</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Test 94</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Test 95</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Test 96</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Test 97</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Test 98</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Test 99</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Test 100</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0.87</v>
      </c>
      <c r="C205">
        <f>IF(C104=1,IF(Correlations!$E3="",ComCalc!$B$22,Correlations!$E3),0)</f>
        <v>0.87</v>
      </c>
      <c r="D205">
        <f>IF(D104=1,IF(Correlations!$E3="",ComCalc!$B$22,Correlations!$E3),0)</f>
        <v>0</v>
      </c>
      <c r="E205">
        <f>IF(E104=1,IF(Correlations!$E3="",ComCalc!$B$22,Correlations!$E3),0)</f>
        <v>0.87</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0.87</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v>
      </c>
      <c r="C206">
        <f>IF(C105=1,IF(Correlations!$E4="",ComCalc!$B$22,Correlations!$E4),0)</f>
        <v>0</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0.9</v>
      </c>
      <c r="C208">
        <f>IF(C107=1,IF(Correlations!$E6="",ComCalc!$B$22,Correlations!$E6),0)</f>
        <v>0</v>
      </c>
      <c r="D208">
        <f>IF(D107=1,IF(Correlations!$E6="",ComCalc!$B$22,Correlations!$E6),0)</f>
        <v>0.9</v>
      </c>
      <c r="E208">
        <f>IF(E107=1,IF(Correlations!$E6="",ComCalc!$B$22,Correlations!$E6),0)</f>
        <v>0</v>
      </c>
      <c r="F208">
        <f>IF(F107=1,IF(Correlations!$E6="",ComCalc!$B$22,Correlations!$E6),0)</f>
        <v>0.9</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0.9</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0.86</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0.87</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0.88</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0.41</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0.41</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0.41</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0.45</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0.45</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0.46</v>
      </c>
      <c r="D226">
        <f>IF(D125=1,IF(Correlations!$E24="",ComCalc!$B$22,Correlations!$E24),0)</f>
        <v>0</v>
      </c>
      <c r="E226">
        <f>IF(E125=1,IF(Correlations!$E24="",ComCalc!$B$22,Correlations!$E24),0)</f>
        <v>0.46</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0.46</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0.53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0.53</v>
      </c>
      <c r="P227">
        <f>IF(P126=1,IF(Correlations!$E25="",ComCalc!$B$22,Correlations!$E25),0)</f>
        <v>0</v>
      </c>
      <c r="Q227">
        <f>IF(Q126=1,IF(Correlations!$E25="",ComCalc!$B$22,Correlations!$E25),0)</f>
        <v>0</v>
      </c>
      <c r="R227">
        <f>IF(R126=1,IF(Correlations!$E25="",ComCalc!$B$22,Correlations!$E25),0)</f>
        <v>0.53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0.33</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0.33</v>
      </c>
      <c r="Q228">
        <f>IF(Q127=1,IF(Correlations!$E26="",ComCalc!$B$22,Correlations!$E26),0)</f>
        <v>0</v>
      </c>
      <c r="R228">
        <f>IF(R127=1,IF(Correlations!$E26="",ComCalc!$B$22,Correlations!$E26),0)</f>
        <v>0.33</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0.59</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0.59</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0.73</v>
      </c>
      <c r="E232">
        <f>IF(E131=1,IF(Correlations!$E30="",ComCalc!$B$22,Correlations!$E30),0)</f>
        <v>0</v>
      </c>
      <c r="F232">
        <f>IF(F131=1,IF(Correlations!$E30="",ComCalc!$B$22,Correlations!$E30),0)</f>
        <v>0.73</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0.73</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0.91</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0.91</v>
      </c>
      <c r="N233">
        <f>IF(N132=1,IF(Correlations!$E31="",ComCalc!$B$22,Correlations!$E31),0)</f>
        <v>0.91</v>
      </c>
      <c r="O233">
        <f>IF(O132=1,IF(Correlations!$E31="",ComCalc!$B$22,Correlations!$E31),0)</f>
        <v>0</v>
      </c>
      <c r="P233">
        <f>IF(P132=1,IF(Correlations!$E31="",ComCalc!$B$22,Correlations!$E31),0)</f>
        <v>0</v>
      </c>
      <c r="Q233">
        <f>IF(Q132=1,IF(Correlations!$E31="",ComCalc!$B$22,Correlations!$E31),0)</f>
        <v>0.91</v>
      </c>
      <c r="R233">
        <f>IF(R132=1,IF(Correlations!$E31="",ComCalc!$B$22,Correlations!$E31),0)</f>
        <v>0.91</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0.76</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0.76</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0.76</v>
      </c>
      <c r="S234">
        <f>IF(S133=1,IF(Correlations!$E32="",ComCalc!$B$22,Correlations!$E32),0)</f>
        <v>0.76</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0.81399999999999995</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0.98399999999999999</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0.98</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0.98</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0.89</v>
      </c>
      <c r="H238">
        <f>IF(H137=1,IF(Correlations!$E36="",ComCalc!$B$22,Correlations!$E36),0)</f>
        <v>0</v>
      </c>
      <c r="I238">
        <f>IF(I137=1,IF(Correlations!$E36="",ComCalc!$B$22,Correlations!$E36),0)</f>
        <v>0</v>
      </c>
      <c r="J238">
        <f>IF(J137=1,IF(Correlations!$E36="",ComCalc!$B$22,Correlations!$E36),0)</f>
        <v>0.89</v>
      </c>
      <c r="K238">
        <f>IF(K137=1,IF(Correlations!$E36="",ComCalc!$B$22,Correlations!$E36),0)</f>
        <v>0</v>
      </c>
      <c r="L238">
        <f>IF(L137=1,IF(Correlations!$E36="",ComCalc!$B$22,Correlations!$E36),0)</f>
        <v>0</v>
      </c>
      <c r="M238">
        <f>IF(M137=1,IF(Correlations!$E36="",ComCalc!$B$22,Correlations!$E36),0)</f>
        <v>0</v>
      </c>
      <c r="N238">
        <f>IF(N137=1,IF(Correlations!$E36="",ComCalc!$B$22,Correlations!$E36),0)</f>
        <v>0.89</v>
      </c>
      <c r="O238">
        <f>IF(O137=1,IF(Correlations!$E36="",ComCalc!$B$22,Correlations!$E36),0)</f>
        <v>0</v>
      </c>
      <c r="P238">
        <f>IF(P137=1,IF(Correlations!$E36="",ComCalc!$B$22,Correlations!$E36),0)</f>
        <v>0</v>
      </c>
      <c r="Q238">
        <f>IF(Q137=1,IF(Correlations!$E36="",ComCalc!$B$22,Correlations!$E36),0)</f>
        <v>0</v>
      </c>
      <c r="R238">
        <f>IF(R137=1,IF(Correlations!$E36="",ComCalc!$B$22,Correlations!$E36),0)</f>
        <v>0.89</v>
      </c>
      <c r="S238">
        <f>IF(S137=1,IF(Correlations!$E36="",ComCalc!$B$22,Correlations!$E36),0)</f>
        <v>0</v>
      </c>
      <c r="T238">
        <f>IF(T137=1,IF(Correlations!$E36="",ComCalc!$B$22,Correlations!$E36),0)</f>
        <v>0.89</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0.92</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0.92</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0.92</v>
      </c>
      <c r="S239">
        <f>IF(S138=1,IF(Correlations!$E37="",ComCalc!$B$22,Correlations!$E37),0)</f>
        <v>0</v>
      </c>
      <c r="T239">
        <f>IF(T138=1,IF(Correlations!$E37="",ComCalc!$B$22,Correlations!$E37),0)</f>
        <v>0</v>
      </c>
      <c r="U239">
        <f>IF(U138=1,IF(Correlations!$E37="",ComCalc!$B$22,Correlations!$E37),0)</f>
        <v>0.92</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0.71</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0.71</v>
      </c>
      <c r="N240">
        <f>IF(N139=1,IF(Correlations!$E38="",ComCalc!$B$22,Correlations!$E38),0)</f>
        <v>0</v>
      </c>
      <c r="O240">
        <f>IF(O139=1,IF(Correlations!$E38="",ComCalc!$B$22,Correlations!$E38),0)</f>
        <v>0</v>
      </c>
      <c r="P240">
        <f>IF(P139=1,IF(Correlations!$E38="",ComCalc!$B$22,Correlations!$E38),0)</f>
        <v>0</v>
      </c>
      <c r="Q240">
        <f>IF(Q139=1,IF(Correlations!$E38="",ComCalc!$B$22,Correlations!$E38),0)</f>
        <v>0.71</v>
      </c>
      <c r="R240">
        <f>IF(R139=1,IF(Correlations!$E38="",ComCalc!$B$22,Correlations!$E38),0)</f>
        <v>0.71</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0.71</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0.71</v>
      </c>
      <c r="P243">
        <f>IF(P142=1,IF(Correlations!$E41="",ComCalc!$B$22,Correlations!$E41),0)</f>
        <v>0</v>
      </c>
      <c r="Q243">
        <f>IF(Q142=1,IF(Correlations!$E41="",ComCalc!$B$22,Correlations!$E41),0)</f>
        <v>0</v>
      </c>
      <c r="R243">
        <f>IF(R142=1,IF(Correlations!$E41="",ComCalc!$B$22,Correlations!$E41),0)</f>
        <v>0.71</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0.67</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0.67</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0.59</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0.59</v>
      </c>
      <c r="Q245">
        <f>IF(Q144=1,IF(Correlations!$E43="",ComCalc!$B$22,Correlations!$E43),0)</f>
        <v>0</v>
      </c>
      <c r="R245">
        <f>IF(R144=1,IF(Correlations!$E43="",ComCalc!$B$22,Correlations!$E43),0)</f>
        <v>0.59</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0.88</v>
      </c>
      <c r="H247">
        <f>IF(H146=1,IF(Correlations!$E45="",ComCalc!$B$22,Correlations!$E45),0)</f>
        <v>0</v>
      </c>
      <c r="I247">
        <f>IF(I146=1,IF(Correlations!$E45="",ComCalc!$B$22,Correlations!$E45),0)</f>
        <v>0.88</v>
      </c>
      <c r="J247">
        <f>IF(J146=1,IF(Correlations!$E45="",ComCalc!$B$22,Correlations!$E45),0)</f>
        <v>0</v>
      </c>
      <c r="K247">
        <f>IF(K146=1,IF(Correlations!$E45="",ComCalc!$B$22,Correlations!$E45),0)</f>
        <v>0.88</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0.88</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Test 63</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Test 64</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Test 65</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Test 66</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Test 67</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Test 68</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Test 69</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Test 70</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Test 71</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Test 72</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Test 73</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Test 74</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Test 75</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Test 76</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Test 77</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Test 78</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Test 79</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Test 80</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Test 81</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Test 82</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Test 83</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Test 84</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Test 85</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Test 86</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Test 87</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Test 88</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Test 89</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Test 90</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Test 91</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Test 92</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Test 93</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Test 94</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Test 95</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Test 96</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Test 97</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Test 98</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Test 99</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Test 100</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f t="shared" ref="B306:K306" si="4">IF(B104,$V3,"")</f>
        <v>1</v>
      </c>
      <c r="C306">
        <f t="shared" si="4"/>
        <v>1</v>
      </c>
      <c r="D306" t="str">
        <f t="shared" si="4"/>
        <v/>
      </c>
      <c r="E306">
        <f t="shared" si="4"/>
        <v>1</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f t="shared" si="5"/>
        <v>1</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t="str">
        <f t="shared" ref="B307:K307" si="6">IF(B105,$V4,"")</f>
        <v/>
      </c>
      <c r="C307" t="str">
        <f t="shared" si="6"/>
        <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f t="shared" ref="B309:K309" si="10">IF(B107,$V6,"")</f>
        <v>4</v>
      </c>
      <c r="C309" t="str">
        <f t="shared" si="10"/>
        <v/>
      </c>
      <c r="D309">
        <f t="shared" si="10"/>
        <v>4</v>
      </c>
      <c r="E309" t="str">
        <f t="shared" si="10"/>
        <v/>
      </c>
      <c r="F309">
        <f t="shared" si="10"/>
        <v>4</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f t="shared" si="11"/>
        <v>4</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f t="shared" si="22"/>
        <v>10</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f t="shared" si="32"/>
        <v>15</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f t="shared" si="34"/>
        <v>16</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f t="shared" si="63"/>
        <v>30</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f t="shared" si="65"/>
        <v>31</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f t="shared" si="67"/>
        <v>32</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f t="shared" si="68"/>
        <v>33</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f t="shared" si="69"/>
        <v>33</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f t="shared" si="74"/>
        <v>36</v>
      </c>
      <c r="H341" t="str">
        <f t="shared" si="74"/>
        <v/>
      </c>
      <c r="I341" t="str">
        <f t="shared" si="74"/>
        <v/>
      </c>
      <c r="J341" t="str">
        <f t="shared" si="74"/>
        <v/>
      </c>
      <c r="K341" t="str">
        <f t="shared" si="74"/>
        <v/>
      </c>
      <c r="L341" t="str">
        <f t="shared" ref="L341:U341" si="75">IF(L139,$V38,"")</f>
        <v/>
      </c>
      <c r="M341">
        <f t="shared" si="75"/>
        <v>36</v>
      </c>
      <c r="N341" t="str">
        <f t="shared" si="75"/>
        <v/>
      </c>
      <c r="O341" t="str">
        <f t="shared" si="75"/>
        <v/>
      </c>
      <c r="P341" t="str">
        <f t="shared" si="75"/>
        <v/>
      </c>
      <c r="Q341">
        <f t="shared" si="75"/>
        <v>36</v>
      </c>
      <c r="R341">
        <f t="shared" si="75"/>
        <v>36</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f t="shared" si="80"/>
        <v>39</v>
      </c>
      <c r="I344" t="str">
        <f t="shared" si="80"/>
        <v/>
      </c>
      <c r="J344" t="str">
        <f t="shared" si="80"/>
        <v/>
      </c>
      <c r="K344" t="str">
        <f t="shared" si="80"/>
        <v/>
      </c>
      <c r="L344" t="str">
        <f t="shared" ref="L344:U344" si="81">IF(L142,$V41,"")</f>
        <v/>
      </c>
      <c r="M344" t="str">
        <f t="shared" si="81"/>
        <v/>
      </c>
      <c r="N344" t="str">
        <f t="shared" si="81"/>
        <v/>
      </c>
      <c r="O344">
        <f t="shared" si="81"/>
        <v>39</v>
      </c>
      <c r="P344" t="str">
        <f t="shared" si="81"/>
        <v/>
      </c>
      <c r="Q344" t="str">
        <f t="shared" si="81"/>
        <v/>
      </c>
      <c r="R344">
        <f t="shared" si="81"/>
        <v>39</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f t="shared" si="82"/>
        <v>40</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f t="shared" si="83"/>
        <v>40</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f t="shared" si="84"/>
        <v>41</v>
      </c>
      <c r="I346" t="str">
        <f t="shared" si="84"/>
        <v/>
      </c>
      <c r="J346" t="str">
        <f t="shared" si="84"/>
        <v/>
      </c>
      <c r="K346" t="str">
        <f t="shared" si="84"/>
        <v/>
      </c>
      <c r="L346" t="str">
        <f t="shared" ref="L346:U346" si="85">IF(L144,$V43,"")</f>
        <v/>
      </c>
      <c r="M346" t="str">
        <f t="shared" si="85"/>
        <v/>
      </c>
      <c r="N346" t="str">
        <f t="shared" si="85"/>
        <v/>
      </c>
      <c r="O346" t="str">
        <f t="shared" si="85"/>
        <v/>
      </c>
      <c r="P346">
        <f t="shared" si="85"/>
        <v>41</v>
      </c>
      <c r="Q346" t="str">
        <f t="shared" si="85"/>
        <v/>
      </c>
      <c r="R346">
        <f t="shared" si="85"/>
        <v>41</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f t="shared" si="88"/>
        <v>43</v>
      </c>
      <c r="H348" t="str">
        <f t="shared" si="88"/>
        <v/>
      </c>
      <c r="I348">
        <f t="shared" si="88"/>
        <v>43</v>
      </c>
      <c r="J348" t="str">
        <f t="shared" si="88"/>
        <v/>
      </c>
      <c r="K348">
        <f t="shared" si="88"/>
        <v>43</v>
      </c>
      <c r="L348" t="str">
        <f t="shared" ref="L348:U348" si="89">IF(L146,$V45,"")</f>
        <v/>
      </c>
      <c r="M348" t="str">
        <f t="shared" si="89"/>
        <v/>
      </c>
      <c r="N348" t="str">
        <f t="shared" si="89"/>
        <v/>
      </c>
      <c r="O348" t="str">
        <f t="shared" si="89"/>
        <v/>
      </c>
      <c r="P348" t="str">
        <f t="shared" si="89"/>
        <v/>
      </c>
      <c r="Q348" t="str">
        <f t="shared" si="89"/>
        <v/>
      </c>
      <c r="R348">
        <f t="shared" si="89"/>
        <v>43</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t="str">
        <f t="shared" si="106"/>
        <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t="str">
        <f t="shared" si="107"/>
        <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Test 63</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Test 64</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Test 65</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Test 66</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Test 67</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Test 68</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Test 69</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Test 70</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Test 71</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Test 72</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Test 73</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Test 74</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Test 75</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Test 76</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Test 77</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Test 78</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Test 79</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Test 80</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Test 81</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Test 82</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Test 83</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Test 84</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Test 85</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Test 86</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Test 87</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Test 88</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Test 89</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Test 90</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Test 91</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Test 92</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Test 93</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Test 94</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Test 95</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Test 96</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Test 97</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Test 98</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Test 99</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Test 100</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1</v>
      </c>
      <c r="C406">
        <f t="shared" ref="C406:K406" si="205">MIN(C306:C405)</f>
        <v>1</v>
      </c>
      <c r="D406">
        <f t="shared" si="205"/>
        <v>4</v>
      </c>
      <c r="E406">
        <f t="shared" si="205"/>
        <v>1</v>
      </c>
      <c r="F406">
        <f t="shared" si="205"/>
        <v>4</v>
      </c>
      <c r="G406">
        <f t="shared" si="205"/>
        <v>10</v>
      </c>
      <c r="H406">
        <f t="shared" si="205"/>
        <v>23</v>
      </c>
      <c r="I406">
        <f t="shared" si="205"/>
        <v>10</v>
      </c>
      <c r="J406">
        <f t="shared" si="205"/>
        <v>10</v>
      </c>
      <c r="K406">
        <f t="shared" si="205"/>
        <v>15</v>
      </c>
      <c r="L406">
        <f t="shared" ref="L406:U406" si="206">MIN(L306:L405)</f>
        <v>15</v>
      </c>
      <c r="M406">
        <f t="shared" si="206"/>
        <v>15</v>
      </c>
      <c r="N406">
        <f t="shared" si="206"/>
        <v>10</v>
      </c>
      <c r="O406">
        <f t="shared" si="206"/>
        <v>23</v>
      </c>
      <c r="P406">
        <f t="shared" si="206"/>
        <v>24</v>
      </c>
      <c r="Q406">
        <f t="shared" si="206"/>
        <v>29</v>
      </c>
      <c r="R406">
        <f t="shared" si="206"/>
        <v>1</v>
      </c>
      <c r="S406">
        <f t="shared" si="206"/>
        <v>30</v>
      </c>
      <c r="T406">
        <f t="shared" si="206"/>
        <v>17</v>
      </c>
      <c r="U406">
        <f t="shared" si="206"/>
        <v>20</v>
      </c>
      <c r="AI406" s="24"/>
      <c r="AJ406" s="24"/>
      <c r="AK406" s="24"/>
      <c r="AL406" s="24"/>
      <c r="AM406" s="24"/>
      <c r="AN406" s="24"/>
      <c r="AO406" s="24"/>
      <c r="AP406" s="24"/>
      <c r="AQ406" s="24"/>
      <c r="AR406" s="24"/>
    </row>
    <row r="407" spans="1:44" x14ac:dyDescent="0.15">
      <c r="A407" t="s">
        <v>39</v>
      </c>
      <c r="B407">
        <f>MAX(B306:B405)</f>
        <v>4</v>
      </c>
      <c r="C407">
        <f t="shared" ref="C407:K407" si="207">MAX(C306:C405)</f>
        <v>33</v>
      </c>
      <c r="D407">
        <f t="shared" si="207"/>
        <v>28</v>
      </c>
      <c r="E407">
        <f t="shared" si="207"/>
        <v>32</v>
      </c>
      <c r="F407">
        <f t="shared" si="207"/>
        <v>28</v>
      </c>
      <c r="G407">
        <f t="shared" si="207"/>
        <v>43</v>
      </c>
      <c r="H407">
        <f t="shared" si="207"/>
        <v>41</v>
      </c>
      <c r="I407">
        <f t="shared" si="207"/>
        <v>43</v>
      </c>
      <c r="J407">
        <f t="shared" si="207"/>
        <v>34</v>
      </c>
      <c r="K407">
        <f t="shared" si="207"/>
        <v>43</v>
      </c>
      <c r="L407">
        <f t="shared" ref="L407:U407" si="208">MAX(L306:L405)</f>
        <v>35</v>
      </c>
      <c r="M407">
        <f t="shared" si="208"/>
        <v>37</v>
      </c>
      <c r="N407">
        <f t="shared" si="208"/>
        <v>34</v>
      </c>
      <c r="O407">
        <f t="shared" si="208"/>
        <v>39</v>
      </c>
      <c r="P407">
        <f t="shared" si="208"/>
        <v>41</v>
      </c>
      <c r="Q407">
        <f t="shared" si="208"/>
        <v>37</v>
      </c>
      <c r="R407">
        <f t="shared" si="208"/>
        <v>43</v>
      </c>
      <c r="S407">
        <f t="shared" si="208"/>
        <v>32</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Similarities</v>
      </c>
      <c r="C409" t="str">
        <f>IF($V3&lt;=C$406,"",IF($V3=C$407,IF(ComCalc!C$37=2," ",", ")&amp;"&amp; ",IF($V3&gt;C$407,"",", ")))&amp;IF(C104,$A3,"")</f>
        <v>Similarities</v>
      </c>
      <c r="D409" t="str">
        <f>IF($V3&lt;=D$406,"",IF($V3=D$407,IF(ComCalc!D$37=2," ",", ")&amp;"&amp; ",IF($V3&gt;D$407,"",", ")))&amp;IF(D104,$A3,"")</f>
        <v/>
      </c>
      <c r="E409" t="str">
        <f>IF($V3&lt;=E$406,"",IF($V3=E$407,IF(ComCalc!E$37=2," ",", ")&amp;"&amp; ",IF($V3&gt;E$407,"",", ")))&amp;IF(E104,$A3,"")</f>
        <v>Similarities</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Similarities</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xml:space="preserve">, </v>
      </c>
      <c r="C410" t="str">
        <f>IF($V4&lt;=C$406,"",IF($V4=C$407,IF(ComCalc!C$37=2," ",", ")&amp;"&amp; ",IF($V4&gt;C$407,"",", ")))&amp;IF(C105,$A4,"")</f>
        <v xml:space="preserve">, </v>
      </c>
      <c r="D410" t="str">
        <f>IF($V4&lt;=D$406,"",IF($V4=D$407,IF(ComCalc!D$37=2," ",", ")&amp;"&amp; ",IF($V4&gt;D$407,"",", ")))&amp;IF(D105,$A4,"")</f>
        <v/>
      </c>
      <c r="E410" t="str">
        <f>IF($V4&lt;=E$406,"",IF($V4=E$407,IF(ComCalc!E$37=2," ",", ")&amp;"&amp; ",IF($V4&gt;E$407,"",", ")))&amp;IF(E105,$A4,"")</f>
        <v xml:space="preserve">,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xml:space="preserve">, </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xml:space="preserve">, </v>
      </c>
      <c r="C411" t="str">
        <f>IF($V5&lt;=C$406,"",IF($V5=C$407,IF(ComCalc!C$37=2," ",", ")&amp;"&amp; ",IF($V5&gt;C$407,"",", ")))&amp;IF(C106,$A5,"")</f>
        <v xml:space="preserve">, </v>
      </c>
      <c r="D411" t="str">
        <f>IF($V5&lt;=D$406,"",IF($V5=D$407,IF(ComCalc!D$37=2," ",", ")&amp;"&amp; ",IF($V5&gt;D$407,"",", ")))&amp;IF(D106,$A5,"")</f>
        <v/>
      </c>
      <c r="E411" t="str">
        <f>IF($V5&lt;=E$406,"",IF($V5=E$407,IF(ComCalc!E$37=2," ",", ")&amp;"&amp; ",IF($V5&gt;E$407,"",", ")))&amp;IF(E106,$A5,"")</f>
        <v xml:space="preserve">,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xml:space="preserve">,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xml:space="preserve"> &amp; Matrix Reasoning</v>
      </c>
      <c r="C412" t="str">
        <f>IF($V6&lt;=C$406,"",IF($V6=C$407,IF(ComCalc!C$37=2," ",", ")&amp;"&amp; ",IF($V6&gt;C$407,"",", ")))&amp;IF(C107,$A6,"")</f>
        <v xml:space="preserve">, </v>
      </c>
      <c r="D412" t="str">
        <f>IF($V6&lt;=D$406,"",IF($V6=D$407,IF(ComCalc!D$37=2," ",", ")&amp;"&amp; ",IF($V6&gt;D$407,"",", ")))&amp;IF(D107,$A6,"")</f>
        <v>Matrix Reasoning</v>
      </c>
      <c r="E412" t="str">
        <f>IF($V6&lt;=E$406,"",IF($V6=E$407,IF(ComCalc!E$37=2," ",", ")&amp;"&amp; ",IF($V6&gt;E$407,"",", ")))&amp;IF(E107,$A6,"")</f>
        <v xml:space="preserve">, </v>
      </c>
      <c r="F412" t="str">
        <f>IF($V6&lt;=F$406,"",IF($V6=F$407,IF(ComCalc!F$37=2," ",", ")&amp;"&amp; ",IF($V6&gt;F$407,"",", ")))&amp;IF(F107,$A6,"")</f>
        <v>Matrix Reasoning</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Matrix Reasoning</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c>
      <c r="C413" t="str">
        <f>IF($V7&lt;=C$406,"",IF($V7=C$407,IF(ComCalc!C$37=2," ",", ")&amp;"&amp; ",IF($V7&gt;C$407,"",", ")))&amp;IF(C108,$A7,"")</f>
        <v xml:space="preserve">, </v>
      </c>
      <c r="D413" t="str">
        <f>IF($V7&lt;=D$406,"",IF($V7=D$407,IF(ComCalc!D$37=2," ",", ")&amp;"&amp; ",IF($V7&gt;D$407,"",", ")))&amp;IF(D108,$A7,"")</f>
        <v xml:space="preserve">, </v>
      </c>
      <c r="E413" t="str">
        <f>IF($V7&lt;=E$406,"",IF($V7=E$407,IF(ComCalc!E$37=2," ",", ")&amp;"&amp; ",IF($V7&gt;E$407,"",", ")))&amp;IF(E108,$A7,"")</f>
        <v xml:space="preserve">, </v>
      </c>
      <c r="F413" t="str">
        <f>IF($V7&lt;=F$406,"",IF($V7=F$407,IF(ComCalc!F$37=2," ",", ")&amp;"&amp; ",IF($V7&gt;F$407,"",", ")))&amp;IF(F108,$A7,"")</f>
        <v xml:space="preserve">,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xml:space="preserve">,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c>
      <c r="C414" t="str">
        <f>IF($V8&lt;=C$406,"",IF($V8=C$407,IF(ComCalc!C$37=2," ",", ")&amp;"&amp; ",IF($V8&gt;C$407,"",", ")))&amp;IF(C109,$A8,"")</f>
        <v xml:space="preserve">, </v>
      </c>
      <c r="D414" t="str">
        <f>IF($V8&lt;=D$406,"",IF($V8=D$407,IF(ComCalc!D$37=2," ",", ")&amp;"&amp; ",IF($V8&gt;D$407,"",", ")))&amp;IF(D109,$A8,"")</f>
        <v xml:space="preserve">, </v>
      </c>
      <c r="E414" t="str">
        <f>IF($V8&lt;=E$406,"",IF($V8=E$407,IF(ComCalc!E$37=2," ",", ")&amp;"&amp; ",IF($V8&gt;E$407,"",", ")))&amp;IF(E109,$A8,"")</f>
        <v xml:space="preserve">, </v>
      </c>
      <c r="F414" t="str">
        <f>IF($V8&lt;=F$406,"",IF($V8=F$407,IF(ComCalc!F$37=2," ",", ")&amp;"&amp; ",IF($V8&gt;F$407,"",", ")))&amp;IF(F109,$A8,"")</f>
        <v xml:space="preserve">,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xml:space="preserve">, </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c>
      <c r="C415" t="str">
        <f>IF($V9&lt;=C$406,"",IF($V9=C$407,IF(ComCalc!C$37=2," ",", ")&amp;"&amp; ",IF($V9&gt;C$407,"",", ")))&amp;IF(C110,$A9,"")</f>
        <v xml:space="preserve">, </v>
      </c>
      <c r="D415" t="str">
        <f>IF($V9&lt;=D$406,"",IF($V9=D$407,IF(ComCalc!D$37=2," ",", ")&amp;"&amp; ",IF($V9&gt;D$407,"",", ")))&amp;IF(D110,$A9,"")</f>
        <v xml:space="preserve">, </v>
      </c>
      <c r="E415" t="str">
        <f>IF($V9&lt;=E$406,"",IF($V9=E$407,IF(ComCalc!E$37=2," ",", ")&amp;"&amp; ",IF($V9&gt;E$407,"",", ")))&amp;IF(E110,$A9,"")</f>
        <v xml:space="preserve">, </v>
      </c>
      <c r="F415" t="str">
        <f>IF($V9&lt;=F$406,"",IF($V9=F$407,IF(ComCalc!F$37=2," ",", ")&amp;"&amp; ",IF($V9&gt;F$407,"",", ")))&amp;IF(F110,$A9,"")</f>
        <v xml:space="preserve">,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xml:space="preserve">,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c>
      <c r="C416" t="str">
        <f>IF($V10&lt;=C$406,"",IF($V10=C$407,IF(ComCalc!C$37=2," ",", ")&amp;"&amp; ",IF($V10&gt;C$407,"",", ")))&amp;IF(C111,$A10,"")</f>
        <v xml:space="preserve">, </v>
      </c>
      <c r="D416" t="str">
        <f>IF($V10&lt;=D$406,"",IF($V10=D$407,IF(ComCalc!D$37=2," ",", ")&amp;"&amp; ",IF($V10&gt;D$407,"",", ")))&amp;IF(D111,$A10,"")</f>
        <v xml:space="preserve">, </v>
      </c>
      <c r="E416" t="str">
        <f>IF($V10&lt;=E$406,"",IF($V10=E$407,IF(ComCalc!E$37=2," ",", ")&amp;"&amp; ",IF($V10&gt;E$407,"",", ")))&amp;IF(E111,$A10,"")</f>
        <v xml:space="preserve">, </v>
      </c>
      <c r="F416" t="str">
        <f>IF($V10&lt;=F$406,"",IF($V10=F$407,IF(ComCalc!F$37=2," ",", ")&amp;"&amp; ",IF($V10&gt;F$407,"",", ")))&amp;IF(F111,$A10,"")</f>
        <v xml:space="preserve">,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xml:space="preserve">,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c>
      <c r="C417" t="str">
        <f>IF($V11&lt;=C$406,"",IF($V11=C$407,IF(ComCalc!C$37=2," ",", ")&amp;"&amp; ",IF($V11&gt;C$407,"",", ")))&amp;IF(C112,$A11,"")</f>
        <v xml:space="preserve">, </v>
      </c>
      <c r="D417" t="str">
        <f>IF($V11&lt;=D$406,"",IF($V11=D$407,IF(ComCalc!D$37=2," ",", ")&amp;"&amp; ",IF($V11&gt;D$407,"",", ")))&amp;IF(D112,$A11,"")</f>
        <v xml:space="preserve">, </v>
      </c>
      <c r="E417" t="str">
        <f>IF($V11&lt;=E$406,"",IF($V11=E$407,IF(ComCalc!E$37=2," ",", ")&amp;"&amp; ",IF($V11&gt;E$407,"",", ")))&amp;IF(E112,$A11,"")</f>
        <v xml:space="preserve">, </v>
      </c>
      <c r="F417" t="str">
        <f>IF($V11&lt;=F$406,"",IF($V11=F$407,IF(ComCalc!F$37=2," ",", ")&amp;"&amp; ",IF($V11&gt;F$407,"",", ")))&amp;IF(F112,$A11,"")</f>
        <v xml:space="preserve">,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xml:space="preserve">,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c>
      <c r="C418" t="str">
        <f>IF($V12&lt;=C$406,"",IF($V12=C$407,IF(ComCalc!C$37=2," ",", ")&amp;"&amp; ",IF($V12&gt;C$407,"",", ")))&amp;IF(C113,$A12,"")</f>
        <v xml:space="preserve">, </v>
      </c>
      <c r="D418" t="str">
        <f>IF($V12&lt;=D$406,"",IF($V12=D$407,IF(ComCalc!D$37=2," ",", ")&amp;"&amp; ",IF($V12&gt;D$407,"",", ")))&amp;IF(D113,$A12,"")</f>
        <v xml:space="preserve">, </v>
      </c>
      <c r="E418" t="str">
        <f>IF($V12&lt;=E$406,"",IF($V12=E$407,IF(ComCalc!E$37=2," ",", ")&amp;"&amp; ",IF($V12&gt;E$407,"",", ")))&amp;IF(E113,$A12,"")</f>
        <v xml:space="preserve">, </v>
      </c>
      <c r="F418" t="str">
        <f>IF($V12&lt;=F$406,"",IF($V12=F$407,IF(ComCalc!F$37=2," ",", ")&amp;"&amp; ",IF($V12&gt;F$407,"",", ")))&amp;IF(F113,$A12,"")</f>
        <v xml:space="preserve">, </v>
      </c>
      <c r="G418" t="str">
        <f>IF($V12&lt;=G$406,"",IF($V12=G$407,IF(ComCalc!G$37=2," ",", ")&amp;"&amp; ",IF($V12&gt;G$407,"",", ")))&amp;IF(G113,$A12,"")</f>
        <v>Coding</v>
      </c>
      <c r="H418" t="str">
        <f>IF($V12&lt;=H$406,"",IF($V12=H$407,IF(ComCalc!H$37=2," ",", ")&amp;"&amp; ",IF($V12&gt;H$407,"",", ")))&amp;IF(H113,$A12,"")</f>
        <v/>
      </c>
      <c r="I418" t="str">
        <f>IF($V12&lt;=I$406,"",IF($V12=I$407,IF(ComCalc!I$37=2," ",", ")&amp;"&amp; ",IF($V12&gt;I$407,"",", ")))&amp;IF(I113,$A12,"")</f>
        <v>Coding</v>
      </c>
      <c r="J418" t="str">
        <f>IF($V12&lt;=J$406,"",IF($V12=J$407,IF(ComCalc!J$37=2," ",", ")&amp;"&amp; ",IF($V12&gt;J$407,"",", ")))&amp;IF(J113,$A12,"")</f>
        <v>Coding</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xml:space="preserve">, </v>
      </c>
      <c r="D419" t="str">
        <f>IF($V13&lt;=D$406,"",IF($V13=D$407,IF(ComCalc!D$37=2," ",", ")&amp;"&amp; ",IF($V13&gt;D$407,"",", ")))&amp;IF(D114,$A13,"")</f>
        <v xml:space="preserve">, </v>
      </c>
      <c r="E419" t="str">
        <f>IF($V13&lt;=E$406,"",IF($V13=E$407,IF(ComCalc!E$37=2," ",", ")&amp;"&amp; ",IF($V13&gt;E$407,"",", ")))&amp;IF(E114,$A13,"")</f>
        <v xml:space="preserve">, </v>
      </c>
      <c r="F419" t="str">
        <f>IF($V13&lt;=F$406,"",IF($V13=F$407,IF(ComCalc!F$37=2," ",", ")&amp;"&amp; ",IF($V13&gt;F$407,"",", ")))&amp;IF(F114,$A13,"")</f>
        <v xml:space="preserve">,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xml:space="preserve">, </v>
      </c>
      <c r="J419" t="str">
        <f>IF($V13&lt;=J$406,"",IF($V13=J$407,IF(ComCalc!J$37=2," ",", ")&amp;"&amp; ",IF($V13&gt;J$407,"",", ")))&amp;IF(J114,$A13,"")</f>
        <v xml:space="preserve">,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xml:space="preserve">, </v>
      </c>
      <c r="D420" t="str">
        <f>IF($V14&lt;=D$406,"",IF($V14=D$407,IF(ComCalc!D$37=2," ",", ")&amp;"&amp; ",IF($V14&gt;D$407,"",", ")))&amp;IF(D115,$A14,"")</f>
        <v xml:space="preserve">, </v>
      </c>
      <c r="E420" t="str">
        <f>IF($V14&lt;=E$406,"",IF($V14=E$407,IF(ComCalc!E$37=2," ",", ")&amp;"&amp; ",IF($V14&gt;E$407,"",", ")))&amp;IF(E115,$A14,"")</f>
        <v xml:space="preserve">, </v>
      </c>
      <c r="F420" t="str">
        <f>IF($V14&lt;=F$406,"",IF($V14=F$407,IF(ComCalc!F$37=2," ",", ")&amp;"&amp; ",IF($V14&gt;F$407,"",", ")))&amp;IF(F115,$A14,"")</f>
        <v xml:space="preserve">, </v>
      </c>
      <c r="G420" t="str">
        <f>IF($V14&lt;=G$406,"",IF($V14=G$407,IF(ComCalc!G$37=2," ",", ")&amp;"&amp; ",IF($V14&gt;G$407,"",", ")))&amp;IF(G115,$A14,"")</f>
        <v xml:space="preserve">, </v>
      </c>
      <c r="H420" t="str">
        <f>IF($V14&lt;=H$406,"",IF($V14=H$407,IF(ComCalc!H$37=2," ",", ")&amp;"&amp; ",IF($V14&gt;H$407,"",", ")))&amp;IF(H115,$A14,"")</f>
        <v/>
      </c>
      <c r="I420" t="str">
        <f>IF($V14&lt;=I$406,"",IF($V14=I$407,IF(ComCalc!I$37=2," ",", ")&amp;"&amp; ",IF($V14&gt;I$407,"",", ")))&amp;IF(I115,$A14,"")</f>
        <v xml:space="preserve">, </v>
      </c>
      <c r="J420" t="str">
        <f>IF($V14&lt;=J$406,"",IF($V14=J$407,IF(ComCalc!J$37=2," ",", ")&amp;"&amp; ",IF($V14&gt;J$407,"",", ")))&amp;IF(J115,$A14,"")</f>
        <v xml:space="preserve">,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xml:space="preserve">,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xml:space="preserve">, </v>
      </c>
      <c r="D421" t="str">
        <f>IF($V15&lt;=D$406,"",IF($V15=D$407,IF(ComCalc!D$37=2," ",", ")&amp;"&amp; ",IF($V15&gt;D$407,"",", ")))&amp;IF(D116,$A15,"")</f>
        <v xml:space="preserve">, </v>
      </c>
      <c r="E421" t="str">
        <f>IF($V15&lt;=E$406,"",IF($V15=E$407,IF(ComCalc!E$37=2," ",", ")&amp;"&amp; ",IF($V15&gt;E$407,"",", ")))&amp;IF(E116,$A15,"")</f>
        <v xml:space="preserve">, </v>
      </c>
      <c r="F421" t="str">
        <f>IF($V15&lt;=F$406,"",IF($V15=F$407,IF(ComCalc!F$37=2," ",", ")&amp;"&amp; ",IF($V15&gt;F$407,"",", ")))&amp;IF(F116,$A15,"")</f>
        <v xml:space="preserve">,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xml:space="preserve">, </v>
      </c>
      <c r="J421" t="str">
        <f>IF($V15&lt;=J$406,"",IF($V15=J$407,IF(ComCalc!J$37=2," ",", ")&amp;"&amp; ",IF($V15&gt;J$407,"",", ")))&amp;IF(J116,$A15,"")</f>
        <v xml:space="preserve">,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xml:space="preserve">, </v>
      </c>
      <c r="D422" t="str">
        <f>IF($V16&lt;=D$406,"",IF($V16=D$407,IF(ComCalc!D$37=2," ",", ")&amp;"&amp; ",IF($V16&gt;D$407,"",", ")))&amp;IF(D117,$A16,"")</f>
        <v xml:space="preserve">, </v>
      </c>
      <c r="E422" t="str">
        <f>IF($V16&lt;=E$406,"",IF($V16=E$407,IF(ComCalc!E$37=2," ",", ")&amp;"&amp; ",IF($V16&gt;E$407,"",", ")))&amp;IF(E117,$A16,"")</f>
        <v xml:space="preserve">, </v>
      </c>
      <c r="F422" t="str">
        <f>IF($V16&lt;=F$406,"",IF($V16=F$407,IF(ComCalc!F$37=2," ",", ")&amp;"&amp; ",IF($V16&gt;F$407,"",", ")))&amp;IF(F117,$A16,"")</f>
        <v xml:space="preserve">,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xml:space="preserve">, </v>
      </c>
      <c r="J422" t="str">
        <f>IF($V16&lt;=J$406,"",IF($V16=J$407,IF(ComCalc!J$37=2," ",", ")&amp;"&amp; ",IF($V16&gt;J$407,"",", ")))&amp;IF(J117,$A16,"")</f>
        <v xml:space="preserve">,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c>
      <c r="C423" t="str">
        <f>IF($V17&lt;=C$406,"",IF($V17=C$407,IF(ComCalc!C$37=2," ",", ")&amp;"&amp; ",IF($V17&gt;C$407,"",", ")))&amp;IF(C118,$A17,"")</f>
        <v xml:space="preserve">, </v>
      </c>
      <c r="D423" t="str">
        <f>IF($V17&lt;=D$406,"",IF($V17=D$407,IF(ComCalc!D$37=2," ",", ")&amp;"&amp; ",IF($V17&gt;D$407,"",", ")))&amp;IF(D118,$A17,"")</f>
        <v xml:space="preserve">, </v>
      </c>
      <c r="E423" t="str">
        <f>IF($V17&lt;=E$406,"",IF($V17=E$407,IF(ComCalc!E$37=2," ",", ")&amp;"&amp; ",IF($V17&gt;E$407,"",", ")))&amp;IF(E118,$A17,"")</f>
        <v xml:space="preserve">, </v>
      </c>
      <c r="F423" t="str">
        <f>IF($V17&lt;=F$406,"",IF($V17=F$407,IF(ComCalc!F$37=2," ",", ")&amp;"&amp; ",IF($V17&gt;F$407,"",", ")))&amp;IF(F118,$A17,"")</f>
        <v xml:space="preserve">, </v>
      </c>
      <c r="G423" t="str">
        <f>IF($V17&lt;=G$406,"",IF($V17=G$407,IF(ComCalc!G$37=2," ",", ")&amp;"&amp; ",IF($V17&gt;G$407,"",", ")))&amp;IF(G118,$A17,"")</f>
        <v>, Digits Forward</v>
      </c>
      <c r="H423" t="str">
        <f>IF($V17&lt;=H$406,"",IF($V17=H$407,IF(ComCalc!H$37=2," ",", ")&amp;"&amp; ",IF($V17&gt;H$407,"",", ")))&amp;IF(H118,$A17,"")</f>
        <v/>
      </c>
      <c r="I423" t="str">
        <f>IF($V17&lt;=I$406,"",IF($V17=I$407,IF(ComCalc!I$37=2," ",", ")&amp;"&amp; ",IF($V17&gt;I$407,"",", ")))&amp;IF(I118,$A17,"")</f>
        <v>, Digits Forward</v>
      </c>
      <c r="J423" t="str">
        <f>IF($V17&lt;=J$406,"",IF($V17=J$407,IF(ComCalc!J$37=2," ",", ")&amp;"&amp; ",IF($V17&gt;J$407,"",", ")))&amp;IF(J118,$A17,"")</f>
        <v xml:space="preserve">, </v>
      </c>
      <c r="K423" t="str">
        <f>IF($V17&lt;=K$406,"",IF($V17=K$407,IF(ComCalc!K$37=2," ",", ")&amp;"&amp; ",IF($V17&gt;K$407,"",", ")))&amp;IF(K118,$A17,"")</f>
        <v>Digits Forward</v>
      </c>
      <c r="L423" t="str">
        <f>IF($V17&lt;=L$406,"",IF($V17=L$407,IF(ComCalc!L$37=2," ",", ")&amp;"&amp; ",IF($V17&gt;L$407,"",", ")))&amp;IF(L118,$A17,"")</f>
        <v>Digits Forward</v>
      </c>
      <c r="M423" t="str">
        <f>IF($V17&lt;=M$406,"",IF($V17=M$407,IF(ComCalc!V$37=2," ",", ")&amp;"&amp; ",IF($V17&gt;M$407,"",", ")))&amp;IF(M118,$A17,"")</f>
        <v>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c>
      <c r="C424" t="str">
        <f>IF($V18&lt;=C$406,"",IF($V18=C$407,IF(ComCalc!C$37=2," ",", ")&amp;"&amp; ",IF($V18&gt;C$407,"",", ")))&amp;IF(C119,$A18,"")</f>
        <v xml:space="preserve">, </v>
      </c>
      <c r="D424" t="str">
        <f>IF($V18&lt;=D$406,"",IF($V18=D$407,IF(ComCalc!D$37=2," ",", ")&amp;"&amp; ",IF($V18&gt;D$407,"",", ")))&amp;IF(D119,$A18,"")</f>
        <v xml:space="preserve">, </v>
      </c>
      <c r="E424" t="str">
        <f>IF($V18&lt;=E$406,"",IF($V18=E$407,IF(ComCalc!E$37=2," ",", ")&amp;"&amp; ",IF($V18&gt;E$407,"",", ")))&amp;IF(E119,$A18,"")</f>
        <v xml:space="preserve">, </v>
      </c>
      <c r="F424" t="str">
        <f>IF($V18&lt;=F$406,"",IF($V18=F$407,IF(ComCalc!F$37=2," ",", ")&amp;"&amp; ",IF($V18&gt;F$407,"",", ")))&amp;IF(F119,$A18,"")</f>
        <v xml:space="preserve">, </v>
      </c>
      <c r="G424" t="str">
        <f>IF($V18&lt;=G$406,"",IF($V18=G$407,IF(ComCalc!G$37=2," ",", ")&amp;"&amp; ",IF($V18&gt;G$407,"",", ")))&amp;IF(G119,$A18,"")</f>
        <v>, Digits Backward</v>
      </c>
      <c r="H424" t="str">
        <f>IF($V18&lt;=H$406,"",IF($V18=H$407,IF(ComCalc!H$37=2," ",", ")&amp;"&amp; ",IF($V18&gt;H$407,"",", ")))&amp;IF(H119,$A18,"")</f>
        <v/>
      </c>
      <c r="I424" t="str">
        <f>IF($V18&lt;=I$406,"",IF($V18=I$407,IF(ComCalc!I$37=2," ",", ")&amp;"&amp; ",IF($V18&gt;I$407,"",", ")))&amp;IF(I119,$A18,"")</f>
        <v>, Digits Backward</v>
      </c>
      <c r="J424" t="str">
        <f>IF($V18&lt;=J$406,"",IF($V18=J$407,IF(ComCalc!J$37=2," ",", ")&amp;"&amp; ",IF($V18&gt;J$407,"",", ")))&amp;IF(J119,$A18,"")</f>
        <v xml:space="preserve">, </v>
      </c>
      <c r="K424" t="str">
        <f>IF($V18&lt;=K$406,"",IF($V18=K$407,IF(ComCalc!K$37=2," ",", ")&amp;"&amp; ",IF($V18&gt;K$407,"",", ")))&amp;IF(K119,$A18,"")</f>
        <v>,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c>
      <c r="C425" t="str">
        <f>IF($V19&lt;=C$406,"",IF($V19=C$407,IF(ComCalc!C$37=2," ",", ")&amp;"&amp; ",IF($V19&gt;C$407,"",", ")))&amp;IF(C120,$A19,"")</f>
        <v xml:space="preserve">, </v>
      </c>
      <c r="D425" t="str">
        <f>IF($V19&lt;=D$406,"",IF($V19=D$407,IF(ComCalc!D$37=2," ",", ")&amp;"&amp; ",IF($V19&gt;D$407,"",", ")))&amp;IF(D120,$A19,"")</f>
        <v xml:space="preserve">, </v>
      </c>
      <c r="E425" t="str">
        <f>IF($V19&lt;=E$406,"",IF($V19=E$407,IF(ComCalc!E$37=2," ",", ")&amp;"&amp; ",IF($V19&gt;E$407,"",", ")))&amp;IF(E120,$A19,"")</f>
        <v xml:space="preserve">, </v>
      </c>
      <c r="F425" t="str">
        <f>IF($V19&lt;=F$406,"",IF($V19=F$407,IF(ComCalc!F$37=2," ",", ")&amp;"&amp; ",IF($V19&gt;F$407,"",", ")))&amp;IF(F120,$A19,"")</f>
        <v xml:space="preserve">,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xml:space="preserve">, </v>
      </c>
      <c r="J425" t="str">
        <f>IF($V19&lt;=J$406,"",IF($V19=J$407,IF(ComCalc!J$37=2," ",", ")&amp;"&amp; ",IF($V19&gt;J$407,"",", ")))&amp;IF(J120,$A19,"")</f>
        <v>, Numbers &amp; Letters Speed A</v>
      </c>
      <c r="K425" t="str">
        <f>IF($V19&lt;=K$406,"",IF($V19=K$407,IF(ComCalc!K$37=2," ",", ")&amp;"&amp; ",IF($V19&gt;K$407,"",", ")))&amp;IF(K120,$A19,"")</f>
        <v xml:space="preserve">,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c>
      <c r="C426" t="str">
        <f>IF($V20&lt;=C$406,"",IF($V20=C$407,IF(ComCalc!C$37=2," ",", ")&amp;"&amp; ",IF($V20&gt;C$407,"",", ")))&amp;IF(C121,$A20,"")</f>
        <v xml:space="preserve">, </v>
      </c>
      <c r="D426" t="str">
        <f>IF($V20&lt;=D$406,"",IF($V20=D$407,IF(ComCalc!D$37=2," ",", ")&amp;"&amp; ",IF($V20&gt;D$407,"",", ")))&amp;IF(D121,$A20,"")</f>
        <v xml:space="preserve">, </v>
      </c>
      <c r="E426" t="str">
        <f>IF($V20&lt;=E$406,"",IF($V20=E$407,IF(ComCalc!E$37=2," ",", ")&amp;"&amp; ",IF($V20&gt;E$407,"",", ")))&amp;IF(E121,$A20,"")</f>
        <v xml:space="preserve">, </v>
      </c>
      <c r="F426" t="str">
        <f>IF($V20&lt;=F$406,"",IF($V20=F$407,IF(ComCalc!F$37=2," ",", ")&amp;"&amp; ",IF($V20&gt;F$407,"",", ")))&amp;IF(F121,$A20,"")</f>
        <v xml:space="preserve">,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xml:space="preserve">, </v>
      </c>
      <c r="J426" t="str">
        <f>IF($V20&lt;=J$406,"",IF($V20=J$407,IF(ComCalc!J$37=2," ",", ")&amp;"&amp; ",IF($V20&gt;J$407,"",", ")))&amp;IF(J121,$A20,"")</f>
        <v xml:space="preserve">, </v>
      </c>
      <c r="K426" t="str">
        <f>IF($V20&lt;=K$406,"",IF($V20=K$407,IF(ComCalc!K$37=2," ",", ")&amp;"&amp; ",IF($V20&gt;K$407,"",", ")))&amp;IF(K121,$A20,"")</f>
        <v xml:space="preserve">,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c>
      <c r="C427" t="str">
        <f>IF($V21&lt;=C$406,"",IF($V21=C$407,IF(ComCalc!C$37=2," ",", ")&amp;"&amp; ",IF($V21&gt;C$407,"",", ")))&amp;IF(C122,$A21,"")</f>
        <v xml:space="preserve">, </v>
      </c>
      <c r="D427" t="str">
        <f>IF($V21&lt;=D$406,"",IF($V21=D$407,IF(ComCalc!D$37=2," ",", ")&amp;"&amp; ",IF($V21&gt;D$407,"",", ")))&amp;IF(D122,$A21,"")</f>
        <v xml:space="preserve">, </v>
      </c>
      <c r="E427" t="str">
        <f>IF($V21&lt;=E$406,"",IF($V21=E$407,IF(ComCalc!E$37=2," ",", ")&amp;"&amp; ",IF($V21&gt;E$407,"",", ")))&amp;IF(E122,$A21,"")</f>
        <v xml:space="preserve">, </v>
      </c>
      <c r="F427" t="str">
        <f>IF($V21&lt;=F$406,"",IF($V21=F$407,IF(ComCalc!F$37=2," ",", ")&amp;"&amp; ",IF($V21&gt;F$407,"",", ")))&amp;IF(F122,$A21,"")</f>
        <v xml:space="preserve">,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xml:space="preserve">, </v>
      </c>
      <c r="J427" t="str">
        <f>IF($V21&lt;=J$406,"",IF($V21=J$407,IF(ComCalc!J$37=2," ",", ")&amp;"&amp; ",IF($V21&gt;J$407,"",", ")))&amp;IF(J122,$A21,"")</f>
        <v>, Numbers &amp; Letters Efficiency A</v>
      </c>
      <c r="K427" t="str">
        <f>IF($V21&lt;=K$406,"",IF($V21=K$407,IF(ComCalc!K$37=2," ",", ")&amp;"&amp; ",IF($V21&gt;K$407,"",", ")))&amp;IF(K122,$A21,"")</f>
        <v xml:space="preserve">,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c>
      <c r="C428" t="str">
        <f>IF($V22&lt;=C$406,"",IF($V22=C$407,IF(ComCalc!C$37=2," ",", ")&amp;"&amp; ",IF($V22&gt;C$407,"",", ")))&amp;IF(C123,$A22,"")</f>
        <v xml:space="preserve">, </v>
      </c>
      <c r="D428" t="str">
        <f>IF($V22&lt;=D$406,"",IF($V22=D$407,IF(ComCalc!D$37=2," ",", ")&amp;"&amp; ",IF($V22&gt;D$407,"",", ")))&amp;IF(D123,$A22,"")</f>
        <v xml:space="preserve">, </v>
      </c>
      <c r="E428" t="str">
        <f>IF($V22&lt;=E$406,"",IF($V22=E$407,IF(ComCalc!E$37=2," ",", ")&amp;"&amp; ",IF($V22&gt;E$407,"",", ")))&amp;IF(E123,$A22,"")</f>
        <v xml:space="preserve">, </v>
      </c>
      <c r="F428" t="str">
        <f>IF($V22&lt;=F$406,"",IF($V22=F$407,IF(ComCalc!F$37=2," ",", ")&amp;"&amp; ",IF($V22&gt;F$407,"",", ")))&amp;IF(F123,$A22,"")</f>
        <v xml:space="preserve">,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xml:space="preserve">, </v>
      </c>
      <c r="J428" t="str">
        <f>IF($V22&lt;=J$406,"",IF($V22=J$407,IF(ComCalc!J$37=2," ",", ")&amp;"&amp; ",IF($V22&gt;J$407,"",", ")))&amp;IF(J123,$A22,"")</f>
        <v xml:space="preserve">, </v>
      </c>
      <c r="K428" t="str">
        <f>IF($V22&lt;=K$406,"",IF($V22=K$407,IF(ComCalc!K$37=2," ",", ")&amp;"&amp; ",IF($V22&gt;K$407,"",", ")))&amp;IF(K123,$A22,"")</f>
        <v xml:space="preserve">,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c>
      <c r="C429" t="str">
        <f>IF($V23&lt;=C$406,"",IF($V23=C$407,IF(ComCalc!C$37=2," ",", ")&amp;"&amp; ",IF($V23&gt;C$407,"",", ")))&amp;IF(C124,$A23,"")</f>
        <v xml:space="preserve">, </v>
      </c>
      <c r="D429" t="str">
        <f>IF($V23&lt;=D$406,"",IF($V23=D$407,IF(ComCalc!D$37=2," ",", ")&amp;"&amp; ",IF($V23&gt;D$407,"",", ")))&amp;IF(D124,$A23,"")</f>
        <v xml:space="preserve">, </v>
      </c>
      <c r="E429" t="str">
        <f>IF($V23&lt;=E$406,"",IF($V23=E$407,IF(ComCalc!E$37=2," ",", ")&amp;"&amp; ",IF($V23&gt;E$407,"",", ")))&amp;IF(E124,$A23,"")</f>
        <v>, Auditory Comprehension</v>
      </c>
      <c r="F429" t="str">
        <f>IF($V23&lt;=F$406,"",IF($V23=F$407,IF(ComCalc!F$37=2," ",", ")&amp;"&amp; ",IF($V23&gt;F$407,"",", ")))&amp;IF(F124,$A23,"")</f>
        <v xml:space="preserve">,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xml:space="preserve">, </v>
      </c>
      <c r="J429" t="str">
        <f>IF($V23&lt;=J$406,"",IF($V23=J$407,IF(ComCalc!J$37=2," ",", ")&amp;"&amp; ",IF($V23&gt;J$407,"",", ")))&amp;IF(J124,$A23,"")</f>
        <v xml:space="preserve">, </v>
      </c>
      <c r="K429" t="str">
        <f>IF($V23&lt;=K$406,"",IF($V23=K$407,IF(ComCalc!K$37=2," ",", ")&amp;"&amp; ",IF($V23&gt;K$407,"",", ")))&amp;IF(K124,$A23,"")</f>
        <v xml:space="preserve">,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c>
      <c r="C430" t="str">
        <f>IF($V24&lt;=C$406,"",IF($V24=C$407,IF(ComCalc!C$37=2," ",", ")&amp;"&amp; ",IF($V24&gt;C$407,"",", ")))&amp;IF(C125,$A24,"")</f>
        <v>, Naming</v>
      </c>
      <c r="D430" t="str">
        <f>IF($V24&lt;=D$406,"",IF($V24=D$407,IF(ComCalc!D$37=2," ",", ")&amp;"&amp; ",IF($V24&gt;D$407,"",", ")))&amp;IF(D125,$A24,"")</f>
        <v xml:space="preserve">, </v>
      </c>
      <c r="E430" t="str">
        <f>IF($V24&lt;=E$406,"",IF($V24=E$407,IF(ComCalc!E$37=2," ",", ")&amp;"&amp; ",IF($V24&gt;E$407,"",", ")))&amp;IF(E125,$A24,"")</f>
        <v>, Naming</v>
      </c>
      <c r="F430" t="str">
        <f>IF($V24&lt;=F$406,"",IF($V24=F$407,IF(ComCalc!F$37=2," ",", ")&amp;"&amp; ",IF($V24&gt;F$407,"",", ")))&amp;IF(F125,$A24,"")</f>
        <v xml:space="preserve">,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xml:space="preserve">, </v>
      </c>
      <c r="J430" t="str">
        <f>IF($V24&lt;=J$406,"",IF($V24=J$407,IF(ComCalc!J$37=2," ",", ")&amp;"&amp; ",IF($V24&gt;J$407,"",", ")))&amp;IF(J125,$A24,"")</f>
        <v xml:space="preserve">, </v>
      </c>
      <c r="K430" t="str">
        <f>IF($V24&lt;=K$406,"",IF($V24=K$407,IF(ComCalc!K$37=2," ",", ")&amp;"&amp; ",IF($V24&gt;K$407,"",", ")))&amp;IF(K125,$A24,"")</f>
        <v xml:space="preserve">,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c>
      <c r="C431" t="str">
        <f>IF($V25&lt;=C$406,"",IF($V25=C$407,IF(ComCalc!C$37=2," ",", ")&amp;"&amp; ",IF($V25&gt;C$407,"",", ")))&amp;IF(C126,$A25,"")</f>
        <v xml:space="preserve">, </v>
      </c>
      <c r="D431" t="str">
        <f>IF($V25&lt;=D$406,"",IF($V25=D$407,IF(ComCalc!D$37=2," ",", ")&amp;"&amp; ",IF($V25&gt;D$407,"",", ")))&amp;IF(D126,$A25,"")</f>
        <v xml:space="preserve">, </v>
      </c>
      <c r="E431" t="str">
        <f>IF($V25&lt;=E$406,"",IF($V25=E$407,IF(ComCalc!E$37=2," ",", ")&amp;"&amp; ",IF($V25&gt;E$407,"",", ")))&amp;IF(E126,$A25,"")</f>
        <v xml:space="preserve">, </v>
      </c>
      <c r="F431" t="str">
        <f>IF($V25&lt;=F$406,"",IF($V25=F$407,IF(ComCalc!F$37=2," ",", ")&amp;"&amp; ",IF($V25&gt;F$407,"",", ")))&amp;IF(F126,$A25,"")</f>
        <v xml:space="preserve">,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xml:space="preserve">, </v>
      </c>
      <c r="J431" t="str">
        <f>IF($V25&lt;=J$406,"",IF($V25=J$407,IF(ComCalc!J$37=2," ",", ")&amp;"&amp; ",IF($V25&gt;J$407,"",", ")))&amp;IF(J126,$A25,"")</f>
        <v xml:space="preserve">, </v>
      </c>
      <c r="K431" t="str">
        <f>IF($V25&lt;=K$406,"",IF($V25=K$407,IF(ComCalc!K$37=2," ",", ")&amp;"&amp; ",IF($V25&gt;K$407,"",", ")))&amp;IF(K126,$A25,"")</f>
        <v xml:space="preserve">,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c>
      <c r="C432" t="str">
        <f>IF($V26&lt;=C$406,"",IF($V26=C$407,IF(ComCalc!C$37=2," ",", ")&amp;"&amp; ",IF($V26&gt;C$407,"",", ")))&amp;IF(C127,$A26,"")</f>
        <v xml:space="preserve">, </v>
      </c>
      <c r="D432" t="str">
        <f>IF($V26&lt;=D$406,"",IF($V26=D$407,IF(ComCalc!D$37=2," ",", ")&amp;"&amp; ",IF($V26&gt;D$407,"",", ")))&amp;IF(D127,$A26,"")</f>
        <v xml:space="preserve">, </v>
      </c>
      <c r="E432" t="str">
        <f>IF($V26&lt;=E$406,"",IF($V26=E$407,IF(ComCalc!E$37=2," ",", ")&amp;"&amp; ",IF($V26&gt;E$407,"",", ")))&amp;IF(E127,$A26,"")</f>
        <v xml:space="preserve">, </v>
      </c>
      <c r="F432" t="str">
        <f>IF($V26&lt;=F$406,"",IF($V26=F$407,IF(ComCalc!F$37=2," ",", ")&amp;"&amp; ",IF($V26&gt;F$407,"",", ")))&amp;IF(F127,$A26,"")</f>
        <v xml:space="preserve">,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xml:space="preserve">, </v>
      </c>
      <c r="J432" t="str">
        <f>IF($V26&lt;=J$406,"",IF($V26=J$407,IF(ComCalc!J$37=2," ",", ")&amp;"&amp; ",IF($V26&gt;J$407,"",", ")))&amp;IF(J127,$A26,"")</f>
        <v xml:space="preserve">, </v>
      </c>
      <c r="K432" t="str">
        <f>IF($V26&lt;=K$406,"",IF($V26=K$407,IF(ComCalc!K$37=2," ",", ")&amp;"&amp; ",IF($V26&gt;K$407,"",", ")))&amp;IF(K127,$A26,"")</f>
        <v xml:space="preserve">,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c>
      <c r="C433" t="str">
        <f>IF($V27&lt;=C$406,"",IF($V27=C$407,IF(ComCalc!C$37=2," ",", ")&amp;"&amp; ",IF($V27&gt;C$407,"",", ")))&amp;IF(C128,$A27,"")</f>
        <v xml:space="preserve">, </v>
      </c>
      <c r="D433" t="str">
        <f>IF($V27&lt;=D$406,"",IF($V27=D$407,IF(ComCalc!D$37=2," ",", ")&amp;"&amp; ",IF($V27&gt;D$407,"",", ")))&amp;IF(D128,$A27,"")</f>
        <v xml:space="preserve">, </v>
      </c>
      <c r="E433" t="str">
        <f>IF($V27&lt;=E$406,"",IF($V27=E$407,IF(ComCalc!E$37=2," ",", ")&amp;"&amp; ",IF($V27&gt;E$407,"",", ")))&amp;IF(E128,$A27,"")</f>
        <v xml:space="preserve">, </v>
      </c>
      <c r="F433" t="str">
        <f>IF($V27&lt;=F$406,"",IF($V27=F$407,IF(ComCalc!F$37=2," ",", ")&amp;"&amp; ",IF($V27&gt;F$407,"",", ")))&amp;IF(F128,$A27,"")</f>
        <v xml:space="preserve">,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xml:space="preserve">, </v>
      </c>
      <c r="J433" t="str">
        <f>IF($V27&lt;=J$406,"",IF($V27=J$407,IF(ComCalc!J$37=2," ",", ")&amp;"&amp; ",IF($V27&gt;J$407,"",", ")))&amp;IF(J128,$A27,"")</f>
        <v xml:space="preserve">, </v>
      </c>
      <c r="K433" t="str">
        <f>IF($V27&lt;=K$406,"",IF($V27=K$407,IF(ComCalc!K$37=2," ",", ")&amp;"&amp; ",IF($V27&gt;K$407,"",", ")))&amp;IF(K128,$A27,"")</f>
        <v xml:space="preserve">,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c>
      <c r="C434" t="str">
        <f>IF($V28&lt;=C$406,"",IF($V28=C$407,IF(ComCalc!C$37=2," ",", ")&amp;"&amp; ",IF($V28&gt;C$407,"",", ")))&amp;IF(C129,$A28,"")</f>
        <v xml:space="preserve">, </v>
      </c>
      <c r="D434" t="str">
        <f>IF($V28&lt;=D$406,"",IF($V28=D$407,IF(ComCalc!D$37=2," ",", ")&amp;"&amp; ",IF($V28&gt;D$407,"",", ")))&amp;IF(D129,$A28,"")</f>
        <v xml:space="preserve">, </v>
      </c>
      <c r="E434" t="str">
        <f>IF($V28&lt;=E$406,"",IF($V28=E$407,IF(ComCalc!E$37=2," ",", ")&amp;"&amp; ",IF($V28&gt;E$407,"",", ")))&amp;IF(E129,$A28,"")</f>
        <v xml:space="preserve">, </v>
      </c>
      <c r="F434" t="str">
        <f>IF($V28&lt;=F$406,"",IF($V28=F$407,IF(ComCalc!F$37=2," ",", ")&amp;"&amp; ",IF($V28&gt;F$407,"",", ")))&amp;IF(F129,$A28,"")</f>
        <v xml:space="preserve">,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xml:space="preserve">, </v>
      </c>
      <c r="J434" t="str">
        <f>IF($V28&lt;=J$406,"",IF($V28=J$407,IF(ComCalc!J$37=2," ",", ")&amp;"&amp; ",IF($V28&gt;J$407,"",", ")))&amp;IF(J129,$A28,"")</f>
        <v xml:space="preserve">, </v>
      </c>
      <c r="K434" t="str">
        <f>IF($V28&lt;=K$406,"",IF($V28=K$407,IF(ComCalc!K$37=2," ",", ")&amp;"&amp; ",IF($V28&gt;K$407,"",", ")))&amp;IF(K129,$A28,"")</f>
        <v xml:space="preserve">,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xml:space="preserve">,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c>
      <c r="C435" t="str">
        <f>IF($V29&lt;=C$406,"",IF($V29=C$407,IF(ComCalc!C$37=2," ",", ")&amp;"&amp; ",IF($V29&gt;C$407,"",", ")))&amp;IF(C130,$A29,"")</f>
        <v xml:space="preserve">, </v>
      </c>
      <c r="D435" t="str">
        <f>IF($V29&lt;=D$406,"",IF($V29=D$407,IF(ComCalc!D$37=2," ",", ")&amp;"&amp; ",IF($V29&gt;D$407,"",", ")))&amp;IF(D130,$A29,"")</f>
        <v xml:space="preserve">, </v>
      </c>
      <c r="E435" t="str">
        <f>IF($V29&lt;=E$406,"",IF($V29=E$407,IF(ComCalc!E$37=2," ",", ")&amp;"&amp; ",IF($V29&gt;E$407,"",", ")))&amp;IF(E130,$A29,"")</f>
        <v xml:space="preserve">, </v>
      </c>
      <c r="F435" t="str">
        <f>IF($V29&lt;=F$406,"",IF($V29=F$407,IF(ComCalc!F$37=2," ",", ")&amp;"&amp; ",IF($V29&gt;F$407,"",", ")))&amp;IF(F130,$A29,"")</f>
        <v>, 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xml:space="preserve">, </v>
      </c>
      <c r="J435" t="str">
        <f>IF($V29&lt;=J$406,"",IF($V29=J$407,IF(ComCalc!J$37=2," ",", ")&amp;"&amp; ",IF($V29&gt;J$407,"",", ")))&amp;IF(J130,$A29,"")</f>
        <v xml:space="preserve">, </v>
      </c>
      <c r="K435" t="str">
        <f>IF($V29&lt;=K$406,"",IF($V29=K$407,IF(ComCalc!K$37=2," ",", ")&amp;"&amp; ",IF($V29&gt;K$407,"",", ")))&amp;IF(K130,$A29,"")</f>
        <v xml:space="preserve">,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xml:space="preserve">,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c>
      <c r="C436" t="str">
        <f>IF($V30&lt;=C$406,"",IF($V30=C$407,IF(ComCalc!C$37=2," ",", ")&amp;"&amp; ",IF($V30&gt;C$407,"",", ")))&amp;IF(C131,$A30,"")</f>
        <v xml:space="preserve">, </v>
      </c>
      <c r="D436" t="str">
        <f>IF($V30&lt;=D$406,"",IF($V30=D$407,IF(ComCalc!D$37=2," ",", ")&amp;"&amp; ",IF($V30&gt;D$407,"",", ")))&amp;IF(D131,$A30,"")</f>
        <v xml:space="preserve"> &amp; Design Construction</v>
      </c>
      <c r="E436" t="str">
        <f>IF($V30&lt;=E$406,"",IF($V30=E$407,IF(ComCalc!E$37=2," ",", ")&amp;"&amp; ",IF($V30&gt;E$407,"",", ")))&amp;IF(E131,$A30,"")</f>
        <v xml:space="preserve">, </v>
      </c>
      <c r="F436" t="str">
        <f>IF($V30&lt;=F$406,"",IF($V30=F$407,IF(ComCalc!F$37=2," ",", ")&amp;"&amp; ",IF($V30&gt;F$407,"",", ")))&amp;IF(F131,$A30,"")</f>
        <v>, &amp;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xml:space="preserve">, </v>
      </c>
      <c r="J436" t="str">
        <f>IF($V30&lt;=J$406,"",IF($V30=J$407,IF(ComCalc!J$37=2," ",", ")&amp;"&amp; ",IF($V30&gt;J$407,"",", ")))&amp;IF(J131,$A30,"")</f>
        <v xml:space="preserve">, </v>
      </c>
      <c r="K436" t="str">
        <f>IF($V30&lt;=K$406,"",IF($V30=K$407,IF(ComCalc!K$37=2," ",", ")&amp;"&amp; ",IF($V30&gt;K$407,"",", ")))&amp;IF(K131,$A30,"")</f>
        <v xml:space="preserve">,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xml:space="preserve">,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c>
      <c r="C437" t="str">
        <f>IF($V31&lt;=C$406,"",IF($V31=C$407,IF(ComCalc!C$37=2," ",", ")&amp;"&amp; ",IF($V31&gt;C$407,"",", ")))&amp;IF(C132,$A31,"")</f>
        <v xml:space="preserve">, </v>
      </c>
      <c r="D437" t="str">
        <f>IF($V31&lt;=D$406,"",IF($V31=D$407,IF(ComCalc!D$37=2," ",", ")&amp;"&amp; ",IF($V31&gt;D$407,"",", ")))&amp;IF(D132,$A31,"")</f>
        <v/>
      </c>
      <c r="E437" t="str">
        <f>IF($V31&lt;=E$406,"",IF($V31=E$407,IF(ComCalc!E$37=2," ",", ")&amp;"&amp; ",IF($V31&gt;E$407,"",", ")))&amp;IF(E132,$A31,"")</f>
        <v xml:space="preserve">, </v>
      </c>
      <c r="F437" t="str">
        <f>IF($V31&lt;=F$406,"",IF($V31=F$407,IF(ComCalc!F$37=2," ",", ")&amp;"&amp; ",IF($V31&gt;F$407,"",", ")))&amp;IF(F132,$A31,"")</f>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xml:space="preserve">, </v>
      </c>
      <c r="J437" t="str">
        <f>IF($V31&lt;=J$406,"",IF($V31=J$407,IF(ComCalc!J$37=2," ",", ")&amp;"&amp; ",IF($V31&gt;J$407,"",", ")))&amp;IF(J132,$A31,"")</f>
        <v xml:space="preserve">, </v>
      </c>
      <c r="K437" t="str">
        <f>IF($V31&lt;=K$406,"",IF($V31=K$407,IF(ComCalc!K$37=2," ",", ")&amp;"&amp; ",IF($V31&gt;K$407,"",", ")))&amp;IF(K132,$A31,"")</f>
        <v xml:space="preserve">,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xml:space="preserve">,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c>
      <c r="C438" t="str">
        <f>IF($V32&lt;=C$406,"",IF($V32=C$407,IF(ComCalc!C$37=2," ",", ")&amp;"&amp; ",IF($V32&gt;C$407,"",", ")))&amp;IF(C133,$A32,"")</f>
        <v xml:space="preserve">, </v>
      </c>
      <c r="D438" t="str">
        <f>IF($V32&lt;=D$406,"",IF($V32=D$407,IF(ComCalc!D$37=2," ",", ")&amp;"&amp; ",IF($V32&gt;D$407,"",", ")))&amp;IF(D133,$A32,"")</f>
        <v/>
      </c>
      <c r="E438" t="str">
        <f>IF($V32&lt;=E$406,"",IF($V32=E$407,IF(ComCalc!E$37=2," ",", ")&amp;"&amp; ",IF($V32&gt;E$407,"",", ")))&amp;IF(E133,$A32,"")</f>
        <v xml:space="preserve">, </v>
      </c>
      <c r="F438" t="str">
        <f>IF($V32&lt;=F$406,"",IF($V32=F$407,IF(ComCalc!F$37=2," ",", ")&amp;"&amp; ",IF($V32&gt;F$407,"",", ")))&amp;IF(F133,$A32,"")</f>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xml:space="preserve">, </v>
      </c>
      <c r="J438" t="str">
        <f>IF($V32&lt;=J$406,"",IF($V32=J$407,IF(ComCalc!J$37=2," ",", ")&amp;"&amp; ",IF($V32&gt;J$407,"",", ")))&amp;IF(J133,$A32,"")</f>
        <v xml:space="preserve">, </v>
      </c>
      <c r="K438" t="str">
        <f>IF($V32&lt;=K$406,"",IF($V32=K$407,IF(ComCalc!K$37=2," ",", ")&amp;"&amp; ",IF($V32&gt;K$407,"",", ")))&amp;IF(K133,$A32,"")</f>
        <v xml:space="preserve">,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xml:space="preserve">,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Word Generation</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c>
      <c r="C439" t="str">
        <f>IF($V33&lt;=C$406,"",IF($V33=C$407,IF(ComCalc!C$37=2," ",", ")&amp;"&amp; ",IF($V33&gt;C$407,"",", ")))&amp;IF(C134,$A33,"")</f>
        <v xml:space="preserve">, </v>
      </c>
      <c r="D439" t="str">
        <f>IF($V33&lt;=D$406,"",IF($V33=D$407,IF(ComCalc!D$37=2," ",", ")&amp;"&amp; ",IF($V33&gt;D$407,"",", ")))&amp;IF(D134,$A33,"")</f>
        <v/>
      </c>
      <c r="E439" t="str">
        <f>IF($V33&lt;=E$406,"",IF($V33=E$407,IF(ComCalc!E$37=2," ",", ")&amp;"&amp; ",IF($V33&gt;E$407,"",", ")))&amp;IF(E134,$A33,"")</f>
        <v>, Letter Fluency</v>
      </c>
      <c r="F439" t="str">
        <f>IF($V33&lt;=F$406,"",IF($V33=F$407,IF(ComCalc!F$37=2," ",", ")&amp;"&amp; ",IF($V33&gt;F$407,"",", ")))&amp;IF(F134,$A33,"")</f>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xml:space="preserve">, </v>
      </c>
      <c r="J439" t="str">
        <f>IF($V33&lt;=J$406,"",IF($V33=J$407,IF(ComCalc!J$37=2," ",", ")&amp;"&amp; ",IF($V33&gt;J$407,"",", ")))&amp;IF(J134,$A33,"")</f>
        <v xml:space="preserve">, </v>
      </c>
      <c r="K439" t="str">
        <f>IF($V33&lt;=K$406,"",IF($V33=K$407,IF(ComCalc!K$37=2," ",", ")&amp;"&amp; ",IF($V33&gt;K$407,"",", ")))&amp;IF(K134,$A33,"")</f>
        <v xml:space="preserve">,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xml:space="preserve">,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Letter Fluency</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c>
      <c r="C440" t="str">
        <f>IF($V34&lt;=C$406,"",IF($V34=C$407,IF(ComCalc!C$37=2," ",", ")&amp;"&amp; ",IF($V34&gt;C$407,"",", ")))&amp;IF(C135,$A34,"")</f>
        <v xml:space="preserve">, </v>
      </c>
      <c r="D440" t="str">
        <f>IF($V34&lt;=D$406,"",IF($V34=D$407,IF(ComCalc!D$37=2," ",", ")&amp;"&amp; ",IF($V34&gt;D$407,"",", ")))&amp;IF(D135,$A34,"")</f>
        <v/>
      </c>
      <c r="E440" t="str">
        <f>IF($V34&lt;=E$406,"",IF($V34=E$407,IF(ComCalc!E$37=2," ",", ")&amp;"&amp; ",IF($V34&gt;E$407,"",", ")))&amp;IF(E135,$A34,"")</f>
        <v>, &amp; Category Fluency</v>
      </c>
      <c r="F440" t="str">
        <f>IF($V34&lt;=F$406,"",IF($V34=F$407,IF(ComCalc!F$37=2," ",", ")&amp;"&amp; ",IF($V34&gt;F$407,"",", ")))&amp;IF(F135,$A34,"")</f>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xml:space="preserve">, </v>
      </c>
      <c r="J440" t="str">
        <f>IF($V34&lt;=J$406,"",IF($V34=J$407,IF(ComCalc!J$37=2," ",", ")&amp;"&amp; ",IF($V34&gt;J$407,"",", ")))&amp;IF(J135,$A34,"")</f>
        <v xml:space="preserve">, </v>
      </c>
      <c r="K440" t="str">
        <f>IF($V34&lt;=K$406,"",IF($V34=K$407,IF(ComCalc!K$37=2," ",", ")&amp;"&amp; ",IF($V34&gt;K$407,"",", ")))&amp;IF(K135,$A34,"")</f>
        <v xml:space="preserve">,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xml:space="preserve">,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&amp; Category Fluency</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&amp; TOPF</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xml:space="preserve">, </v>
      </c>
      <c r="J441" t="str">
        <f>IF($V35&lt;=J$406,"",IF($V35=J$407,IF(ComCalc!J$37=2," ",", ")&amp;"&amp; ",IF($V35&gt;J$407,"",", ")))&amp;IF(J136,$A35,"")</f>
        <v xml:space="preserve">, </v>
      </c>
      <c r="K441" t="str">
        <f>IF($V35&lt;=K$406,"",IF($V35=K$407,IF(ComCalc!K$37=2," ",", ")&amp;"&amp; ",IF($V35&gt;K$407,"",", ")))&amp;IF(K136,$A35,"")</f>
        <v xml:space="preserve">,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xml:space="preserve">,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TOPF</v>
      </c>
      <c r="S441" t="str">
        <f>IF($V35&lt;=S$406,"",IF($V35=S$407,IF(ComCalc!AC$49=2," ",", ")&amp;"&amp; ",IF($V35&gt;S$407,"",", ")))&amp;IF(S136,$A35,"")</f>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xml:space="preserve">, </v>
      </c>
      <c r="J442" t="str">
        <f>IF($V36&lt;=J$406,"",IF($V36=J$407,IF(ComCalc!J$37=2," ",", ")&amp;"&amp; ",IF($V36&gt;J$407,"",", ")))&amp;IF(J137,$A36,"")</f>
        <v>, &amp; Trails A</v>
      </c>
      <c r="K442" t="str">
        <f>IF($V36&lt;=K$406,"",IF($V36=K$407,IF(ComCalc!K$37=2," ",", ")&amp;"&amp; ",IF($V36&gt;K$407,"",", ")))&amp;IF(K137,$A36,"")</f>
        <v xml:space="preserve">,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&amp; Trails A</v>
      </c>
      <c r="O442" t="str">
        <f>IF($V36&lt;=O$406,"",IF($V36=O$407,IF(ComCalc!X$37=2," ",", ")&amp;"&amp; ",IF($V36&gt;O$407,"",", ")))&amp;IF(O137,$A36,"")</f>
        <v xml:space="preserve">,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xml:space="preserve">, </v>
      </c>
      <c r="J443" t="str">
        <f>IF($V37&lt;=J$406,"",IF($V37=J$407,IF(ComCalc!J$37=2," ",", ")&amp;"&amp; ",IF($V37&gt;J$407,"",", ")))&amp;IF(J138,$A37,"")</f>
        <v/>
      </c>
      <c r="K443" t="str">
        <f>IF($V37&lt;=K$406,"",IF($V37=K$407,IF(ComCalc!K$37=2," ",", ")&amp;"&amp; ",IF($V37&gt;K$407,"",", ")))&amp;IF(K138,$A37,"")</f>
        <v xml:space="preserve">, </v>
      </c>
      <c r="L443" t="str">
        <f>IF($V37&lt;=L$406,"",IF($V37=L$407,IF(ComCalc!L$37=2," ",", ")&amp;"&amp; ",IF($V37&gt;L$407,"",", ")))&amp;IF(L138,$A37,"")</f>
        <v>, &amp; Trails B</v>
      </c>
      <c r="M443" t="str">
        <f>IF($V37&lt;=M$406,"",IF($V37=M$407,IF(ComCalc!V$37=2," ",", ")&amp;"&amp; ",IF($V37&gt;M$407,"",", ")))&amp;IF(M138,$A37,"")</f>
        <v xml:space="preserve">, </v>
      </c>
      <c r="N443" t="str">
        <f>IF($V37&lt;=N$406,"",IF($V37=N$407,IF(ComCalc!W$37=2," ",", ")&amp;"&amp; ",IF($V37&gt;N$407,"",", ")))&amp;IF(N138,$A37,"")</f>
        <v/>
      </c>
      <c r="O443" t="str">
        <f>IF($V37&lt;=O$406,"",IF($V37=O$407,IF(ComCalc!X$37=2," ",", ")&amp;"&amp; ",IF($V37&gt;O$407,"",", ")))&amp;IF(O138,$A37,"")</f>
        <v xml:space="preserve">,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c>
      <c r="C444" t="str">
        <f>IF($V38&lt;=C$406,"",IF($V38=C$407,IF(ComCalc!C$37=2," ",", ")&amp;"&amp; ",IF($V38&gt;C$407,"",", ")))&amp;IF(C139,$A38,"")</f>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Unstructured Task (WT)</v>
      </c>
      <c r="H444" t="str">
        <f>IF($V38&lt;=H$406,"",IF($V38=H$407,IF(ComCalc!H$37=2," ",", ")&amp;"&amp; ",IF($V38&gt;H$407,"",", ")))&amp;IF(H139,$A38,"")</f>
        <v xml:space="preserve">, </v>
      </c>
      <c r="I444" t="str">
        <f>IF($V38&lt;=I$406,"",IF($V38=I$407,IF(ComCalc!I$37=2," ",", ")&amp;"&amp; ",IF($V38&gt;I$407,"",", ")))&amp;IF(I139,$A38,"")</f>
        <v xml:space="preserve">, </v>
      </c>
      <c r="J444" t="str">
        <f>IF($V38&lt;=J$406,"",IF($V38=J$407,IF(ComCalc!J$37=2," ",", ")&amp;"&amp; ",IF($V38&gt;J$407,"",", ")))&amp;IF(J139,$A38,"")</f>
        <v/>
      </c>
      <c r="K444" t="str">
        <f>IF($V38&lt;=K$406,"",IF($V38=K$407,IF(ComCalc!K$37=2," ",", ")&amp;"&amp; ",IF($V38&gt;K$407,"",", ")))&amp;IF(K139,$A38,"")</f>
        <v xml:space="preserve">, </v>
      </c>
      <c r="L444" t="str">
        <f>IF($V38&lt;=L$406,"",IF($V38=L$407,IF(ComCalc!L$37=2," ",", ")&amp;"&amp; ",IF($V38&gt;L$407,"",", ")))&amp;IF(L139,$A38,"")</f>
        <v/>
      </c>
      <c r="M444" t="str">
        <f>IF($V38&lt;=M$406,"",IF($V38=M$407,IF(ComCalc!V$37=2," ",", ")&amp;"&amp; ",IF($V38&gt;M$407,"",", ")))&amp;IF(M139,$A38,"")</f>
        <v>, Unstructured Task (WT)</v>
      </c>
      <c r="N444" t="str">
        <f>IF($V38&lt;=N$406,"",IF($V38=N$407,IF(ComCalc!W$37=2," ",", ")&amp;"&amp; ",IF($V38&gt;N$407,"",", ")))&amp;IF(N139,$A38,"")</f>
        <v/>
      </c>
      <c r="O444" t="str">
        <f>IF($V38&lt;=O$406,"",IF($V38=O$407,IF(ComCalc!X$37=2," ",", ")&amp;"&amp; ",IF($V38&gt;O$407,"",", ")))&amp;IF(O139,$A38,"")</f>
        <v xml:space="preserve">, </v>
      </c>
      <c r="P444" t="str">
        <f>IF($V38&lt;=P$406,"",IF($V38=P$407,IF(ComCalc!Y$37=2," ",", ")&amp;"&amp; ",IF($V38&gt;P$407,"",", ")))&amp;IF(P139,$A38,"")</f>
        <v xml:space="preserve">, </v>
      </c>
      <c r="Q444" t="str">
        <f>IF($V38&lt;=Q$406,"",IF($V38=Q$407,IF(ComCalc!AA$49=2," ",", ")&amp;"&amp; ",IF($V38&gt;Q$407,"",", ")))&amp;IF(Q139,$A38,"")</f>
        <v>, Unstructured Task (WT)</v>
      </c>
      <c r="R444" t="str">
        <f>IF($V38&lt;=R$406,"",IF($V38=R$407,IF(ComCalc!AB$49=2," ",", ")&amp;"&amp; ",IF($V38&gt;R$407,"",", ")))&amp;IF(R139,$A38,"")</f>
        <v>, Unstructured Task (WT)</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ROCFT Copy</v>
      </c>
      <c r="H445" t="str">
        <f>IF($V39&lt;=H$406,"",IF($V39=H$407,IF(ComCalc!H$37=2," ",", ")&amp;"&amp; ",IF($V39&gt;H$407,"",", ")))&amp;IF(H140,$A39,"")</f>
        <v xml:space="preserve">, </v>
      </c>
      <c r="I445" t="str">
        <f>IF($V39&lt;=I$406,"",IF($V39=I$407,IF(ComCalc!I$37=2," ",", ")&amp;"&amp; ",IF($V39&gt;I$407,"",", ")))&amp;IF(I140,$A39,"")</f>
        <v xml:space="preserve">, </v>
      </c>
      <c r="J445" t="str">
        <f>IF($V39&lt;=J$406,"",IF($V39=J$407,IF(ComCalc!J$37=2," ",", ")&amp;"&amp; ",IF($V39&gt;J$407,"",", ")))&amp;IF(J140,$A39,"")</f>
        <v/>
      </c>
      <c r="K445" t="str">
        <f>IF($V39&lt;=K$406,"",IF($V39=K$407,IF(ComCalc!K$37=2," ",", ")&amp;"&amp; ",IF($V39&gt;K$407,"",", ")))&amp;IF(K140,$A39,"")</f>
        <v xml:space="preserve">, </v>
      </c>
      <c r="L445" t="str">
        <f>IF($V39&lt;=L$406,"",IF($V39=L$407,IF(ComCalc!L$37=2," ",", ")&amp;"&amp; ",IF($V39&gt;L$407,"",", ")))&amp;IF(L140,$A39,"")</f>
        <v/>
      </c>
      <c r="M445" t="str">
        <f>IF($V39&lt;=M$406,"",IF($V39=M$407,IF(ComCalc!V$37=2," ",", ")&amp;"&amp; ",IF($V39&gt;M$407,"",", ")))&amp;IF(M140,$A39,"")</f>
        <v>, &amp; ROCFT Copy</v>
      </c>
      <c r="N445" t="str">
        <f>IF($V39&lt;=N$406,"",IF($V39=N$407,IF(ComCalc!W$37=2," ",", ")&amp;"&amp; ",IF($V39&gt;N$407,"",", ")))&amp;IF(N140,$A39,"")</f>
        <v/>
      </c>
      <c r="O445" t="str">
        <f>IF($V39&lt;=O$406,"",IF($V39=O$407,IF(ComCalc!X$37=2," ",", ")&amp;"&amp; ",IF($V39&gt;O$407,"",", ")))&amp;IF(O140,$A39,"")</f>
        <v xml:space="preserve">,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xml:space="preserve">, </v>
      </c>
      <c r="H446" t="str">
        <f>IF($V40&lt;=H$406,"",IF($V40=H$407,IF(ComCalc!H$37=2," ",", ")&amp;"&amp; ",IF($V40&gt;H$407,"",", ")))&amp;IF(H141,$A40,"")</f>
        <v>, ROCFT Recall</v>
      </c>
      <c r="I446" t="str">
        <f>IF($V40&lt;=I$406,"",IF($V40=I$407,IF(ComCalc!I$37=2," ",", ")&amp;"&amp; ",IF($V40&gt;I$407,"",", ")))&amp;IF(I141,$A40,"")</f>
        <v xml:space="preserve">, </v>
      </c>
      <c r="J446" t="str">
        <f>IF($V40&lt;=J$406,"",IF($V40=J$407,IF(ComCalc!J$37=2," ",", ")&amp;"&amp; ",IF($V40&gt;J$407,"",", ")))&amp;IF(J141,$A40,"")</f>
        <v/>
      </c>
      <c r="K446" t="str">
        <f>IF($V40&lt;=K$406,"",IF($V40=K$407,IF(ComCalc!K$37=2," ",", ")&amp;"&amp; ",IF($V40&gt;K$407,"",", ")))&amp;IF(K141,$A40,"")</f>
        <v xml:space="preserve">,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xml:space="preserve">, </v>
      </c>
      <c r="P446" t="str">
        <f>IF($V40&lt;=P$406,"",IF($V40=P$407,IF(ComCalc!Y$37=2," ",", ")&amp;"&amp; ",IF($V40&gt;P$407,"",", ")))&amp;IF(P141,$A40,"")</f>
        <v>,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xml:space="preserve">, </v>
      </c>
      <c r="H447" t="str">
        <f>IF($V41&lt;=H$406,"",IF($V41=H$407,IF(ComCalc!H$37=2," ",", ")&amp;"&amp; ",IF($V41&gt;H$407,"",", ")))&amp;IF(H142,$A41,"")</f>
        <v>, CVLT-3 Brief Trials 1-4</v>
      </c>
      <c r="I447" t="str">
        <f>IF($V41&lt;=I$406,"",IF($V41=I$407,IF(ComCalc!I$37=2," ",", ")&amp;"&amp; ",IF($V41&gt;I$407,"",", ")))&amp;IF(I142,$A41,"")</f>
        <v xml:space="preserve">, </v>
      </c>
      <c r="J447" t="str">
        <f>IF($V41&lt;=J$406,"",IF($V41=J$407,IF(ComCalc!J$37=2," ",", ")&amp;"&amp; ",IF($V41&gt;J$407,"",", ")))&amp;IF(J142,$A41,"")</f>
        <v/>
      </c>
      <c r="K447" t="str">
        <f>IF($V41&lt;=K$406,"",IF($V41=K$407,IF(ComCalc!K$37=2," ",", ")&amp;"&amp; ",IF($V41&gt;K$407,"",", ")))&amp;IF(K142,$A41,"")</f>
        <v xml:space="preserve">,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&amp; CVLT-3 Brief Trials 1-4</v>
      </c>
      <c r="P447" t="str">
        <f>IF($V41&lt;=P$406,"",IF($V41=P$407,IF(ComCalc!Y$37=2," ",", ")&amp;"&amp; ",IF($V41&gt;P$407,"",", ")))&amp;IF(P142,$A41,"")</f>
        <v xml:space="preserve">, </v>
      </c>
      <c r="Q447" t="str">
        <f>IF($V41&lt;=Q$406,"",IF($V41=Q$407,IF(ComCalc!AA$49=2," ",", ")&amp;"&amp; ",IF($V41&gt;Q$407,"",", ")))&amp;IF(Q142,$A41,"")</f>
        <v/>
      </c>
      <c r="R447" t="str">
        <f>IF($V41&lt;=R$406,"",IF($V41=R$407,IF(ComCalc!AB$49=2," ",", ")&amp;"&amp; ",IF($V41&gt;R$407,"",", ")))&amp;IF(R142,$A41,"")</f>
        <v>, CVLT-3 Brief Trials 1-4</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xml:space="preserve">, </v>
      </c>
      <c r="H448" t="str">
        <f>IF($V42&lt;=H$406,"",IF($V42=H$407,IF(ComCalc!H$37=2," ",", ")&amp;"&amp; ",IF($V42&gt;H$407,"",", ")))&amp;IF(H143,$A42,"")</f>
        <v>, CVLT-3 Brief SDFR</v>
      </c>
      <c r="I448" t="str">
        <f>IF($V42&lt;=I$406,"",IF($V42=I$407,IF(ComCalc!I$37=2," ",", ")&amp;"&amp; ",IF($V42&gt;I$407,"",", ")))&amp;IF(I143,$A42,"")</f>
        <v xml:space="preserve">, </v>
      </c>
      <c r="J448" t="str">
        <f>IF($V42&lt;=J$406,"",IF($V42=J$407,IF(ComCalc!J$37=2," ",", ")&amp;"&amp; ",IF($V42&gt;J$407,"",", ")))&amp;IF(J143,$A42,"")</f>
        <v/>
      </c>
      <c r="K448" t="str">
        <f>IF($V42&lt;=K$406,"",IF($V42=K$407,IF(ComCalc!K$37=2," ",", ")&amp;"&amp; ",IF($V42&gt;K$407,"",", ")))&amp;IF(K143,$A42,"")</f>
        <v xml:space="preserve">,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xml:space="preserve">, </v>
      </c>
      <c r="Q448" t="str">
        <f>IF($V42&lt;=Q$406,"",IF($V42=Q$407,IF(ComCalc!AA$49=2," ",", ")&amp;"&amp; ",IF($V42&gt;Q$407,"",", ")))&amp;IF(Q143,$A42,"")</f>
        <v/>
      </c>
      <c r="R448" t="str">
        <f>IF($V42&lt;=R$406,"",IF($V42=R$407,IF(ComCalc!AB$49=2," ",", ")&amp;"&amp; ",IF($V42&gt;R$407,"",", ")))&amp;IF(R143,$A42,"")</f>
        <v>, CVLT-3 Brief SDFR</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xml:space="preserve">, </v>
      </c>
      <c r="H449" t="str">
        <f>IF($V43&lt;=H$406,"",IF($V43=H$407,IF(ComCalc!H$37=2," ",", ")&amp;"&amp; ",IF($V43&gt;H$407,"",", ")))&amp;IF(H144,$A43,"")</f>
        <v>, &amp; CVLT-3 Brief LDFR</v>
      </c>
      <c r="I449" t="str">
        <f>IF($V43&lt;=I$406,"",IF($V43=I$407,IF(ComCalc!I$37=2," ",", ")&amp;"&amp; ",IF($V43&gt;I$407,"",", ")))&amp;IF(I144,$A43,"")</f>
        <v xml:space="preserve">, </v>
      </c>
      <c r="J449" t="str">
        <f>IF($V43&lt;=J$406,"",IF($V43=J$407,IF(ComCalc!J$37=2," ",", ")&amp;"&amp; ",IF($V43&gt;J$407,"",", ")))&amp;IF(J144,$A43,"")</f>
        <v/>
      </c>
      <c r="K449" t="str">
        <f>IF($V43&lt;=K$406,"",IF($V43=K$407,IF(ComCalc!K$37=2," ",", ")&amp;"&amp; ",IF($V43&gt;K$407,"",", ")))&amp;IF(K144,$A43,"")</f>
        <v xml:space="preserve">,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&amp; CVLT-3 Brief LDFR</v>
      </c>
      <c r="Q449" t="str">
        <f>IF($V43&lt;=Q$406,"",IF($V43=Q$407,IF(ComCalc!AA$49=2," ",", ")&amp;"&amp; ",IF($V43&gt;Q$407,"",", ")))&amp;IF(Q144,$A43,"")</f>
        <v/>
      </c>
      <c r="R449" t="str">
        <f>IF($V43&lt;=R$406,"",IF($V43=R$407,IF(ComCalc!AB$49=2," ",", ")&amp;"&amp; ",IF($V43&gt;R$407,"",", ")))&amp;IF(R144,$A43,"")</f>
        <v>, CVLT-3 Brief LDFR</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c>
      <c r="C450" t="str">
        <f>IF($V44&lt;=C$406,"",IF($V44=C$407,IF(ComCalc!C$37=2," ",", ")&amp;"&amp; ",IF($V44&gt;C$407,"",", ")))&amp;IF(C145,$A44,"")</f>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xml:space="preserve">, </v>
      </c>
      <c r="H450" t="str">
        <f>IF($V44&lt;=H$406,"",IF($V44=H$407,IF(ComCalc!H$37=2," ",", ")&amp;"&amp; ",IF($V44&gt;H$407,"",", ")))&amp;IF(H145,$A44,"")</f>
        <v/>
      </c>
      <c r="I450" t="str">
        <f>IF($V44&lt;=I$406,"",IF($V44=I$407,IF(ComCalc!I$37=2," ",", ")&amp;"&amp; ",IF($V44&gt;I$407,"",", ")))&amp;IF(I145,$A44,"")</f>
        <v xml:space="preserve">, </v>
      </c>
      <c r="J450" t="str">
        <f>IF($V44&lt;=J$406,"",IF($V44=J$407,IF(ComCalc!J$37=2," ",", ")&amp;"&amp; ",IF($V44&gt;J$407,"",", ")))&amp;IF(J145,$A44,"")</f>
        <v/>
      </c>
      <c r="K450" t="str">
        <f>IF($V44&lt;=K$406,"",IF($V44=K$407,IF(ComCalc!K$37=2," ",", ")&amp;"&amp; ",IF($V44&gt;K$407,"",", ")))&amp;IF(K145,$A44,"")</f>
        <v xml:space="preserve">,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xml:space="preserve">,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&amp; Letter-Number Sequencing</v>
      </c>
      <c r="H451" t="str">
        <f>IF($V45&lt;=H$406,"",IF($V45=H$407,IF(ComCalc!H$37=2," ",", ")&amp;"&amp; ",IF($V45&gt;H$407,"",", ")))&amp;IF(H146,$A45,"")</f>
        <v/>
      </c>
      <c r="I451" t="str">
        <f>IF($V45&lt;=I$406,"",IF($V45=I$407,IF(ComCalc!I$37=2," ",", ")&amp;"&amp; ",IF($V45&gt;I$407,"",", ")))&amp;IF(I146,$A45,"")</f>
        <v>, &amp; Letter-Number Sequencing</v>
      </c>
      <c r="J451" t="str">
        <f>IF($V45&lt;=J$406,"",IF($V45=J$407,IF(ComCalc!J$37=2," ",", ")&amp;"&amp; ",IF($V45&gt;J$407,"",", ")))&amp;IF(J146,$A45,"")</f>
        <v/>
      </c>
      <c r="K451" t="str">
        <f>IF($V45&lt;=K$406,"",IF($V45=K$407,IF(ComCalc!K$37=2," ",", ")&amp;"&amp; ",IF($V45&gt;K$407,"",", ")))&amp;IF(K146,$A45,"")</f>
        <v>, &amp; Letter-Number Sequencing</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&amp; Letter-Number Sequencing</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c>
      <c r="S460" t="str">
        <f>IF($V54&lt;=S$406,"",IF($V54=S$407,IF(ComCalc!AC$49=2," ",", ")&amp;"&amp; ",IF($V54&gt;S$407,"",", ")))&amp;IF(S155,$A54,"")</f>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Test 63</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Test 64</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Test 65</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Test 66</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Test 67</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Test 68</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Test 69</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Test 70</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Test 71</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Test 72</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Test 73</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Test 74</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Test 75</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Test 76</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Test 77</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Test 78</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Test 79</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Test 80</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Test 81</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Test 82</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Test 83</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Test 84</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Test 85</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Test 86</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Test 87</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Test 88</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Test 89</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Test 90</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Test 91</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Test 92</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Test 93</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Test 94</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Test 95</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Test 96</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Test 97</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Test 98</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Test 99</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Test 100</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Similarities</v>
      </c>
      <c r="C510" t="str">
        <f t="shared" si="212"/>
        <v>Similarities</v>
      </c>
      <c r="D510" t="str">
        <f t="shared" si="212"/>
        <v/>
      </c>
      <c r="E510" t="str">
        <f t="shared" si="212"/>
        <v>Similarities</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Similarities</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Similarities</v>
      </c>
      <c r="C511" t="str">
        <f t="shared" ref="C511:C542" si="216">C510&amp;IF(C105,C410,"")</f>
        <v>Similarities</v>
      </c>
      <c r="D511" t="str">
        <f t="shared" ref="D511:D542" si="217">D510&amp;IF(D105,D410,"")</f>
        <v/>
      </c>
      <c r="E511" t="str">
        <f t="shared" ref="E511:E542" si="218">E510&amp;IF(E105,E410,"")</f>
        <v>Similarities</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Similarities</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Similarities</v>
      </c>
      <c r="C512" t="str">
        <f t="shared" si="216"/>
        <v>Similarities</v>
      </c>
      <c r="D512" t="str">
        <f t="shared" si="217"/>
        <v/>
      </c>
      <c r="E512" t="str">
        <f t="shared" si="218"/>
        <v>Similarities</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Similarities</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Similarities &amp; Matrix Reasoning</v>
      </c>
      <c r="C513" t="str">
        <f t="shared" si="216"/>
        <v>Similarities</v>
      </c>
      <c r="D513" t="str">
        <f t="shared" si="217"/>
        <v>Matrix Reasoning</v>
      </c>
      <c r="E513" t="str">
        <f t="shared" si="218"/>
        <v>Similarities</v>
      </c>
      <c r="F513" t="str">
        <f t="shared" si="219"/>
        <v>Matrix Reasoning</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Similarities, Matrix Reasoning</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Similarities &amp; Matrix Reasoning</v>
      </c>
      <c r="C514" t="str">
        <f t="shared" si="216"/>
        <v>Similarities</v>
      </c>
      <c r="D514" t="str">
        <f t="shared" si="217"/>
        <v>Matrix Reasoning</v>
      </c>
      <c r="E514" t="str">
        <f t="shared" si="218"/>
        <v>Similarities</v>
      </c>
      <c r="F514" t="str">
        <f t="shared" si="219"/>
        <v>Matrix Reasoning</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Similarities, Matrix Reasoning</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Similarities &amp; Matrix Reasoning</v>
      </c>
      <c r="C515" t="str">
        <f t="shared" si="216"/>
        <v>Similarities</v>
      </c>
      <c r="D515" t="str">
        <f t="shared" si="217"/>
        <v>Matrix Reasoning</v>
      </c>
      <c r="E515" t="str">
        <f t="shared" si="218"/>
        <v>Similarities</v>
      </c>
      <c r="F515" t="str">
        <f t="shared" si="219"/>
        <v>Matrix Reasoning</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Similarities, Matrix Reasoning</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Similarities &amp; Matrix Reasoning</v>
      </c>
      <c r="C516" t="str">
        <f t="shared" si="216"/>
        <v>Similarities</v>
      </c>
      <c r="D516" t="str">
        <f t="shared" si="217"/>
        <v>Matrix Reasoning</v>
      </c>
      <c r="E516" t="str">
        <f t="shared" si="218"/>
        <v>Similarities</v>
      </c>
      <c r="F516" t="str">
        <f t="shared" si="219"/>
        <v>Matrix Reasoning</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Similarities, Matrix Reasoning</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Similarities &amp; Matrix Reasoning</v>
      </c>
      <c r="C517" t="str">
        <f t="shared" si="216"/>
        <v>Similarities</v>
      </c>
      <c r="D517" t="str">
        <f t="shared" si="217"/>
        <v>Matrix Reasoning</v>
      </c>
      <c r="E517" t="str">
        <f t="shared" si="218"/>
        <v>Similarities</v>
      </c>
      <c r="F517" t="str">
        <f t="shared" si="219"/>
        <v>Matrix Reasoning</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Similarities, Matrix Reasoning</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Similarities &amp; Matrix Reasoning</v>
      </c>
      <c r="C518" t="str">
        <f t="shared" si="216"/>
        <v>Similarities</v>
      </c>
      <c r="D518" t="str">
        <f t="shared" si="217"/>
        <v>Matrix Reasoning</v>
      </c>
      <c r="E518" t="str">
        <f t="shared" si="218"/>
        <v>Similarities</v>
      </c>
      <c r="F518" t="str">
        <f t="shared" si="219"/>
        <v>Matrix Reasoning</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Similarities, Matrix Reasoning</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Similarities &amp; Matrix Reasoning</v>
      </c>
      <c r="C519" t="str">
        <f t="shared" si="216"/>
        <v>Similarities</v>
      </c>
      <c r="D519" t="str">
        <f t="shared" si="217"/>
        <v>Matrix Reasoning</v>
      </c>
      <c r="E519" t="str">
        <f t="shared" si="218"/>
        <v>Similarities</v>
      </c>
      <c r="F519" t="str">
        <f t="shared" si="219"/>
        <v>Matrix Reasoning</v>
      </c>
      <c r="G519" t="str">
        <f t="shared" si="220"/>
        <v>Coding</v>
      </c>
      <c r="H519" t="str">
        <f t="shared" si="221"/>
        <v/>
      </c>
      <c r="I519" t="str">
        <f t="shared" si="222"/>
        <v>Coding</v>
      </c>
      <c r="J519" t="str">
        <f t="shared" si="223"/>
        <v>Coding</v>
      </c>
      <c r="K519" t="str">
        <f t="shared" si="224"/>
        <v/>
      </c>
      <c r="L519" t="str">
        <f t="shared" ref="L519:U519" si="233">L518&amp;IF(L113,L418,"")</f>
        <v/>
      </c>
      <c r="M519" t="str">
        <f t="shared" si="233"/>
        <v/>
      </c>
      <c r="N519" t="str">
        <f t="shared" si="233"/>
        <v>Coding</v>
      </c>
      <c r="O519" t="str">
        <f t="shared" si="233"/>
        <v/>
      </c>
      <c r="P519" t="str">
        <f t="shared" si="233"/>
        <v/>
      </c>
      <c r="Q519" t="str">
        <f t="shared" si="233"/>
        <v/>
      </c>
      <c r="R519" t="str">
        <f t="shared" si="233"/>
        <v>Similarities, Matrix Reasoning, 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Similarities &amp; Matrix Reasoning</v>
      </c>
      <c r="C520" t="str">
        <f t="shared" si="216"/>
        <v>Similarities</v>
      </c>
      <c r="D520" t="str">
        <f t="shared" si="217"/>
        <v>Matrix Reasoning</v>
      </c>
      <c r="E520" t="str">
        <f t="shared" si="218"/>
        <v>Similarities</v>
      </c>
      <c r="F520" t="str">
        <f t="shared" si="219"/>
        <v>Matrix Reasoning</v>
      </c>
      <c r="G520" t="str">
        <f t="shared" si="220"/>
        <v>Coding</v>
      </c>
      <c r="H520" t="str">
        <f t="shared" si="221"/>
        <v/>
      </c>
      <c r="I520" t="str">
        <f t="shared" si="222"/>
        <v>Coding</v>
      </c>
      <c r="J520" t="str">
        <f t="shared" si="223"/>
        <v>Coding</v>
      </c>
      <c r="K520" t="str">
        <f t="shared" si="224"/>
        <v/>
      </c>
      <c r="L520" t="str">
        <f t="shared" ref="L520:U520" si="234">L519&amp;IF(L114,L419,"")</f>
        <v/>
      </c>
      <c r="M520" t="str">
        <f t="shared" si="234"/>
        <v/>
      </c>
      <c r="N520" t="str">
        <f t="shared" si="234"/>
        <v>Coding</v>
      </c>
      <c r="O520" t="str">
        <f t="shared" si="234"/>
        <v/>
      </c>
      <c r="P520" t="str">
        <f t="shared" si="234"/>
        <v/>
      </c>
      <c r="Q520" t="str">
        <f t="shared" si="234"/>
        <v/>
      </c>
      <c r="R520" t="str">
        <f t="shared" si="234"/>
        <v>Similarities, Matrix Reasoning, 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Similarities &amp; Matrix Reasoning</v>
      </c>
      <c r="C521" t="str">
        <f t="shared" si="216"/>
        <v>Similarities</v>
      </c>
      <c r="D521" t="str">
        <f t="shared" si="217"/>
        <v>Matrix Reasoning</v>
      </c>
      <c r="E521" t="str">
        <f t="shared" si="218"/>
        <v>Similarities</v>
      </c>
      <c r="F521" t="str">
        <f t="shared" si="219"/>
        <v>Matrix Reasoning</v>
      </c>
      <c r="G521" t="str">
        <f t="shared" si="220"/>
        <v>Coding</v>
      </c>
      <c r="H521" t="str">
        <f t="shared" si="221"/>
        <v/>
      </c>
      <c r="I521" t="str">
        <f t="shared" si="222"/>
        <v>Coding</v>
      </c>
      <c r="J521" t="str">
        <f t="shared" si="223"/>
        <v>Coding</v>
      </c>
      <c r="K521" t="str">
        <f t="shared" si="224"/>
        <v/>
      </c>
      <c r="L521" t="str">
        <f t="shared" ref="L521:U521" si="235">L520&amp;IF(L115,L420,"")</f>
        <v/>
      </c>
      <c r="M521" t="str">
        <f t="shared" si="235"/>
        <v/>
      </c>
      <c r="N521" t="str">
        <f t="shared" si="235"/>
        <v>Coding</v>
      </c>
      <c r="O521" t="str">
        <f t="shared" si="235"/>
        <v/>
      </c>
      <c r="P521" t="str">
        <f t="shared" si="235"/>
        <v/>
      </c>
      <c r="Q521" t="str">
        <f t="shared" si="235"/>
        <v/>
      </c>
      <c r="R521" t="str">
        <f t="shared" si="235"/>
        <v>Similarities, Matrix Reasoning, Coding</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Similarities &amp; Matrix Reasoning</v>
      </c>
      <c r="C522" t="str">
        <f t="shared" si="216"/>
        <v>Similarities</v>
      </c>
      <c r="D522" t="str">
        <f t="shared" si="217"/>
        <v>Matrix Reasoning</v>
      </c>
      <c r="E522" t="str">
        <f t="shared" si="218"/>
        <v>Similarities</v>
      </c>
      <c r="F522" t="str">
        <f t="shared" si="219"/>
        <v>Matrix Reasoning</v>
      </c>
      <c r="G522" t="str">
        <f t="shared" si="220"/>
        <v>Coding</v>
      </c>
      <c r="H522" t="str">
        <f t="shared" si="221"/>
        <v/>
      </c>
      <c r="I522" t="str">
        <f t="shared" si="222"/>
        <v>Coding</v>
      </c>
      <c r="J522" t="str">
        <f t="shared" si="223"/>
        <v>Coding</v>
      </c>
      <c r="K522" t="str">
        <f t="shared" si="224"/>
        <v/>
      </c>
      <c r="L522" t="str">
        <f t="shared" ref="L522:U522" si="236">L521&amp;IF(L116,L421,"")</f>
        <v/>
      </c>
      <c r="M522" t="str">
        <f t="shared" si="236"/>
        <v/>
      </c>
      <c r="N522" t="str">
        <f t="shared" si="236"/>
        <v>Coding</v>
      </c>
      <c r="O522" t="str">
        <f t="shared" si="236"/>
        <v/>
      </c>
      <c r="P522" t="str">
        <f t="shared" si="236"/>
        <v/>
      </c>
      <c r="Q522" t="str">
        <f t="shared" si="236"/>
        <v/>
      </c>
      <c r="R522" t="str">
        <f t="shared" si="236"/>
        <v>Similarities, Matrix Reasoning, Coding</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Similarities &amp; Matrix Reasoning</v>
      </c>
      <c r="C523" t="str">
        <f t="shared" si="216"/>
        <v>Similarities</v>
      </c>
      <c r="D523" t="str">
        <f t="shared" si="217"/>
        <v>Matrix Reasoning</v>
      </c>
      <c r="E523" t="str">
        <f t="shared" si="218"/>
        <v>Similarities</v>
      </c>
      <c r="F523" t="str">
        <f t="shared" si="219"/>
        <v>Matrix Reasoning</v>
      </c>
      <c r="G523" t="str">
        <f t="shared" si="220"/>
        <v>Coding</v>
      </c>
      <c r="H523" t="str">
        <f t="shared" si="221"/>
        <v/>
      </c>
      <c r="I523" t="str">
        <f t="shared" si="222"/>
        <v>Coding</v>
      </c>
      <c r="J523" t="str">
        <f t="shared" si="223"/>
        <v>Coding</v>
      </c>
      <c r="K523" t="str">
        <f t="shared" si="224"/>
        <v/>
      </c>
      <c r="L523" t="str">
        <f t="shared" ref="L523:U523" si="237">L522&amp;IF(L117,L422,"")</f>
        <v/>
      </c>
      <c r="M523" t="str">
        <f t="shared" si="237"/>
        <v/>
      </c>
      <c r="N523" t="str">
        <f t="shared" si="237"/>
        <v>Coding</v>
      </c>
      <c r="O523" t="str">
        <f t="shared" si="237"/>
        <v/>
      </c>
      <c r="P523" t="str">
        <f t="shared" si="237"/>
        <v/>
      </c>
      <c r="Q523" t="str">
        <f t="shared" si="237"/>
        <v/>
      </c>
      <c r="R523" t="str">
        <f t="shared" si="237"/>
        <v>Similarities, Matrix Reasoning, Coding</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Similarities &amp; Matrix Reasoning</v>
      </c>
      <c r="C524" t="str">
        <f t="shared" si="216"/>
        <v>Similarities</v>
      </c>
      <c r="D524" t="str">
        <f t="shared" si="217"/>
        <v>Matrix Reasoning</v>
      </c>
      <c r="E524" t="str">
        <f t="shared" si="218"/>
        <v>Similarities</v>
      </c>
      <c r="F524" t="str">
        <f t="shared" si="219"/>
        <v>Matrix Reasoning</v>
      </c>
      <c r="G524" t="str">
        <f t="shared" si="220"/>
        <v>Coding, Digits Forward</v>
      </c>
      <c r="H524" t="str">
        <f t="shared" si="221"/>
        <v/>
      </c>
      <c r="I524" t="str">
        <f t="shared" si="222"/>
        <v>Coding, Digits Forward</v>
      </c>
      <c r="J524" t="str">
        <f t="shared" si="223"/>
        <v>Coding</v>
      </c>
      <c r="K524" t="str">
        <f t="shared" si="224"/>
        <v>Digits Forward</v>
      </c>
      <c r="L524" t="str">
        <f t="shared" ref="L524:U524" si="238">L523&amp;IF(L118,L423,"")</f>
        <v>Digits Forward</v>
      </c>
      <c r="M524" t="str">
        <f t="shared" si="238"/>
        <v>Digits Forward</v>
      </c>
      <c r="N524" t="str">
        <f t="shared" si="238"/>
        <v>Coding</v>
      </c>
      <c r="O524" t="str">
        <f t="shared" si="238"/>
        <v/>
      </c>
      <c r="P524" t="str">
        <f t="shared" si="238"/>
        <v/>
      </c>
      <c r="Q524" t="str">
        <f t="shared" si="238"/>
        <v/>
      </c>
      <c r="R524" t="str">
        <f t="shared" si="238"/>
        <v>Similarities, Matrix Reasoning, Coding,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Similarities &amp; Matrix Reasoning</v>
      </c>
      <c r="C525" t="str">
        <f t="shared" si="216"/>
        <v>Similarities</v>
      </c>
      <c r="D525" t="str">
        <f t="shared" si="217"/>
        <v>Matrix Reasoning</v>
      </c>
      <c r="E525" t="str">
        <f t="shared" si="218"/>
        <v>Similarities</v>
      </c>
      <c r="F525" t="str">
        <f t="shared" si="219"/>
        <v>Matrix Reasoning</v>
      </c>
      <c r="G525" t="str">
        <f t="shared" si="220"/>
        <v>Coding, Digits Forward, Digits Backward</v>
      </c>
      <c r="H525" t="str">
        <f t="shared" si="221"/>
        <v/>
      </c>
      <c r="I525" t="str">
        <f t="shared" si="222"/>
        <v>Coding, Digits Forward, Digits Backward</v>
      </c>
      <c r="J525" t="str">
        <f t="shared" si="223"/>
        <v>Coding</v>
      </c>
      <c r="K525" t="str">
        <f t="shared" si="224"/>
        <v>Digits Forward, Digits Backward</v>
      </c>
      <c r="L525" t="str">
        <f t="shared" ref="L525:U525" si="239">L524&amp;IF(L119,L424,"")</f>
        <v>Digits Forward</v>
      </c>
      <c r="M525" t="str">
        <f t="shared" si="239"/>
        <v>Digits Forward, Digits Backward</v>
      </c>
      <c r="N525" t="str">
        <f t="shared" si="239"/>
        <v>Coding</v>
      </c>
      <c r="O525" t="str">
        <f t="shared" si="239"/>
        <v/>
      </c>
      <c r="P525" t="str">
        <f t="shared" si="239"/>
        <v/>
      </c>
      <c r="Q525" t="str">
        <f t="shared" si="239"/>
        <v/>
      </c>
      <c r="R525" t="str">
        <f t="shared" si="239"/>
        <v>Similarities, Matrix Reasoning, Coding,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Similarities &amp; Matrix Reasoning</v>
      </c>
      <c r="C526" t="str">
        <f t="shared" si="216"/>
        <v>Similarities</v>
      </c>
      <c r="D526" t="str">
        <f t="shared" si="217"/>
        <v>Matrix Reasoning</v>
      </c>
      <c r="E526" t="str">
        <f t="shared" si="218"/>
        <v>Similarities</v>
      </c>
      <c r="F526" t="str">
        <f t="shared" si="219"/>
        <v>Matrix Reasoning</v>
      </c>
      <c r="G526" t="str">
        <f t="shared" si="220"/>
        <v>Coding, Digits Forward, Digits Backward, Numbers &amp; Letters Speed A</v>
      </c>
      <c r="H526" t="str">
        <f t="shared" si="221"/>
        <v/>
      </c>
      <c r="I526" t="str">
        <f t="shared" si="222"/>
        <v>Coding, Digits Forward, Digits Backward</v>
      </c>
      <c r="J526" t="str">
        <f t="shared" si="223"/>
        <v>Coding, Numbers &amp; Letters Speed A</v>
      </c>
      <c r="K526" t="str">
        <f t="shared" si="224"/>
        <v>Digits Forward, Digits Backward</v>
      </c>
      <c r="L526" t="str">
        <f t="shared" ref="L526:U526" si="240">L525&amp;IF(L120,L425,"")</f>
        <v>Digits Forward</v>
      </c>
      <c r="M526" t="str">
        <f t="shared" si="240"/>
        <v>Digits Forward, Digits Backward</v>
      </c>
      <c r="N526" t="str">
        <f t="shared" si="240"/>
        <v>Coding</v>
      </c>
      <c r="O526" t="str">
        <f t="shared" si="240"/>
        <v/>
      </c>
      <c r="P526" t="str">
        <f t="shared" si="240"/>
        <v/>
      </c>
      <c r="Q526" t="str">
        <f t="shared" si="240"/>
        <v/>
      </c>
      <c r="R526" t="str">
        <f t="shared" si="240"/>
        <v>Similarities, Matrix Reasoning, Coding,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Similarities &amp; Matrix Reasoning</v>
      </c>
      <c r="C527" t="str">
        <f t="shared" si="216"/>
        <v>Similarities</v>
      </c>
      <c r="D527" t="str">
        <f t="shared" si="217"/>
        <v>Matrix Reasoning</v>
      </c>
      <c r="E527" t="str">
        <f t="shared" si="218"/>
        <v>Similarities</v>
      </c>
      <c r="F527" t="str">
        <f t="shared" si="219"/>
        <v>Matrix Reasoning</v>
      </c>
      <c r="G527" t="str">
        <f t="shared" si="220"/>
        <v>Coding, Digits Forward, Digits Backward, Numbers &amp; Letters Speed A, Numbers &amp; Letters Accuracy A</v>
      </c>
      <c r="H527" t="str">
        <f t="shared" si="221"/>
        <v/>
      </c>
      <c r="I527" t="str">
        <f t="shared" si="222"/>
        <v>Coding, Digits Forward, Digits Backward</v>
      </c>
      <c r="J527" t="str">
        <f t="shared" si="223"/>
        <v>Coding, Numbers &amp; Letters Speed A</v>
      </c>
      <c r="K527" t="str">
        <f t="shared" si="224"/>
        <v>Digits Forward, Digits Backward</v>
      </c>
      <c r="L527" t="str">
        <f t="shared" ref="L527:U527" si="241">L526&amp;IF(L121,L426,"")</f>
        <v>Digits Forward, Numbers &amp; Letters Accuracy A</v>
      </c>
      <c r="M527" t="str">
        <f t="shared" si="241"/>
        <v>Digits Forward, Digits Backward</v>
      </c>
      <c r="N527" t="str">
        <f t="shared" si="241"/>
        <v>Coding</v>
      </c>
      <c r="O527" t="str">
        <f t="shared" si="241"/>
        <v/>
      </c>
      <c r="P527" t="str">
        <f t="shared" si="241"/>
        <v/>
      </c>
      <c r="Q527" t="str">
        <f t="shared" si="241"/>
        <v/>
      </c>
      <c r="R527" t="str">
        <f t="shared" si="241"/>
        <v>Similarities, Matrix Reasoning, Coding,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Similarities &amp; Matrix Reasoning</v>
      </c>
      <c r="C528" t="str">
        <f t="shared" si="216"/>
        <v>Similarities</v>
      </c>
      <c r="D528" t="str">
        <f t="shared" si="217"/>
        <v>Matrix Reasoning</v>
      </c>
      <c r="E528" t="str">
        <f t="shared" si="218"/>
        <v>Similarities</v>
      </c>
      <c r="F528" t="str">
        <f t="shared" si="219"/>
        <v>Matrix Reasoning</v>
      </c>
      <c r="G528" t="str">
        <f t="shared" si="220"/>
        <v>Coding, Digits Forward, Digits Backward, Numbers &amp; Letters Speed A, Numbers &amp; Letters Accuracy A, Numbers &amp; Letters Efficiency A</v>
      </c>
      <c r="H528" t="str">
        <f t="shared" si="221"/>
        <v/>
      </c>
      <c r="I528" t="str">
        <f t="shared" si="222"/>
        <v>Coding, Digits Forward, Digits Backward</v>
      </c>
      <c r="J528" t="str">
        <f t="shared" si="223"/>
        <v>Coding, Numbers &amp; Letters Speed A, Numbers &amp; Letters Efficiency A</v>
      </c>
      <c r="K528" t="str">
        <f t="shared" si="224"/>
        <v>Digits Forward, Digits Backward</v>
      </c>
      <c r="L528" t="str">
        <f t="shared" ref="L528:U528" si="242">L527&amp;IF(L122,L427,"")</f>
        <v>Digits Forward, Numbers &amp; Letters Accuracy A</v>
      </c>
      <c r="M528" t="str">
        <f t="shared" si="242"/>
        <v>Digits Forward, Digits Backward</v>
      </c>
      <c r="N528" t="str">
        <f t="shared" si="242"/>
        <v>Coding, Numbers &amp; Letters Efficiency A</v>
      </c>
      <c r="O528" t="str">
        <f t="shared" si="242"/>
        <v/>
      </c>
      <c r="P528" t="str">
        <f t="shared" si="242"/>
        <v/>
      </c>
      <c r="Q528" t="str">
        <f t="shared" si="242"/>
        <v/>
      </c>
      <c r="R528" t="str">
        <f t="shared" si="242"/>
        <v>Similarities, Matrix Reasoning, Coding,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Similarities &amp; Matrix Reasoning</v>
      </c>
      <c r="C529" t="str">
        <f t="shared" si="216"/>
        <v>Similarities</v>
      </c>
      <c r="D529" t="str">
        <f t="shared" si="217"/>
        <v>Matrix Reasoning</v>
      </c>
      <c r="E529" t="str">
        <f t="shared" si="218"/>
        <v>Similarities</v>
      </c>
      <c r="F529" t="str">
        <f t="shared" si="219"/>
        <v>Matrix Reasoning</v>
      </c>
      <c r="G529" t="str">
        <f t="shared" si="220"/>
        <v>Coding, Digits Forward, Digits Backward, Numbers &amp; Letters Speed A, Numbers &amp; Letters Accuracy A, Numbers &amp; Letters Efficiency A, Numbers &amp; Letters Efficiency B</v>
      </c>
      <c r="H529" t="str">
        <f t="shared" si="221"/>
        <v/>
      </c>
      <c r="I529" t="str">
        <f t="shared" si="222"/>
        <v>Coding, Digits Forward, Digits Backward</v>
      </c>
      <c r="J529" t="str">
        <f t="shared" si="223"/>
        <v>Coding, Numbers &amp; Letters Speed A, Numbers &amp; Letters Efficiency A</v>
      </c>
      <c r="K529" t="str">
        <f t="shared" si="224"/>
        <v>Digits Forward, Digits Backward</v>
      </c>
      <c r="L529" t="str">
        <f t="shared" ref="L529:U529" si="243">L528&amp;IF(L123,L428,"")</f>
        <v>Digits Forward, Numbers &amp; Letters Accuracy A, Numbers &amp; Letters Efficiency B</v>
      </c>
      <c r="M529" t="str">
        <f t="shared" si="243"/>
        <v>Digits Forward, Digits Backward</v>
      </c>
      <c r="N529" t="str">
        <f t="shared" si="243"/>
        <v>Coding, Numbers &amp; Letters Efficiency A</v>
      </c>
      <c r="O529" t="str">
        <f t="shared" si="243"/>
        <v/>
      </c>
      <c r="P529" t="str">
        <f t="shared" si="243"/>
        <v/>
      </c>
      <c r="Q529" t="str">
        <f t="shared" si="243"/>
        <v/>
      </c>
      <c r="R529" t="str">
        <f t="shared" si="243"/>
        <v>Similarities, Matrix Reasoning, Coding,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Similarities &amp; Matrix Reasoning</v>
      </c>
      <c r="C530" t="str">
        <f t="shared" si="216"/>
        <v>Similarities</v>
      </c>
      <c r="D530" t="str">
        <f t="shared" si="217"/>
        <v>Matrix Reasoning</v>
      </c>
      <c r="E530" t="str">
        <f t="shared" si="218"/>
        <v>Similarities, Auditory Comprehension</v>
      </c>
      <c r="F530" t="str">
        <f t="shared" si="219"/>
        <v>Matrix Reasoning</v>
      </c>
      <c r="G530" t="str">
        <f t="shared" si="220"/>
        <v>Coding, Digits Forward, Digits Backward, Numbers &amp; Letters Speed A, Numbers &amp; Letters Accuracy A, Numbers &amp; Letters Efficiency A, Numbers &amp; Letters Efficiency B</v>
      </c>
      <c r="H530" t="str">
        <f t="shared" si="221"/>
        <v/>
      </c>
      <c r="I530" t="str">
        <f t="shared" si="222"/>
        <v>Coding, Digits Forward, Digits Backward</v>
      </c>
      <c r="J530" t="str">
        <f t="shared" si="223"/>
        <v>Coding, Numbers &amp; Letters Speed A, Numbers &amp; Letters Efficiency A</v>
      </c>
      <c r="K530" t="str">
        <f t="shared" si="224"/>
        <v>Digits Forward, Digits Backward</v>
      </c>
      <c r="L530" t="str">
        <f t="shared" ref="L530:U530" si="244">L529&amp;IF(L124,L429,"")</f>
        <v>Digits Forward, Numbers &amp; Letters Accuracy A, Numbers &amp; Letters Efficiency B</v>
      </c>
      <c r="M530" t="str">
        <f t="shared" si="244"/>
        <v>Digits Forward, Digits Backward</v>
      </c>
      <c r="N530" t="str">
        <f t="shared" si="244"/>
        <v>Coding, Numbers &amp; Letters Efficiency A</v>
      </c>
      <c r="O530" t="str">
        <f t="shared" si="244"/>
        <v/>
      </c>
      <c r="P530" t="str">
        <f t="shared" si="244"/>
        <v/>
      </c>
      <c r="Q530" t="str">
        <f t="shared" si="244"/>
        <v/>
      </c>
      <c r="R530" t="str">
        <f t="shared" si="244"/>
        <v>Similarities, Matrix Reasoning, Coding,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Similarities &amp; Matrix Reasoning</v>
      </c>
      <c r="C531" t="str">
        <f t="shared" si="216"/>
        <v>Similarities, Naming</v>
      </c>
      <c r="D531" t="str">
        <f t="shared" si="217"/>
        <v>Matrix Reasoning</v>
      </c>
      <c r="E531" t="str">
        <f t="shared" si="218"/>
        <v>Similarities, Auditory Comprehension, Naming</v>
      </c>
      <c r="F531" t="str">
        <f t="shared" si="219"/>
        <v>Matrix Reasoning</v>
      </c>
      <c r="G531" t="str">
        <f t="shared" si="220"/>
        <v>Coding, Digits Forward, Digits Backward, Numbers &amp; Letters Speed A, Numbers &amp; Letters Accuracy A, Numbers &amp; Letters Efficiency A, Numbers &amp; Letters Efficiency B</v>
      </c>
      <c r="H531" t="str">
        <f t="shared" si="221"/>
        <v/>
      </c>
      <c r="I531" t="str">
        <f t="shared" si="222"/>
        <v>Coding, Digits Forward, Digits Backward</v>
      </c>
      <c r="J531" t="str">
        <f t="shared" si="223"/>
        <v>Coding, Numbers &amp; Letters Speed A, Numbers &amp; Letters Efficiency A</v>
      </c>
      <c r="K531" t="str">
        <f t="shared" si="224"/>
        <v>Digits Forward, Digits Backward</v>
      </c>
      <c r="L531" t="str">
        <f t="shared" ref="L531:U531" si="245">L530&amp;IF(L125,L430,"")</f>
        <v>Digits Forward, Numbers &amp; Letters Accuracy A, Numbers &amp; Letters Efficiency B</v>
      </c>
      <c r="M531" t="str">
        <f t="shared" si="245"/>
        <v>Digits Forward, Digits Backward</v>
      </c>
      <c r="N531" t="str">
        <f t="shared" si="245"/>
        <v>Coding, Numbers &amp; Letters Efficiency A</v>
      </c>
      <c r="O531" t="str">
        <f t="shared" si="245"/>
        <v/>
      </c>
      <c r="P531" t="str">
        <f t="shared" si="245"/>
        <v/>
      </c>
      <c r="Q531" t="str">
        <f t="shared" si="245"/>
        <v/>
      </c>
      <c r="R531" t="str">
        <f t="shared" si="245"/>
        <v>Similarities, Matrix Reasoning, Coding,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Similarities &amp; Matrix Reasoning</v>
      </c>
      <c r="C532" t="str">
        <f t="shared" si="216"/>
        <v>Similarities, Naming</v>
      </c>
      <c r="D532" t="str">
        <f t="shared" si="217"/>
        <v>Matrix Reasoning</v>
      </c>
      <c r="E532" t="str">
        <f t="shared" si="218"/>
        <v>Similarities, Auditory Comprehension, Naming</v>
      </c>
      <c r="F532" t="str">
        <f t="shared" si="219"/>
        <v>Matrix Reasoning</v>
      </c>
      <c r="G532" t="str">
        <f t="shared" si="220"/>
        <v>Coding, Digits Forward, Digits Backward, Numbers &amp; Letters Speed A, Numbers &amp; Letters Accuracy A, Numbers &amp; Letters Efficiency A, Numbers &amp; Letters Efficiency B</v>
      </c>
      <c r="H532" t="str">
        <f t="shared" si="221"/>
        <v>Shape Learning Immediate-Recognition</v>
      </c>
      <c r="I532" t="str">
        <f t="shared" si="222"/>
        <v>Coding, Digits Forward, Digits Backward</v>
      </c>
      <c r="J532" t="str">
        <f t="shared" si="223"/>
        <v>Coding, Numbers &amp; Letters Speed A, Numbers &amp; Letters Efficiency A</v>
      </c>
      <c r="K532" t="str">
        <f t="shared" si="224"/>
        <v>Digits Forward, Digits Backward</v>
      </c>
      <c r="L532" t="str">
        <f t="shared" ref="L532:U532" si="246">L531&amp;IF(L126,L431,"")</f>
        <v>Digits Forward, Numbers &amp; Letters Accuracy A, Numbers &amp; Letters Efficiency B</v>
      </c>
      <c r="M532" t="str">
        <f t="shared" si="246"/>
        <v>Digits Forward, Digits Backward</v>
      </c>
      <c r="N532" t="str">
        <f t="shared" si="246"/>
        <v>Coding, Numbers &amp; Letters Efficiency A</v>
      </c>
      <c r="O532" t="str">
        <f t="shared" si="246"/>
        <v>Shape Learning Immediate-Recognition</v>
      </c>
      <c r="P532" t="str">
        <f t="shared" si="246"/>
        <v/>
      </c>
      <c r="Q532" t="str">
        <f t="shared" si="246"/>
        <v/>
      </c>
      <c r="R532" t="str">
        <f t="shared" si="246"/>
        <v>Similarities, Matrix Reasoning, Coding,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Similarities &amp; Matrix Reasoning</v>
      </c>
      <c r="C533" t="str">
        <f t="shared" si="216"/>
        <v>Similarities, Naming</v>
      </c>
      <c r="D533" t="str">
        <f t="shared" si="217"/>
        <v>Matrix Reasoning</v>
      </c>
      <c r="E533" t="str">
        <f t="shared" si="218"/>
        <v>Similarities, Auditory Comprehension, Naming</v>
      </c>
      <c r="F533" t="str">
        <f t="shared" si="219"/>
        <v>Matrix Reasoning</v>
      </c>
      <c r="G533" t="str">
        <f t="shared" si="220"/>
        <v>Coding,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Coding, Digits Forward, Digits Backward</v>
      </c>
      <c r="J533" t="str">
        <f t="shared" si="223"/>
        <v>Coding, Numbers &amp; Letters Speed A, Numbers &amp; Letters Efficiency A</v>
      </c>
      <c r="K533" t="str">
        <f t="shared" si="224"/>
        <v>Digits Forward, Digits Backward</v>
      </c>
      <c r="L533" t="str">
        <f t="shared" ref="L533:U533" si="247">L532&amp;IF(L127,L432,"")</f>
        <v>Digits Forward, Numbers &amp; Letters Accuracy A, Numbers &amp; Letters Efficiency B</v>
      </c>
      <c r="M533" t="str">
        <f t="shared" si="247"/>
        <v>Digits Forward, Digits Backward</v>
      </c>
      <c r="N533" t="str">
        <f t="shared" si="247"/>
        <v>Coding, Numbers &amp; Letters Efficiency A</v>
      </c>
      <c r="O533" t="str">
        <f t="shared" si="247"/>
        <v>Shape Learning Immediate-Recognition</v>
      </c>
      <c r="P533" t="str">
        <f t="shared" si="247"/>
        <v>Shape Learning Delayed-Recognition</v>
      </c>
      <c r="Q533" t="str">
        <f t="shared" si="247"/>
        <v/>
      </c>
      <c r="R533" t="str">
        <f t="shared" si="24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Similarities &amp; Matrix Reasoning</v>
      </c>
      <c r="C534" t="str">
        <f t="shared" si="216"/>
        <v>Similarities, Naming</v>
      </c>
      <c r="D534" t="str">
        <f t="shared" si="217"/>
        <v>Matrix Reasoning</v>
      </c>
      <c r="E534" t="str">
        <f t="shared" si="218"/>
        <v>Similarities, Auditory Comprehension, Naming</v>
      </c>
      <c r="F534" t="str">
        <f t="shared" si="219"/>
        <v>Matrix Reasoning</v>
      </c>
      <c r="G534" t="str">
        <f t="shared" si="220"/>
        <v>Coding,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Coding, Digits Forward, Digits Backward</v>
      </c>
      <c r="J534" t="str">
        <f t="shared" si="223"/>
        <v>Coding, Numbers &amp; Letters Speed A, Numbers &amp; Letters Efficiency A</v>
      </c>
      <c r="K534" t="str">
        <f t="shared" si="224"/>
        <v>Digits Forward, Digits Backward</v>
      </c>
      <c r="L534" t="str">
        <f t="shared" ref="L534:U534" si="248">L533&amp;IF(L128,L433,"")</f>
        <v>Digits Forward, Numbers &amp; Letters Accuracy A, Numbers &amp; Letters Efficiency B</v>
      </c>
      <c r="M534" t="str">
        <f t="shared" si="248"/>
        <v>Digits Forward, Digits Backward</v>
      </c>
      <c r="N534" t="str">
        <f t="shared" si="248"/>
        <v>Coding, Numbers &amp; Letters Efficiency A</v>
      </c>
      <c r="O534" t="str">
        <f t="shared" si="248"/>
        <v>Shape Learning Immediate-Recognition, Story Learning Immediate-Recall</v>
      </c>
      <c r="P534" t="str">
        <f t="shared" si="248"/>
        <v>Shape Learning Delayed-Recognition</v>
      </c>
      <c r="Q534" t="str">
        <f t="shared" si="248"/>
        <v/>
      </c>
      <c r="R534" t="str">
        <f t="shared" si="24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Similarities &amp; Matrix Reasoning</v>
      </c>
      <c r="C535" t="str">
        <f t="shared" si="216"/>
        <v>Similarities, Naming</v>
      </c>
      <c r="D535" t="str">
        <f t="shared" si="217"/>
        <v>Matrix Reasoning</v>
      </c>
      <c r="E535" t="str">
        <f t="shared" si="218"/>
        <v>Similarities, Auditory Comprehension, Naming</v>
      </c>
      <c r="F535" t="str">
        <f t="shared" si="219"/>
        <v>Matrix Reasoning</v>
      </c>
      <c r="G535" t="str">
        <f t="shared" si="220"/>
        <v>Coding,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Coding, Digits Forward, Digits Backward</v>
      </c>
      <c r="J535" t="str">
        <f t="shared" si="223"/>
        <v>Coding, Numbers &amp; Letters Speed A, Numbers &amp; Letters Efficiency A</v>
      </c>
      <c r="K535" t="str">
        <f t="shared" si="224"/>
        <v>Digits Forward, Digits Backward</v>
      </c>
      <c r="L535" t="str">
        <f t="shared" ref="L535:U535" si="249">L534&amp;IF(L129,L434,"")</f>
        <v>Digits Forward, Numbers &amp; Letters Accuracy A, Numbers &amp; Letters Efficiency B</v>
      </c>
      <c r="M535" t="str">
        <f t="shared" si="249"/>
        <v>Digits Forward, Digits Backward</v>
      </c>
      <c r="N535" t="str">
        <f t="shared" si="249"/>
        <v>Coding, Numbers &amp; Letters Efficiency A</v>
      </c>
      <c r="O535" t="str">
        <f t="shared" si="249"/>
        <v>Shape Learning Immediate-Recognition, Story Learning Immediate-Recall</v>
      </c>
      <c r="P535" t="str">
        <f t="shared" si="249"/>
        <v>Shape Learning Delayed-Recognition, Story Learning Delayed-Recall</v>
      </c>
      <c r="Q535" t="str">
        <f t="shared" si="249"/>
        <v/>
      </c>
      <c r="R535" t="str">
        <f t="shared" si="24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Similarities &amp; Matrix Reasoning</v>
      </c>
      <c r="C536" t="str">
        <f t="shared" si="216"/>
        <v>Similarities, Naming</v>
      </c>
      <c r="D536" t="str">
        <f t="shared" si="217"/>
        <v>Matrix Reasoning</v>
      </c>
      <c r="E536" t="str">
        <f t="shared" si="218"/>
        <v>Similarities, Auditory Comprehension, Naming</v>
      </c>
      <c r="F536" t="str">
        <f t="shared" si="219"/>
        <v>Matrix Reasoning, Visual Discrimination</v>
      </c>
      <c r="G536" t="str">
        <f t="shared" si="220"/>
        <v>Coding,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Coding, Digits Forward, Digits Backward</v>
      </c>
      <c r="J536" t="str">
        <f t="shared" si="223"/>
        <v>Coding, Numbers &amp; Letters Speed A, Numbers &amp; Letters Efficiency A</v>
      </c>
      <c r="K536" t="str">
        <f t="shared" si="224"/>
        <v>Digits Forward, Digits Backward</v>
      </c>
      <c r="L536" t="str">
        <f t="shared" ref="L536:U536" si="250">L535&amp;IF(L130,L435,"")</f>
        <v>Digits Forward, Numbers &amp; Letters Accuracy A, Numbers &amp; Letters Efficiency B</v>
      </c>
      <c r="M536" t="str">
        <f t="shared" si="250"/>
        <v>Digits Forward, Digits Backward</v>
      </c>
      <c r="N536" t="str">
        <f t="shared" si="250"/>
        <v>Coding, Numbers &amp; Letters Efficiency A</v>
      </c>
      <c r="O536" t="str">
        <f t="shared" si="250"/>
        <v>Shape Learning Immediate-Recognition, Story Learning Immediate-Recall</v>
      </c>
      <c r="P536" t="str">
        <f t="shared" si="250"/>
        <v>Shape Learning Delayed-Recognition, Story Learning Delayed-Recall</v>
      </c>
      <c r="Q536" t="str">
        <f t="shared" si="250"/>
        <v/>
      </c>
      <c r="R536" t="str">
        <f t="shared" si="25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Similarities &amp; Matrix Reasoning</v>
      </c>
      <c r="C537" t="str">
        <f t="shared" si="216"/>
        <v>Similarities, Naming</v>
      </c>
      <c r="D537" t="str">
        <f t="shared" si="217"/>
        <v>Matrix Reasoning &amp; Design Construction</v>
      </c>
      <c r="E537" t="str">
        <f t="shared" si="218"/>
        <v>Similarities, Auditory Comprehension, Naming</v>
      </c>
      <c r="F537" t="str">
        <f t="shared" si="219"/>
        <v>Matrix Reasoning, Visual Discrimination, &amp; Design Construction</v>
      </c>
      <c r="G537" t="str">
        <f t="shared" si="220"/>
        <v>Coding,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Coding, Digits Forward, Digits Backward</v>
      </c>
      <c r="J537" t="str">
        <f t="shared" si="223"/>
        <v>Coding, Numbers &amp; Letters Speed A, Numbers &amp; Letters Efficiency A</v>
      </c>
      <c r="K537" t="str">
        <f t="shared" si="224"/>
        <v>Digits Forward, Digits Backward</v>
      </c>
      <c r="L537" t="str">
        <f t="shared" ref="L537:U537" si="251">L536&amp;IF(L131,L436,"")</f>
        <v>Digits Forward, Numbers &amp; Letters Accuracy A, Numbers &amp; Letters Efficiency B</v>
      </c>
      <c r="M537" t="str">
        <f t="shared" si="251"/>
        <v>Digits Forward, Digits Backward</v>
      </c>
      <c r="N537" t="str">
        <f t="shared" si="251"/>
        <v>Coding, Numbers &amp; Letters Efficiency A</v>
      </c>
      <c r="O537" t="str">
        <f t="shared" si="251"/>
        <v>Shape Learning Immediate-Recognition, Story Learning Immediate-Recall</v>
      </c>
      <c r="P537" t="str">
        <f t="shared" si="251"/>
        <v>Shape Learning Delayed-Recognition, Story Learning Delayed-Recall</v>
      </c>
      <c r="Q537" t="str">
        <f t="shared" si="251"/>
        <v/>
      </c>
      <c r="R537" t="str">
        <f t="shared" si="25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Similarities &amp; Matrix Reasoning</v>
      </c>
      <c r="C538" t="str">
        <f t="shared" si="216"/>
        <v>Similarities, Naming</v>
      </c>
      <c r="D538" t="str">
        <f t="shared" si="217"/>
        <v>Matrix Reasoning &amp; Design Construction</v>
      </c>
      <c r="E538" t="str">
        <f t="shared" si="218"/>
        <v>Similarities, Auditory Comprehension, Naming</v>
      </c>
      <c r="F538" t="str">
        <f t="shared" si="219"/>
        <v>Matrix Reasoning, Visual Discrimination, &amp; Design Construction</v>
      </c>
      <c r="G538" t="str">
        <f t="shared" si="220"/>
        <v>Coding,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Coding, Digits Forward, Digits Backward</v>
      </c>
      <c r="J538" t="str">
        <f t="shared" si="223"/>
        <v>Coding, Numbers &amp; Letters Speed A, Numbers &amp; Letters Efficiency A</v>
      </c>
      <c r="K538" t="str">
        <f t="shared" si="224"/>
        <v>Digits Forward, Digits Backward</v>
      </c>
      <c r="L538" t="str">
        <f t="shared" ref="L538:U538" si="252">L537&amp;IF(L132,L437,"")</f>
        <v>Digits Forward, Numbers &amp; Letters Accuracy A, Numbers &amp; Letters Efficiency B</v>
      </c>
      <c r="M538" t="str">
        <f t="shared" si="252"/>
        <v>Digits Forward, Digits Backward, Mazes</v>
      </c>
      <c r="N538" t="str">
        <f t="shared" si="252"/>
        <v>Coding, Numbers &amp; Letters Efficiency A, Mazes</v>
      </c>
      <c r="O538" t="str">
        <f t="shared" si="252"/>
        <v>Shape Learning Immediate-Recognition, Story Learning Immediate-Recall</v>
      </c>
      <c r="P538" t="str">
        <f t="shared" si="252"/>
        <v>Shape Learning Delayed-Recognition, Story Learning Delayed-Recall</v>
      </c>
      <c r="Q538" t="str">
        <f t="shared" si="252"/>
        <v>Mazes</v>
      </c>
      <c r="R538" t="str">
        <f t="shared" si="25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Similarities &amp; Matrix Reasoning</v>
      </c>
      <c r="C539" t="str">
        <f t="shared" si="216"/>
        <v>Similarities, Naming</v>
      </c>
      <c r="D539" t="str">
        <f t="shared" si="217"/>
        <v>Matrix Reasoning &amp; Design Construction</v>
      </c>
      <c r="E539" t="str">
        <f t="shared" si="218"/>
        <v>Similarities, Auditory Comprehension, Naming</v>
      </c>
      <c r="F539" t="str">
        <f t="shared" si="219"/>
        <v>Matrix Reasoning, Visual Discrimination, &amp; Design Construction</v>
      </c>
      <c r="G539" t="str">
        <f t="shared" si="220"/>
        <v>Coding,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Coding, Digits Forward, Digits Backward</v>
      </c>
      <c r="J539" t="str">
        <f t="shared" si="223"/>
        <v>Coding, Numbers &amp; Letters Speed A, Numbers &amp; Letters Efficiency A</v>
      </c>
      <c r="K539" t="str">
        <f t="shared" si="224"/>
        <v>Digits Forward, Digits Backward</v>
      </c>
      <c r="L539" t="str">
        <f t="shared" ref="L539:U539" si="253">L538&amp;IF(L133,L438,"")</f>
        <v>Digits Forward, Numbers &amp; Letters Accuracy A, Numbers &amp; Letters Efficiency B</v>
      </c>
      <c r="M539" t="str">
        <f t="shared" si="253"/>
        <v>Digits Forward, Digits Backward, Mazes, Word Generation</v>
      </c>
      <c r="N539" t="str">
        <f t="shared" si="253"/>
        <v>Coding, Numbers &amp; Letters Efficiency A, Mazes</v>
      </c>
      <c r="O539" t="str">
        <f t="shared" si="253"/>
        <v>Shape Learning Immediate-Recognition, Story Learning Immediate-Recall</v>
      </c>
      <c r="P539" t="str">
        <f t="shared" si="253"/>
        <v>Shape Learning Delayed-Recognition, Story Learning Delayed-Recall</v>
      </c>
      <c r="Q539" t="str">
        <f t="shared" si="253"/>
        <v>Mazes</v>
      </c>
      <c r="R539" t="str">
        <f t="shared" si="25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Word Generation</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Similarities &amp; Matrix Reasoning</v>
      </c>
      <c r="C540" t="str">
        <f t="shared" si="216"/>
        <v>Similarities, Naming</v>
      </c>
      <c r="D540" t="str">
        <f t="shared" si="217"/>
        <v>Matrix Reasoning &amp; Design Construction</v>
      </c>
      <c r="E540" t="str">
        <f t="shared" si="218"/>
        <v>Similarities, Auditory Comprehension, Naming, Letter Fluency</v>
      </c>
      <c r="F540" t="str">
        <f t="shared" si="219"/>
        <v>Matrix Reasoning, Visual Discrimination, &amp; Design Construction</v>
      </c>
      <c r="G540" t="str">
        <f t="shared" si="220"/>
        <v>Coding,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Coding, Digits Forward, Digits Backward</v>
      </c>
      <c r="J540" t="str">
        <f t="shared" si="223"/>
        <v>Coding, Numbers &amp; Letters Speed A, Numbers &amp; Letters Efficiency A</v>
      </c>
      <c r="K540" t="str">
        <f t="shared" si="224"/>
        <v>Digits Forward, Digits Backward</v>
      </c>
      <c r="L540" t="str">
        <f t="shared" ref="L540:U540" si="254">L539&amp;IF(L134,L439,"")</f>
        <v>Digits Forward, Numbers &amp; Letters Accuracy A, Numbers &amp; Letters Efficiency B</v>
      </c>
      <c r="M540" t="str">
        <f t="shared" si="254"/>
        <v>Digits Forward, Digits Backward, Mazes, Word Generation</v>
      </c>
      <c r="N540" t="str">
        <f t="shared" si="254"/>
        <v>Coding, Numbers &amp; Letters Efficiency A, Mazes</v>
      </c>
      <c r="O540" t="str">
        <f t="shared" si="254"/>
        <v>Shape Learning Immediate-Recognition, Story Learning Immediate-Recall</v>
      </c>
      <c r="P540" t="str">
        <f t="shared" si="254"/>
        <v>Shape Learning Delayed-Recognition, Story Learning Delayed-Recall</v>
      </c>
      <c r="Q540" t="str">
        <f t="shared" si="254"/>
        <v>Mazes</v>
      </c>
      <c r="R540" t="str">
        <f t="shared" si="25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Word Generation, Letter Fluency</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Similarities &amp; Matrix Reasoning</v>
      </c>
      <c r="C541" t="str">
        <f t="shared" si="216"/>
        <v>Similarities, Naming</v>
      </c>
      <c r="D541" t="str">
        <f t="shared" si="217"/>
        <v>Matrix Reasoning &amp; Design Construction</v>
      </c>
      <c r="E541" t="str">
        <f t="shared" si="218"/>
        <v>Similarities, Auditory Comprehension, Naming, Letter Fluency, &amp; Category Fluency</v>
      </c>
      <c r="F541" t="str">
        <f t="shared" si="219"/>
        <v>Matrix Reasoning, Visual Discrimination, &amp; Design Construction</v>
      </c>
      <c r="G541" t="str">
        <f t="shared" si="220"/>
        <v>Coding,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Coding, Digits Forward, Digits Backward</v>
      </c>
      <c r="J541" t="str">
        <f t="shared" si="223"/>
        <v>Coding, Numbers &amp; Letters Speed A, Numbers &amp; Letters Efficiency A</v>
      </c>
      <c r="K541" t="str">
        <f t="shared" si="224"/>
        <v>Digits Forward, Digits Backward</v>
      </c>
      <c r="L541" t="str">
        <f t="shared" ref="L541:U541" si="255">L540&amp;IF(L135,L440,"")</f>
        <v>Digits Forward, Numbers &amp; Letters Accuracy A, Numbers &amp; Letters Efficiency B</v>
      </c>
      <c r="M541" t="str">
        <f t="shared" si="255"/>
        <v>Digits Forward, Digits Backward, Mazes, Word Generation</v>
      </c>
      <c r="N541" t="str">
        <f t="shared" si="255"/>
        <v>Coding, Numbers &amp; Letters Efficiency A, Mazes</v>
      </c>
      <c r="O541" t="str">
        <f t="shared" si="255"/>
        <v>Shape Learning Immediate-Recognition, Story Learning Immediate-Recall</v>
      </c>
      <c r="P541" t="str">
        <f t="shared" si="255"/>
        <v>Shape Learning Delayed-Recognition, Story Learning Delayed-Recall</v>
      </c>
      <c r="Q541" t="str">
        <f t="shared" si="255"/>
        <v>Mazes</v>
      </c>
      <c r="R541" t="str">
        <f t="shared" si="25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Word Generation, Letter Fluency, &amp; Category Fluency</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Similarities &amp; Matrix Reasoning</v>
      </c>
      <c r="C542" t="str">
        <f t="shared" si="216"/>
        <v>Similarities, Naming, &amp; TOPF</v>
      </c>
      <c r="D542" t="str">
        <f t="shared" si="217"/>
        <v>Matrix Reasoning &amp; Design Construction</v>
      </c>
      <c r="E542" t="str">
        <f t="shared" si="218"/>
        <v>Similarities, Auditory Comprehension, Naming, Letter Fluency, &amp; Category Fluency</v>
      </c>
      <c r="F542" t="str">
        <f t="shared" si="219"/>
        <v>Matrix Reasoning, Visual Discrimination, &amp; Design Construction</v>
      </c>
      <c r="G542" t="str">
        <f t="shared" si="220"/>
        <v>Coding,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Coding, Digits Forward, Digits Backward</v>
      </c>
      <c r="J542" t="str">
        <f t="shared" si="223"/>
        <v>Coding, Numbers &amp; Letters Speed A, Numbers &amp; Letters Efficiency A</v>
      </c>
      <c r="K542" t="str">
        <f t="shared" si="224"/>
        <v>Digits Forward, Digits Backward</v>
      </c>
      <c r="L542" t="str">
        <f t="shared" ref="L542:U542" si="256">L541&amp;IF(L136,L441,"")</f>
        <v>Digits Forward, Numbers &amp; Letters Accuracy A, Numbers &amp; Letters Efficiency B</v>
      </c>
      <c r="M542" t="str">
        <f t="shared" si="256"/>
        <v>Digits Forward, Digits Backward, Mazes, Word Generation</v>
      </c>
      <c r="N542" t="str">
        <f t="shared" si="256"/>
        <v>Coding, Numbers &amp; Letters Efficiency A, Mazes</v>
      </c>
      <c r="O542" t="str">
        <f t="shared" si="256"/>
        <v>Shape Learning Immediate-Recognition, Story Learning Immediate-Recall</v>
      </c>
      <c r="P542" t="str">
        <f t="shared" si="256"/>
        <v>Shape Learning Delayed-Recognition, Story Learning Delayed-Recall</v>
      </c>
      <c r="Q542" t="str">
        <f t="shared" si="256"/>
        <v>Mazes</v>
      </c>
      <c r="R542" t="str">
        <f t="shared" si="25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v>
      </c>
      <c r="S542" t="str">
        <f t="shared" si="256"/>
        <v>Word Generation, Letter Fluency, &amp; Category Fluency</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Similarities &amp; Matrix Reasoning</v>
      </c>
      <c r="C543" t="str">
        <f t="shared" ref="C543:C574" si="258">C542&amp;IF(C137,C442,"")</f>
        <v>Similarities, Naming, &amp; TOPF</v>
      </c>
      <c r="D543" t="str">
        <f t="shared" ref="D543:D574" si="259">D542&amp;IF(D137,D442,"")</f>
        <v>Matrix Reasoning &amp; Design Construction</v>
      </c>
      <c r="E543" t="str">
        <f t="shared" ref="E543:E574" si="260">E542&amp;IF(E137,E442,"")</f>
        <v>Similarities, Auditory Comprehension, Naming, Letter Fluency, &amp; Category Fluency</v>
      </c>
      <c r="F543" t="str">
        <f t="shared" ref="F543:F574" si="261">F542&amp;IF(F137,F442,"")</f>
        <v>Matrix Reasoning, Visual Discrimination, &amp; Design Construction</v>
      </c>
      <c r="G543" t="str">
        <f t="shared" ref="G543:G574" si="262">G542&amp;IF(G137,G442,"")</f>
        <v>Coding,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Coding, Digits Forward, Digits Backward</v>
      </c>
      <c r="J543" t="str">
        <f t="shared" ref="J543:J574" si="265">J542&amp;IF(J137,J442,"")</f>
        <v>Coding, Numbers &amp; Letters Speed A, Numbers &amp; Letters Efficiency A, &amp; Trails A</v>
      </c>
      <c r="K543" t="str">
        <f t="shared" ref="K543:K574" si="266">K542&amp;IF(K137,K442,"")</f>
        <v>Digits Forward, Digits Backward</v>
      </c>
      <c r="L543" t="str">
        <f t="shared" ref="L543:U543" si="267">L542&amp;IF(L137,L442,"")</f>
        <v>Digits Forward, Numbers &amp; Letters Accuracy A, Numbers &amp; Letters Efficiency B</v>
      </c>
      <c r="M543" t="str">
        <f t="shared" si="267"/>
        <v>Digits Forward, Digits Backward, Mazes, Word Generation</v>
      </c>
      <c r="N543" t="str">
        <f t="shared" si="267"/>
        <v>Coding, Numbers &amp; Letters Efficiency A, Mazes, &amp; Trails A</v>
      </c>
      <c r="O543" t="str">
        <f t="shared" si="267"/>
        <v>Shape Learning Immediate-Recognition, Story Learning Immediate-Recall</v>
      </c>
      <c r="P543" t="str">
        <f t="shared" si="267"/>
        <v>Shape Learning Delayed-Recognition, Story Learning Delayed-Recall</v>
      </c>
      <c r="Q543" t="str">
        <f t="shared" si="267"/>
        <v>Mazes</v>
      </c>
      <c r="R543" t="str">
        <f t="shared" si="26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v>
      </c>
      <c r="S543" t="str">
        <f t="shared" si="267"/>
        <v>Word Generation, Letter Fluency, &amp; Category Fluency</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Similarities &amp; Matrix Reasoning</v>
      </c>
      <c r="C544" t="str">
        <f t="shared" si="258"/>
        <v>Similarities, Naming, &amp; TOPF</v>
      </c>
      <c r="D544" t="str">
        <f t="shared" si="259"/>
        <v>Matrix Reasoning &amp; Design Construction</v>
      </c>
      <c r="E544" t="str">
        <f t="shared" si="260"/>
        <v>Similarities, Auditory Comprehension, Naming, Letter Fluency, &amp; Category Fluency</v>
      </c>
      <c r="F544" t="str">
        <f t="shared" si="261"/>
        <v>Matrix Reasoning, Visual Discrimination, &amp; Design Construction</v>
      </c>
      <c r="G544" t="str">
        <f t="shared" si="262"/>
        <v>Coding,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Coding, Digits Forward, Digits Backward</v>
      </c>
      <c r="J544" t="str">
        <f t="shared" si="265"/>
        <v>Coding, Numbers &amp; Letters Speed A, Numbers &amp; Letters Efficiency A, &amp; Trails A</v>
      </c>
      <c r="K544" t="str">
        <f t="shared" si="266"/>
        <v>Digits Forward, Digits Backward</v>
      </c>
      <c r="L544" t="str">
        <f t="shared" ref="L544:U544" si="268">L543&amp;IF(L138,L443,"")</f>
        <v>Digits Forward, Numbers &amp; Letters Accuracy A, Numbers &amp; Letters Efficiency B, &amp; Trails B</v>
      </c>
      <c r="M544" t="str">
        <f t="shared" si="268"/>
        <v>Digits Forward, Digits Backward, Mazes, Word Generation</v>
      </c>
      <c r="N544" t="str">
        <f t="shared" si="268"/>
        <v>Coding, Numbers &amp; Letters Efficiency A, Mazes, &amp; Trails A</v>
      </c>
      <c r="O544" t="str">
        <f t="shared" si="268"/>
        <v>Shape Learning Immediate-Recognition, Story Learning Immediate-Recall</v>
      </c>
      <c r="P544" t="str">
        <f t="shared" si="268"/>
        <v>Shape Learning Delayed-Recognition, Story Learning Delayed-Recall</v>
      </c>
      <c r="Q544" t="str">
        <f t="shared" si="268"/>
        <v>Mazes</v>
      </c>
      <c r="R544" t="str">
        <f t="shared" si="26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v>
      </c>
      <c r="S544" t="str">
        <f t="shared" si="268"/>
        <v>Word Generation, Letter Fluency, &amp; Category Fluency</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Similarities &amp; Matrix Reasoning</v>
      </c>
      <c r="C545" t="str">
        <f t="shared" si="258"/>
        <v>Similarities, Naming, &amp; TOPF</v>
      </c>
      <c r="D545" t="str">
        <f t="shared" si="259"/>
        <v>Matrix Reasoning &amp; Design Construction</v>
      </c>
      <c r="E545" t="str">
        <f t="shared" si="260"/>
        <v>Similarities, Auditory Comprehension, Naming, Letter Fluency, &amp; Category Fluency</v>
      </c>
      <c r="F545" t="str">
        <f t="shared" si="261"/>
        <v>Matrix Reasoning, Visual Discrimination, &amp; Design Construction</v>
      </c>
      <c r="G545" t="str">
        <f t="shared" si="262"/>
        <v>Coding, Digits Forward, Digits Backward, Numbers &amp; Letters Speed A, Numbers &amp; Letters Accuracy A, Numbers &amp; Letters Efficiency A, Numbers &amp; Letters Efficiency B, Mazes, Word Generation, Trails A, Trails B, Unstructured Task (WT)</v>
      </c>
      <c r="H545" t="str">
        <f t="shared" si="263"/>
        <v>Shape Learning Immediate-Recognition, Shape Learning Delayed-Recognition, Story Learning Immediate-Recall, Story Learning Delayed-Recall</v>
      </c>
      <c r="I545" t="str">
        <f t="shared" si="264"/>
        <v>Coding, Digits Forward, Digits Backward</v>
      </c>
      <c r="J545" t="str">
        <f t="shared" si="265"/>
        <v>Coding, Numbers &amp; Letters Speed A, Numbers &amp; Letters Efficiency A, &amp; Trails A</v>
      </c>
      <c r="K545" t="str">
        <f t="shared" si="266"/>
        <v>Digits Forward, Digits Backward</v>
      </c>
      <c r="L545" t="str">
        <f t="shared" ref="L545:U545" si="269">L544&amp;IF(L139,L444,"")</f>
        <v>Digits Forward, Numbers &amp; Letters Accuracy A, Numbers &amp; Letters Efficiency B, &amp; Trails B</v>
      </c>
      <c r="M545" t="str">
        <f t="shared" si="269"/>
        <v>Digits Forward, Digits Backward, Mazes, Word Generation, Unstructured Task (WT)</v>
      </c>
      <c r="N545" t="str">
        <f t="shared" si="269"/>
        <v>Coding, Numbers &amp; Letters Efficiency A, Mazes, &amp; Trails A</v>
      </c>
      <c r="O545" t="str">
        <f t="shared" si="269"/>
        <v>Shape Learning Immediate-Recognition, Story Learning Immediate-Recall</v>
      </c>
      <c r="P545" t="str">
        <f t="shared" si="269"/>
        <v>Shape Learning Delayed-Recognition, Story Learning Delayed-Recall</v>
      </c>
      <c r="Q545" t="str">
        <f t="shared" si="269"/>
        <v>Mazes, Unstructured Task (WT)</v>
      </c>
      <c r="R545" t="str">
        <f t="shared" si="26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v>
      </c>
      <c r="S545" t="str">
        <f t="shared" si="269"/>
        <v>Word Generation, Letter Fluency, &amp; Category Fluency</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Similarities &amp; Matrix Reasoning</v>
      </c>
      <c r="C546" t="str">
        <f t="shared" si="258"/>
        <v>Similarities, Naming, &amp; TOPF</v>
      </c>
      <c r="D546" t="str">
        <f t="shared" si="259"/>
        <v>Matrix Reasoning &amp; Design Construction</v>
      </c>
      <c r="E546" t="str">
        <f t="shared" si="260"/>
        <v>Similarities, Auditory Comprehension, Naming, Letter Fluency, &amp; Category Fluency</v>
      </c>
      <c r="F546" t="str">
        <f t="shared" si="261"/>
        <v>Matrix Reasoning, Visual Discrimination, &amp; Design Construction</v>
      </c>
      <c r="G546" t="str">
        <f t="shared" si="262"/>
        <v>Coding, Digits Forward, Digits Backward, Numbers &amp; Letters Speed A, Numbers &amp; Letters Accuracy A, Numbers &amp; Letters Efficiency A, Numbers &amp; Letters Efficiency B, Mazes, Word Generation, Trails A, Trails B, Unstructured Task (WT), ROCFT Copy</v>
      </c>
      <c r="H546" t="str">
        <f t="shared" si="263"/>
        <v>Shape Learning Immediate-Recognition, Shape Learning Delayed-Recognition, Story Learning Immediate-Recall, Story Learning Delayed-Recall</v>
      </c>
      <c r="I546" t="str">
        <f t="shared" si="264"/>
        <v>Coding, Digits Forward, Digits Backward</v>
      </c>
      <c r="J546" t="str">
        <f t="shared" si="265"/>
        <v>Coding, Numbers &amp; Letters Speed A, Numbers &amp; Letters Efficiency A, &amp; Trails A</v>
      </c>
      <c r="K546" t="str">
        <f t="shared" si="266"/>
        <v>Digits Forward, Digits Backward</v>
      </c>
      <c r="L546" t="str">
        <f t="shared" ref="L546:U546" si="270">L545&amp;IF(L140,L445,"")</f>
        <v>Digits Forward, Numbers &amp; Letters Accuracy A, Numbers &amp; Letters Efficiency B, &amp; Trails B</v>
      </c>
      <c r="M546" t="str">
        <f t="shared" si="270"/>
        <v>Digits Forward, Digits Backward, Mazes, Word Generation, Unstructured Task (WT), &amp; ROCFT Copy</v>
      </c>
      <c r="N546" t="str">
        <f t="shared" si="270"/>
        <v>Coding, Numbers &amp; Letters Efficiency A, Mazes, &amp; Trails A</v>
      </c>
      <c r="O546" t="str">
        <f t="shared" si="270"/>
        <v>Shape Learning Immediate-Recognition, Story Learning Immediate-Recall</v>
      </c>
      <c r="P546" t="str">
        <f t="shared" si="270"/>
        <v>Shape Learning Delayed-Recognition, Story Learning Delayed-Recall</v>
      </c>
      <c r="Q546" t="str">
        <f t="shared" si="270"/>
        <v>Mazes, Unstructured Task (WT), &amp; ROCFT Copy</v>
      </c>
      <c r="R546" t="str">
        <f t="shared" si="27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v>
      </c>
      <c r="S546" t="str">
        <f t="shared" si="270"/>
        <v>Word Generation, Letter Fluency, &amp; Category Fluency</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Similarities &amp; Matrix Reasoning</v>
      </c>
      <c r="C547" t="str">
        <f t="shared" si="258"/>
        <v>Similarities, Naming, &amp; TOPF</v>
      </c>
      <c r="D547" t="str">
        <f t="shared" si="259"/>
        <v>Matrix Reasoning &amp; Design Construction</v>
      </c>
      <c r="E547" t="str">
        <f t="shared" si="260"/>
        <v>Similarities, Auditory Comprehension, Naming, Letter Fluency, &amp; Category Fluency</v>
      </c>
      <c r="F547" t="str">
        <f t="shared" si="261"/>
        <v>Matrix Reasoning, Visual Discrimination, &amp; Design Construction</v>
      </c>
      <c r="G547" t="str">
        <f t="shared" si="262"/>
        <v>Coding, Digits Forward, Digits Backward, Numbers &amp; Letters Speed A, Numbers &amp; Letters Accuracy A, Numbers &amp; Letters Efficiency A, Numbers &amp; Letters Efficiency B, Mazes, Word Generation, Trails A, Trails B, Unstructured Task (WT), ROCFT Copy</v>
      </c>
      <c r="H547" t="str">
        <f t="shared" si="263"/>
        <v>Shape Learning Immediate-Recognition, Shape Learning Delayed-Recognition, Story Learning Immediate-Recall, Story Learning Delayed-Recall, ROCFT Recall</v>
      </c>
      <c r="I547" t="str">
        <f t="shared" si="264"/>
        <v>Coding, Digits Forward, Digits Backward</v>
      </c>
      <c r="J547" t="str">
        <f t="shared" si="265"/>
        <v>Coding, Numbers &amp; Letters Speed A, Numbers &amp; Letters Efficiency A, &amp; Trails A</v>
      </c>
      <c r="K547" t="str">
        <f t="shared" si="266"/>
        <v>Digits Forward, Digits Backward</v>
      </c>
      <c r="L547" t="str">
        <f t="shared" ref="L547:U547" si="271">L546&amp;IF(L141,L446,"")</f>
        <v>Digits Forward, Numbers &amp; Letters Accuracy A, Numbers &amp; Letters Efficiency B, &amp; Trails B</v>
      </c>
      <c r="M547" t="str">
        <f t="shared" si="271"/>
        <v>Digits Forward, Digits Backward, Mazes, Word Generation, Unstructured Task (WT), &amp; ROCFT Copy</v>
      </c>
      <c r="N547" t="str">
        <f t="shared" si="271"/>
        <v>Coding, Numbers &amp; Letters Efficiency A, Mazes, &amp; Trails A</v>
      </c>
      <c r="O547" t="str">
        <f t="shared" si="271"/>
        <v>Shape Learning Immediate-Recognition, Story Learning Immediate-Recall</v>
      </c>
      <c r="P547" t="str">
        <f t="shared" si="271"/>
        <v>Shape Learning Delayed-Recognition, Story Learning Delayed-Recall, ROCFT Recall</v>
      </c>
      <c r="Q547" t="str">
        <f t="shared" si="271"/>
        <v>Mazes, Unstructured Task (WT), &amp; ROCFT Copy</v>
      </c>
      <c r="R547" t="str">
        <f t="shared" si="27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v>
      </c>
      <c r="S547" t="str">
        <f t="shared" si="271"/>
        <v>Word Generation, Letter Fluency, &amp; Category Fluency</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Similarities &amp; Matrix Reasoning</v>
      </c>
      <c r="C548" t="str">
        <f t="shared" si="258"/>
        <v>Similarities, Naming, &amp; TOPF</v>
      </c>
      <c r="D548" t="str">
        <f t="shared" si="259"/>
        <v>Matrix Reasoning &amp; Design Construction</v>
      </c>
      <c r="E548" t="str">
        <f t="shared" si="260"/>
        <v>Similarities, Auditory Comprehension, Naming, Letter Fluency, &amp; Category Fluency</v>
      </c>
      <c r="F548" t="str">
        <f t="shared" si="261"/>
        <v>Matrix Reasoning, Visual Discrimination, &amp; Design Construction</v>
      </c>
      <c r="G548" t="str">
        <f t="shared" si="262"/>
        <v>Coding, Digits Forward, Digits Backward, Numbers &amp; Letters Speed A, Numbers &amp; Letters Accuracy A, Numbers &amp; Letters Efficiency A, Numbers &amp; Letters Efficiency B, Mazes, Word Generation, Trails A, Trails B, Unstructured Task (WT), ROCFT Copy</v>
      </c>
      <c r="H548" t="str">
        <f t="shared" si="263"/>
        <v>Shape Learning Immediate-Recognition, Shape Learning Delayed-Recognition, Story Learning Immediate-Recall, Story Learning Delayed-Recall, ROCFT Recall, CVLT-3 Brief Trials 1-4</v>
      </c>
      <c r="I548" t="str">
        <f t="shared" si="264"/>
        <v>Coding, Digits Forward, Digits Backward</v>
      </c>
      <c r="J548" t="str">
        <f t="shared" si="265"/>
        <v>Coding, Numbers &amp; Letters Speed A, Numbers &amp; Letters Efficiency A, &amp; Trails A</v>
      </c>
      <c r="K548" t="str">
        <f t="shared" si="266"/>
        <v>Digits Forward, Digits Backward</v>
      </c>
      <c r="L548" t="str">
        <f t="shared" ref="L548:U548" si="272">L547&amp;IF(L142,L447,"")</f>
        <v>Digits Forward, Numbers &amp; Letters Accuracy A, Numbers &amp; Letters Efficiency B, &amp; Trails B</v>
      </c>
      <c r="M548" t="str">
        <f t="shared" si="272"/>
        <v>Digits Forward, Digits Backward, Mazes, Word Generation, Unstructured Task (WT), &amp; ROCFT Copy</v>
      </c>
      <c r="N548" t="str">
        <f t="shared" si="272"/>
        <v>Coding, Numbers &amp; Letters Efficiency A, Mazes, &amp; Trails A</v>
      </c>
      <c r="O548" t="str">
        <f t="shared" si="272"/>
        <v>Shape Learning Immediate-Recognition, Story Learning Immediate-Recall, &amp; CVLT-3 Brief Trials 1-4</v>
      </c>
      <c r="P548" t="str">
        <f t="shared" si="272"/>
        <v>Shape Learning Delayed-Recognition, Story Learning Delayed-Recall, ROCFT Recall</v>
      </c>
      <c r="Q548" t="str">
        <f t="shared" si="272"/>
        <v>Mazes, Unstructured Task (WT), &amp; ROCFT Copy</v>
      </c>
      <c r="R548" t="str">
        <f t="shared" si="27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v>
      </c>
      <c r="S548" t="str">
        <f t="shared" si="272"/>
        <v>Word Generation, Letter Fluency, &amp; Category Fluency</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Similarities &amp; Matrix Reasoning</v>
      </c>
      <c r="C549" t="str">
        <f t="shared" si="258"/>
        <v>Similarities, Naming, &amp; TOPF</v>
      </c>
      <c r="D549" t="str">
        <f t="shared" si="259"/>
        <v>Matrix Reasoning &amp; Design Construction</v>
      </c>
      <c r="E549" t="str">
        <f t="shared" si="260"/>
        <v>Similarities, Auditory Comprehension, Naming, Letter Fluency, &amp; Category Fluency</v>
      </c>
      <c r="F549" t="str">
        <f t="shared" si="261"/>
        <v>Matrix Reasoning, Visual Discrimination, &amp; Design Construction</v>
      </c>
      <c r="G549" t="str">
        <f t="shared" si="262"/>
        <v>Coding, Digits Forward, Digits Backward, Numbers &amp; Letters Speed A, Numbers &amp; Letters Accuracy A, Numbers &amp; Letters Efficiency A, Numbers &amp; Letters Efficiency B, Mazes, Word Generation, Trails A, Trails B, Unstructured Task (WT), ROCFT Copy</v>
      </c>
      <c r="H549" t="str">
        <f t="shared" si="263"/>
        <v>Shape Learning Immediate-Recognition, Shape Learning Delayed-Recognition, Story Learning Immediate-Recall, Story Learning Delayed-Recall, ROCFT Recall, CVLT-3 Brief Trials 1-4, CVLT-3 Brief SDFR</v>
      </c>
      <c r="I549" t="str">
        <f t="shared" si="264"/>
        <v>Coding, Digits Forward, Digits Backward</v>
      </c>
      <c r="J549" t="str">
        <f t="shared" si="265"/>
        <v>Coding, Numbers &amp; Letters Speed A, Numbers &amp; Letters Efficiency A, &amp; Trails A</v>
      </c>
      <c r="K549" t="str">
        <f t="shared" si="266"/>
        <v>Digits Forward, Digits Backward</v>
      </c>
      <c r="L549" t="str">
        <f t="shared" ref="L549:U549" si="273">L548&amp;IF(L143,L448,"")</f>
        <v>Digits Forward, Numbers &amp; Letters Accuracy A, Numbers &amp; Letters Efficiency B, &amp; Trails B</v>
      </c>
      <c r="M549" t="str">
        <f t="shared" si="273"/>
        <v>Digits Forward, Digits Backward, Mazes, Word Generation, Unstructured Task (WT), &amp; ROCFT Copy</v>
      </c>
      <c r="N549" t="str">
        <f t="shared" si="273"/>
        <v>Coding, Numbers &amp; Letters Efficiency A, Mazes, &amp; Trails A</v>
      </c>
      <c r="O549" t="str">
        <f t="shared" si="273"/>
        <v>Shape Learning Immediate-Recognition, Story Learning Immediate-Recall, &amp; CVLT-3 Brief Trials 1-4</v>
      </c>
      <c r="P549" t="str">
        <f t="shared" si="273"/>
        <v>Shape Learning Delayed-Recognition, Story Learning Delayed-Recall, ROCFT Recall</v>
      </c>
      <c r="Q549" t="str">
        <f t="shared" si="273"/>
        <v>Mazes, Unstructured Task (WT), &amp; ROCFT Copy</v>
      </c>
      <c r="R549" t="str">
        <f t="shared" si="27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v>
      </c>
      <c r="S549" t="str">
        <f t="shared" si="273"/>
        <v>Word Generation, Letter Fluency, &amp; Category Fluency</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Similarities &amp; Matrix Reasoning</v>
      </c>
      <c r="C550" t="str">
        <f t="shared" si="258"/>
        <v>Similarities, Naming, &amp; TOPF</v>
      </c>
      <c r="D550" t="str">
        <f t="shared" si="259"/>
        <v>Matrix Reasoning &amp; Design Construction</v>
      </c>
      <c r="E550" t="str">
        <f t="shared" si="260"/>
        <v>Similarities, Auditory Comprehension, Naming, Letter Fluency, &amp; Category Fluency</v>
      </c>
      <c r="F550" t="str">
        <f t="shared" si="261"/>
        <v>Matrix Reasoning, Visual Discrimination, &amp; Design Construction</v>
      </c>
      <c r="G550" t="str">
        <f t="shared" si="262"/>
        <v>Coding, Digits Forward, Digits Backward, Numbers &amp; Letters Speed A, Numbers &amp; Letters Accuracy A, Numbers &amp; Letters Efficiency A, Numbers &amp; Letters Efficiency B, Mazes, Word Generation, Trails A, Trails B, Unstructured Task (WT), ROCFT Copy</v>
      </c>
      <c r="H550" t="str">
        <f t="shared" si="263"/>
        <v>Shape Learning Immediate-Recognition, Shape Learning Delayed-Recognition, Story Learning Immediate-Recall, Story Learning Delayed-Recall, ROCFT Recall, CVLT-3 Brief Trials 1-4, CVLT-3 Brief SDFR, &amp; CVLT-3 Brief LDFR</v>
      </c>
      <c r="I550" t="str">
        <f t="shared" si="264"/>
        <v>Coding, Digits Forward, Digits Backward</v>
      </c>
      <c r="J550" t="str">
        <f t="shared" si="265"/>
        <v>Coding, Numbers &amp; Letters Speed A, Numbers &amp; Letters Efficiency A, &amp; Trails A</v>
      </c>
      <c r="K550" t="str">
        <f t="shared" si="266"/>
        <v>Digits Forward, Digits Backward</v>
      </c>
      <c r="L550" t="str">
        <f t="shared" ref="L550:U550" si="274">L549&amp;IF(L144,L449,"")</f>
        <v>Digits Forward, Numbers &amp; Letters Accuracy A, Numbers &amp; Letters Efficiency B, &amp; Trails B</v>
      </c>
      <c r="M550" t="str">
        <f t="shared" si="274"/>
        <v>Digits Forward, Digits Backward, Mazes, Word Generation, Unstructured Task (WT), &amp; ROCFT Copy</v>
      </c>
      <c r="N550" t="str">
        <f t="shared" si="274"/>
        <v>Coding, Numbers &amp; Letters Efficiency A, Mazes, &amp; Trails A</v>
      </c>
      <c r="O550" t="str">
        <f t="shared" si="274"/>
        <v>Shape Learning Immediate-Recognition, Story Learning Immediate-Recall, &amp; CVLT-3 Brief Trials 1-4</v>
      </c>
      <c r="P550" t="str">
        <f t="shared" si="274"/>
        <v>Shape Learning Delayed-Recognition, Story Learning Delayed-Recall, ROCFT Recall, &amp; CVLT-3 Brief LDFR</v>
      </c>
      <c r="Q550" t="str">
        <f t="shared" si="274"/>
        <v>Mazes, Unstructured Task (WT), &amp; ROCFT Copy</v>
      </c>
      <c r="R550" t="str">
        <f t="shared" si="27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v>
      </c>
      <c r="S550" t="str">
        <f t="shared" si="274"/>
        <v>Word Generation, Letter Fluency, &amp; Category Fluency</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Similarities &amp; Matrix Reasoning</v>
      </c>
      <c r="C551" t="str">
        <f t="shared" si="258"/>
        <v>Similarities, Naming, &amp; TOPF</v>
      </c>
      <c r="D551" t="str">
        <f t="shared" si="259"/>
        <v>Matrix Reasoning &amp; Design Construction</v>
      </c>
      <c r="E551" t="str">
        <f t="shared" si="260"/>
        <v>Similarities, Auditory Comprehension, Naming, Letter Fluency, &amp; Category Fluency</v>
      </c>
      <c r="F551" t="str">
        <f t="shared" si="261"/>
        <v>Matrix Reasoning, Visual Discrimination, &amp; Design Construction</v>
      </c>
      <c r="G551" t="str">
        <f t="shared" si="262"/>
        <v>Coding, Digits Forward, Digits Backward, Numbers &amp; Letters Speed A, Numbers &amp; Letters Accuracy A, Numbers &amp; Letters Efficiency A, Numbers &amp; Letters Efficiency B, Mazes, Word Generation, Trails A, Trails B, Unstructured Task (WT), ROCFT Copy</v>
      </c>
      <c r="H551" t="str">
        <f t="shared" si="263"/>
        <v>Shape Learning Immediate-Recognition, Shape Learning Delayed-Recognition, Story Learning Immediate-Recall, Story Learning Delayed-Recall, ROCFT Recall, CVLT-3 Brief Trials 1-4, CVLT-3 Brief SDFR, &amp; CVLT-3 Brief LDFR</v>
      </c>
      <c r="I551" t="str">
        <f t="shared" si="264"/>
        <v>Coding, Digits Forward, Digits Backward</v>
      </c>
      <c r="J551" t="str">
        <f t="shared" si="265"/>
        <v>Coding, Numbers &amp; Letters Speed A, Numbers &amp; Letters Efficiency A, &amp; Trails A</v>
      </c>
      <c r="K551" t="str">
        <f t="shared" si="266"/>
        <v>Digits Forward, Digits Backward</v>
      </c>
      <c r="L551" t="str">
        <f t="shared" ref="L551:U551" si="275">L550&amp;IF(L145,L450,"")</f>
        <v>Digits Forward, Numbers &amp; Letters Accuracy A, Numbers &amp; Letters Efficiency B, &amp; Trails B</v>
      </c>
      <c r="M551" t="str">
        <f t="shared" si="275"/>
        <v>Digits Forward, Digits Backward, Mazes, Word Generation, Unstructured Task (WT), &amp; ROCFT Copy</v>
      </c>
      <c r="N551" t="str">
        <f t="shared" si="275"/>
        <v>Coding, Numbers &amp; Letters Efficiency A, Mazes, &amp; Trails A</v>
      </c>
      <c r="O551" t="str">
        <f t="shared" si="275"/>
        <v>Shape Learning Immediate-Recognition, Story Learning Immediate-Recall, &amp; CVLT-3 Brief Trials 1-4</v>
      </c>
      <c r="P551" t="str">
        <f t="shared" si="275"/>
        <v>Shape Learning Delayed-Recognition, Story Learning Delayed-Recall, ROCFT Recall, &amp; CVLT-3 Brief LDFR</v>
      </c>
      <c r="Q551" t="str">
        <f t="shared" si="275"/>
        <v>Mazes, Unstructured Task (WT), &amp; ROCFT Copy</v>
      </c>
      <c r="R551" t="str">
        <f t="shared" si="27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v>
      </c>
      <c r="S551" t="str">
        <f t="shared" si="275"/>
        <v>Word Generation, Letter Fluency, &amp; Category Fluency</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Similarities &amp; Matrix Reasoning</v>
      </c>
      <c r="C552" t="str">
        <f t="shared" si="258"/>
        <v>Similarities, Naming, &amp; TOPF</v>
      </c>
      <c r="D552" t="str">
        <f t="shared" si="259"/>
        <v>Matrix Reasoning &amp; Design Construction</v>
      </c>
      <c r="E552" t="str">
        <f t="shared" si="260"/>
        <v>Similarities, Auditory Comprehension, Naming, Letter Fluency, &amp; Category Fluency</v>
      </c>
      <c r="F552" t="str">
        <f t="shared" si="261"/>
        <v>Matrix Reasoning, Visual Discrimination, &amp; Design Construction</v>
      </c>
      <c r="G55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2" t="str">
        <f t="shared" si="263"/>
        <v>Shape Learning Immediate-Recognition, Shape Learning Delayed-Recognition, Story Learning Immediate-Recall, Story Learning Delayed-Recall, ROCFT Recall, CVLT-3 Brief Trials 1-4, CVLT-3 Brief SDFR, &amp; CVLT-3 Brief LDFR</v>
      </c>
      <c r="I552" t="str">
        <f t="shared" si="264"/>
        <v>Coding, Digits Forward, Digits Backward, &amp; Letter-Number Sequencing</v>
      </c>
      <c r="J552" t="str">
        <f t="shared" si="265"/>
        <v>Coding, Numbers &amp; Letters Speed A, Numbers &amp; Letters Efficiency A, &amp; Trails A</v>
      </c>
      <c r="K552" t="str">
        <f t="shared" si="266"/>
        <v>Digits Forward, Digits Backward, &amp; Letter-Number Sequencing</v>
      </c>
      <c r="L552" t="str">
        <f t="shared" ref="L552:U552" si="276">L551&amp;IF(L146,L451,"")</f>
        <v>Digits Forward, Numbers &amp; Letters Accuracy A, Numbers &amp; Letters Efficiency B, &amp; Trails B</v>
      </c>
      <c r="M552" t="str">
        <f t="shared" si="276"/>
        <v>Digits Forward, Digits Backward, Mazes, Word Generation, Unstructured Task (WT), &amp; ROCFT Copy</v>
      </c>
      <c r="N552" t="str">
        <f t="shared" si="276"/>
        <v>Coding, Numbers &amp; Letters Efficiency A, Mazes, &amp; Trails A</v>
      </c>
      <c r="O552" t="str">
        <f t="shared" si="276"/>
        <v>Shape Learning Immediate-Recognition, Story Learning Immediate-Recall, &amp; CVLT-3 Brief Trials 1-4</v>
      </c>
      <c r="P552" t="str">
        <f t="shared" si="276"/>
        <v>Shape Learning Delayed-Recognition, Story Learning Delayed-Recall, ROCFT Recall, &amp; CVLT-3 Brief LDFR</v>
      </c>
      <c r="Q552" t="str">
        <f t="shared" si="276"/>
        <v>Mazes, Unstructured Task (WT), &amp; ROCFT Copy</v>
      </c>
      <c r="R552" t="str">
        <f t="shared" si="27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2" t="str">
        <f t="shared" si="276"/>
        <v>Word Generation, Letter Fluency, &amp; Category Fluency</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Similarities &amp; Matrix Reasoning</v>
      </c>
      <c r="C553" t="str">
        <f t="shared" si="258"/>
        <v>Similarities, Naming, &amp; TOPF</v>
      </c>
      <c r="D553" t="str">
        <f t="shared" si="259"/>
        <v>Matrix Reasoning &amp; Design Construction</v>
      </c>
      <c r="E553" t="str">
        <f t="shared" si="260"/>
        <v>Similarities, Auditory Comprehension, Naming, Letter Fluency, &amp; Category Fluency</v>
      </c>
      <c r="F553" t="str">
        <f t="shared" si="261"/>
        <v>Matrix Reasoning, Visual Discrimination, &amp; Design Construction</v>
      </c>
      <c r="G55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3" t="str">
        <f t="shared" si="263"/>
        <v>Shape Learning Immediate-Recognition, Shape Learning Delayed-Recognition, Story Learning Immediate-Recall, Story Learning Delayed-Recall, ROCFT Recall, CVLT-3 Brief Trials 1-4, CVLT-3 Brief SDFR, &amp; CVLT-3 Brief LDFR</v>
      </c>
      <c r="I553" t="str">
        <f t="shared" si="264"/>
        <v>Coding, Digits Forward, Digits Backward, &amp; Letter-Number Sequencing</v>
      </c>
      <c r="J553" t="str">
        <f t="shared" si="265"/>
        <v>Coding, Numbers &amp; Letters Speed A, Numbers &amp; Letters Efficiency A, &amp; Trails A</v>
      </c>
      <c r="K553" t="str">
        <f t="shared" si="266"/>
        <v>Digits Forward, Digits Backward, &amp; Letter-Number Sequencing</v>
      </c>
      <c r="L553" t="str">
        <f t="shared" ref="L553:U553" si="277">L552&amp;IF(L147,L452,"")</f>
        <v>Digits Forward, Numbers &amp; Letters Accuracy A, Numbers &amp; Letters Efficiency B, &amp; Trails B</v>
      </c>
      <c r="M553" t="str">
        <f t="shared" si="277"/>
        <v>Digits Forward, Digits Backward, Mazes, Word Generation, Unstructured Task (WT), &amp; ROCFT Copy</v>
      </c>
      <c r="N553" t="str">
        <f t="shared" si="277"/>
        <v>Coding, Numbers &amp; Letters Efficiency A, Mazes, &amp; Trails A</v>
      </c>
      <c r="O553" t="str">
        <f t="shared" si="277"/>
        <v>Shape Learning Immediate-Recognition, Story Learning Immediate-Recall, &amp; CVLT-3 Brief Trials 1-4</v>
      </c>
      <c r="P553" t="str">
        <f t="shared" si="277"/>
        <v>Shape Learning Delayed-Recognition, Story Learning Delayed-Recall, ROCFT Recall, &amp; CVLT-3 Brief LDFR</v>
      </c>
      <c r="Q553" t="str">
        <f t="shared" si="277"/>
        <v>Mazes, Unstructured Task (WT), &amp; ROCFT Copy</v>
      </c>
      <c r="R553" t="str">
        <f t="shared" si="27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3" t="str">
        <f t="shared" si="277"/>
        <v>Word Generation, Letter Fluency, &amp; Category Fluency</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Similarities &amp; Matrix Reasoning</v>
      </c>
      <c r="C554" t="str">
        <f t="shared" si="258"/>
        <v>Similarities, Naming, &amp; TOPF</v>
      </c>
      <c r="D554" t="str">
        <f t="shared" si="259"/>
        <v>Matrix Reasoning &amp; Design Construction</v>
      </c>
      <c r="E554" t="str">
        <f t="shared" si="260"/>
        <v>Similarities, Auditory Comprehension, Naming, Letter Fluency, &amp; Category Fluency</v>
      </c>
      <c r="F554" t="str">
        <f t="shared" si="261"/>
        <v>Matrix Reasoning, Visual Discrimination, &amp; Design Construction</v>
      </c>
      <c r="G55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4" t="str">
        <f t="shared" si="263"/>
        <v>Shape Learning Immediate-Recognition, Shape Learning Delayed-Recognition, Story Learning Immediate-Recall, Story Learning Delayed-Recall, ROCFT Recall, CVLT-3 Brief Trials 1-4, CVLT-3 Brief SDFR, &amp; CVLT-3 Brief LDFR</v>
      </c>
      <c r="I554" t="str">
        <f t="shared" si="264"/>
        <v>Coding, Digits Forward, Digits Backward, &amp; Letter-Number Sequencing</v>
      </c>
      <c r="J554" t="str">
        <f t="shared" si="265"/>
        <v>Coding, Numbers &amp; Letters Speed A, Numbers &amp; Letters Efficiency A, &amp; Trails A</v>
      </c>
      <c r="K554" t="str">
        <f t="shared" si="266"/>
        <v>Digits Forward, Digits Backward, &amp; Letter-Number Sequencing</v>
      </c>
      <c r="L554" t="str">
        <f t="shared" ref="L554:U554" si="278">L553&amp;IF(L148,L453,"")</f>
        <v>Digits Forward, Numbers &amp; Letters Accuracy A, Numbers &amp; Letters Efficiency B, &amp; Trails B</v>
      </c>
      <c r="M554" t="str">
        <f t="shared" si="278"/>
        <v>Digits Forward, Digits Backward, Mazes, Word Generation, Unstructured Task (WT), &amp; ROCFT Copy</v>
      </c>
      <c r="N554" t="str">
        <f t="shared" si="278"/>
        <v>Coding, Numbers &amp; Letters Efficiency A, Mazes, &amp; Trails A</v>
      </c>
      <c r="O554" t="str">
        <f t="shared" si="278"/>
        <v>Shape Learning Immediate-Recognition, Story Learning Immediate-Recall, &amp; CVLT-3 Brief Trials 1-4</v>
      </c>
      <c r="P554" t="str">
        <f t="shared" si="278"/>
        <v>Shape Learning Delayed-Recognition, Story Learning Delayed-Recall, ROCFT Recall, &amp; CVLT-3 Brief LDFR</v>
      </c>
      <c r="Q554" t="str">
        <f t="shared" si="278"/>
        <v>Mazes, Unstructured Task (WT), &amp; ROCFT Copy</v>
      </c>
      <c r="R554" t="str">
        <f t="shared" si="27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4" t="str">
        <f t="shared" si="278"/>
        <v>Word Generation, Letter Fluency, &amp; Category Fluency</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Similarities &amp; Matrix Reasoning</v>
      </c>
      <c r="C555" t="str">
        <f t="shared" si="258"/>
        <v>Similarities, Naming, &amp; TOPF</v>
      </c>
      <c r="D555" t="str">
        <f t="shared" si="259"/>
        <v>Matrix Reasoning &amp; Design Construction</v>
      </c>
      <c r="E555" t="str">
        <f t="shared" si="260"/>
        <v>Similarities, Auditory Comprehension, Naming, Letter Fluency, &amp; Category Fluency</v>
      </c>
      <c r="F555" t="str">
        <f t="shared" si="261"/>
        <v>Matrix Reasoning, Visual Discrimination, &amp; Design Construction</v>
      </c>
      <c r="G555"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5" t="str">
        <f t="shared" si="263"/>
        <v>Shape Learning Immediate-Recognition, Shape Learning Delayed-Recognition, Story Learning Immediate-Recall, Story Learning Delayed-Recall, ROCFT Recall, CVLT-3 Brief Trials 1-4, CVLT-3 Brief SDFR, &amp; CVLT-3 Brief LDFR</v>
      </c>
      <c r="I555" t="str">
        <f t="shared" si="264"/>
        <v>Coding, Digits Forward, Digits Backward, &amp; Letter-Number Sequencing</v>
      </c>
      <c r="J555" t="str">
        <f t="shared" si="265"/>
        <v>Coding, Numbers &amp; Letters Speed A, Numbers &amp; Letters Efficiency A, &amp; Trails A</v>
      </c>
      <c r="K555" t="str">
        <f t="shared" si="266"/>
        <v>Digits Forward, Digits Backward, &amp; Letter-Number Sequencing</v>
      </c>
      <c r="L555" t="str">
        <f t="shared" ref="L555:U555" si="279">L554&amp;IF(L149,L454,"")</f>
        <v>Digits Forward, Numbers &amp; Letters Accuracy A, Numbers &amp; Letters Efficiency B, &amp; Trails B</v>
      </c>
      <c r="M555" t="str">
        <f t="shared" si="279"/>
        <v>Digits Forward, Digits Backward, Mazes, Word Generation, Unstructured Task (WT), &amp; ROCFT Copy</v>
      </c>
      <c r="N555" t="str">
        <f t="shared" si="279"/>
        <v>Coding, Numbers &amp; Letters Efficiency A, Mazes, &amp; Trails A</v>
      </c>
      <c r="O555" t="str">
        <f t="shared" si="279"/>
        <v>Shape Learning Immediate-Recognition, Story Learning Immediate-Recall, &amp; CVLT-3 Brief Trials 1-4</v>
      </c>
      <c r="P555" t="str">
        <f t="shared" si="279"/>
        <v>Shape Learning Delayed-Recognition, Story Learning Delayed-Recall, ROCFT Recall, &amp; CVLT-3 Brief LDFR</v>
      </c>
      <c r="Q555" t="str">
        <f t="shared" si="279"/>
        <v>Mazes, Unstructured Task (WT), &amp; ROCFT Copy</v>
      </c>
      <c r="R555" t="str">
        <f t="shared" si="27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5" t="str">
        <f t="shared" si="279"/>
        <v>Word Generation, Letter Fluency, &amp; Category Fluency</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Similarities &amp; Matrix Reasoning</v>
      </c>
      <c r="C556" t="str">
        <f t="shared" si="258"/>
        <v>Similarities, Naming, &amp; TOPF</v>
      </c>
      <c r="D556" t="str">
        <f t="shared" si="259"/>
        <v>Matrix Reasoning &amp; Design Construction</v>
      </c>
      <c r="E556" t="str">
        <f t="shared" si="260"/>
        <v>Similarities, Auditory Comprehension, Naming, Letter Fluency, &amp; Category Fluency</v>
      </c>
      <c r="F556" t="str">
        <f t="shared" si="261"/>
        <v>Matrix Reasoning, Visual Discrimination, &amp; Design Construction</v>
      </c>
      <c r="G556"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6" t="str">
        <f t="shared" si="263"/>
        <v>Shape Learning Immediate-Recognition, Shape Learning Delayed-Recognition, Story Learning Immediate-Recall, Story Learning Delayed-Recall, ROCFT Recall, CVLT-3 Brief Trials 1-4, CVLT-3 Brief SDFR, &amp; CVLT-3 Brief LDFR</v>
      </c>
      <c r="I556" t="str">
        <f t="shared" si="264"/>
        <v>Coding, Digits Forward, Digits Backward, &amp; Letter-Number Sequencing</v>
      </c>
      <c r="J556" t="str">
        <f t="shared" si="265"/>
        <v>Coding, Numbers &amp; Letters Speed A, Numbers &amp; Letters Efficiency A, &amp; Trails A</v>
      </c>
      <c r="K556" t="str">
        <f t="shared" si="266"/>
        <v>Digits Forward, Digits Backward, &amp; Letter-Number Sequencing</v>
      </c>
      <c r="L556" t="str">
        <f t="shared" ref="L556:U556" si="280">L555&amp;IF(L150,L455,"")</f>
        <v>Digits Forward, Numbers &amp; Letters Accuracy A, Numbers &amp; Letters Efficiency B, &amp; Trails B</v>
      </c>
      <c r="M556" t="str">
        <f t="shared" si="280"/>
        <v>Digits Forward, Digits Backward, Mazes, Word Generation, Unstructured Task (WT), &amp; ROCFT Copy</v>
      </c>
      <c r="N556" t="str">
        <f t="shared" si="280"/>
        <v>Coding, Numbers &amp; Letters Efficiency A, Mazes, &amp; Trails A</v>
      </c>
      <c r="O556" t="str">
        <f t="shared" si="280"/>
        <v>Shape Learning Immediate-Recognition, Story Learning Immediate-Recall, &amp; CVLT-3 Brief Trials 1-4</v>
      </c>
      <c r="P556" t="str">
        <f t="shared" si="280"/>
        <v>Shape Learning Delayed-Recognition, Story Learning Delayed-Recall, ROCFT Recall, &amp; CVLT-3 Brief LDFR</v>
      </c>
      <c r="Q556" t="str">
        <f t="shared" si="280"/>
        <v>Mazes, Unstructured Task (WT), &amp; ROCFT Copy</v>
      </c>
      <c r="R556" t="str">
        <f t="shared" si="28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6" t="str">
        <f t="shared" si="280"/>
        <v>Word Generation, Letter Fluency, &amp; Category Fluency</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Similarities &amp; Matrix Reasoning</v>
      </c>
      <c r="C557" t="str">
        <f t="shared" si="258"/>
        <v>Similarities, Naming, &amp; TOPF</v>
      </c>
      <c r="D557" t="str">
        <f t="shared" si="259"/>
        <v>Matrix Reasoning &amp; Design Construction</v>
      </c>
      <c r="E557" t="str">
        <f t="shared" si="260"/>
        <v>Similarities, Auditory Comprehension, Naming, Letter Fluency, &amp; Category Fluency</v>
      </c>
      <c r="F557" t="str">
        <f t="shared" si="261"/>
        <v>Matrix Reasoning, Visual Discrimination, &amp; Design Construction</v>
      </c>
      <c r="G557"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7" t="str">
        <f t="shared" si="263"/>
        <v>Shape Learning Immediate-Recognition, Shape Learning Delayed-Recognition, Story Learning Immediate-Recall, Story Learning Delayed-Recall, ROCFT Recall, CVLT-3 Brief Trials 1-4, CVLT-3 Brief SDFR, &amp; CVLT-3 Brief LDFR</v>
      </c>
      <c r="I557" t="str">
        <f t="shared" si="264"/>
        <v>Coding, Digits Forward, Digits Backward, &amp; Letter-Number Sequencing</v>
      </c>
      <c r="J557" t="str">
        <f t="shared" si="265"/>
        <v>Coding, Numbers &amp; Letters Speed A, Numbers &amp; Letters Efficiency A, &amp; Trails A</v>
      </c>
      <c r="K557" t="str">
        <f t="shared" si="266"/>
        <v>Digits Forward, Digits Backward, &amp; Letter-Number Sequencing</v>
      </c>
      <c r="L557" t="str">
        <f t="shared" ref="L557:U557" si="281">L556&amp;IF(L151,L456,"")</f>
        <v>Digits Forward, Numbers &amp; Letters Accuracy A, Numbers &amp; Letters Efficiency B, &amp; Trails B</v>
      </c>
      <c r="M557" t="str">
        <f t="shared" si="281"/>
        <v>Digits Forward, Digits Backward, Mazes, Word Generation, Unstructured Task (WT), &amp; ROCFT Copy</v>
      </c>
      <c r="N557" t="str">
        <f t="shared" si="281"/>
        <v>Coding, Numbers &amp; Letters Efficiency A, Mazes, &amp; Trails A</v>
      </c>
      <c r="O557" t="str">
        <f t="shared" si="281"/>
        <v>Shape Learning Immediate-Recognition, Story Learning Immediate-Recall, &amp; CVLT-3 Brief Trials 1-4</v>
      </c>
      <c r="P557" t="str">
        <f t="shared" si="281"/>
        <v>Shape Learning Delayed-Recognition, Story Learning Delayed-Recall, ROCFT Recall, &amp; CVLT-3 Brief LDFR</v>
      </c>
      <c r="Q557" t="str">
        <f t="shared" si="281"/>
        <v>Mazes, Unstructured Task (WT), &amp; ROCFT Copy</v>
      </c>
      <c r="R557" t="str">
        <f t="shared" si="28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7" t="str">
        <f t="shared" si="281"/>
        <v>Word Generation, Letter Fluency, &amp; Category Fluency</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Similarities &amp; Matrix Reasoning</v>
      </c>
      <c r="C558" t="str">
        <f t="shared" si="258"/>
        <v>Similarities, Naming, &amp; TOPF</v>
      </c>
      <c r="D558" t="str">
        <f t="shared" si="259"/>
        <v>Matrix Reasoning &amp; Design Construction</v>
      </c>
      <c r="E558" t="str">
        <f t="shared" si="260"/>
        <v>Similarities, Auditory Comprehension, Naming, Letter Fluency, &amp; Category Fluency</v>
      </c>
      <c r="F558" t="str">
        <f t="shared" si="261"/>
        <v>Matrix Reasoning, Visual Discrimination, &amp; Design Construction</v>
      </c>
      <c r="G558"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8" t="str">
        <f t="shared" si="263"/>
        <v>Shape Learning Immediate-Recognition, Shape Learning Delayed-Recognition, Story Learning Immediate-Recall, Story Learning Delayed-Recall, ROCFT Recall, CVLT-3 Brief Trials 1-4, CVLT-3 Brief SDFR, &amp; CVLT-3 Brief LDFR</v>
      </c>
      <c r="I558" t="str">
        <f t="shared" si="264"/>
        <v>Coding, Digits Forward, Digits Backward, &amp; Letter-Number Sequencing</v>
      </c>
      <c r="J558" t="str">
        <f t="shared" si="265"/>
        <v>Coding, Numbers &amp; Letters Speed A, Numbers &amp; Letters Efficiency A, &amp; Trails A</v>
      </c>
      <c r="K558" t="str">
        <f t="shared" si="266"/>
        <v>Digits Forward, Digits Backward, &amp; Letter-Number Sequencing</v>
      </c>
      <c r="L558" t="str">
        <f t="shared" ref="L558:U558" si="282">L557&amp;IF(L152,L457,"")</f>
        <v>Digits Forward, Numbers &amp; Letters Accuracy A, Numbers &amp; Letters Efficiency B, &amp; Trails B</v>
      </c>
      <c r="M558" t="str">
        <f t="shared" si="282"/>
        <v>Digits Forward, Digits Backward, Mazes, Word Generation, Unstructured Task (WT), &amp; ROCFT Copy</v>
      </c>
      <c r="N558" t="str">
        <f t="shared" si="282"/>
        <v>Coding, Numbers &amp; Letters Efficiency A, Mazes, &amp; Trails A</v>
      </c>
      <c r="O558" t="str">
        <f t="shared" si="282"/>
        <v>Shape Learning Immediate-Recognition, Story Learning Immediate-Recall, &amp; CVLT-3 Brief Trials 1-4</v>
      </c>
      <c r="P558" t="str">
        <f t="shared" si="282"/>
        <v>Shape Learning Delayed-Recognition, Story Learning Delayed-Recall, ROCFT Recall, &amp; CVLT-3 Brief LDFR</v>
      </c>
      <c r="Q558" t="str">
        <f t="shared" si="282"/>
        <v>Mazes, Unstructured Task (WT), &amp; ROCFT Copy</v>
      </c>
      <c r="R558" t="str">
        <f t="shared" si="28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8" t="str">
        <f t="shared" si="282"/>
        <v>Word Generation, Letter Fluency, &amp; Category Fluency</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Similarities &amp; Matrix Reasoning</v>
      </c>
      <c r="C559" t="str">
        <f t="shared" si="258"/>
        <v>Similarities, Naming, &amp; TOPF</v>
      </c>
      <c r="D559" t="str">
        <f t="shared" si="259"/>
        <v>Matrix Reasoning &amp; Design Construction</v>
      </c>
      <c r="E559" t="str">
        <f t="shared" si="260"/>
        <v>Similarities, Auditory Comprehension, Naming, Letter Fluency, &amp; Category Fluency</v>
      </c>
      <c r="F559" t="str">
        <f t="shared" si="261"/>
        <v>Matrix Reasoning, Visual Discrimination, &amp; Design Construction</v>
      </c>
      <c r="G559"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9" t="str">
        <f t="shared" si="263"/>
        <v>Shape Learning Immediate-Recognition, Shape Learning Delayed-Recognition, Story Learning Immediate-Recall, Story Learning Delayed-Recall, ROCFT Recall, CVLT-3 Brief Trials 1-4, CVLT-3 Brief SDFR, &amp; CVLT-3 Brief LDFR</v>
      </c>
      <c r="I559" t="str">
        <f t="shared" si="264"/>
        <v>Coding, Digits Forward, Digits Backward, &amp; Letter-Number Sequencing</v>
      </c>
      <c r="J559" t="str">
        <f t="shared" si="265"/>
        <v>Coding, Numbers &amp; Letters Speed A, Numbers &amp; Letters Efficiency A, &amp; Trails A</v>
      </c>
      <c r="K559" t="str">
        <f t="shared" si="266"/>
        <v>Digits Forward, Digits Backward, &amp; Letter-Number Sequencing</v>
      </c>
      <c r="L559" t="str">
        <f t="shared" ref="L559:U559" si="283">L558&amp;IF(L153,L458,"")</f>
        <v>Digits Forward, Numbers &amp; Letters Accuracy A, Numbers &amp; Letters Efficiency B, &amp; Trails B</v>
      </c>
      <c r="M559" t="str">
        <f t="shared" si="283"/>
        <v>Digits Forward, Digits Backward, Mazes, Word Generation, Unstructured Task (WT), &amp; ROCFT Copy</v>
      </c>
      <c r="N559" t="str">
        <f t="shared" si="283"/>
        <v>Coding, Numbers &amp; Letters Efficiency A, Mazes, &amp; Trails A</v>
      </c>
      <c r="O559" t="str">
        <f t="shared" si="283"/>
        <v>Shape Learning Immediate-Recognition, Story Learning Immediate-Recall, &amp; CVLT-3 Brief Trials 1-4</v>
      </c>
      <c r="P559" t="str">
        <f t="shared" si="283"/>
        <v>Shape Learning Delayed-Recognition, Story Learning Delayed-Recall, ROCFT Recall, &amp; CVLT-3 Brief LDFR</v>
      </c>
      <c r="Q559" t="str">
        <f t="shared" si="283"/>
        <v>Mazes, Unstructured Task (WT), &amp; ROCFT Copy</v>
      </c>
      <c r="R559" t="str">
        <f t="shared" si="28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9" t="str">
        <f t="shared" si="283"/>
        <v>Word Generation, Letter Fluency, &amp; Category Fluency</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Similarities &amp; Matrix Reasoning</v>
      </c>
      <c r="C560" t="str">
        <f t="shared" si="258"/>
        <v>Similarities, Naming, &amp; TOPF</v>
      </c>
      <c r="D560" t="str">
        <f t="shared" si="259"/>
        <v>Matrix Reasoning &amp; Design Construction</v>
      </c>
      <c r="E560" t="str">
        <f t="shared" si="260"/>
        <v>Similarities, Auditory Comprehension, Naming, Letter Fluency, &amp; Category Fluency</v>
      </c>
      <c r="F560" t="str">
        <f t="shared" si="261"/>
        <v>Matrix Reasoning, Visual Discrimination, &amp; Design Construction</v>
      </c>
      <c r="G560"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0" t="str">
        <f t="shared" si="263"/>
        <v>Shape Learning Immediate-Recognition, Shape Learning Delayed-Recognition, Story Learning Immediate-Recall, Story Learning Delayed-Recall, ROCFT Recall, CVLT-3 Brief Trials 1-4, CVLT-3 Brief SDFR, &amp; CVLT-3 Brief LDFR</v>
      </c>
      <c r="I560" t="str">
        <f t="shared" si="264"/>
        <v>Coding, Digits Forward, Digits Backward, &amp; Letter-Number Sequencing</v>
      </c>
      <c r="J560" t="str">
        <f t="shared" si="265"/>
        <v>Coding, Numbers &amp; Letters Speed A, Numbers &amp; Letters Efficiency A, &amp; Trails A</v>
      </c>
      <c r="K560" t="str">
        <f t="shared" si="266"/>
        <v>Digits Forward, Digits Backward, &amp; Letter-Number Sequencing</v>
      </c>
      <c r="L560" t="str">
        <f t="shared" ref="L560:U560" si="284">L559&amp;IF(L154,L459,"")</f>
        <v>Digits Forward, Numbers &amp; Letters Accuracy A, Numbers &amp; Letters Efficiency B, &amp; Trails B</v>
      </c>
      <c r="M560" t="str">
        <f t="shared" si="284"/>
        <v>Digits Forward, Digits Backward, Mazes, Word Generation, Unstructured Task (WT), &amp; ROCFT Copy</v>
      </c>
      <c r="N560" t="str">
        <f t="shared" si="284"/>
        <v>Coding, Numbers &amp; Letters Efficiency A, Mazes, &amp; Trails A</v>
      </c>
      <c r="O560" t="str">
        <f t="shared" si="284"/>
        <v>Shape Learning Immediate-Recognition, Story Learning Immediate-Recall, &amp; CVLT-3 Brief Trials 1-4</v>
      </c>
      <c r="P560" t="str">
        <f t="shared" si="284"/>
        <v>Shape Learning Delayed-Recognition, Story Learning Delayed-Recall, ROCFT Recall, &amp; CVLT-3 Brief LDFR</v>
      </c>
      <c r="Q560" t="str">
        <f t="shared" si="284"/>
        <v>Mazes, Unstructured Task (WT), &amp; ROCFT Copy</v>
      </c>
      <c r="R560" t="str">
        <f t="shared" si="28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0" t="str">
        <f t="shared" si="284"/>
        <v>Word Generation, Letter Fluency, &amp; Category Fluency</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Similarities &amp; Matrix Reasoning</v>
      </c>
      <c r="C561" t="str">
        <f t="shared" si="258"/>
        <v>Similarities, Naming, &amp; TOPF</v>
      </c>
      <c r="D561" t="str">
        <f t="shared" si="259"/>
        <v>Matrix Reasoning &amp; Design Construction</v>
      </c>
      <c r="E561" t="str">
        <f t="shared" si="260"/>
        <v>Similarities, Auditory Comprehension, Naming, Letter Fluency, &amp; Category Fluency</v>
      </c>
      <c r="F561" t="str">
        <f t="shared" si="261"/>
        <v>Matrix Reasoning, Visual Discrimination, &amp; Design Construction</v>
      </c>
      <c r="G561"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1" t="str">
        <f t="shared" si="263"/>
        <v>Shape Learning Immediate-Recognition, Shape Learning Delayed-Recognition, Story Learning Immediate-Recall, Story Learning Delayed-Recall, ROCFT Recall, CVLT-3 Brief Trials 1-4, CVLT-3 Brief SDFR, &amp; CVLT-3 Brief LDFR</v>
      </c>
      <c r="I561" t="str">
        <f t="shared" si="264"/>
        <v>Coding, Digits Forward, Digits Backward, &amp; Letter-Number Sequencing</v>
      </c>
      <c r="J561" t="str">
        <f t="shared" si="265"/>
        <v>Coding, Numbers &amp; Letters Speed A, Numbers &amp; Letters Efficiency A, &amp; Trails A</v>
      </c>
      <c r="K561" t="str">
        <f t="shared" si="266"/>
        <v>Digits Forward, Digits Backward, &amp; Letter-Number Sequencing</v>
      </c>
      <c r="L561" t="str">
        <f t="shared" ref="L561:U561" si="285">L560&amp;IF(L155,L460,"")</f>
        <v>Digits Forward, Numbers &amp; Letters Accuracy A, Numbers &amp; Letters Efficiency B, &amp; Trails B</v>
      </c>
      <c r="M561" t="str">
        <f t="shared" si="285"/>
        <v>Digits Forward, Digits Backward, Mazes, Word Generation, Unstructured Task (WT), &amp; ROCFT Copy</v>
      </c>
      <c r="N561" t="str">
        <f t="shared" si="285"/>
        <v>Coding, Numbers &amp; Letters Efficiency A, Mazes, &amp; Trails A</v>
      </c>
      <c r="O561" t="str">
        <f t="shared" si="285"/>
        <v>Shape Learning Immediate-Recognition, Story Learning Immediate-Recall, &amp; CVLT-3 Brief Trials 1-4</v>
      </c>
      <c r="P561" t="str">
        <f t="shared" si="285"/>
        <v>Shape Learning Delayed-Recognition, Story Learning Delayed-Recall, ROCFT Recall, &amp; CVLT-3 Brief LDFR</v>
      </c>
      <c r="Q561" t="str">
        <f t="shared" si="285"/>
        <v>Mazes, Unstructured Task (WT), &amp; ROCFT Copy</v>
      </c>
      <c r="R561" t="str">
        <f t="shared" si="28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1" t="str">
        <f t="shared" si="285"/>
        <v>Word Generation, Letter Fluency, &amp; Category Fluency</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Similarities &amp; Matrix Reasoning</v>
      </c>
      <c r="C562" t="str">
        <f t="shared" si="258"/>
        <v>Similarities, Naming, &amp; TOPF</v>
      </c>
      <c r="D562" t="str">
        <f t="shared" si="259"/>
        <v>Matrix Reasoning &amp; Design Construction</v>
      </c>
      <c r="E562" t="str">
        <f t="shared" si="260"/>
        <v>Similarities, Auditory Comprehension, Naming, Letter Fluency, &amp; Category Fluency</v>
      </c>
      <c r="F562" t="str">
        <f t="shared" si="261"/>
        <v>Matrix Reasoning, Visual Discrimination, &amp; Design Construction</v>
      </c>
      <c r="G56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2" t="str">
        <f t="shared" si="263"/>
        <v>Shape Learning Immediate-Recognition, Shape Learning Delayed-Recognition, Story Learning Immediate-Recall, Story Learning Delayed-Recall, ROCFT Recall, CVLT-3 Brief Trials 1-4, CVLT-3 Brief SDFR, &amp; CVLT-3 Brief LDFR</v>
      </c>
      <c r="I562" t="str">
        <f t="shared" si="264"/>
        <v>Coding, Digits Forward, Digits Backward, &amp; Letter-Number Sequencing</v>
      </c>
      <c r="J562" t="str">
        <f t="shared" si="265"/>
        <v>Coding, Numbers &amp; Letters Speed A, Numbers &amp; Letters Efficiency A, &amp; Trails A</v>
      </c>
      <c r="K562" t="str">
        <f t="shared" si="266"/>
        <v>Digits Forward, Digits Backward, &amp; Letter-Number Sequencing</v>
      </c>
      <c r="L562" t="str">
        <f t="shared" ref="L562:U562" si="286">L561&amp;IF(L156,L461,"")</f>
        <v>Digits Forward, Numbers &amp; Letters Accuracy A, Numbers &amp; Letters Efficiency B, &amp; Trails B</v>
      </c>
      <c r="M562" t="str">
        <f t="shared" si="286"/>
        <v>Digits Forward, Digits Backward, Mazes, Word Generation, Unstructured Task (WT), &amp; ROCFT Copy</v>
      </c>
      <c r="N562" t="str">
        <f t="shared" si="286"/>
        <v>Coding, Numbers &amp; Letters Efficiency A, Mazes, &amp; Trails A</v>
      </c>
      <c r="O562" t="str">
        <f t="shared" si="286"/>
        <v>Shape Learning Immediate-Recognition, Story Learning Immediate-Recall, &amp; CVLT-3 Brief Trials 1-4</v>
      </c>
      <c r="P562" t="str">
        <f t="shared" si="286"/>
        <v>Shape Learning Delayed-Recognition, Story Learning Delayed-Recall, ROCFT Recall, &amp; CVLT-3 Brief LDFR</v>
      </c>
      <c r="Q562" t="str">
        <f t="shared" si="286"/>
        <v>Mazes, Unstructured Task (WT), &amp; ROCFT Copy</v>
      </c>
      <c r="R562" t="str">
        <f t="shared" si="28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2" t="str">
        <f t="shared" si="286"/>
        <v>Word Generation, Letter Fluency, &amp; Category Fluency</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Similarities &amp; Matrix Reasoning</v>
      </c>
      <c r="C563" t="str">
        <f t="shared" si="258"/>
        <v>Similarities, Naming, &amp; TOPF</v>
      </c>
      <c r="D563" t="str">
        <f t="shared" si="259"/>
        <v>Matrix Reasoning &amp; Design Construction</v>
      </c>
      <c r="E563" t="str">
        <f t="shared" si="260"/>
        <v>Similarities, Auditory Comprehension, Naming, Letter Fluency, &amp; Category Fluency</v>
      </c>
      <c r="F563" t="str">
        <f t="shared" si="261"/>
        <v>Matrix Reasoning, Visual Discrimination, &amp; Design Construction</v>
      </c>
      <c r="G56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3" t="str">
        <f t="shared" si="263"/>
        <v>Shape Learning Immediate-Recognition, Shape Learning Delayed-Recognition, Story Learning Immediate-Recall, Story Learning Delayed-Recall, ROCFT Recall, CVLT-3 Brief Trials 1-4, CVLT-3 Brief SDFR, &amp; CVLT-3 Brief LDFR</v>
      </c>
      <c r="I563" t="str">
        <f t="shared" si="264"/>
        <v>Coding, Digits Forward, Digits Backward, &amp; Letter-Number Sequencing</v>
      </c>
      <c r="J563" t="str">
        <f t="shared" si="265"/>
        <v>Coding, Numbers &amp; Letters Speed A, Numbers &amp; Letters Efficiency A, &amp; Trails A</v>
      </c>
      <c r="K563" t="str">
        <f t="shared" si="266"/>
        <v>Digits Forward, Digits Backward, &amp; Letter-Number Sequencing</v>
      </c>
      <c r="L563" t="str">
        <f t="shared" ref="L563:U563" si="287">L562&amp;IF(L157,L462,"")</f>
        <v>Digits Forward, Numbers &amp; Letters Accuracy A, Numbers &amp; Letters Efficiency B, &amp; Trails B</v>
      </c>
      <c r="M563" t="str">
        <f t="shared" si="287"/>
        <v>Digits Forward, Digits Backward, Mazes, Word Generation, Unstructured Task (WT), &amp; ROCFT Copy</v>
      </c>
      <c r="N563" t="str">
        <f t="shared" si="287"/>
        <v>Coding, Numbers &amp; Letters Efficiency A, Mazes, &amp; Trails A</v>
      </c>
      <c r="O563" t="str">
        <f t="shared" si="287"/>
        <v>Shape Learning Immediate-Recognition, Story Learning Immediate-Recall, &amp; CVLT-3 Brief Trials 1-4</v>
      </c>
      <c r="P563" t="str">
        <f t="shared" si="287"/>
        <v>Shape Learning Delayed-Recognition, Story Learning Delayed-Recall, ROCFT Recall, &amp; CVLT-3 Brief LDFR</v>
      </c>
      <c r="Q563" t="str">
        <f t="shared" si="287"/>
        <v>Mazes, Unstructured Task (WT), &amp; ROCFT Copy</v>
      </c>
      <c r="R563" t="str">
        <f t="shared" si="28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3" t="str">
        <f t="shared" si="287"/>
        <v>Word Generation, Letter Fluency, &amp; Category Fluency</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Similarities &amp; Matrix Reasoning</v>
      </c>
      <c r="C564" t="str">
        <f t="shared" si="258"/>
        <v>Similarities, Naming, &amp; TOPF</v>
      </c>
      <c r="D564" t="str">
        <f t="shared" si="259"/>
        <v>Matrix Reasoning &amp; Design Construction</v>
      </c>
      <c r="E564" t="str">
        <f t="shared" si="260"/>
        <v>Similarities, Auditory Comprehension, Naming, Letter Fluency, &amp; Category Fluency</v>
      </c>
      <c r="F564" t="str">
        <f t="shared" si="261"/>
        <v>Matrix Reasoning, Visual Discrimination, &amp; Design Construction</v>
      </c>
      <c r="G56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4" t="str">
        <f t="shared" si="263"/>
        <v>Shape Learning Immediate-Recognition, Shape Learning Delayed-Recognition, Story Learning Immediate-Recall, Story Learning Delayed-Recall, ROCFT Recall, CVLT-3 Brief Trials 1-4, CVLT-3 Brief SDFR, &amp; CVLT-3 Brief LDFR</v>
      </c>
      <c r="I564" t="str">
        <f t="shared" si="264"/>
        <v>Coding, Digits Forward, Digits Backward, &amp; Letter-Number Sequencing</v>
      </c>
      <c r="J564" t="str">
        <f t="shared" si="265"/>
        <v>Coding, Numbers &amp; Letters Speed A, Numbers &amp; Letters Efficiency A, &amp; Trails A</v>
      </c>
      <c r="K564" t="str">
        <f t="shared" si="266"/>
        <v>Digits Forward, Digits Backward, &amp; Letter-Number Sequencing</v>
      </c>
      <c r="L564" t="str">
        <f t="shared" ref="L564:U564" si="288">L563&amp;IF(L158,L463,"")</f>
        <v>Digits Forward, Numbers &amp; Letters Accuracy A, Numbers &amp; Letters Efficiency B, &amp; Trails B</v>
      </c>
      <c r="M564" t="str">
        <f t="shared" si="288"/>
        <v>Digits Forward, Digits Backward, Mazes, Word Generation, Unstructured Task (WT), &amp; ROCFT Copy</v>
      </c>
      <c r="N564" t="str">
        <f t="shared" si="288"/>
        <v>Coding, Numbers &amp; Letters Efficiency A, Mazes, &amp; Trails A</v>
      </c>
      <c r="O564" t="str">
        <f t="shared" si="288"/>
        <v>Shape Learning Immediate-Recognition, Story Learning Immediate-Recall, &amp; CVLT-3 Brief Trials 1-4</v>
      </c>
      <c r="P564" t="str">
        <f t="shared" si="288"/>
        <v>Shape Learning Delayed-Recognition, Story Learning Delayed-Recall, ROCFT Recall, &amp; CVLT-3 Brief LDFR</v>
      </c>
      <c r="Q564" t="str">
        <f t="shared" si="288"/>
        <v>Mazes, Unstructured Task (WT), &amp; ROCFT Copy</v>
      </c>
      <c r="R564" t="str">
        <f t="shared" si="28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4" t="str">
        <f t="shared" si="288"/>
        <v>Word Generation, Letter Fluency, &amp; Category Fluency</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Similarities &amp; Matrix Reasoning</v>
      </c>
      <c r="C565" t="str">
        <f t="shared" si="258"/>
        <v>Similarities, Naming, &amp; TOPF</v>
      </c>
      <c r="D565" t="str">
        <f t="shared" si="259"/>
        <v>Matrix Reasoning &amp; Design Construction</v>
      </c>
      <c r="E565" t="str">
        <f t="shared" si="260"/>
        <v>Similarities, Auditory Comprehension, Naming, Letter Fluency, &amp; Category Fluency</v>
      </c>
      <c r="F565" t="str">
        <f t="shared" si="261"/>
        <v>Matrix Reasoning, Visual Discrimination, &amp; Design Construction</v>
      </c>
      <c r="G565"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5" t="str">
        <f t="shared" si="263"/>
        <v>Shape Learning Immediate-Recognition, Shape Learning Delayed-Recognition, Story Learning Immediate-Recall, Story Learning Delayed-Recall, ROCFT Recall, CVLT-3 Brief Trials 1-4, CVLT-3 Brief SDFR, &amp; CVLT-3 Brief LDFR</v>
      </c>
      <c r="I565" t="str">
        <f t="shared" si="264"/>
        <v>Coding, Digits Forward, Digits Backward, &amp; Letter-Number Sequencing</v>
      </c>
      <c r="J565" t="str">
        <f t="shared" si="265"/>
        <v>Coding, Numbers &amp; Letters Speed A, Numbers &amp; Letters Efficiency A, &amp; Trails A</v>
      </c>
      <c r="K565" t="str">
        <f t="shared" si="266"/>
        <v>Digits Forward, Digits Backward, &amp; Letter-Number Sequencing</v>
      </c>
      <c r="L565" t="str">
        <f t="shared" ref="L565:U565" si="289">L564&amp;IF(L159,L464,"")</f>
        <v>Digits Forward, Numbers &amp; Letters Accuracy A, Numbers &amp; Letters Efficiency B, &amp; Trails B</v>
      </c>
      <c r="M565" t="str">
        <f t="shared" si="289"/>
        <v>Digits Forward, Digits Backward, Mazes, Word Generation, Unstructured Task (WT), &amp; ROCFT Copy</v>
      </c>
      <c r="N565" t="str">
        <f t="shared" si="289"/>
        <v>Coding, Numbers &amp; Letters Efficiency A, Mazes, &amp; Trails A</v>
      </c>
      <c r="O565" t="str">
        <f t="shared" si="289"/>
        <v>Shape Learning Immediate-Recognition, Story Learning Immediate-Recall, &amp; CVLT-3 Brief Trials 1-4</v>
      </c>
      <c r="P565" t="str">
        <f t="shared" si="289"/>
        <v>Shape Learning Delayed-Recognition, Story Learning Delayed-Recall, ROCFT Recall, &amp; CVLT-3 Brief LDFR</v>
      </c>
      <c r="Q565" t="str">
        <f t="shared" si="289"/>
        <v>Mazes, Unstructured Task (WT), &amp; ROCFT Copy</v>
      </c>
      <c r="R565" t="str">
        <f t="shared" si="28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5" t="str">
        <f t="shared" si="289"/>
        <v>Word Generation, Letter Fluency, &amp; Category Fluency</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Similarities &amp; Matrix Reasoning</v>
      </c>
      <c r="C566" t="str">
        <f t="shared" si="258"/>
        <v>Similarities, Naming, &amp; TOPF</v>
      </c>
      <c r="D566" t="str">
        <f t="shared" si="259"/>
        <v>Matrix Reasoning &amp; Design Construction</v>
      </c>
      <c r="E566" t="str">
        <f t="shared" si="260"/>
        <v>Similarities, Auditory Comprehension, Naming, Letter Fluency, &amp; Category Fluency</v>
      </c>
      <c r="F566" t="str">
        <f t="shared" si="261"/>
        <v>Matrix Reasoning, Visual Discrimination, &amp; Design Construction</v>
      </c>
      <c r="G566"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6" t="str">
        <f t="shared" si="263"/>
        <v>Shape Learning Immediate-Recognition, Shape Learning Delayed-Recognition, Story Learning Immediate-Recall, Story Learning Delayed-Recall, ROCFT Recall, CVLT-3 Brief Trials 1-4, CVLT-3 Brief SDFR, &amp; CVLT-3 Brief LDFR</v>
      </c>
      <c r="I566" t="str">
        <f t="shared" si="264"/>
        <v>Coding, Digits Forward, Digits Backward, &amp; Letter-Number Sequencing</v>
      </c>
      <c r="J566" t="str">
        <f t="shared" si="265"/>
        <v>Coding, Numbers &amp; Letters Speed A, Numbers &amp; Letters Efficiency A, &amp; Trails A</v>
      </c>
      <c r="K566" t="str">
        <f t="shared" si="266"/>
        <v>Digits Forward, Digits Backward, &amp; Letter-Number Sequencing</v>
      </c>
      <c r="L566" t="str">
        <f t="shared" ref="L566:U566" si="290">L565&amp;IF(L160,L465,"")</f>
        <v>Digits Forward, Numbers &amp; Letters Accuracy A, Numbers &amp; Letters Efficiency B, &amp; Trails B</v>
      </c>
      <c r="M566" t="str">
        <f t="shared" si="290"/>
        <v>Digits Forward, Digits Backward, Mazes, Word Generation, Unstructured Task (WT), &amp; ROCFT Copy</v>
      </c>
      <c r="N566" t="str">
        <f t="shared" si="290"/>
        <v>Coding, Numbers &amp; Letters Efficiency A, Mazes, &amp; Trails A</v>
      </c>
      <c r="O566" t="str">
        <f t="shared" si="290"/>
        <v>Shape Learning Immediate-Recognition, Story Learning Immediate-Recall, &amp; CVLT-3 Brief Trials 1-4</v>
      </c>
      <c r="P566" t="str">
        <f t="shared" si="290"/>
        <v>Shape Learning Delayed-Recognition, Story Learning Delayed-Recall, ROCFT Recall, &amp; CVLT-3 Brief LDFR</v>
      </c>
      <c r="Q566" t="str">
        <f t="shared" si="290"/>
        <v>Mazes, Unstructured Task (WT), &amp; ROCFT Copy</v>
      </c>
      <c r="R566" t="str">
        <f t="shared" si="29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6" t="str">
        <f t="shared" si="290"/>
        <v>Word Generation, Letter Fluency, &amp; Category Fluency</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Similarities &amp; Matrix Reasoning</v>
      </c>
      <c r="C567" t="str">
        <f t="shared" si="258"/>
        <v>Similarities, Naming, &amp; TOPF</v>
      </c>
      <c r="D567" t="str">
        <f t="shared" si="259"/>
        <v>Matrix Reasoning &amp; Design Construction</v>
      </c>
      <c r="E567" t="str">
        <f t="shared" si="260"/>
        <v>Similarities, Auditory Comprehension, Naming, Letter Fluency, &amp; Category Fluency</v>
      </c>
      <c r="F567" t="str">
        <f t="shared" si="261"/>
        <v>Matrix Reasoning, Visual Discrimination, &amp; Design Construction</v>
      </c>
      <c r="G567"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7" t="str">
        <f t="shared" si="263"/>
        <v>Shape Learning Immediate-Recognition, Shape Learning Delayed-Recognition, Story Learning Immediate-Recall, Story Learning Delayed-Recall, ROCFT Recall, CVLT-3 Brief Trials 1-4, CVLT-3 Brief SDFR, &amp; CVLT-3 Brief LDFR</v>
      </c>
      <c r="I567" t="str">
        <f t="shared" si="264"/>
        <v>Coding, Digits Forward, Digits Backward, &amp; Letter-Number Sequencing</v>
      </c>
      <c r="J567" t="str">
        <f t="shared" si="265"/>
        <v>Coding, Numbers &amp; Letters Speed A, Numbers &amp; Letters Efficiency A, &amp; Trails A</v>
      </c>
      <c r="K567" t="str">
        <f t="shared" si="266"/>
        <v>Digits Forward, Digits Backward, &amp; Letter-Number Sequencing</v>
      </c>
      <c r="L567" t="str">
        <f t="shared" ref="L567:U567" si="291">L566&amp;IF(L161,L466,"")</f>
        <v>Digits Forward, Numbers &amp; Letters Accuracy A, Numbers &amp; Letters Efficiency B, &amp; Trails B</v>
      </c>
      <c r="M567" t="str">
        <f t="shared" si="291"/>
        <v>Digits Forward, Digits Backward, Mazes, Word Generation, Unstructured Task (WT), &amp; ROCFT Copy</v>
      </c>
      <c r="N567" t="str">
        <f t="shared" si="291"/>
        <v>Coding, Numbers &amp; Letters Efficiency A, Mazes, &amp; Trails A</v>
      </c>
      <c r="O567" t="str">
        <f t="shared" si="291"/>
        <v>Shape Learning Immediate-Recognition, Story Learning Immediate-Recall, &amp; CVLT-3 Brief Trials 1-4</v>
      </c>
      <c r="P567" t="str">
        <f t="shared" si="291"/>
        <v>Shape Learning Delayed-Recognition, Story Learning Delayed-Recall, ROCFT Recall, &amp; CVLT-3 Brief LDFR</v>
      </c>
      <c r="Q567" t="str">
        <f t="shared" si="291"/>
        <v>Mazes, Unstructured Task (WT), &amp; ROCFT Copy</v>
      </c>
      <c r="R567" t="str">
        <f t="shared" si="29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7" t="str">
        <f t="shared" si="291"/>
        <v>Word Generation, Letter Fluency, &amp; Category Fluency</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Similarities &amp; Matrix Reasoning</v>
      </c>
      <c r="C568" t="str">
        <f t="shared" si="258"/>
        <v>Similarities, Naming, &amp; TOPF</v>
      </c>
      <c r="D568" t="str">
        <f t="shared" si="259"/>
        <v>Matrix Reasoning &amp; Design Construction</v>
      </c>
      <c r="E568" t="str">
        <f t="shared" si="260"/>
        <v>Similarities, Auditory Comprehension, Naming, Letter Fluency, &amp; Category Fluency</v>
      </c>
      <c r="F568" t="str">
        <f t="shared" si="261"/>
        <v>Matrix Reasoning, Visual Discrimination, &amp; Design Construction</v>
      </c>
      <c r="G568"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8" t="str">
        <f t="shared" si="263"/>
        <v>Shape Learning Immediate-Recognition, Shape Learning Delayed-Recognition, Story Learning Immediate-Recall, Story Learning Delayed-Recall, ROCFT Recall, CVLT-3 Brief Trials 1-4, CVLT-3 Brief SDFR, &amp; CVLT-3 Brief LDFR</v>
      </c>
      <c r="I568" t="str">
        <f t="shared" si="264"/>
        <v>Coding, Digits Forward, Digits Backward, &amp; Letter-Number Sequencing</v>
      </c>
      <c r="J568" t="str">
        <f t="shared" si="265"/>
        <v>Coding, Numbers &amp; Letters Speed A, Numbers &amp; Letters Efficiency A, &amp; Trails A</v>
      </c>
      <c r="K568" t="str">
        <f t="shared" si="266"/>
        <v>Digits Forward, Digits Backward, &amp; Letter-Number Sequencing</v>
      </c>
      <c r="L568" t="str">
        <f t="shared" ref="L568:U568" si="292">L567&amp;IF(L162,L467,"")</f>
        <v>Digits Forward, Numbers &amp; Letters Accuracy A, Numbers &amp; Letters Efficiency B, &amp; Trails B</v>
      </c>
      <c r="M568" t="str">
        <f t="shared" si="292"/>
        <v>Digits Forward, Digits Backward, Mazes, Word Generation, Unstructured Task (WT), &amp; ROCFT Copy</v>
      </c>
      <c r="N568" t="str">
        <f t="shared" si="292"/>
        <v>Coding, Numbers &amp; Letters Efficiency A, Mazes, &amp; Trails A</v>
      </c>
      <c r="O568" t="str">
        <f t="shared" si="292"/>
        <v>Shape Learning Immediate-Recognition, Story Learning Immediate-Recall, &amp; CVLT-3 Brief Trials 1-4</v>
      </c>
      <c r="P568" t="str">
        <f t="shared" si="292"/>
        <v>Shape Learning Delayed-Recognition, Story Learning Delayed-Recall, ROCFT Recall, &amp; CVLT-3 Brief LDFR</v>
      </c>
      <c r="Q568" t="str">
        <f t="shared" si="292"/>
        <v>Mazes, Unstructured Task (WT), &amp; ROCFT Copy</v>
      </c>
      <c r="R568" t="str">
        <f t="shared" si="29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8" t="str">
        <f t="shared" si="292"/>
        <v>Word Generation, Letter Fluency, &amp; Category Fluency</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Similarities &amp; Matrix Reasoning</v>
      </c>
      <c r="C569" t="str">
        <f t="shared" si="258"/>
        <v>Similarities, Naming, &amp; TOPF</v>
      </c>
      <c r="D569" t="str">
        <f t="shared" si="259"/>
        <v>Matrix Reasoning &amp; Design Construction</v>
      </c>
      <c r="E569" t="str">
        <f t="shared" si="260"/>
        <v>Similarities, Auditory Comprehension, Naming, Letter Fluency, &amp; Category Fluency</v>
      </c>
      <c r="F569" t="str">
        <f t="shared" si="261"/>
        <v>Matrix Reasoning, Visual Discrimination, &amp; Design Construction</v>
      </c>
      <c r="G569"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9" t="str">
        <f t="shared" si="263"/>
        <v>Shape Learning Immediate-Recognition, Shape Learning Delayed-Recognition, Story Learning Immediate-Recall, Story Learning Delayed-Recall, ROCFT Recall, CVLT-3 Brief Trials 1-4, CVLT-3 Brief SDFR, &amp; CVLT-3 Brief LDFR</v>
      </c>
      <c r="I569" t="str">
        <f t="shared" si="264"/>
        <v>Coding, Digits Forward, Digits Backward, &amp; Letter-Number Sequencing</v>
      </c>
      <c r="J569" t="str">
        <f t="shared" si="265"/>
        <v>Coding, Numbers &amp; Letters Speed A, Numbers &amp; Letters Efficiency A, &amp; Trails A</v>
      </c>
      <c r="K569" t="str">
        <f t="shared" si="266"/>
        <v>Digits Forward, Digits Backward, &amp; Letter-Number Sequencing</v>
      </c>
      <c r="L569" t="str">
        <f t="shared" ref="L569:U569" si="293">L568&amp;IF(L163,L468,"")</f>
        <v>Digits Forward, Numbers &amp; Letters Accuracy A, Numbers &amp; Letters Efficiency B, &amp; Trails B</v>
      </c>
      <c r="M569" t="str">
        <f t="shared" si="293"/>
        <v>Digits Forward, Digits Backward, Mazes, Word Generation, Unstructured Task (WT), &amp; ROCFT Copy</v>
      </c>
      <c r="N569" t="str">
        <f t="shared" si="293"/>
        <v>Coding, Numbers &amp; Letters Efficiency A, Mazes, &amp; Trails A</v>
      </c>
      <c r="O569" t="str">
        <f t="shared" si="293"/>
        <v>Shape Learning Immediate-Recognition, Story Learning Immediate-Recall, &amp; CVLT-3 Brief Trials 1-4</v>
      </c>
      <c r="P569" t="str">
        <f t="shared" si="293"/>
        <v>Shape Learning Delayed-Recognition, Story Learning Delayed-Recall, ROCFT Recall, &amp; CVLT-3 Brief LDFR</v>
      </c>
      <c r="Q569" t="str">
        <f t="shared" si="293"/>
        <v>Mazes, Unstructured Task (WT), &amp; ROCFT Copy</v>
      </c>
      <c r="R569" t="str">
        <f t="shared" si="29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9" t="str">
        <f t="shared" si="293"/>
        <v>Word Generation, Letter Fluency, &amp; Category Fluency</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Similarities &amp; Matrix Reasoning</v>
      </c>
      <c r="C570" t="str">
        <f t="shared" si="258"/>
        <v>Similarities, Naming, &amp; TOPF</v>
      </c>
      <c r="D570" t="str">
        <f t="shared" si="259"/>
        <v>Matrix Reasoning &amp; Design Construction</v>
      </c>
      <c r="E570" t="str">
        <f t="shared" si="260"/>
        <v>Similarities, Auditory Comprehension, Naming, Letter Fluency, &amp; Category Fluency</v>
      </c>
      <c r="F570" t="str">
        <f t="shared" si="261"/>
        <v>Matrix Reasoning, Visual Discrimination, &amp; Design Construction</v>
      </c>
      <c r="G570"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0" t="str">
        <f t="shared" si="263"/>
        <v>Shape Learning Immediate-Recognition, Shape Learning Delayed-Recognition, Story Learning Immediate-Recall, Story Learning Delayed-Recall, ROCFT Recall, CVLT-3 Brief Trials 1-4, CVLT-3 Brief SDFR, &amp; CVLT-3 Brief LDFR</v>
      </c>
      <c r="I570" t="str">
        <f t="shared" si="264"/>
        <v>Coding, Digits Forward, Digits Backward, &amp; Letter-Number Sequencing</v>
      </c>
      <c r="J570" t="str">
        <f t="shared" si="265"/>
        <v>Coding, Numbers &amp; Letters Speed A, Numbers &amp; Letters Efficiency A, &amp; Trails A</v>
      </c>
      <c r="K570" t="str">
        <f t="shared" si="266"/>
        <v>Digits Forward, Digits Backward, &amp; Letter-Number Sequencing</v>
      </c>
      <c r="L570" t="str">
        <f t="shared" ref="L570:U570" si="294">L569&amp;IF(L164,L469,"")</f>
        <v>Digits Forward, Numbers &amp; Letters Accuracy A, Numbers &amp; Letters Efficiency B, &amp; Trails B</v>
      </c>
      <c r="M570" t="str">
        <f t="shared" si="294"/>
        <v>Digits Forward, Digits Backward, Mazes, Word Generation, Unstructured Task (WT), &amp; ROCFT Copy</v>
      </c>
      <c r="N570" t="str">
        <f t="shared" si="294"/>
        <v>Coding, Numbers &amp; Letters Efficiency A, Mazes, &amp; Trails A</v>
      </c>
      <c r="O570" t="str">
        <f t="shared" si="294"/>
        <v>Shape Learning Immediate-Recognition, Story Learning Immediate-Recall, &amp; CVLT-3 Brief Trials 1-4</v>
      </c>
      <c r="P570" t="str">
        <f t="shared" si="294"/>
        <v>Shape Learning Delayed-Recognition, Story Learning Delayed-Recall, ROCFT Recall, &amp; CVLT-3 Brief LDFR</v>
      </c>
      <c r="Q570" t="str">
        <f t="shared" si="294"/>
        <v>Mazes, Unstructured Task (WT), &amp; ROCFT Copy</v>
      </c>
      <c r="R570" t="str">
        <f t="shared" si="29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0" t="str">
        <f t="shared" si="294"/>
        <v>Word Generation, Letter Fluency, &amp; Category Fluency</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Similarities &amp; Matrix Reasoning</v>
      </c>
      <c r="C571" t="str">
        <f t="shared" si="258"/>
        <v>Similarities, Naming, &amp; TOPF</v>
      </c>
      <c r="D571" t="str">
        <f t="shared" si="259"/>
        <v>Matrix Reasoning &amp; Design Construction</v>
      </c>
      <c r="E571" t="str">
        <f t="shared" si="260"/>
        <v>Similarities, Auditory Comprehension, Naming, Letter Fluency, &amp; Category Fluency</v>
      </c>
      <c r="F571" t="str">
        <f t="shared" si="261"/>
        <v>Matrix Reasoning, Visual Discrimination, &amp; Design Construction</v>
      </c>
      <c r="G571"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1" t="str">
        <f t="shared" si="263"/>
        <v>Shape Learning Immediate-Recognition, Shape Learning Delayed-Recognition, Story Learning Immediate-Recall, Story Learning Delayed-Recall, ROCFT Recall, CVLT-3 Brief Trials 1-4, CVLT-3 Brief SDFR, &amp; CVLT-3 Brief LDFR</v>
      </c>
      <c r="I571" t="str">
        <f t="shared" si="264"/>
        <v>Coding, Digits Forward, Digits Backward, &amp; Letter-Number Sequencing</v>
      </c>
      <c r="J571" t="str">
        <f t="shared" si="265"/>
        <v>Coding, Numbers &amp; Letters Speed A, Numbers &amp; Letters Efficiency A, &amp; Trails A</v>
      </c>
      <c r="K571" t="str">
        <f t="shared" si="266"/>
        <v>Digits Forward, Digits Backward, &amp; Letter-Number Sequencing</v>
      </c>
      <c r="L571" t="str">
        <f t="shared" ref="L571:U571" si="295">L570&amp;IF(L165,L470,"")</f>
        <v>Digits Forward, Numbers &amp; Letters Accuracy A, Numbers &amp; Letters Efficiency B, &amp; Trails B</v>
      </c>
      <c r="M571" t="str">
        <f t="shared" si="295"/>
        <v>Digits Forward, Digits Backward, Mazes, Word Generation, Unstructured Task (WT), &amp; ROCFT Copy</v>
      </c>
      <c r="N571" t="str">
        <f t="shared" si="295"/>
        <v>Coding, Numbers &amp; Letters Efficiency A, Mazes, &amp; Trails A</v>
      </c>
      <c r="O571" t="str">
        <f t="shared" si="295"/>
        <v>Shape Learning Immediate-Recognition, Story Learning Immediate-Recall, &amp; CVLT-3 Brief Trials 1-4</v>
      </c>
      <c r="P571" t="str">
        <f t="shared" si="295"/>
        <v>Shape Learning Delayed-Recognition, Story Learning Delayed-Recall, ROCFT Recall, &amp; CVLT-3 Brief LDFR</v>
      </c>
      <c r="Q571" t="str">
        <f t="shared" si="295"/>
        <v>Mazes, Unstructured Task (WT), &amp; ROCFT Copy</v>
      </c>
      <c r="R571" t="str">
        <f t="shared" si="29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1" t="str">
        <f t="shared" si="295"/>
        <v>Word Generation, Letter Fluency, &amp; Category Fluency</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Test 63</v>
      </c>
      <c r="B572" t="str">
        <f t="shared" si="257"/>
        <v>Similarities &amp; Matrix Reasoning</v>
      </c>
      <c r="C572" t="str">
        <f t="shared" si="258"/>
        <v>Similarities, Naming, &amp; TOPF</v>
      </c>
      <c r="D572" t="str">
        <f t="shared" si="259"/>
        <v>Matrix Reasoning &amp; Design Construction</v>
      </c>
      <c r="E572" t="str">
        <f t="shared" si="260"/>
        <v>Similarities, Auditory Comprehension, Naming, Letter Fluency, &amp; Category Fluency</v>
      </c>
      <c r="F572" t="str">
        <f t="shared" si="261"/>
        <v>Matrix Reasoning, Visual Discrimination, &amp; Design Construction</v>
      </c>
      <c r="G57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2" t="str">
        <f t="shared" si="263"/>
        <v>Shape Learning Immediate-Recognition, Shape Learning Delayed-Recognition, Story Learning Immediate-Recall, Story Learning Delayed-Recall, ROCFT Recall, CVLT-3 Brief Trials 1-4, CVLT-3 Brief SDFR, &amp; CVLT-3 Brief LDFR</v>
      </c>
      <c r="I572" t="str">
        <f t="shared" si="264"/>
        <v>Coding, Digits Forward, Digits Backward, &amp; Letter-Number Sequencing</v>
      </c>
      <c r="J572" t="str">
        <f t="shared" si="265"/>
        <v>Coding, Numbers &amp; Letters Speed A, Numbers &amp; Letters Efficiency A, &amp; Trails A</v>
      </c>
      <c r="K572" t="str">
        <f t="shared" si="266"/>
        <v>Digits Forward, Digits Backward, &amp; Letter-Number Sequencing</v>
      </c>
      <c r="L572" t="str">
        <f t="shared" ref="L572:U572" si="296">L571&amp;IF(L166,L471,"")</f>
        <v>Digits Forward, Numbers &amp; Letters Accuracy A, Numbers &amp; Letters Efficiency B, &amp; Trails B</v>
      </c>
      <c r="M572" t="str">
        <f t="shared" si="296"/>
        <v>Digits Forward, Digits Backward, Mazes, Word Generation, Unstructured Task (WT), &amp; ROCFT Copy</v>
      </c>
      <c r="N572" t="str">
        <f t="shared" si="296"/>
        <v>Coding, Numbers &amp; Letters Efficiency A, Mazes, &amp; Trails A</v>
      </c>
      <c r="O572" t="str">
        <f t="shared" si="296"/>
        <v>Shape Learning Immediate-Recognition, Story Learning Immediate-Recall, &amp; CVLT-3 Brief Trials 1-4</v>
      </c>
      <c r="P572" t="str">
        <f t="shared" si="296"/>
        <v>Shape Learning Delayed-Recognition, Story Learning Delayed-Recall, ROCFT Recall, &amp; CVLT-3 Brief LDFR</v>
      </c>
      <c r="Q572" t="str">
        <f t="shared" si="296"/>
        <v>Mazes, Unstructured Task (WT), &amp; ROCFT Copy</v>
      </c>
      <c r="R572" t="str">
        <f t="shared" si="29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2" t="str">
        <f t="shared" si="296"/>
        <v>Word Generation, Letter Fluency, &amp; Category Fluency</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Test 64</v>
      </c>
      <c r="B573" t="str">
        <f t="shared" si="257"/>
        <v>Similarities &amp; Matrix Reasoning</v>
      </c>
      <c r="C573" t="str">
        <f t="shared" si="258"/>
        <v>Similarities, Naming, &amp; TOPF</v>
      </c>
      <c r="D573" t="str">
        <f t="shared" si="259"/>
        <v>Matrix Reasoning &amp; Design Construction</v>
      </c>
      <c r="E573" t="str">
        <f t="shared" si="260"/>
        <v>Similarities, Auditory Comprehension, Naming, Letter Fluency, &amp; Category Fluency</v>
      </c>
      <c r="F573" t="str">
        <f t="shared" si="261"/>
        <v>Matrix Reasoning, Visual Discrimination, &amp; Design Construction</v>
      </c>
      <c r="G57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3" t="str">
        <f t="shared" si="263"/>
        <v>Shape Learning Immediate-Recognition, Shape Learning Delayed-Recognition, Story Learning Immediate-Recall, Story Learning Delayed-Recall, ROCFT Recall, CVLT-3 Brief Trials 1-4, CVLT-3 Brief SDFR, &amp; CVLT-3 Brief LDFR</v>
      </c>
      <c r="I573" t="str">
        <f t="shared" si="264"/>
        <v>Coding, Digits Forward, Digits Backward, &amp; Letter-Number Sequencing</v>
      </c>
      <c r="J573" t="str">
        <f t="shared" si="265"/>
        <v>Coding, Numbers &amp; Letters Speed A, Numbers &amp; Letters Efficiency A, &amp; Trails A</v>
      </c>
      <c r="K573" t="str">
        <f t="shared" si="266"/>
        <v>Digits Forward, Digits Backward, &amp; Letter-Number Sequencing</v>
      </c>
      <c r="L573" t="str">
        <f t="shared" ref="L573:U573" si="297">L572&amp;IF(L167,L472,"")</f>
        <v>Digits Forward, Numbers &amp; Letters Accuracy A, Numbers &amp; Letters Efficiency B, &amp; Trails B</v>
      </c>
      <c r="M573" t="str">
        <f t="shared" si="297"/>
        <v>Digits Forward, Digits Backward, Mazes, Word Generation, Unstructured Task (WT), &amp; ROCFT Copy</v>
      </c>
      <c r="N573" t="str">
        <f t="shared" si="297"/>
        <v>Coding, Numbers &amp; Letters Efficiency A, Mazes, &amp; Trails A</v>
      </c>
      <c r="O573" t="str">
        <f t="shared" si="297"/>
        <v>Shape Learning Immediate-Recognition, Story Learning Immediate-Recall, &amp; CVLT-3 Brief Trials 1-4</v>
      </c>
      <c r="P573" t="str">
        <f t="shared" si="297"/>
        <v>Shape Learning Delayed-Recognition, Story Learning Delayed-Recall, ROCFT Recall, &amp; CVLT-3 Brief LDFR</v>
      </c>
      <c r="Q573" t="str">
        <f t="shared" si="297"/>
        <v>Mazes, Unstructured Task (WT), &amp; ROCFT Copy</v>
      </c>
      <c r="R573" t="str">
        <f t="shared" si="29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3" t="str">
        <f t="shared" si="297"/>
        <v>Word Generation, Letter Fluency, &amp; Category Fluency</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Test 65</v>
      </c>
      <c r="B574" t="str">
        <f t="shared" si="257"/>
        <v>Similarities &amp; Matrix Reasoning</v>
      </c>
      <c r="C574" t="str">
        <f t="shared" si="258"/>
        <v>Similarities, Naming, &amp; TOPF</v>
      </c>
      <c r="D574" t="str">
        <f t="shared" si="259"/>
        <v>Matrix Reasoning &amp; Design Construction</v>
      </c>
      <c r="E574" t="str">
        <f t="shared" si="260"/>
        <v>Similarities, Auditory Comprehension, Naming, Letter Fluency, &amp; Category Fluency</v>
      </c>
      <c r="F574" t="str">
        <f t="shared" si="261"/>
        <v>Matrix Reasoning, Visual Discrimination, &amp; Design Construction</v>
      </c>
      <c r="G57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4" t="str">
        <f t="shared" si="263"/>
        <v>Shape Learning Immediate-Recognition, Shape Learning Delayed-Recognition, Story Learning Immediate-Recall, Story Learning Delayed-Recall, ROCFT Recall, CVLT-3 Brief Trials 1-4, CVLT-3 Brief SDFR, &amp; CVLT-3 Brief LDFR</v>
      </c>
      <c r="I574" t="str">
        <f t="shared" si="264"/>
        <v>Coding, Digits Forward, Digits Backward, &amp; Letter-Number Sequencing</v>
      </c>
      <c r="J574" t="str">
        <f t="shared" si="265"/>
        <v>Coding, Numbers &amp; Letters Speed A, Numbers &amp; Letters Efficiency A, &amp; Trails A</v>
      </c>
      <c r="K574" t="str">
        <f t="shared" si="266"/>
        <v>Digits Forward, Digits Backward, &amp; Letter-Number Sequencing</v>
      </c>
      <c r="L574" t="str">
        <f t="shared" ref="L574:U574" si="298">L573&amp;IF(L168,L473,"")</f>
        <v>Digits Forward, Numbers &amp; Letters Accuracy A, Numbers &amp; Letters Efficiency B, &amp; Trails B</v>
      </c>
      <c r="M574" t="str">
        <f t="shared" si="298"/>
        <v>Digits Forward, Digits Backward, Mazes, Word Generation, Unstructured Task (WT), &amp; ROCFT Copy</v>
      </c>
      <c r="N574" t="str">
        <f t="shared" si="298"/>
        <v>Coding, Numbers &amp; Letters Efficiency A, Mazes, &amp; Trails A</v>
      </c>
      <c r="O574" t="str">
        <f t="shared" si="298"/>
        <v>Shape Learning Immediate-Recognition, Story Learning Immediate-Recall, &amp; CVLT-3 Brief Trials 1-4</v>
      </c>
      <c r="P574" t="str">
        <f t="shared" si="298"/>
        <v>Shape Learning Delayed-Recognition, Story Learning Delayed-Recall, ROCFT Recall, &amp; CVLT-3 Brief LDFR</v>
      </c>
      <c r="Q574" t="str">
        <f t="shared" si="298"/>
        <v>Mazes, Unstructured Task (WT), &amp; ROCFT Copy</v>
      </c>
      <c r="R574" t="str">
        <f t="shared" si="29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4" t="str">
        <f t="shared" si="298"/>
        <v>Word Generation, Letter Fluency, &amp; Category Fluency</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Test 66</v>
      </c>
      <c r="B575" t="str">
        <f t="shared" ref="B575:B606" si="300">B574&amp;IF(B169,B474,"")</f>
        <v>Similarities &amp; Matrix Reasoning</v>
      </c>
      <c r="C575" t="str">
        <f t="shared" ref="C575:C606" si="301">C574&amp;IF(C169,C474,"")</f>
        <v>Similarities, Naming, &amp; TOPF</v>
      </c>
      <c r="D575" t="str">
        <f t="shared" ref="D575:D606" si="302">D574&amp;IF(D169,D474,"")</f>
        <v>Matrix Reasoning &amp; Design Construction</v>
      </c>
      <c r="E575" t="str">
        <f t="shared" ref="E575:E606" si="303">E574&amp;IF(E169,E474,"")</f>
        <v>Similarities, Auditory Comprehension, Naming, Letter Fluency, &amp; Category Fluency</v>
      </c>
      <c r="F575" t="str">
        <f t="shared" ref="F575:F606" si="304">F574&amp;IF(F169,F474,"")</f>
        <v>Matrix Reasoning, Visual Discrimination, &amp; Design Construction</v>
      </c>
      <c r="G575" t="str">
        <f t="shared" ref="G575:G606" si="305">G574&amp;IF(G169,G474,"")</f>
        <v>Coding, Digits Forward, Digits Backward, Numbers &amp; Letters Speed A, Numbers &amp; Letters Accuracy A, Numbers &amp; Letters Efficiency A, Numbers &amp; Letters Efficiency B, Mazes, Word Generation, Trails A, Trails B, Unstructured Task (WT), ROCFT Copy, &amp; Letter-Number Sequencing</v>
      </c>
      <c r="H575" t="str">
        <f t="shared" ref="H575:H606" si="306">H574&amp;IF(H169,H474,"")</f>
        <v>Shape Learning Immediate-Recognition, Shape Learning Delayed-Recognition, Story Learning Immediate-Recall, Story Learning Delayed-Recall, ROCFT Recall, CVLT-3 Brief Trials 1-4, CVLT-3 Brief SDFR, &amp; CVLT-3 Brief LDFR</v>
      </c>
      <c r="I575" t="str">
        <f t="shared" ref="I575:I606" si="307">I574&amp;IF(I169,I474,"")</f>
        <v>Coding, Digits Forward, Digits Backward, &amp; Letter-Number Sequencing</v>
      </c>
      <c r="J575" t="str">
        <f t="shared" ref="J575:J606" si="308">J574&amp;IF(J169,J474,"")</f>
        <v>Coding, Numbers &amp; Letters Speed A, Numbers &amp; Letters Efficiency A, &amp; Trails A</v>
      </c>
      <c r="K575" t="str">
        <f t="shared" ref="K575:K606" si="309">K574&amp;IF(K169,K474,"")</f>
        <v>Digits Forward, Digits Backward, &amp; Letter-Number Sequencing</v>
      </c>
      <c r="L575" t="str">
        <f t="shared" ref="L575:U575" si="310">L574&amp;IF(L169,L474,"")</f>
        <v>Digits Forward, Numbers &amp; Letters Accuracy A, Numbers &amp; Letters Efficiency B, &amp; Trails B</v>
      </c>
      <c r="M575" t="str">
        <f t="shared" si="310"/>
        <v>Digits Forward, Digits Backward, Mazes, Word Generation, Unstructured Task (WT), &amp; ROCFT Copy</v>
      </c>
      <c r="N575" t="str">
        <f t="shared" si="310"/>
        <v>Coding, Numbers &amp; Letters Efficiency A, Mazes, &amp; Trails A</v>
      </c>
      <c r="O575" t="str">
        <f t="shared" si="310"/>
        <v>Shape Learning Immediate-Recognition, Story Learning Immediate-Recall, &amp; CVLT-3 Brief Trials 1-4</v>
      </c>
      <c r="P575" t="str">
        <f t="shared" si="310"/>
        <v>Shape Learning Delayed-Recognition, Story Learning Delayed-Recall, ROCFT Recall, &amp; CVLT-3 Brief LDFR</v>
      </c>
      <c r="Q575" t="str">
        <f t="shared" si="310"/>
        <v>Mazes, Unstructured Task (WT), &amp; ROCFT Copy</v>
      </c>
      <c r="R575" t="str">
        <f t="shared" si="31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5" t="str">
        <f t="shared" si="310"/>
        <v>Word Generation, Letter Fluency, &amp; Category Fluency</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Test 67</v>
      </c>
      <c r="B576" t="str">
        <f t="shared" si="300"/>
        <v>Similarities &amp; Matrix Reasoning</v>
      </c>
      <c r="C576" t="str">
        <f t="shared" si="301"/>
        <v>Similarities, Naming, &amp; TOPF</v>
      </c>
      <c r="D576" t="str">
        <f t="shared" si="302"/>
        <v>Matrix Reasoning &amp; Design Construction</v>
      </c>
      <c r="E576" t="str">
        <f t="shared" si="303"/>
        <v>Similarities, Auditory Comprehension, Naming, Letter Fluency, &amp; Category Fluency</v>
      </c>
      <c r="F576" t="str">
        <f t="shared" si="304"/>
        <v>Matrix Reasoning, Visual Discrimination, &amp; Design Construction</v>
      </c>
      <c r="G57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6" t="str">
        <f t="shared" si="306"/>
        <v>Shape Learning Immediate-Recognition, Shape Learning Delayed-Recognition, Story Learning Immediate-Recall, Story Learning Delayed-Recall, ROCFT Recall, CVLT-3 Brief Trials 1-4, CVLT-3 Brief SDFR, &amp; CVLT-3 Brief LDFR</v>
      </c>
      <c r="I576" t="str">
        <f t="shared" si="307"/>
        <v>Coding, Digits Forward, Digits Backward, &amp; Letter-Number Sequencing</v>
      </c>
      <c r="J576" t="str">
        <f t="shared" si="308"/>
        <v>Coding, Numbers &amp; Letters Speed A, Numbers &amp; Letters Efficiency A, &amp; Trails A</v>
      </c>
      <c r="K576" t="str">
        <f t="shared" si="309"/>
        <v>Digits Forward, Digits Backward, &amp; Letter-Number Sequencing</v>
      </c>
      <c r="L576" t="str">
        <f t="shared" ref="L576:U576" si="311">L575&amp;IF(L170,L475,"")</f>
        <v>Digits Forward, Numbers &amp; Letters Accuracy A, Numbers &amp; Letters Efficiency B, &amp; Trails B</v>
      </c>
      <c r="M576" t="str">
        <f t="shared" si="311"/>
        <v>Digits Forward, Digits Backward, Mazes, Word Generation, Unstructured Task (WT), &amp; ROCFT Copy</v>
      </c>
      <c r="N576" t="str">
        <f t="shared" si="311"/>
        <v>Coding, Numbers &amp; Letters Efficiency A, Mazes, &amp; Trails A</v>
      </c>
      <c r="O576" t="str">
        <f t="shared" si="311"/>
        <v>Shape Learning Immediate-Recognition, Story Learning Immediate-Recall, &amp; CVLT-3 Brief Trials 1-4</v>
      </c>
      <c r="P576" t="str">
        <f t="shared" si="311"/>
        <v>Shape Learning Delayed-Recognition, Story Learning Delayed-Recall, ROCFT Recall, &amp; CVLT-3 Brief LDFR</v>
      </c>
      <c r="Q576" t="str">
        <f t="shared" si="311"/>
        <v>Mazes, Unstructured Task (WT), &amp; ROCFT Copy</v>
      </c>
      <c r="R576" t="str">
        <f t="shared" si="31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6" t="str">
        <f t="shared" si="311"/>
        <v>Word Generation, Letter Fluency, &amp; Category Fluency</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Test 68</v>
      </c>
      <c r="B577" t="str">
        <f t="shared" si="300"/>
        <v>Similarities &amp; Matrix Reasoning</v>
      </c>
      <c r="C577" t="str">
        <f t="shared" si="301"/>
        <v>Similarities, Naming, &amp; TOPF</v>
      </c>
      <c r="D577" t="str">
        <f t="shared" si="302"/>
        <v>Matrix Reasoning &amp; Design Construction</v>
      </c>
      <c r="E577" t="str">
        <f t="shared" si="303"/>
        <v>Similarities, Auditory Comprehension, Naming, Letter Fluency, &amp; Category Fluency</v>
      </c>
      <c r="F577" t="str">
        <f t="shared" si="304"/>
        <v>Matrix Reasoning, Visual Discrimination, &amp; Design Construction</v>
      </c>
      <c r="G57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7" t="str">
        <f t="shared" si="306"/>
        <v>Shape Learning Immediate-Recognition, Shape Learning Delayed-Recognition, Story Learning Immediate-Recall, Story Learning Delayed-Recall, ROCFT Recall, CVLT-3 Brief Trials 1-4, CVLT-3 Brief SDFR, &amp; CVLT-3 Brief LDFR</v>
      </c>
      <c r="I577" t="str">
        <f t="shared" si="307"/>
        <v>Coding, Digits Forward, Digits Backward, &amp; Letter-Number Sequencing</v>
      </c>
      <c r="J577" t="str">
        <f t="shared" si="308"/>
        <v>Coding, Numbers &amp; Letters Speed A, Numbers &amp; Letters Efficiency A, &amp; Trails A</v>
      </c>
      <c r="K577" t="str">
        <f t="shared" si="309"/>
        <v>Digits Forward, Digits Backward, &amp; Letter-Number Sequencing</v>
      </c>
      <c r="L577" t="str">
        <f t="shared" ref="L577:U577" si="312">L576&amp;IF(L171,L476,"")</f>
        <v>Digits Forward, Numbers &amp; Letters Accuracy A, Numbers &amp; Letters Efficiency B, &amp; Trails B</v>
      </c>
      <c r="M577" t="str">
        <f t="shared" si="312"/>
        <v>Digits Forward, Digits Backward, Mazes, Word Generation, Unstructured Task (WT), &amp; ROCFT Copy</v>
      </c>
      <c r="N577" t="str">
        <f t="shared" si="312"/>
        <v>Coding, Numbers &amp; Letters Efficiency A, Mazes, &amp; Trails A</v>
      </c>
      <c r="O577" t="str">
        <f t="shared" si="312"/>
        <v>Shape Learning Immediate-Recognition, Story Learning Immediate-Recall, &amp; CVLT-3 Brief Trials 1-4</v>
      </c>
      <c r="P577" t="str">
        <f t="shared" si="312"/>
        <v>Shape Learning Delayed-Recognition, Story Learning Delayed-Recall, ROCFT Recall, &amp; CVLT-3 Brief LDFR</v>
      </c>
      <c r="Q577" t="str">
        <f t="shared" si="312"/>
        <v>Mazes, Unstructured Task (WT), &amp; ROCFT Copy</v>
      </c>
      <c r="R577" t="str">
        <f t="shared" si="31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7" t="str">
        <f t="shared" si="312"/>
        <v>Word Generation, Letter Fluency, &amp; Category Fluency</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Test 69</v>
      </c>
      <c r="B578" t="str">
        <f t="shared" si="300"/>
        <v>Similarities &amp; Matrix Reasoning</v>
      </c>
      <c r="C578" t="str">
        <f t="shared" si="301"/>
        <v>Similarities, Naming, &amp; TOPF</v>
      </c>
      <c r="D578" t="str">
        <f t="shared" si="302"/>
        <v>Matrix Reasoning &amp; Design Construction</v>
      </c>
      <c r="E578" t="str">
        <f t="shared" si="303"/>
        <v>Similarities, Auditory Comprehension, Naming, Letter Fluency, &amp; Category Fluency</v>
      </c>
      <c r="F578" t="str">
        <f t="shared" si="304"/>
        <v>Matrix Reasoning, Visual Discrimination, &amp; Design Construction</v>
      </c>
      <c r="G57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8" t="str">
        <f t="shared" si="306"/>
        <v>Shape Learning Immediate-Recognition, Shape Learning Delayed-Recognition, Story Learning Immediate-Recall, Story Learning Delayed-Recall, ROCFT Recall, CVLT-3 Brief Trials 1-4, CVLT-3 Brief SDFR, &amp; CVLT-3 Brief LDFR</v>
      </c>
      <c r="I578" t="str">
        <f t="shared" si="307"/>
        <v>Coding, Digits Forward, Digits Backward, &amp; Letter-Number Sequencing</v>
      </c>
      <c r="J578" t="str">
        <f t="shared" si="308"/>
        <v>Coding, Numbers &amp; Letters Speed A, Numbers &amp; Letters Efficiency A, &amp; Trails A</v>
      </c>
      <c r="K578" t="str">
        <f t="shared" si="309"/>
        <v>Digits Forward, Digits Backward, &amp; Letter-Number Sequencing</v>
      </c>
      <c r="L578" t="str">
        <f t="shared" ref="L578:U578" si="313">L577&amp;IF(L172,L477,"")</f>
        <v>Digits Forward, Numbers &amp; Letters Accuracy A, Numbers &amp; Letters Efficiency B, &amp; Trails B</v>
      </c>
      <c r="M578" t="str">
        <f t="shared" si="313"/>
        <v>Digits Forward, Digits Backward, Mazes, Word Generation, Unstructured Task (WT), &amp; ROCFT Copy</v>
      </c>
      <c r="N578" t="str">
        <f t="shared" si="313"/>
        <v>Coding, Numbers &amp; Letters Efficiency A, Mazes, &amp; Trails A</v>
      </c>
      <c r="O578" t="str">
        <f t="shared" si="313"/>
        <v>Shape Learning Immediate-Recognition, Story Learning Immediate-Recall, &amp; CVLT-3 Brief Trials 1-4</v>
      </c>
      <c r="P578" t="str">
        <f t="shared" si="313"/>
        <v>Shape Learning Delayed-Recognition, Story Learning Delayed-Recall, ROCFT Recall, &amp; CVLT-3 Brief LDFR</v>
      </c>
      <c r="Q578" t="str">
        <f t="shared" si="313"/>
        <v>Mazes, Unstructured Task (WT), &amp; ROCFT Copy</v>
      </c>
      <c r="R578" t="str">
        <f t="shared" si="31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8" t="str">
        <f t="shared" si="313"/>
        <v>Word Generation, Letter Fluency, &amp; Category Fluency</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Test 70</v>
      </c>
      <c r="B579" t="str">
        <f t="shared" si="300"/>
        <v>Similarities &amp; Matrix Reasoning</v>
      </c>
      <c r="C579" t="str">
        <f t="shared" si="301"/>
        <v>Similarities, Naming, &amp; TOPF</v>
      </c>
      <c r="D579" t="str">
        <f t="shared" si="302"/>
        <v>Matrix Reasoning &amp; Design Construction</v>
      </c>
      <c r="E579" t="str">
        <f t="shared" si="303"/>
        <v>Similarities, Auditory Comprehension, Naming, Letter Fluency, &amp; Category Fluency</v>
      </c>
      <c r="F579" t="str">
        <f t="shared" si="304"/>
        <v>Matrix Reasoning, Visual Discrimination, &amp; Design Construction</v>
      </c>
      <c r="G57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9" t="str">
        <f t="shared" si="306"/>
        <v>Shape Learning Immediate-Recognition, Shape Learning Delayed-Recognition, Story Learning Immediate-Recall, Story Learning Delayed-Recall, ROCFT Recall, CVLT-3 Brief Trials 1-4, CVLT-3 Brief SDFR, &amp; CVLT-3 Brief LDFR</v>
      </c>
      <c r="I579" t="str">
        <f t="shared" si="307"/>
        <v>Coding, Digits Forward, Digits Backward, &amp; Letter-Number Sequencing</v>
      </c>
      <c r="J579" t="str">
        <f t="shared" si="308"/>
        <v>Coding, Numbers &amp; Letters Speed A, Numbers &amp; Letters Efficiency A, &amp; Trails A</v>
      </c>
      <c r="K579" t="str">
        <f t="shared" si="309"/>
        <v>Digits Forward, Digits Backward, &amp; Letter-Number Sequencing</v>
      </c>
      <c r="L579" t="str">
        <f t="shared" ref="L579:U579" si="314">L578&amp;IF(L173,L478,"")</f>
        <v>Digits Forward, Numbers &amp; Letters Accuracy A, Numbers &amp; Letters Efficiency B, &amp; Trails B</v>
      </c>
      <c r="M579" t="str">
        <f t="shared" si="314"/>
        <v>Digits Forward, Digits Backward, Mazes, Word Generation, Unstructured Task (WT), &amp; ROCFT Copy</v>
      </c>
      <c r="N579" t="str">
        <f t="shared" si="314"/>
        <v>Coding, Numbers &amp; Letters Efficiency A, Mazes, &amp; Trails A</v>
      </c>
      <c r="O579" t="str">
        <f t="shared" si="314"/>
        <v>Shape Learning Immediate-Recognition, Story Learning Immediate-Recall, &amp; CVLT-3 Brief Trials 1-4</v>
      </c>
      <c r="P579" t="str">
        <f t="shared" si="314"/>
        <v>Shape Learning Delayed-Recognition, Story Learning Delayed-Recall, ROCFT Recall, &amp; CVLT-3 Brief LDFR</v>
      </c>
      <c r="Q579" t="str">
        <f t="shared" si="314"/>
        <v>Mazes, Unstructured Task (WT), &amp; ROCFT Copy</v>
      </c>
      <c r="R579" t="str">
        <f t="shared" si="31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9" t="str">
        <f t="shared" si="314"/>
        <v>Word Generation, Letter Fluency, &amp; Category Fluency</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Test 71</v>
      </c>
      <c r="B580" t="str">
        <f t="shared" si="300"/>
        <v>Similarities &amp; Matrix Reasoning</v>
      </c>
      <c r="C580" t="str">
        <f t="shared" si="301"/>
        <v>Similarities, Naming, &amp; TOPF</v>
      </c>
      <c r="D580" t="str">
        <f t="shared" si="302"/>
        <v>Matrix Reasoning &amp; Design Construction</v>
      </c>
      <c r="E580" t="str">
        <f t="shared" si="303"/>
        <v>Similarities, Auditory Comprehension, Naming, Letter Fluency, &amp; Category Fluency</v>
      </c>
      <c r="F580" t="str">
        <f t="shared" si="304"/>
        <v>Matrix Reasoning, Visual Discrimination, &amp; Design Construction</v>
      </c>
      <c r="G58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0" t="str">
        <f t="shared" si="306"/>
        <v>Shape Learning Immediate-Recognition, Shape Learning Delayed-Recognition, Story Learning Immediate-Recall, Story Learning Delayed-Recall, ROCFT Recall, CVLT-3 Brief Trials 1-4, CVLT-3 Brief SDFR, &amp; CVLT-3 Brief LDFR</v>
      </c>
      <c r="I580" t="str">
        <f t="shared" si="307"/>
        <v>Coding, Digits Forward, Digits Backward, &amp; Letter-Number Sequencing</v>
      </c>
      <c r="J580" t="str">
        <f t="shared" si="308"/>
        <v>Coding, Numbers &amp; Letters Speed A, Numbers &amp; Letters Efficiency A, &amp; Trails A</v>
      </c>
      <c r="K580" t="str">
        <f t="shared" si="309"/>
        <v>Digits Forward, Digits Backward, &amp; Letter-Number Sequencing</v>
      </c>
      <c r="L580" t="str">
        <f t="shared" ref="L580:U580" si="315">L579&amp;IF(L174,L479,"")</f>
        <v>Digits Forward, Numbers &amp; Letters Accuracy A, Numbers &amp; Letters Efficiency B, &amp; Trails B</v>
      </c>
      <c r="M580" t="str">
        <f t="shared" si="315"/>
        <v>Digits Forward, Digits Backward, Mazes, Word Generation, Unstructured Task (WT), &amp; ROCFT Copy</v>
      </c>
      <c r="N580" t="str">
        <f t="shared" si="315"/>
        <v>Coding, Numbers &amp; Letters Efficiency A, Mazes, &amp; Trails A</v>
      </c>
      <c r="O580" t="str">
        <f t="shared" si="315"/>
        <v>Shape Learning Immediate-Recognition, Story Learning Immediate-Recall, &amp; CVLT-3 Brief Trials 1-4</v>
      </c>
      <c r="P580" t="str">
        <f t="shared" si="315"/>
        <v>Shape Learning Delayed-Recognition, Story Learning Delayed-Recall, ROCFT Recall, &amp; CVLT-3 Brief LDFR</v>
      </c>
      <c r="Q580" t="str">
        <f t="shared" si="315"/>
        <v>Mazes, Unstructured Task (WT), &amp; ROCFT Copy</v>
      </c>
      <c r="R580" t="str">
        <f t="shared" si="31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0" t="str">
        <f t="shared" si="315"/>
        <v>Word Generation, Letter Fluency, &amp; Category Fluency</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Test 72</v>
      </c>
      <c r="B581" t="str">
        <f t="shared" si="300"/>
        <v>Similarities &amp; Matrix Reasoning</v>
      </c>
      <c r="C581" t="str">
        <f t="shared" si="301"/>
        <v>Similarities, Naming, &amp; TOPF</v>
      </c>
      <c r="D581" t="str">
        <f t="shared" si="302"/>
        <v>Matrix Reasoning &amp; Design Construction</v>
      </c>
      <c r="E581" t="str">
        <f t="shared" si="303"/>
        <v>Similarities, Auditory Comprehension, Naming, Letter Fluency, &amp; Category Fluency</v>
      </c>
      <c r="F581" t="str">
        <f t="shared" si="304"/>
        <v>Matrix Reasoning, Visual Discrimination, &amp; Design Construction</v>
      </c>
      <c r="G58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1" t="str">
        <f t="shared" si="306"/>
        <v>Shape Learning Immediate-Recognition, Shape Learning Delayed-Recognition, Story Learning Immediate-Recall, Story Learning Delayed-Recall, ROCFT Recall, CVLT-3 Brief Trials 1-4, CVLT-3 Brief SDFR, &amp; CVLT-3 Brief LDFR</v>
      </c>
      <c r="I581" t="str">
        <f t="shared" si="307"/>
        <v>Coding, Digits Forward, Digits Backward, &amp; Letter-Number Sequencing</v>
      </c>
      <c r="J581" t="str">
        <f t="shared" si="308"/>
        <v>Coding, Numbers &amp; Letters Speed A, Numbers &amp; Letters Efficiency A, &amp; Trails A</v>
      </c>
      <c r="K581" t="str">
        <f t="shared" si="309"/>
        <v>Digits Forward, Digits Backward, &amp; Letter-Number Sequencing</v>
      </c>
      <c r="L581" t="str">
        <f t="shared" ref="L581:U581" si="316">L580&amp;IF(L175,L480,"")</f>
        <v>Digits Forward, Numbers &amp; Letters Accuracy A, Numbers &amp; Letters Efficiency B, &amp; Trails B</v>
      </c>
      <c r="M581" t="str">
        <f t="shared" si="316"/>
        <v>Digits Forward, Digits Backward, Mazes, Word Generation, Unstructured Task (WT), &amp; ROCFT Copy</v>
      </c>
      <c r="N581" t="str">
        <f t="shared" si="316"/>
        <v>Coding, Numbers &amp; Letters Efficiency A, Mazes, &amp; Trails A</v>
      </c>
      <c r="O581" t="str">
        <f t="shared" si="316"/>
        <v>Shape Learning Immediate-Recognition, Story Learning Immediate-Recall, &amp; CVLT-3 Brief Trials 1-4</v>
      </c>
      <c r="P581" t="str">
        <f t="shared" si="316"/>
        <v>Shape Learning Delayed-Recognition, Story Learning Delayed-Recall, ROCFT Recall, &amp; CVLT-3 Brief LDFR</v>
      </c>
      <c r="Q581" t="str">
        <f t="shared" si="316"/>
        <v>Mazes, Unstructured Task (WT), &amp; ROCFT Copy</v>
      </c>
      <c r="R581" t="str">
        <f t="shared" si="31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1" t="str">
        <f t="shared" si="316"/>
        <v>Word Generation, Letter Fluency, &amp; Category Fluency</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Test 73</v>
      </c>
      <c r="B582" t="str">
        <f t="shared" si="300"/>
        <v>Similarities &amp; Matrix Reasoning</v>
      </c>
      <c r="C582" t="str">
        <f t="shared" si="301"/>
        <v>Similarities, Naming, &amp; TOPF</v>
      </c>
      <c r="D582" t="str">
        <f t="shared" si="302"/>
        <v>Matrix Reasoning &amp; Design Construction</v>
      </c>
      <c r="E582" t="str">
        <f t="shared" si="303"/>
        <v>Similarities, Auditory Comprehension, Naming, Letter Fluency, &amp; Category Fluency</v>
      </c>
      <c r="F582" t="str">
        <f t="shared" si="304"/>
        <v>Matrix Reasoning, Visual Discrimination, &amp; Design Construction</v>
      </c>
      <c r="G58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2" t="str">
        <f t="shared" si="306"/>
        <v>Shape Learning Immediate-Recognition, Shape Learning Delayed-Recognition, Story Learning Immediate-Recall, Story Learning Delayed-Recall, ROCFT Recall, CVLT-3 Brief Trials 1-4, CVLT-3 Brief SDFR, &amp; CVLT-3 Brief LDFR</v>
      </c>
      <c r="I582" t="str">
        <f t="shared" si="307"/>
        <v>Coding, Digits Forward, Digits Backward, &amp; Letter-Number Sequencing</v>
      </c>
      <c r="J582" t="str">
        <f t="shared" si="308"/>
        <v>Coding, Numbers &amp; Letters Speed A, Numbers &amp; Letters Efficiency A, &amp; Trails A</v>
      </c>
      <c r="K582" t="str">
        <f t="shared" si="309"/>
        <v>Digits Forward, Digits Backward, &amp; Letter-Number Sequencing</v>
      </c>
      <c r="L582" t="str">
        <f t="shared" ref="L582:U582" si="317">L581&amp;IF(L176,L481,"")</f>
        <v>Digits Forward, Numbers &amp; Letters Accuracy A, Numbers &amp; Letters Efficiency B, &amp; Trails B</v>
      </c>
      <c r="M582" t="str">
        <f t="shared" si="317"/>
        <v>Digits Forward, Digits Backward, Mazes, Word Generation, Unstructured Task (WT), &amp; ROCFT Copy</v>
      </c>
      <c r="N582" t="str">
        <f t="shared" si="317"/>
        <v>Coding, Numbers &amp; Letters Efficiency A, Mazes, &amp; Trails A</v>
      </c>
      <c r="O582" t="str">
        <f t="shared" si="317"/>
        <v>Shape Learning Immediate-Recognition, Story Learning Immediate-Recall, &amp; CVLT-3 Brief Trials 1-4</v>
      </c>
      <c r="P582" t="str">
        <f t="shared" si="317"/>
        <v>Shape Learning Delayed-Recognition, Story Learning Delayed-Recall, ROCFT Recall, &amp; CVLT-3 Brief LDFR</v>
      </c>
      <c r="Q582" t="str">
        <f t="shared" si="317"/>
        <v>Mazes, Unstructured Task (WT), &amp; ROCFT Copy</v>
      </c>
      <c r="R582" t="str">
        <f t="shared" si="31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2" t="str">
        <f t="shared" si="317"/>
        <v>Word Generation, Letter Fluency, &amp; Category Fluency</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Test 74</v>
      </c>
      <c r="B583" t="str">
        <f t="shared" si="300"/>
        <v>Similarities &amp; Matrix Reasoning</v>
      </c>
      <c r="C583" t="str">
        <f t="shared" si="301"/>
        <v>Similarities, Naming, &amp; TOPF</v>
      </c>
      <c r="D583" t="str">
        <f t="shared" si="302"/>
        <v>Matrix Reasoning &amp; Design Construction</v>
      </c>
      <c r="E583" t="str">
        <f t="shared" si="303"/>
        <v>Similarities, Auditory Comprehension, Naming, Letter Fluency, &amp; Category Fluency</v>
      </c>
      <c r="F583" t="str">
        <f t="shared" si="304"/>
        <v>Matrix Reasoning, Visual Discrimination, &amp; Design Construction</v>
      </c>
      <c r="G58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3" t="str">
        <f t="shared" si="306"/>
        <v>Shape Learning Immediate-Recognition, Shape Learning Delayed-Recognition, Story Learning Immediate-Recall, Story Learning Delayed-Recall, ROCFT Recall, CVLT-3 Brief Trials 1-4, CVLT-3 Brief SDFR, &amp; CVLT-3 Brief LDFR</v>
      </c>
      <c r="I583" t="str">
        <f t="shared" si="307"/>
        <v>Coding, Digits Forward, Digits Backward, &amp; Letter-Number Sequencing</v>
      </c>
      <c r="J583" t="str">
        <f t="shared" si="308"/>
        <v>Coding, Numbers &amp; Letters Speed A, Numbers &amp; Letters Efficiency A, &amp; Trails A</v>
      </c>
      <c r="K583" t="str">
        <f t="shared" si="309"/>
        <v>Digits Forward, Digits Backward, &amp; Letter-Number Sequencing</v>
      </c>
      <c r="L583" t="str">
        <f t="shared" ref="L583:U583" si="318">L582&amp;IF(L177,L482,"")</f>
        <v>Digits Forward, Numbers &amp; Letters Accuracy A, Numbers &amp; Letters Efficiency B, &amp; Trails B</v>
      </c>
      <c r="M583" t="str">
        <f t="shared" si="318"/>
        <v>Digits Forward, Digits Backward, Mazes, Word Generation, Unstructured Task (WT), &amp; ROCFT Copy</v>
      </c>
      <c r="N583" t="str">
        <f t="shared" si="318"/>
        <v>Coding, Numbers &amp; Letters Efficiency A, Mazes, &amp; Trails A</v>
      </c>
      <c r="O583" t="str">
        <f t="shared" si="318"/>
        <v>Shape Learning Immediate-Recognition, Story Learning Immediate-Recall, &amp; CVLT-3 Brief Trials 1-4</v>
      </c>
      <c r="P583" t="str">
        <f t="shared" si="318"/>
        <v>Shape Learning Delayed-Recognition, Story Learning Delayed-Recall, ROCFT Recall, &amp; CVLT-3 Brief LDFR</v>
      </c>
      <c r="Q583" t="str">
        <f t="shared" si="318"/>
        <v>Mazes, Unstructured Task (WT), &amp; ROCFT Copy</v>
      </c>
      <c r="R583" t="str">
        <f t="shared" si="31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3" t="str">
        <f t="shared" si="318"/>
        <v>Word Generation, Letter Fluency, &amp; Category Fluency</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Test 75</v>
      </c>
      <c r="B584" t="str">
        <f t="shared" si="300"/>
        <v>Similarities &amp; Matrix Reasoning</v>
      </c>
      <c r="C584" t="str">
        <f t="shared" si="301"/>
        <v>Similarities, Naming, &amp; TOPF</v>
      </c>
      <c r="D584" t="str">
        <f t="shared" si="302"/>
        <v>Matrix Reasoning &amp; Design Construction</v>
      </c>
      <c r="E584" t="str">
        <f t="shared" si="303"/>
        <v>Similarities, Auditory Comprehension, Naming, Letter Fluency, &amp; Category Fluency</v>
      </c>
      <c r="F584" t="str">
        <f t="shared" si="304"/>
        <v>Matrix Reasoning, Visual Discrimination, &amp; Design Construction</v>
      </c>
      <c r="G58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4" t="str">
        <f t="shared" si="306"/>
        <v>Shape Learning Immediate-Recognition, Shape Learning Delayed-Recognition, Story Learning Immediate-Recall, Story Learning Delayed-Recall, ROCFT Recall, CVLT-3 Brief Trials 1-4, CVLT-3 Brief SDFR, &amp; CVLT-3 Brief LDFR</v>
      </c>
      <c r="I584" t="str">
        <f t="shared" si="307"/>
        <v>Coding, Digits Forward, Digits Backward, &amp; Letter-Number Sequencing</v>
      </c>
      <c r="J584" t="str">
        <f t="shared" si="308"/>
        <v>Coding, Numbers &amp; Letters Speed A, Numbers &amp; Letters Efficiency A, &amp; Trails A</v>
      </c>
      <c r="K584" t="str">
        <f t="shared" si="309"/>
        <v>Digits Forward, Digits Backward, &amp; Letter-Number Sequencing</v>
      </c>
      <c r="L584" t="str">
        <f t="shared" ref="L584:U584" si="319">L583&amp;IF(L178,L483,"")</f>
        <v>Digits Forward, Numbers &amp; Letters Accuracy A, Numbers &amp; Letters Efficiency B, &amp; Trails B</v>
      </c>
      <c r="M584" t="str">
        <f t="shared" si="319"/>
        <v>Digits Forward, Digits Backward, Mazes, Word Generation, Unstructured Task (WT), &amp; ROCFT Copy</v>
      </c>
      <c r="N584" t="str">
        <f t="shared" si="319"/>
        <v>Coding, Numbers &amp; Letters Efficiency A, Mazes, &amp; Trails A</v>
      </c>
      <c r="O584" t="str">
        <f t="shared" si="319"/>
        <v>Shape Learning Immediate-Recognition, Story Learning Immediate-Recall, &amp; CVLT-3 Brief Trials 1-4</v>
      </c>
      <c r="P584" t="str">
        <f t="shared" si="319"/>
        <v>Shape Learning Delayed-Recognition, Story Learning Delayed-Recall, ROCFT Recall, &amp; CVLT-3 Brief LDFR</v>
      </c>
      <c r="Q584" t="str">
        <f t="shared" si="319"/>
        <v>Mazes, Unstructured Task (WT), &amp; ROCFT Copy</v>
      </c>
      <c r="R584" t="str">
        <f t="shared" si="31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4" t="str">
        <f t="shared" si="319"/>
        <v>Word Generation, Letter Fluency, &amp; Category Fluency</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Test 76</v>
      </c>
      <c r="B585" t="str">
        <f t="shared" si="300"/>
        <v>Similarities &amp; Matrix Reasoning</v>
      </c>
      <c r="C585" t="str">
        <f t="shared" si="301"/>
        <v>Similarities, Naming, &amp; TOPF</v>
      </c>
      <c r="D585" t="str">
        <f t="shared" si="302"/>
        <v>Matrix Reasoning &amp; Design Construction</v>
      </c>
      <c r="E585" t="str">
        <f t="shared" si="303"/>
        <v>Similarities, Auditory Comprehension, Naming, Letter Fluency, &amp; Category Fluency</v>
      </c>
      <c r="F585" t="str">
        <f t="shared" si="304"/>
        <v>Matrix Reasoning, Visual Discrimination, &amp; Design Construction</v>
      </c>
      <c r="G58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5" t="str">
        <f t="shared" si="306"/>
        <v>Shape Learning Immediate-Recognition, Shape Learning Delayed-Recognition, Story Learning Immediate-Recall, Story Learning Delayed-Recall, ROCFT Recall, CVLT-3 Brief Trials 1-4, CVLT-3 Brief SDFR, &amp; CVLT-3 Brief LDFR</v>
      </c>
      <c r="I585" t="str">
        <f t="shared" si="307"/>
        <v>Coding, Digits Forward, Digits Backward, &amp; Letter-Number Sequencing</v>
      </c>
      <c r="J585" t="str">
        <f t="shared" si="308"/>
        <v>Coding, Numbers &amp; Letters Speed A, Numbers &amp; Letters Efficiency A, &amp; Trails A</v>
      </c>
      <c r="K585" t="str">
        <f t="shared" si="309"/>
        <v>Digits Forward, Digits Backward, &amp; Letter-Number Sequencing</v>
      </c>
      <c r="L585" t="str">
        <f t="shared" ref="L585:U585" si="320">L584&amp;IF(L179,L484,"")</f>
        <v>Digits Forward, Numbers &amp; Letters Accuracy A, Numbers &amp; Letters Efficiency B, &amp; Trails B</v>
      </c>
      <c r="M585" t="str">
        <f t="shared" si="320"/>
        <v>Digits Forward, Digits Backward, Mazes, Word Generation, Unstructured Task (WT), &amp; ROCFT Copy</v>
      </c>
      <c r="N585" t="str">
        <f t="shared" si="320"/>
        <v>Coding, Numbers &amp; Letters Efficiency A, Mazes, &amp; Trails A</v>
      </c>
      <c r="O585" t="str">
        <f t="shared" si="320"/>
        <v>Shape Learning Immediate-Recognition, Story Learning Immediate-Recall, &amp; CVLT-3 Brief Trials 1-4</v>
      </c>
      <c r="P585" t="str">
        <f t="shared" si="320"/>
        <v>Shape Learning Delayed-Recognition, Story Learning Delayed-Recall, ROCFT Recall, &amp; CVLT-3 Brief LDFR</v>
      </c>
      <c r="Q585" t="str">
        <f t="shared" si="320"/>
        <v>Mazes, Unstructured Task (WT), &amp; ROCFT Copy</v>
      </c>
      <c r="R585" t="str">
        <f t="shared" si="32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5" t="str">
        <f t="shared" si="320"/>
        <v>Word Generation, Letter Fluency, &amp; Category Fluency</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Test 77</v>
      </c>
      <c r="B586" t="str">
        <f t="shared" si="300"/>
        <v>Similarities &amp; Matrix Reasoning</v>
      </c>
      <c r="C586" t="str">
        <f t="shared" si="301"/>
        <v>Similarities, Naming, &amp; TOPF</v>
      </c>
      <c r="D586" t="str">
        <f t="shared" si="302"/>
        <v>Matrix Reasoning &amp; Design Construction</v>
      </c>
      <c r="E586" t="str">
        <f t="shared" si="303"/>
        <v>Similarities, Auditory Comprehension, Naming, Letter Fluency, &amp; Category Fluency</v>
      </c>
      <c r="F586" t="str">
        <f t="shared" si="304"/>
        <v>Matrix Reasoning, Visual Discrimination, &amp; Design Construction</v>
      </c>
      <c r="G58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6" t="str">
        <f t="shared" si="306"/>
        <v>Shape Learning Immediate-Recognition, Shape Learning Delayed-Recognition, Story Learning Immediate-Recall, Story Learning Delayed-Recall, ROCFT Recall, CVLT-3 Brief Trials 1-4, CVLT-3 Brief SDFR, &amp; CVLT-3 Brief LDFR</v>
      </c>
      <c r="I586" t="str">
        <f t="shared" si="307"/>
        <v>Coding, Digits Forward, Digits Backward, &amp; Letter-Number Sequencing</v>
      </c>
      <c r="J586" t="str">
        <f t="shared" si="308"/>
        <v>Coding, Numbers &amp; Letters Speed A, Numbers &amp; Letters Efficiency A, &amp; Trails A</v>
      </c>
      <c r="K586" t="str">
        <f t="shared" si="309"/>
        <v>Digits Forward, Digits Backward, &amp; Letter-Number Sequencing</v>
      </c>
      <c r="L586" t="str">
        <f t="shared" ref="L586:U586" si="321">L585&amp;IF(L180,L485,"")</f>
        <v>Digits Forward, Numbers &amp; Letters Accuracy A, Numbers &amp; Letters Efficiency B, &amp; Trails B</v>
      </c>
      <c r="M586" t="str">
        <f t="shared" si="321"/>
        <v>Digits Forward, Digits Backward, Mazes, Word Generation, Unstructured Task (WT), &amp; ROCFT Copy</v>
      </c>
      <c r="N586" t="str">
        <f t="shared" si="321"/>
        <v>Coding, Numbers &amp; Letters Efficiency A, Mazes, &amp; Trails A</v>
      </c>
      <c r="O586" t="str">
        <f t="shared" si="321"/>
        <v>Shape Learning Immediate-Recognition, Story Learning Immediate-Recall, &amp; CVLT-3 Brief Trials 1-4</v>
      </c>
      <c r="P586" t="str">
        <f t="shared" si="321"/>
        <v>Shape Learning Delayed-Recognition, Story Learning Delayed-Recall, ROCFT Recall, &amp; CVLT-3 Brief LDFR</v>
      </c>
      <c r="Q586" t="str">
        <f t="shared" si="321"/>
        <v>Mazes, Unstructured Task (WT), &amp; ROCFT Copy</v>
      </c>
      <c r="R586" t="str">
        <f t="shared" si="32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6" t="str">
        <f t="shared" si="321"/>
        <v>Word Generation, Letter Fluency, &amp; Category Fluency</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Test 78</v>
      </c>
      <c r="B587" t="str">
        <f t="shared" si="300"/>
        <v>Similarities &amp; Matrix Reasoning</v>
      </c>
      <c r="C587" t="str">
        <f t="shared" si="301"/>
        <v>Similarities, Naming, &amp; TOPF</v>
      </c>
      <c r="D587" t="str">
        <f t="shared" si="302"/>
        <v>Matrix Reasoning &amp; Design Construction</v>
      </c>
      <c r="E587" t="str">
        <f t="shared" si="303"/>
        <v>Similarities, Auditory Comprehension, Naming, Letter Fluency, &amp; Category Fluency</v>
      </c>
      <c r="F587" t="str">
        <f t="shared" si="304"/>
        <v>Matrix Reasoning, Visual Discrimination, &amp; Design Construction</v>
      </c>
      <c r="G58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7" t="str">
        <f t="shared" si="306"/>
        <v>Shape Learning Immediate-Recognition, Shape Learning Delayed-Recognition, Story Learning Immediate-Recall, Story Learning Delayed-Recall, ROCFT Recall, CVLT-3 Brief Trials 1-4, CVLT-3 Brief SDFR, &amp; CVLT-3 Brief LDFR</v>
      </c>
      <c r="I587" t="str">
        <f t="shared" si="307"/>
        <v>Coding, Digits Forward, Digits Backward, &amp; Letter-Number Sequencing</v>
      </c>
      <c r="J587" t="str">
        <f t="shared" si="308"/>
        <v>Coding, Numbers &amp; Letters Speed A, Numbers &amp; Letters Efficiency A, &amp; Trails A</v>
      </c>
      <c r="K587" t="str">
        <f t="shared" si="309"/>
        <v>Digits Forward, Digits Backward, &amp; Letter-Number Sequencing</v>
      </c>
      <c r="L587" t="str">
        <f t="shared" ref="L587:U587" si="322">L586&amp;IF(L181,L486,"")</f>
        <v>Digits Forward, Numbers &amp; Letters Accuracy A, Numbers &amp; Letters Efficiency B, &amp; Trails B</v>
      </c>
      <c r="M587" t="str">
        <f t="shared" si="322"/>
        <v>Digits Forward, Digits Backward, Mazes, Word Generation, Unstructured Task (WT), &amp; ROCFT Copy</v>
      </c>
      <c r="N587" t="str">
        <f t="shared" si="322"/>
        <v>Coding, Numbers &amp; Letters Efficiency A, Mazes, &amp; Trails A</v>
      </c>
      <c r="O587" t="str">
        <f t="shared" si="322"/>
        <v>Shape Learning Immediate-Recognition, Story Learning Immediate-Recall, &amp; CVLT-3 Brief Trials 1-4</v>
      </c>
      <c r="P587" t="str">
        <f t="shared" si="322"/>
        <v>Shape Learning Delayed-Recognition, Story Learning Delayed-Recall, ROCFT Recall, &amp; CVLT-3 Brief LDFR</v>
      </c>
      <c r="Q587" t="str">
        <f t="shared" si="322"/>
        <v>Mazes, Unstructured Task (WT), &amp; ROCFT Copy</v>
      </c>
      <c r="R587" t="str">
        <f t="shared" si="32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7" t="str">
        <f t="shared" si="322"/>
        <v>Word Generation, Letter Fluency, &amp; Category Fluency</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Test 79</v>
      </c>
      <c r="B588" t="str">
        <f t="shared" si="300"/>
        <v>Similarities &amp; Matrix Reasoning</v>
      </c>
      <c r="C588" t="str">
        <f t="shared" si="301"/>
        <v>Similarities, Naming, &amp; TOPF</v>
      </c>
      <c r="D588" t="str">
        <f t="shared" si="302"/>
        <v>Matrix Reasoning &amp; Design Construction</v>
      </c>
      <c r="E588" t="str">
        <f t="shared" si="303"/>
        <v>Similarities, Auditory Comprehension, Naming, Letter Fluency, &amp; Category Fluency</v>
      </c>
      <c r="F588" t="str">
        <f t="shared" si="304"/>
        <v>Matrix Reasoning, Visual Discrimination, &amp; Design Construction</v>
      </c>
      <c r="G58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8" t="str">
        <f t="shared" si="306"/>
        <v>Shape Learning Immediate-Recognition, Shape Learning Delayed-Recognition, Story Learning Immediate-Recall, Story Learning Delayed-Recall, ROCFT Recall, CVLT-3 Brief Trials 1-4, CVLT-3 Brief SDFR, &amp; CVLT-3 Brief LDFR</v>
      </c>
      <c r="I588" t="str">
        <f t="shared" si="307"/>
        <v>Coding, Digits Forward, Digits Backward, &amp; Letter-Number Sequencing</v>
      </c>
      <c r="J588" t="str">
        <f t="shared" si="308"/>
        <v>Coding, Numbers &amp; Letters Speed A, Numbers &amp; Letters Efficiency A, &amp; Trails A</v>
      </c>
      <c r="K588" t="str">
        <f t="shared" si="309"/>
        <v>Digits Forward, Digits Backward, &amp; Letter-Number Sequencing</v>
      </c>
      <c r="L588" t="str">
        <f t="shared" ref="L588:U588" si="323">L587&amp;IF(L182,L487,"")</f>
        <v>Digits Forward, Numbers &amp; Letters Accuracy A, Numbers &amp; Letters Efficiency B, &amp; Trails B</v>
      </c>
      <c r="M588" t="str">
        <f t="shared" si="323"/>
        <v>Digits Forward, Digits Backward, Mazes, Word Generation, Unstructured Task (WT), &amp; ROCFT Copy</v>
      </c>
      <c r="N588" t="str">
        <f t="shared" si="323"/>
        <v>Coding, Numbers &amp; Letters Efficiency A, Mazes, &amp; Trails A</v>
      </c>
      <c r="O588" t="str">
        <f t="shared" si="323"/>
        <v>Shape Learning Immediate-Recognition, Story Learning Immediate-Recall, &amp; CVLT-3 Brief Trials 1-4</v>
      </c>
      <c r="P588" t="str">
        <f t="shared" si="323"/>
        <v>Shape Learning Delayed-Recognition, Story Learning Delayed-Recall, ROCFT Recall, &amp; CVLT-3 Brief LDFR</v>
      </c>
      <c r="Q588" t="str">
        <f t="shared" si="323"/>
        <v>Mazes, Unstructured Task (WT), &amp; ROCFT Copy</v>
      </c>
      <c r="R588" t="str">
        <f t="shared" si="32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8" t="str">
        <f t="shared" si="323"/>
        <v>Word Generation, Letter Fluency, &amp; Category Fluency</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Test 80</v>
      </c>
      <c r="B589" t="str">
        <f t="shared" si="300"/>
        <v>Similarities &amp; Matrix Reasoning</v>
      </c>
      <c r="C589" t="str">
        <f t="shared" si="301"/>
        <v>Similarities, Naming, &amp; TOPF</v>
      </c>
      <c r="D589" t="str">
        <f t="shared" si="302"/>
        <v>Matrix Reasoning &amp; Design Construction</v>
      </c>
      <c r="E589" t="str">
        <f t="shared" si="303"/>
        <v>Similarities, Auditory Comprehension, Naming, Letter Fluency, &amp; Category Fluency</v>
      </c>
      <c r="F589" t="str">
        <f t="shared" si="304"/>
        <v>Matrix Reasoning, Visual Discrimination, &amp; Design Construction</v>
      </c>
      <c r="G58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9" t="str">
        <f t="shared" si="306"/>
        <v>Shape Learning Immediate-Recognition, Shape Learning Delayed-Recognition, Story Learning Immediate-Recall, Story Learning Delayed-Recall, ROCFT Recall, CVLT-3 Brief Trials 1-4, CVLT-3 Brief SDFR, &amp; CVLT-3 Brief LDFR</v>
      </c>
      <c r="I589" t="str">
        <f t="shared" si="307"/>
        <v>Coding, Digits Forward, Digits Backward, &amp; Letter-Number Sequencing</v>
      </c>
      <c r="J589" t="str">
        <f t="shared" si="308"/>
        <v>Coding, Numbers &amp; Letters Speed A, Numbers &amp; Letters Efficiency A, &amp; Trails A</v>
      </c>
      <c r="K589" t="str">
        <f t="shared" si="309"/>
        <v>Digits Forward, Digits Backward, &amp; Letter-Number Sequencing</v>
      </c>
      <c r="L589" t="str">
        <f t="shared" ref="L589:U589" si="324">L588&amp;IF(L183,L488,"")</f>
        <v>Digits Forward, Numbers &amp; Letters Accuracy A, Numbers &amp; Letters Efficiency B, &amp; Trails B</v>
      </c>
      <c r="M589" t="str">
        <f t="shared" si="324"/>
        <v>Digits Forward, Digits Backward, Mazes, Word Generation, Unstructured Task (WT), &amp; ROCFT Copy</v>
      </c>
      <c r="N589" t="str">
        <f t="shared" si="324"/>
        <v>Coding, Numbers &amp; Letters Efficiency A, Mazes, &amp; Trails A</v>
      </c>
      <c r="O589" t="str">
        <f t="shared" si="324"/>
        <v>Shape Learning Immediate-Recognition, Story Learning Immediate-Recall, &amp; CVLT-3 Brief Trials 1-4</v>
      </c>
      <c r="P589" t="str">
        <f t="shared" si="324"/>
        <v>Shape Learning Delayed-Recognition, Story Learning Delayed-Recall, ROCFT Recall, &amp; CVLT-3 Brief LDFR</v>
      </c>
      <c r="Q589" t="str">
        <f t="shared" si="324"/>
        <v>Mazes, Unstructured Task (WT), &amp; ROCFT Copy</v>
      </c>
      <c r="R589" t="str">
        <f t="shared" si="32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9" t="str">
        <f t="shared" si="324"/>
        <v>Word Generation, Letter Fluency, &amp; Category Fluency</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Test 81</v>
      </c>
      <c r="B590" t="str">
        <f t="shared" si="300"/>
        <v>Similarities &amp; Matrix Reasoning</v>
      </c>
      <c r="C590" t="str">
        <f t="shared" si="301"/>
        <v>Similarities, Naming, &amp; TOPF</v>
      </c>
      <c r="D590" t="str">
        <f t="shared" si="302"/>
        <v>Matrix Reasoning &amp; Design Construction</v>
      </c>
      <c r="E590" t="str">
        <f t="shared" si="303"/>
        <v>Similarities, Auditory Comprehension, Naming, Letter Fluency, &amp; Category Fluency</v>
      </c>
      <c r="F590" t="str">
        <f t="shared" si="304"/>
        <v>Matrix Reasoning, Visual Discrimination, &amp; Design Construction</v>
      </c>
      <c r="G59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0" t="str">
        <f t="shared" si="306"/>
        <v>Shape Learning Immediate-Recognition, Shape Learning Delayed-Recognition, Story Learning Immediate-Recall, Story Learning Delayed-Recall, ROCFT Recall, CVLT-3 Brief Trials 1-4, CVLT-3 Brief SDFR, &amp; CVLT-3 Brief LDFR</v>
      </c>
      <c r="I590" t="str">
        <f t="shared" si="307"/>
        <v>Coding, Digits Forward, Digits Backward, &amp; Letter-Number Sequencing</v>
      </c>
      <c r="J590" t="str">
        <f t="shared" si="308"/>
        <v>Coding, Numbers &amp; Letters Speed A, Numbers &amp; Letters Efficiency A, &amp; Trails A</v>
      </c>
      <c r="K590" t="str">
        <f t="shared" si="309"/>
        <v>Digits Forward, Digits Backward, &amp; Letter-Number Sequencing</v>
      </c>
      <c r="L590" t="str">
        <f t="shared" ref="L590:U590" si="325">L589&amp;IF(L184,L489,"")</f>
        <v>Digits Forward, Numbers &amp; Letters Accuracy A, Numbers &amp; Letters Efficiency B, &amp; Trails B</v>
      </c>
      <c r="M590" t="str">
        <f t="shared" si="325"/>
        <v>Digits Forward, Digits Backward, Mazes, Word Generation, Unstructured Task (WT), &amp; ROCFT Copy</v>
      </c>
      <c r="N590" t="str">
        <f t="shared" si="325"/>
        <v>Coding, Numbers &amp; Letters Efficiency A, Mazes, &amp; Trails A</v>
      </c>
      <c r="O590" t="str">
        <f t="shared" si="325"/>
        <v>Shape Learning Immediate-Recognition, Story Learning Immediate-Recall, &amp; CVLT-3 Brief Trials 1-4</v>
      </c>
      <c r="P590" t="str">
        <f t="shared" si="325"/>
        <v>Shape Learning Delayed-Recognition, Story Learning Delayed-Recall, ROCFT Recall, &amp; CVLT-3 Brief LDFR</v>
      </c>
      <c r="Q590" t="str">
        <f t="shared" si="325"/>
        <v>Mazes, Unstructured Task (WT), &amp; ROCFT Copy</v>
      </c>
      <c r="R590" t="str">
        <f t="shared" si="32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0" t="str">
        <f t="shared" si="325"/>
        <v>Word Generation, Letter Fluency, &amp; Category Fluency</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Test 82</v>
      </c>
      <c r="B591" t="str">
        <f t="shared" si="300"/>
        <v>Similarities &amp; Matrix Reasoning</v>
      </c>
      <c r="C591" t="str">
        <f t="shared" si="301"/>
        <v>Similarities, Naming, &amp; TOPF</v>
      </c>
      <c r="D591" t="str">
        <f t="shared" si="302"/>
        <v>Matrix Reasoning &amp; Design Construction</v>
      </c>
      <c r="E591" t="str">
        <f t="shared" si="303"/>
        <v>Similarities, Auditory Comprehension, Naming, Letter Fluency, &amp; Category Fluency</v>
      </c>
      <c r="F591" t="str">
        <f t="shared" si="304"/>
        <v>Matrix Reasoning, Visual Discrimination, &amp; Design Construction</v>
      </c>
      <c r="G59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1" t="str">
        <f t="shared" si="306"/>
        <v>Shape Learning Immediate-Recognition, Shape Learning Delayed-Recognition, Story Learning Immediate-Recall, Story Learning Delayed-Recall, ROCFT Recall, CVLT-3 Brief Trials 1-4, CVLT-3 Brief SDFR, &amp; CVLT-3 Brief LDFR</v>
      </c>
      <c r="I591" t="str">
        <f t="shared" si="307"/>
        <v>Coding, Digits Forward, Digits Backward, &amp; Letter-Number Sequencing</v>
      </c>
      <c r="J591" t="str">
        <f t="shared" si="308"/>
        <v>Coding, Numbers &amp; Letters Speed A, Numbers &amp; Letters Efficiency A, &amp; Trails A</v>
      </c>
      <c r="K591" t="str">
        <f t="shared" si="309"/>
        <v>Digits Forward, Digits Backward, &amp; Letter-Number Sequencing</v>
      </c>
      <c r="L591" t="str">
        <f t="shared" ref="L591:U591" si="326">L590&amp;IF(L185,L490,"")</f>
        <v>Digits Forward, Numbers &amp; Letters Accuracy A, Numbers &amp; Letters Efficiency B, &amp; Trails B</v>
      </c>
      <c r="M591" t="str">
        <f t="shared" si="326"/>
        <v>Digits Forward, Digits Backward, Mazes, Word Generation, Unstructured Task (WT), &amp; ROCFT Copy</v>
      </c>
      <c r="N591" t="str">
        <f t="shared" si="326"/>
        <v>Coding, Numbers &amp; Letters Efficiency A, Mazes, &amp; Trails A</v>
      </c>
      <c r="O591" t="str">
        <f t="shared" si="326"/>
        <v>Shape Learning Immediate-Recognition, Story Learning Immediate-Recall, &amp; CVLT-3 Brief Trials 1-4</v>
      </c>
      <c r="P591" t="str">
        <f t="shared" si="326"/>
        <v>Shape Learning Delayed-Recognition, Story Learning Delayed-Recall, ROCFT Recall, &amp; CVLT-3 Brief LDFR</v>
      </c>
      <c r="Q591" t="str">
        <f t="shared" si="326"/>
        <v>Mazes, Unstructured Task (WT), &amp; ROCFT Copy</v>
      </c>
      <c r="R591" t="str">
        <f t="shared" si="32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1" t="str">
        <f t="shared" si="326"/>
        <v>Word Generation, Letter Fluency, &amp; Category Fluency</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Test 83</v>
      </c>
      <c r="B592" t="str">
        <f t="shared" si="300"/>
        <v>Similarities &amp; Matrix Reasoning</v>
      </c>
      <c r="C592" t="str">
        <f t="shared" si="301"/>
        <v>Similarities, Naming, &amp; TOPF</v>
      </c>
      <c r="D592" t="str">
        <f t="shared" si="302"/>
        <v>Matrix Reasoning &amp; Design Construction</v>
      </c>
      <c r="E592" t="str">
        <f t="shared" si="303"/>
        <v>Similarities, Auditory Comprehension, Naming, Letter Fluency, &amp; Category Fluency</v>
      </c>
      <c r="F592" t="str">
        <f t="shared" si="304"/>
        <v>Matrix Reasoning, Visual Discrimination, &amp; Design Construction</v>
      </c>
      <c r="G59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2" t="str">
        <f t="shared" si="306"/>
        <v>Shape Learning Immediate-Recognition, Shape Learning Delayed-Recognition, Story Learning Immediate-Recall, Story Learning Delayed-Recall, ROCFT Recall, CVLT-3 Brief Trials 1-4, CVLT-3 Brief SDFR, &amp; CVLT-3 Brief LDFR</v>
      </c>
      <c r="I592" t="str">
        <f t="shared" si="307"/>
        <v>Coding, Digits Forward, Digits Backward, &amp; Letter-Number Sequencing</v>
      </c>
      <c r="J592" t="str">
        <f t="shared" si="308"/>
        <v>Coding, Numbers &amp; Letters Speed A, Numbers &amp; Letters Efficiency A, &amp; Trails A</v>
      </c>
      <c r="K592" t="str">
        <f t="shared" si="309"/>
        <v>Digits Forward, Digits Backward, &amp; Letter-Number Sequencing</v>
      </c>
      <c r="L592" t="str">
        <f t="shared" ref="L592:U592" si="327">L591&amp;IF(L186,L491,"")</f>
        <v>Digits Forward, Numbers &amp; Letters Accuracy A, Numbers &amp; Letters Efficiency B, &amp; Trails B</v>
      </c>
      <c r="M592" t="str">
        <f t="shared" si="327"/>
        <v>Digits Forward, Digits Backward, Mazes, Word Generation, Unstructured Task (WT), &amp; ROCFT Copy</v>
      </c>
      <c r="N592" t="str">
        <f t="shared" si="327"/>
        <v>Coding, Numbers &amp; Letters Efficiency A, Mazes, &amp; Trails A</v>
      </c>
      <c r="O592" t="str">
        <f t="shared" si="327"/>
        <v>Shape Learning Immediate-Recognition, Story Learning Immediate-Recall, &amp; CVLT-3 Brief Trials 1-4</v>
      </c>
      <c r="P592" t="str">
        <f t="shared" si="327"/>
        <v>Shape Learning Delayed-Recognition, Story Learning Delayed-Recall, ROCFT Recall, &amp; CVLT-3 Brief LDFR</v>
      </c>
      <c r="Q592" t="str">
        <f t="shared" si="327"/>
        <v>Mazes, Unstructured Task (WT), &amp; ROCFT Copy</v>
      </c>
      <c r="R592" t="str">
        <f t="shared" si="32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2" t="str">
        <f t="shared" si="327"/>
        <v>Word Generation, Letter Fluency, &amp; Category Fluency</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Test 84</v>
      </c>
      <c r="B593" t="str">
        <f t="shared" si="300"/>
        <v>Similarities &amp; Matrix Reasoning</v>
      </c>
      <c r="C593" t="str">
        <f t="shared" si="301"/>
        <v>Similarities, Naming, &amp; TOPF</v>
      </c>
      <c r="D593" t="str">
        <f t="shared" si="302"/>
        <v>Matrix Reasoning &amp; Design Construction</v>
      </c>
      <c r="E593" t="str">
        <f t="shared" si="303"/>
        <v>Similarities, Auditory Comprehension, Naming, Letter Fluency, &amp; Category Fluency</v>
      </c>
      <c r="F593" t="str">
        <f t="shared" si="304"/>
        <v>Matrix Reasoning, Visual Discrimination, &amp; Design Construction</v>
      </c>
      <c r="G59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3" t="str">
        <f t="shared" si="306"/>
        <v>Shape Learning Immediate-Recognition, Shape Learning Delayed-Recognition, Story Learning Immediate-Recall, Story Learning Delayed-Recall, ROCFT Recall, CVLT-3 Brief Trials 1-4, CVLT-3 Brief SDFR, &amp; CVLT-3 Brief LDFR</v>
      </c>
      <c r="I593" t="str">
        <f t="shared" si="307"/>
        <v>Coding, Digits Forward, Digits Backward, &amp; Letter-Number Sequencing</v>
      </c>
      <c r="J593" t="str">
        <f t="shared" si="308"/>
        <v>Coding, Numbers &amp; Letters Speed A, Numbers &amp; Letters Efficiency A, &amp; Trails A</v>
      </c>
      <c r="K593" t="str">
        <f t="shared" si="309"/>
        <v>Digits Forward, Digits Backward, &amp; Letter-Number Sequencing</v>
      </c>
      <c r="L593" t="str">
        <f t="shared" ref="L593:U593" si="328">L592&amp;IF(L187,L492,"")</f>
        <v>Digits Forward, Numbers &amp; Letters Accuracy A, Numbers &amp; Letters Efficiency B, &amp; Trails B</v>
      </c>
      <c r="M593" t="str">
        <f t="shared" si="328"/>
        <v>Digits Forward, Digits Backward, Mazes, Word Generation, Unstructured Task (WT), &amp; ROCFT Copy</v>
      </c>
      <c r="N593" t="str">
        <f t="shared" si="328"/>
        <v>Coding, Numbers &amp; Letters Efficiency A, Mazes, &amp; Trails A</v>
      </c>
      <c r="O593" t="str">
        <f t="shared" si="328"/>
        <v>Shape Learning Immediate-Recognition, Story Learning Immediate-Recall, &amp; CVLT-3 Brief Trials 1-4</v>
      </c>
      <c r="P593" t="str">
        <f t="shared" si="328"/>
        <v>Shape Learning Delayed-Recognition, Story Learning Delayed-Recall, ROCFT Recall, &amp; CVLT-3 Brief LDFR</v>
      </c>
      <c r="Q593" t="str">
        <f t="shared" si="328"/>
        <v>Mazes, Unstructured Task (WT), &amp; ROCFT Copy</v>
      </c>
      <c r="R593" t="str">
        <f t="shared" si="32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3" t="str">
        <f t="shared" si="328"/>
        <v>Word Generation, Letter Fluency, &amp; Category Fluency</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Test 85</v>
      </c>
      <c r="B594" t="str">
        <f t="shared" si="300"/>
        <v>Similarities &amp; Matrix Reasoning</v>
      </c>
      <c r="C594" t="str">
        <f t="shared" si="301"/>
        <v>Similarities, Naming, &amp; TOPF</v>
      </c>
      <c r="D594" t="str">
        <f t="shared" si="302"/>
        <v>Matrix Reasoning &amp; Design Construction</v>
      </c>
      <c r="E594" t="str">
        <f t="shared" si="303"/>
        <v>Similarities, Auditory Comprehension, Naming, Letter Fluency, &amp; Category Fluency</v>
      </c>
      <c r="F594" t="str">
        <f t="shared" si="304"/>
        <v>Matrix Reasoning, Visual Discrimination, &amp; Design Construction</v>
      </c>
      <c r="G59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4" t="str">
        <f t="shared" si="306"/>
        <v>Shape Learning Immediate-Recognition, Shape Learning Delayed-Recognition, Story Learning Immediate-Recall, Story Learning Delayed-Recall, ROCFT Recall, CVLT-3 Brief Trials 1-4, CVLT-3 Brief SDFR, &amp; CVLT-3 Brief LDFR</v>
      </c>
      <c r="I594" t="str">
        <f t="shared" si="307"/>
        <v>Coding, Digits Forward, Digits Backward, &amp; Letter-Number Sequencing</v>
      </c>
      <c r="J594" t="str">
        <f t="shared" si="308"/>
        <v>Coding, Numbers &amp; Letters Speed A, Numbers &amp; Letters Efficiency A, &amp; Trails A</v>
      </c>
      <c r="K594" t="str">
        <f t="shared" si="309"/>
        <v>Digits Forward, Digits Backward, &amp; Letter-Number Sequencing</v>
      </c>
      <c r="L594" t="str">
        <f t="shared" ref="L594:U594" si="329">L593&amp;IF(L188,L493,"")</f>
        <v>Digits Forward, Numbers &amp; Letters Accuracy A, Numbers &amp; Letters Efficiency B, &amp; Trails B</v>
      </c>
      <c r="M594" t="str">
        <f t="shared" si="329"/>
        <v>Digits Forward, Digits Backward, Mazes, Word Generation, Unstructured Task (WT), &amp; ROCFT Copy</v>
      </c>
      <c r="N594" t="str">
        <f t="shared" si="329"/>
        <v>Coding, Numbers &amp; Letters Efficiency A, Mazes, &amp; Trails A</v>
      </c>
      <c r="O594" t="str">
        <f t="shared" si="329"/>
        <v>Shape Learning Immediate-Recognition, Story Learning Immediate-Recall, &amp; CVLT-3 Brief Trials 1-4</v>
      </c>
      <c r="P594" t="str">
        <f t="shared" si="329"/>
        <v>Shape Learning Delayed-Recognition, Story Learning Delayed-Recall, ROCFT Recall, &amp; CVLT-3 Brief LDFR</v>
      </c>
      <c r="Q594" t="str">
        <f t="shared" si="329"/>
        <v>Mazes, Unstructured Task (WT), &amp; ROCFT Copy</v>
      </c>
      <c r="R594" t="str">
        <f t="shared" si="32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4" t="str">
        <f t="shared" si="329"/>
        <v>Word Generation, Letter Fluency, &amp; Category Fluency</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Test 86</v>
      </c>
      <c r="B595" t="str">
        <f t="shared" si="300"/>
        <v>Similarities &amp; Matrix Reasoning</v>
      </c>
      <c r="C595" t="str">
        <f t="shared" si="301"/>
        <v>Similarities, Naming, &amp; TOPF</v>
      </c>
      <c r="D595" t="str">
        <f t="shared" si="302"/>
        <v>Matrix Reasoning &amp; Design Construction</v>
      </c>
      <c r="E595" t="str">
        <f t="shared" si="303"/>
        <v>Similarities, Auditory Comprehension, Naming, Letter Fluency, &amp; Category Fluency</v>
      </c>
      <c r="F595" t="str">
        <f t="shared" si="304"/>
        <v>Matrix Reasoning, Visual Discrimination, &amp; Design Construction</v>
      </c>
      <c r="G59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5" t="str">
        <f t="shared" si="306"/>
        <v>Shape Learning Immediate-Recognition, Shape Learning Delayed-Recognition, Story Learning Immediate-Recall, Story Learning Delayed-Recall, ROCFT Recall, CVLT-3 Brief Trials 1-4, CVLT-3 Brief SDFR, &amp; CVLT-3 Brief LDFR</v>
      </c>
      <c r="I595" t="str">
        <f t="shared" si="307"/>
        <v>Coding, Digits Forward, Digits Backward, &amp; Letter-Number Sequencing</v>
      </c>
      <c r="J595" t="str">
        <f t="shared" si="308"/>
        <v>Coding, Numbers &amp; Letters Speed A, Numbers &amp; Letters Efficiency A, &amp; Trails A</v>
      </c>
      <c r="K595" t="str">
        <f t="shared" si="309"/>
        <v>Digits Forward, Digits Backward, &amp; Letter-Number Sequencing</v>
      </c>
      <c r="L595" t="str">
        <f t="shared" ref="L595:U595" si="330">L594&amp;IF(L189,L494,"")</f>
        <v>Digits Forward, Numbers &amp; Letters Accuracy A, Numbers &amp; Letters Efficiency B, &amp; Trails B</v>
      </c>
      <c r="M595" t="str">
        <f t="shared" si="330"/>
        <v>Digits Forward, Digits Backward, Mazes, Word Generation, Unstructured Task (WT), &amp; ROCFT Copy</v>
      </c>
      <c r="N595" t="str">
        <f t="shared" si="330"/>
        <v>Coding, Numbers &amp; Letters Efficiency A, Mazes, &amp; Trails A</v>
      </c>
      <c r="O595" t="str">
        <f t="shared" si="330"/>
        <v>Shape Learning Immediate-Recognition, Story Learning Immediate-Recall, &amp; CVLT-3 Brief Trials 1-4</v>
      </c>
      <c r="P595" t="str">
        <f t="shared" si="330"/>
        <v>Shape Learning Delayed-Recognition, Story Learning Delayed-Recall, ROCFT Recall, &amp; CVLT-3 Brief LDFR</v>
      </c>
      <c r="Q595" t="str">
        <f t="shared" si="330"/>
        <v>Mazes, Unstructured Task (WT), &amp; ROCFT Copy</v>
      </c>
      <c r="R595" t="str">
        <f t="shared" si="33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5" t="str">
        <f t="shared" si="330"/>
        <v>Word Generation, Letter Fluency, &amp; Category Fluency</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Test 87</v>
      </c>
      <c r="B596" t="str">
        <f t="shared" si="300"/>
        <v>Similarities &amp; Matrix Reasoning</v>
      </c>
      <c r="C596" t="str">
        <f t="shared" si="301"/>
        <v>Similarities, Naming, &amp; TOPF</v>
      </c>
      <c r="D596" t="str">
        <f t="shared" si="302"/>
        <v>Matrix Reasoning &amp; Design Construction</v>
      </c>
      <c r="E596" t="str">
        <f t="shared" si="303"/>
        <v>Similarities, Auditory Comprehension, Naming, Letter Fluency, &amp; Category Fluency</v>
      </c>
      <c r="F596" t="str">
        <f t="shared" si="304"/>
        <v>Matrix Reasoning, Visual Discrimination, &amp; Design Construction</v>
      </c>
      <c r="G59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6" t="str">
        <f t="shared" si="306"/>
        <v>Shape Learning Immediate-Recognition, Shape Learning Delayed-Recognition, Story Learning Immediate-Recall, Story Learning Delayed-Recall, ROCFT Recall, CVLT-3 Brief Trials 1-4, CVLT-3 Brief SDFR, &amp; CVLT-3 Brief LDFR</v>
      </c>
      <c r="I596" t="str">
        <f t="shared" si="307"/>
        <v>Coding, Digits Forward, Digits Backward, &amp; Letter-Number Sequencing</v>
      </c>
      <c r="J596" t="str">
        <f t="shared" si="308"/>
        <v>Coding, Numbers &amp; Letters Speed A, Numbers &amp; Letters Efficiency A, &amp; Trails A</v>
      </c>
      <c r="K596" t="str">
        <f t="shared" si="309"/>
        <v>Digits Forward, Digits Backward, &amp; Letter-Number Sequencing</v>
      </c>
      <c r="L596" t="str">
        <f t="shared" ref="L596:U596" si="331">L595&amp;IF(L190,L495,"")</f>
        <v>Digits Forward, Numbers &amp; Letters Accuracy A, Numbers &amp; Letters Efficiency B, &amp; Trails B</v>
      </c>
      <c r="M596" t="str">
        <f t="shared" si="331"/>
        <v>Digits Forward, Digits Backward, Mazes, Word Generation, Unstructured Task (WT), &amp; ROCFT Copy</v>
      </c>
      <c r="N596" t="str">
        <f t="shared" si="331"/>
        <v>Coding, Numbers &amp; Letters Efficiency A, Mazes, &amp; Trails A</v>
      </c>
      <c r="O596" t="str">
        <f t="shared" si="331"/>
        <v>Shape Learning Immediate-Recognition, Story Learning Immediate-Recall, &amp; CVLT-3 Brief Trials 1-4</v>
      </c>
      <c r="P596" t="str">
        <f t="shared" si="331"/>
        <v>Shape Learning Delayed-Recognition, Story Learning Delayed-Recall, ROCFT Recall, &amp; CVLT-3 Brief LDFR</v>
      </c>
      <c r="Q596" t="str">
        <f t="shared" si="331"/>
        <v>Mazes, Unstructured Task (WT), &amp; ROCFT Copy</v>
      </c>
      <c r="R596" t="str">
        <f t="shared" si="33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6" t="str">
        <f t="shared" si="331"/>
        <v>Word Generation, Letter Fluency, &amp; Category Fluency</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Test 88</v>
      </c>
      <c r="B597" t="str">
        <f t="shared" si="300"/>
        <v>Similarities &amp; Matrix Reasoning</v>
      </c>
      <c r="C597" t="str">
        <f t="shared" si="301"/>
        <v>Similarities, Naming, &amp; TOPF</v>
      </c>
      <c r="D597" t="str">
        <f t="shared" si="302"/>
        <v>Matrix Reasoning &amp; Design Construction</v>
      </c>
      <c r="E597" t="str">
        <f t="shared" si="303"/>
        <v>Similarities, Auditory Comprehension, Naming, Letter Fluency, &amp; Category Fluency</v>
      </c>
      <c r="F597" t="str">
        <f t="shared" si="304"/>
        <v>Matrix Reasoning, Visual Discrimination, &amp; Design Construction</v>
      </c>
      <c r="G59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7" t="str">
        <f t="shared" si="306"/>
        <v>Shape Learning Immediate-Recognition, Shape Learning Delayed-Recognition, Story Learning Immediate-Recall, Story Learning Delayed-Recall, ROCFT Recall, CVLT-3 Brief Trials 1-4, CVLT-3 Brief SDFR, &amp; CVLT-3 Brief LDFR</v>
      </c>
      <c r="I597" t="str">
        <f t="shared" si="307"/>
        <v>Coding, Digits Forward, Digits Backward, &amp; Letter-Number Sequencing</v>
      </c>
      <c r="J597" t="str">
        <f t="shared" si="308"/>
        <v>Coding, Numbers &amp; Letters Speed A, Numbers &amp; Letters Efficiency A, &amp; Trails A</v>
      </c>
      <c r="K597" t="str">
        <f t="shared" si="309"/>
        <v>Digits Forward, Digits Backward, &amp; Letter-Number Sequencing</v>
      </c>
      <c r="L597" t="str">
        <f t="shared" ref="L597:U597" si="332">L596&amp;IF(L191,L496,"")</f>
        <v>Digits Forward, Numbers &amp; Letters Accuracy A, Numbers &amp; Letters Efficiency B, &amp; Trails B</v>
      </c>
      <c r="M597" t="str">
        <f t="shared" si="332"/>
        <v>Digits Forward, Digits Backward, Mazes, Word Generation, Unstructured Task (WT), &amp; ROCFT Copy</v>
      </c>
      <c r="N597" t="str">
        <f t="shared" si="332"/>
        <v>Coding, Numbers &amp; Letters Efficiency A, Mazes, &amp; Trails A</v>
      </c>
      <c r="O597" t="str">
        <f t="shared" si="332"/>
        <v>Shape Learning Immediate-Recognition, Story Learning Immediate-Recall, &amp; CVLT-3 Brief Trials 1-4</v>
      </c>
      <c r="P597" t="str">
        <f t="shared" si="332"/>
        <v>Shape Learning Delayed-Recognition, Story Learning Delayed-Recall, ROCFT Recall, &amp; CVLT-3 Brief LDFR</v>
      </c>
      <c r="Q597" t="str">
        <f t="shared" si="332"/>
        <v>Mazes, Unstructured Task (WT), &amp; ROCFT Copy</v>
      </c>
      <c r="R597" t="str">
        <f t="shared" si="33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7" t="str">
        <f t="shared" si="332"/>
        <v>Word Generation, Letter Fluency, &amp; Category Fluency</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Test 89</v>
      </c>
      <c r="B598" t="str">
        <f t="shared" si="300"/>
        <v>Similarities &amp; Matrix Reasoning</v>
      </c>
      <c r="C598" t="str">
        <f t="shared" si="301"/>
        <v>Similarities, Naming, &amp; TOPF</v>
      </c>
      <c r="D598" t="str">
        <f t="shared" si="302"/>
        <v>Matrix Reasoning &amp; Design Construction</v>
      </c>
      <c r="E598" t="str">
        <f t="shared" si="303"/>
        <v>Similarities, Auditory Comprehension, Naming, Letter Fluency, &amp; Category Fluency</v>
      </c>
      <c r="F598" t="str">
        <f t="shared" si="304"/>
        <v>Matrix Reasoning, Visual Discrimination, &amp; Design Construction</v>
      </c>
      <c r="G59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8" t="str">
        <f t="shared" si="306"/>
        <v>Shape Learning Immediate-Recognition, Shape Learning Delayed-Recognition, Story Learning Immediate-Recall, Story Learning Delayed-Recall, ROCFT Recall, CVLT-3 Brief Trials 1-4, CVLT-3 Brief SDFR, &amp; CVLT-3 Brief LDFR</v>
      </c>
      <c r="I598" t="str">
        <f t="shared" si="307"/>
        <v>Coding, Digits Forward, Digits Backward, &amp; Letter-Number Sequencing</v>
      </c>
      <c r="J598" t="str">
        <f t="shared" si="308"/>
        <v>Coding, Numbers &amp; Letters Speed A, Numbers &amp; Letters Efficiency A, &amp; Trails A</v>
      </c>
      <c r="K598" t="str">
        <f t="shared" si="309"/>
        <v>Digits Forward, Digits Backward, &amp; Letter-Number Sequencing</v>
      </c>
      <c r="L598" t="str">
        <f t="shared" ref="L598:U598" si="333">L597&amp;IF(L192,L497,"")</f>
        <v>Digits Forward, Numbers &amp; Letters Accuracy A, Numbers &amp; Letters Efficiency B, &amp; Trails B</v>
      </c>
      <c r="M598" t="str">
        <f t="shared" si="333"/>
        <v>Digits Forward, Digits Backward, Mazes, Word Generation, Unstructured Task (WT), &amp; ROCFT Copy</v>
      </c>
      <c r="N598" t="str">
        <f t="shared" si="333"/>
        <v>Coding, Numbers &amp; Letters Efficiency A, Mazes, &amp; Trails A</v>
      </c>
      <c r="O598" t="str">
        <f t="shared" si="333"/>
        <v>Shape Learning Immediate-Recognition, Story Learning Immediate-Recall, &amp; CVLT-3 Brief Trials 1-4</v>
      </c>
      <c r="P598" t="str">
        <f t="shared" si="333"/>
        <v>Shape Learning Delayed-Recognition, Story Learning Delayed-Recall, ROCFT Recall, &amp; CVLT-3 Brief LDFR</v>
      </c>
      <c r="Q598" t="str">
        <f t="shared" si="333"/>
        <v>Mazes, Unstructured Task (WT), &amp; ROCFT Copy</v>
      </c>
      <c r="R598" t="str">
        <f t="shared" si="33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8" t="str">
        <f t="shared" si="333"/>
        <v>Word Generation, Letter Fluency, &amp; Category Fluency</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Test 90</v>
      </c>
      <c r="B599" t="str">
        <f t="shared" si="300"/>
        <v>Similarities &amp; Matrix Reasoning</v>
      </c>
      <c r="C599" t="str">
        <f t="shared" si="301"/>
        <v>Similarities, Naming, &amp; TOPF</v>
      </c>
      <c r="D599" t="str">
        <f t="shared" si="302"/>
        <v>Matrix Reasoning &amp; Design Construction</v>
      </c>
      <c r="E599" t="str">
        <f t="shared" si="303"/>
        <v>Similarities, Auditory Comprehension, Naming, Letter Fluency, &amp; Category Fluency</v>
      </c>
      <c r="F599" t="str">
        <f t="shared" si="304"/>
        <v>Matrix Reasoning, Visual Discrimination, &amp; Design Construction</v>
      </c>
      <c r="G59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9" t="str">
        <f t="shared" si="306"/>
        <v>Shape Learning Immediate-Recognition, Shape Learning Delayed-Recognition, Story Learning Immediate-Recall, Story Learning Delayed-Recall, ROCFT Recall, CVLT-3 Brief Trials 1-4, CVLT-3 Brief SDFR, &amp; CVLT-3 Brief LDFR</v>
      </c>
      <c r="I599" t="str">
        <f t="shared" si="307"/>
        <v>Coding, Digits Forward, Digits Backward, &amp; Letter-Number Sequencing</v>
      </c>
      <c r="J599" t="str">
        <f t="shared" si="308"/>
        <v>Coding, Numbers &amp; Letters Speed A, Numbers &amp; Letters Efficiency A, &amp; Trails A</v>
      </c>
      <c r="K599" t="str">
        <f t="shared" si="309"/>
        <v>Digits Forward, Digits Backward, &amp; Letter-Number Sequencing</v>
      </c>
      <c r="L599" t="str">
        <f t="shared" ref="L599:U599" si="334">L598&amp;IF(L193,L498,"")</f>
        <v>Digits Forward, Numbers &amp; Letters Accuracy A, Numbers &amp; Letters Efficiency B, &amp; Trails B</v>
      </c>
      <c r="M599" t="str">
        <f t="shared" si="334"/>
        <v>Digits Forward, Digits Backward, Mazes, Word Generation, Unstructured Task (WT), &amp; ROCFT Copy</v>
      </c>
      <c r="N599" t="str">
        <f t="shared" si="334"/>
        <v>Coding, Numbers &amp; Letters Efficiency A, Mazes, &amp; Trails A</v>
      </c>
      <c r="O599" t="str">
        <f t="shared" si="334"/>
        <v>Shape Learning Immediate-Recognition, Story Learning Immediate-Recall, &amp; CVLT-3 Brief Trials 1-4</v>
      </c>
      <c r="P599" t="str">
        <f t="shared" si="334"/>
        <v>Shape Learning Delayed-Recognition, Story Learning Delayed-Recall, ROCFT Recall, &amp; CVLT-3 Brief LDFR</v>
      </c>
      <c r="Q599" t="str">
        <f t="shared" si="334"/>
        <v>Mazes, Unstructured Task (WT), &amp; ROCFT Copy</v>
      </c>
      <c r="R599" t="str">
        <f t="shared" si="33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9" t="str">
        <f t="shared" si="334"/>
        <v>Word Generation, Letter Fluency, &amp; Category Fluency</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Test 91</v>
      </c>
      <c r="B600" t="str">
        <f t="shared" si="300"/>
        <v>Similarities &amp; Matrix Reasoning</v>
      </c>
      <c r="C600" t="str">
        <f t="shared" si="301"/>
        <v>Similarities, Naming, &amp; TOPF</v>
      </c>
      <c r="D600" t="str">
        <f t="shared" si="302"/>
        <v>Matrix Reasoning &amp; Design Construction</v>
      </c>
      <c r="E600" t="str">
        <f t="shared" si="303"/>
        <v>Similarities, Auditory Comprehension, Naming, Letter Fluency, &amp; Category Fluency</v>
      </c>
      <c r="F600" t="str">
        <f t="shared" si="304"/>
        <v>Matrix Reasoning, Visual Discrimination, &amp; Design Construction</v>
      </c>
      <c r="G60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0" t="str">
        <f t="shared" si="306"/>
        <v>Shape Learning Immediate-Recognition, Shape Learning Delayed-Recognition, Story Learning Immediate-Recall, Story Learning Delayed-Recall, ROCFT Recall, CVLT-3 Brief Trials 1-4, CVLT-3 Brief SDFR, &amp; CVLT-3 Brief LDFR</v>
      </c>
      <c r="I600" t="str">
        <f t="shared" si="307"/>
        <v>Coding, Digits Forward, Digits Backward, &amp; Letter-Number Sequencing</v>
      </c>
      <c r="J600" t="str">
        <f t="shared" si="308"/>
        <v>Coding, Numbers &amp; Letters Speed A, Numbers &amp; Letters Efficiency A, &amp; Trails A</v>
      </c>
      <c r="K600" t="str">
        <f t="shared" si="309"/>
        <v>Digits Forward, Digits Backward, &amp; Letter-Number Sequencing</v>
      </c>
      <c r="L600" t="str">
        <f t="shared" ref="L600:U600" si="335">L599&amp;IF(L194,L499,"")</f>
        <v>Digits Forward, Numbers &amp; Letters Accuracy A, Numbers &amp; Letters Efficiency B, &amp; Trails B</v>
      </c>
      <c r="M600" t="str">
        <f t="shared" si="335"/>
        <v>Digits Forward, Digits Backward, Mazes, Word Generation, Unstructured Task (WT), &amp; ROCFT Copy</v>
      </c>
      <c r="N600" t="str">
        <f t="shared" si="335"/>
        <v>Coding, Numbers &amp; Letters Efficiency A, Mazes, &amp; Trails A</v>
      </c>
      <c r="O600" t="str">
        <f t="shared" si="335"/>
        <v>Shape Learning Immediate-Recognition, Story Learning Immediate-Recall, &amp; CVLT-3 Brief Trials 1-4</v>
      </c>
      <c r="P600" t="str">
        <f t="shared" si="335"/>
        <v>Shape Learning Delayed-Recognition, Story Learning Delayed-Recall, ROCFT Recall, &amp; CVLT-3 Brief LDFR</v>
      </c>
      <c r="Q600" t="str">
        <f t="shared" si="335"/>
        <v>Mazes, Unstructured Task (WT), &amp; ROCFT Copy</v>
      </c>
      <c r="R600" t="str">
        <f t="shared" si="33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0" t="str">
        <f t="shared" si="335"/>
        <v>Word Generation, Letter Fluency, &amp; Category Fluency</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Test 92</v>
      </c>
      <c r="B601" t="str">
        <f t="shared" si="300"/>
        <v>Similarities &amp; Matrix Reasoning</v>
      </c>
      <c r="C601" t="str">
        <f t="shared" si="301"/>
        <v>Similarities, Naming, &amp; TOPF</v>
      </c>
      <c r="D601" t="str">
        <f t="shared" si="302"/>
        <v>Matrix Reasoning &amp; Design Construction</v>
      </c>
      <c r="E601" t="str">
        <f t="shared" si="303"/>
        <v>Similarities, Auditory Comprehension, Naming, Letter Fluency, &amp; Category Fluency</v>
      </c>
      <c r="F601" t="str">
        <f t="shared" si="304"/>
        <v>Matrix Reasoning, Visual Discrimination, &amp; Design Construction</v>
      </c>
      <c r="G60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1" t="str">
        <f t="shared" si="306"/>
        <v>Shape Learning Immediate-Recognition, Shape Learning Delayed-Recognition, Story Learning Immediate-Recall, Story Learning Delayed-Recall, ROCFT Recall, CVLT-3 Brief Trials 1-4, CVLT-3 Brief SDFR, &amp; CVLT-3 Brief LDFR</v>
      </c>
      <c r="I601" t="str">
        <f t="shared" si="307"/>
        <v>Coding, Digits Forward, Digits Backward, &amp; Letter-Number Sequencing</v>
      </c>
      <c r="J601" t="str">
        <f t="shared" si="308"/>
        <v>Coding, Numbers &amp; Letters Speed A, Numbers &amp; Letters Efficiency A, &amp; Trails A</v>
      </c>
      <c r="K601" t="str">
        <f t="shared" si="309"/>
        <v>Digits Forward, Digits Backward, &amp; Letter-Number Sequencing</v>
      </c>
      <c r="L601" t="str">
        <f t="shared" ref="L601:U601" si="336">L600&amp;IF(L195,L500,"")</f>
        <v>Digits Forward, Numbers &amp; Letters Accuracy A, Numbers &amp; Letters Efficiency B, &amp; Trails B</v>
      </c>
      <c r="M601" t="str">
        <f t="shared" si="336"/>
        <v>Digits Forward, Digits Backward, Mazes, Word Generation, Unstructured Task (WT), &amp; ROCFT Copy</v>
      </c>
      <c r="N601" t="str">
        <f t="shared" si="336"/>
        <v>Coding, Numbers &amp; Letters Efficiency A, Mazes, &amp; Trails A</v>
      </c>
      <c r="O601" t="str">
        <f t="shared" si="336"/>
        <v>Shape Learning Immediate-Recognition, Story Learning Immediate-Recall, &amp; CVLT-3 Brief Trials 1-4</v>
      </c>
      <c r="P601" t="str">
        <f t="shared" si="336"/>
        <v>Shape Learning Delayed-Recognition, Story Learning Delayed-Recall, ROCFT Recall, &amp; CVLT-3 Brief LDFR</v>
      </c>
      <c r="Q601" t="str">
        <f t="shared" si="336"/>
        <v>Mazes, Unstructured Task (WT), &amp; ROCFT Copy</v>
      </c>
      <c r="R601" t="str">
        <f t="shared" si="33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1" t="str">
        <f t="shared" si="336"/>
        <v>Word Generation, Letter Fluency, &amp; Category Fluency</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Test 93</v>
      </c>
      <c r="B602" t="str">
        <f t="shared" si="300"/>
        <v>Similarities &amp; Matrix Reasoning</v>
      </c>
      <c r="C602" t="str">
        <f t="shared" si="301"/>
        <v>Similarities, Naming, &amp; TOPF</v>
      </c>
      <c r="D602" t="str">
        <f t="shared" si="302"/>
        <v>Matrix Reasoning &amp; Design Construction</v>
      </c>
      <c r="E602" t="str">
        <f t="shared" si="303"/>
        <v>Similarities, Auditory Comprehension, Naming, Letter Fluency, &amp; Category Fluency</v>
      </c>
      <c r="F602" t="str">
        <f t="shared" si="304"/>
        <v>Matrix Reasoning, Visual Discrimination, &amp; Design Construction</v>
      </c>
      <c r="G60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2" t="str">
        <f t="shared" si="306"/>
        <v>Shape Learning Immediate-Recognition, Shape Learning Delayed-Recognition, Story Learning Immediate-Recall, Story Learning Delayed-Recall, ROCFT Recall, CVLT-3 Brief Trials 1-4, CVLT-3 Brief SDFR, &amp; CVLT-3 Brief LDFR</v>
      </c>
      <c r="I602" t="str">
        <f t="shared" si="307"/>
        <v>Coding, Digits Forward, Digits Backward, &amp; Letter-Number Sequencing</v>
      </c>
      <c r="J602" t="str">
        <f t="shared" si="308"/>
        <v>Coding, Numbers &amp; Letters Speed A, Numbers &amp; Letters Efficiency A, &amp; Trails A</v>
      </c>
      <c r="K602" t="str">
        <f t="shared" si="309"/>
        <v>Digits Forward, Digits Backward, &amp; Letter-Number Sequencing</v>
      </c>
      <c r="L602" t="str">
        <f t="shared" ref="L602:U602" si="337">L601&amp;IF(L196,L501,"")</f>
        <v>Digits Forward, Numbers &amp; Letters Accuracy A, Numbers &amp; Letters Efficiency B, &amp; Trails B</v>
      </c>
      <c r="M602" t="str">
        <f t="shared" si="337"/>
        <v>Digits Forward, Digits Backward, Mazes, Word Generation, Unstructured Task (WT), &amp; ROCFT Copy</v>
      </c>
      <c r="N602" t="str">
        <f t="shared" si="337"/>
        <v>Coding, Numbers &amp; Letters Efficiency A, Mazes, &amp; Trails A</v>
      </c>
      <c r="O602" t="str">
        <f t="shared" si="337"/>
        <v>Shape Learning Immediate-Recognition, Story Learning Immediate-Recall, &amp; CVLT-3 Brief Trials 1-4</v>
      </c>
      <c r="P602" t="str">
        <f t="shared" si="337"/>
        <v>Shape Learning Delayed-Recognition, Story Learning Delayed-Recall, ROCFT Recall, &amp; CVLT-3 Brief LDFR</v>
      </c>
      <c r="Q602" t="str">
        <f t="shared" si="337"/>
        <v>Mazes, Unstructured Task (WT), &amp; ROCFT Copy</v>
      </c>
      <c r="R602" t="str">
        <f t="shared" si="33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2" t="str">
        <f t="shared" si="337"/>
        <v>Word Generation, Letter Fluency, &amp; Category Fluency</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Test 94</v>
      </c>
      <c r="B603" t="str">
        <f t="shared" si="300"/>
        <v>Similarities &amp; Matrix Reasoning</v>
      </c>
      <c r="C603" t="str">
        <f t="shared" si="301"/>
        <v>Similarities, Naming, &amp; TOPF</v>
      </c>
      <c r="D603" t="str">
        <f t="shared" si="302"/>
        <v>Matrix Reasoning &amp; Design Construction</v>
      </c>
      <c r="E603" t="str">
        <f t="shared" si="303"/>
        <v>Similarities, Auditory Comprehension, Naming, Letter Fluency, &amp; Category Fluency</v>
      </c>
      <c r="F603" t="str">
        <f t="shared" si="304"/>
        <v>Matrix Reasoning, Visual Discrimination, &amp; Design Construction</v>
      </c>
      <c r="G60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3" t="str">
        <f t="shared" si="306"/>
        <v>Shape Learning Immediate-Recognition, Shape Learning Delayed-Recognition, Story Learning Immediate-Recall, Story Learning Delayed-Recall, ROCFT Recall, CVLT-3 Brief Trials 1-4, CVLT-3 Brief SDFR, &amp; CVLT-3 Brief LDFR</v>
      </c>
      <c r="I603" t="str">
        <f t="shared" si="307"/>
        <v>Coding, Digits Forward, Digits Backward, &amp; Letter-Number Sequencing</v>
      </c>
      <c r="J603" t="str">
        <f t="shared" si="308"/>
        <v>Coding, Numbers &amp; Letters Speed A, Numbers &amp; Letters Efficiency A, &amp; Trails A</v>
      </c>
      <c r="K603" t="str">
        <f t="shared" si="309"/>
        <v>Digits Forward, Digits Backward, &amp; Letter-Number Sequencing</v>
      </c>
      <c r="L603" t="str">
        <f t="shared" ref="L603:U603" si="338">L602&amp;IF(L197,L502,"")</f>
        <v>Digits Forward, Numbers &amp; Letters Accuracy A, Numbers &amp; Letters Efficiency B, &amp; Trails B</v>
      </c>
      <c r="M603" t="str">
        <f t="shared" si="338"/>
        <v>Digits Forward, Digits Backward, Mazes, Word Generation, Unstructured Task (WT), &amp; ROCFT Copy</v>
      </c>
      <c r="N603" t="str">
        <f t="shared" si="338"/>
        <v>Coding, Numbers &amp; Letters Efficiency A, Mazes, &amp; Trails A</v>
      </c>
      <c r="O603" t="str">
        <f t="shared" si="338"/>
        <v>Shape Learning Immediate-Recognition, Story Learning Immediate-Recall, &amp; CVLT-3 Brief Trials 1-4</v>
      </c>
      <c r="P603" t="str">
        <f t="shared" si="338"/>
        <v>Shape Learning Delayed-Recognition, Story Learning Delayed-Recall, ROCFT Recall, &amp; CVLT-3 Brief LDFR</v>
      </c>
      <c r="Q603" t="str">
        <f t="shared" si="338"/>
        <v>Mazes, Unstructured Task (WT), &amp; ROCFT Copy</v>
      </c>
      <c r="R603" t="str">
        <f t="shared" si="33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3" t="str">
        <f t="shared" si="338"/>
        <v>Word Generation, Letter Fluency, &amp; Category Fluency</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Test 95</v>
      </c>
      <c r="B604" t="str">
        <f t="shared" si="300"/>
        <v>Similarities &amp; Matrix Reasoning</v>
      </c>
      <c r="C604" t="str">
        <f t="shared" si="301"/>
        <v>Similarities, Naming, &amp; TOPF</v>
      </c>
      <c r="D604" t="str">
        <f t="shared" si="302"/>
        <v>Matrix Reasoning &amp; Design Construction</v>
      </c>
      <c r="E604" t="str">
        <f t="shared" si="303"/>
        <v>Similarities, Auditory Comprehension, Naming, Letter Fluency, &amp; Category Fluency</v>
      </c>
      <c r="F604" t="str">
        <f t="shared" si="304"/>
        <v>Matrix Reasoning, Visual Discrimination, &amp; Design Construction</v>
      </c>
      <c r="G60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4" t="str">
        <f t="shared" si="306"/>
        <v>Shape Learning Immediate-Recognition, Shape Learning Delayed-Recognition, Story Learning Immediate-Recall, Story Learning Delayed-Recall, ROCFT Recall, CVLT-3 Brief Trials 1-4, CVLT-3 Brief SDFR, &amp; CVLT-3 Brief LDFR</v>
      </c>
      <c r="I604" t="str">
        <f t="shared" si="307"/>
        <v>Coding, Digits Forward, Digits Backward, &amp; Letter-Number Sequencing</v>
      </c>
      <c r="J604" t="str">
        <f t="shared" si="308"/>
        <v>Coding, Numbers &amp; Letters Speed A, Numbers &amp; Letters Efficiency A, &amp; Trails A</v>
      </c>
      <c r="K604" t="str">
        <f t="shared" si="309"/>
        <v>Digits Forward, Digits Backward, &amp; Letter-Number Sequencing</v>
      </c>
      <c r="L604" t="str">
        <f t="shared" ref="L604:U604" si="339">L603&amp;IF(L198,L503,"")</f>
        <v>Digits Forward, Numbers &amp; Letters Accuracy A, Numbers &amp; Letters Efficiency B, &amp; Trails B</v>
      </c>
      <c r="M604" t="str">
        <f t="shared" si="339"/>
        <v>Digits Forward, Digits Backward, Mazes, Word Generation, Unstructured Task (WT), &amp; ROCFT Copy</v>
      </c>
      <c r="N604" t="str">
        <f t="shared" si="339"/>
        <v>Coding, Numbers &amp; Letters Efficiency A, Mazes, &amp; Trails A</v>
      </c>
      <c r="O604" t="str">
        <f t="shared" si="339"/>
        <v>Shape Learning Immediate-Recognition, Story Learning Immediate-Recall, &amp; CVLT-3 Brief Trials 1-4</v>
      </c>
      <c r="P604" t="str">
        <f t="shared" si="339"/>
        <v>Shape Learning Delayed-Recognition, Story Learning Delayed-Recall, ROCFT Recall, &amp; CVLT-3 Brief LDFR</v>
      </c>
      <c r="Q604" t="str">
        <f t="shared" si="339"/>
        <v>Mazes, Unstructured Task (WT), &amp; ROCFT Copy</v>
      </c>
      <c r="R604" t="str">
        <f t="shared" si="33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4" t="str">
        <f t="shared" si="339"/>
        <v>Word Generation, Letter Fluency, &amp; Category Fluency</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Test 96</v>
      </c>
      <c r="B605" t="str">
        <f t="shared" si="300"/>
        <v>Similarities &amp; Matrix Reasoning</v>
      </c>
      <c r="C605" t="str">
        <f t="shared" si="301"/>
        <v>Similarities, Naming, &amp; TOPF</v>
      </c>
      <c r="D605" t="str">
        <f t="shared" si="302"/>
        <v>Matrix Reasoning &amp; Design Construction</v>
      </c>
      <c r="E605" t="str">
        <f t="shared" si="303"/>
        <v>Similarities, Auditory Comprehension, Naming, Letter Fluency, &amp; Category Fluency</v>
      </c>
      <c r="F605" t="str">
        <f t="shared" si="304"/>
        <v>Matrix Reasoning, Visual Discrimination, &amp; Design Construction</v>
      </c>
      <c r="G60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5" t="str">
        <f t="shared" si="306"/>
        <v>Shape Learning Immediate-Recognition, Shape Learning Delayed-Recognition, Story Learning Immediate-Recall, Story Learning Delayed-Recall, ROCFT Recall, CVLT-3 Brief Trials 1-4, CVLT-3 Brief SDFR, &amp; CVLT-3 Brief LDFR</v>
      </c>
      <c r="I605" t="str">
        <f t="shared" si="307"/>
        <v>Coding, Digits Forward, Digits Backward, &amp; Letter-Number Sequencing</v>
      </c>
      <c r="J605" t="str">
        <f t="shared" si="308"/>
        <v>Coding, Numbers &amp; Letters Speed A, Numbers &amp; Letters Efficiency A, &amp; Trails A</v>
      </c>
      <c r="K605" t="str">
        <f t="shared" si="309"/>
        <v>Digits Forward, Digits Backward, &amp; Letter-Number Sequencing</v>
      </c>
      <c r="L605" t="str">
        <f t="shared" ref="L605:U605" si="340">L604&amp;IF(L199,L504,"")</f>
        <v>Digits Forward, Numbers &amp; Letters Accuracy A, Numbers &amp; Letters Efficiency B, &amp; Trails B</v>
      </c>
      <c r="M605" t="str">
        <f t="shared" si="340"/>
        <v>Digits Forward, Digits Backward, Mazes, Word Generation, Unstructured Task (WT), &amp; ROCFT Copy</v>
      </c>
      <c r="N605" t="str">
        <f t="shared" si="340"/>
        <v>Coding, Numbers &amp; Letters Efficiency A, Mazes, &amp; Trails A</v>
      </c>
      <c r="O605" t="str">
        <f t="shared" si="340"/>
        <v>Shape Learning Immediate-Recognition, Story Learning Immediate-Recall, &amp; CVLT-3 Brief Trials 1-4</v>
      </c>
      <c r="P605" t="str">
        <f t="shared" si="340"/>
        <v>Shape Learning Delayed-Recognition, Story Learning Delayed-Recall, ROCFT Recall, &amp; CVLT-3 Brief LDFR</v>
      </c>
      <c r="Q605" t="str">
        <f t="shared" si="340"/>
        <v>Mazes, Unstructured Task (WT), &amp; ROCFT Copy</v>
      </c>
      <c r="R605" t="str">
        <f t="shared" si="34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5" t="str">
        <f t="shared" si="340"/>
        <v>Word Generation, Letter Fluency, &amp; Category Fluency</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Test 97</v>
      </c>
      <c r="B606" t="str">
        <f t="shared" si="300"/>
        <v>Similarities &amp; Matrix Reasoning</v>
      </c>
      <c r="C606" t="str">
        <f t="shared" si="301"/>
        <v>Similarities, Naming, &amp; TOPF</v>
      </c>
      <c r="D606" t="str">
        <f t="shared" si="302"/>
        <v>Matrix Reasoning &amp; Design Construction</v>
      </c>
      <c r="E606" t="str">
        <f t="shared" si="303"/>
        <v>Similarities, Auditory Comprehension, Naming, Letter Fluency, &amp; Category Fluency</v>
      </c>
      <c r="F606" t="str">
        <f t="shared" si="304"/>
        <v>Matrix Reasoning, Visual Discrimination, &amp; Design Construction</v>
      </c>
      <c r="G60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6" t="str">
        <f t="shared" si="306"/>
        <v>Shape Learning Immediate-Recognition, Shape Learning Delayed-Recognition, Story Learning Immediate-Recall, Story Learning Delayed-Recall, ROCFT Recall, CVLT-3 Brief Trials 1-4, CVLT-3 Brief SDFR, &amp; CVLT-3 Brief LDFR</v>
      </c>
      <c r="I606" t="str">
        <f t="shared" si="307"/>
        <v>Coding, Digits Forward, Digits Backward, &amp; Letter-Number Sequencing</v>
      </c>
      <c r="J606" t="str">
        <f t="shared" si="308"/>
        <v>Coding, Numbers &amp; Letters Speed A, Numbers &amp; Letters Efficiency A, &amp; Trails A</v>
      </c>
      <c r="K606" t="str">
        <f t="shared" si="309"/>
        <v>Digits Forward, Digits Backward, &amp; Letter-Number Sequencing</v>
      </c>
      <c r="L606" t="str">
        <f t="shared" ref="L606:U606" si="341">L605&amp;IF(L200,L505,"")</f>
        <v>Digits Forward, Numbers &amp; Letters Accuracy A, Numbers &amp; Letters Efficiency B, &amp; Trails B</v>
      </c>
      <c r="M606" t="str">
        <f t="shared" si="341"/>
        <v>Digits Forward, Digits Backward, Mazes, Word Generation, Unstructured Task (WT), &amp; ROCFT Copy</v>
      </c>
      <c r="N606" t="str">
        <f t="shared" si="341"/>
        <v>Coding, Numbers &amp; Letters Efficiency A, Mazes, &amp; Trails A</v>
      </c>
      <c r="O606" t="str">
        <f t="shared" si="341"/>
        <v>Shape Learning Immediate-Recognition, Story Learning Immediate-Recall, &amp; CVLT-3 Brief Trials 1-4</v>
      </c>
      <c r="P606" t="str">
        <f t="shared" si="341"/>
        <v>Shape Learning Delayed-Recognition, Story Learning Delayed-Recall, ROCFT Recall, &amp; CVLT-3 Brief LDFR</v>
      </c>
      <c r="Q606" t="str">
        <f t="shared" si="341"/>
        <v>Mazes, Unstructured Task (WT), &amp; ROCFT Copy</v>
      </c>
      <c r="R606" t="str">
        <f t="shared" si="34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6" t="str">
        <f t="shared" si="341"/>
        <v>Word Generation, Letter Fluency, &amp; Category Fluency</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Test 98</v>
      </c>
      <c r="B607" t="str">
        <f t="shared" ref="B607:K609" si="342">B606&amp;IF(B201,B506,"")</f>
        <v>Similarities &amp; Matrix Reasoning</v>
      </c>
      <c r="C607" t="str">
        <f t="shared" si="342"/>
        <v>Similarities, Naming, &amp; TOPF</v>
      </c>
      <c r="D607" t="str">
        <f t="shared" si="342"/>
        <v>Matrix Reasoning &amp; Design Construction</v>
      </c>
      <c r="E607" t="str">
        <f t="shared" si="342"/>
        <v>Similarities, Auditory Comprehension, Naming, Letter Fluency, &amp; Category Fluency</v>
      </c>
      <c r="F607" t="str">
        <f t="shared" si="342"/>
        <v>Matrix Reasoning, Visual Discrimination, &amp; Design Construction</v>
      </c>
      <c r="G607"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7" t="str">
        <f t="shared" si="342"/>
        <v>Shape Learning Immediate-Recognition, Shape Learning Delayed-Recognition, Story Learning Immediate-Recall, Story Learning Delayed-Recall, ROCFT Recall, CVLT-3 Brief Trials 1-4, CVLT-3 Brief SDFR, &amp; CVLT-3 Brief LDFR</v>
      </c>
      <c r="I607" t="str">
        <f t="shared" si="342"/>
        <v>Coding, Digits Forward, Digits Backward, &amp; Letter-Number Sequencing</v>
      </c>
      <c r="J607" t="str">
        <f t="shared" si="342"/>
        <v>Coding, Numbers &amp; Letters Speed A, Numbers &amp; Letters Efficiency A, &amp; Trails A</v>
      </c>
      <c r="K607" t="str">
        <f t="shared" si="342"/>
        <v>Digits Forward, Digits Backward, &amp; Letter-Number Sequencing</v>
      </c>
      <c r="L607" t="str">
        <f t="shared" ref="L607:U607" si="343">L606&amp;IF(L201,L506,"")</f>
        <v>Digits Forward, Numbers &amp; Letters Accuracy A, Numbers &amp; Letters Efficiency B, &amp; Trails B</v>
      </c>
      <c r="M607" t="str">
        <f t="shared" si="343"/>
        <v>Digits Forward, Digits Backward, Mazes, Word Generation, Unstructured Task (WT), &amp; ROCFT Copy</v>
      </c>
      <c r="N607" t="str">
        <f t="shared" si="343"/>
        <v>Coding, Numbers &amp; Letters Efficiency A, Mazes, &amp; Trails A</v>
      </c>
      <c r="O607" t="str">
        <f t="shared" si="343"/>
        <v>Shape Learning Immediate-Recognition, Story Learning Immediate-Recall, &amp; CVLT-3 Brief Trials 1-4</v>
      </c>
      <c r="P607" t="str">
        <f t="shared" si="343"/>
        <v>Shape Learning Delayed-Recognition, Story Learning Delayed-Recall, ROCFT Recall, &amp; CVLT-3 Brief LDFR</v>
      </c>
      <c r="Q607" t="str">
        <f t="shared" si="343"/>
        <v>Mazes, Unstructured Task (WT), &amp; ROCFT Copy</v>
      </c>
      <c r="R607" t="str">
        <f t="shared" si="34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7" t="str">
        <f t="shared" si="343"/>
        <v>Word Generation, Letter Fluency, &amp; Category Fluency</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Test 99</v>
      </c>
      <c r="B608" t="str">
        <f t="shared" si="342"/>
        <v>Similarities &amp; Matrix Reasoning</v>
      </c>
      <c r="C608" t="str">
        <f t="shared" si="342"/>
        <v>Similarities, Naming, &amp; TOPF</v>
      </c>
      <c r="D608" t="str">
        <f t="shared" si="342"/>
        <v>Matrix Reasoning &amp; Design Construction</v>
      </c>
      <c r="E608" t="str">
        <f t="shared" si="342"/>
        <v>Similarities, Auditory Comprehension, Naming, Letter Fluency, &amp; Category Fluency</v>
      </c>
      <c r="F608" t="str">
        <f t="shared" si="342"/>
        <v>Matrix Reasoning, Visual Discrimination, &amp; Design Construction</v>
      </c>
      <c r="G608"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8" t="str">
        <f t="shared" si="342"/>
        <v>Shape Learning Immediate-Recognition, Shape Learning Delayed-Recognition, Story Learning Immediate-Recall, Story Learning Delayed-Recall, ROCFT Recall, CVLT-3 Brief Trials 1-4, CVLT-3 Brief SDFR, &amp; CVLT-3 Brief LDFR</v>
      </c>
      <c r="I608" t="str">
        <f t="shared" si="342"/>
        <v>Coding, Digits Forward, Digits Backward, &amp; Letter-Number Sequencing</v>
      </c>
      <c r="J608" t="str">
        <f t="shared" si="342"/>
        <v>Coding, Numbers &amp; Letters Speed A, Numbers &amp; Letters Efficiency A, &amp; Trails A</v>
      </c>
      <c r="K608" t="str">
        <f t="shared" si="342"/>
        <v>Digits Forward, Digits Backward, &amp; Letter-Number Sequencing</v>
      </c>
      <c r="L608" t="str">
        <f t="shared" ref="L608:U608" si="344">L607&amp;IF(L202,L507,"")</f>
        <v>Digits Forward, Numbers &amp; Letters Accuracy A, Numbers &amp; Letters Efficiency B, &amp; Trails B</v>
      </c>
      <c r="M608" t="str">
        <f t="shared" si="344"/>
        <v>Digits Forward, Digits Backward, Mazes, Word Generation, Unstructured Task (WT), &amp; ROCFT Copy</v>
      </c>
      <c r="N608" t="str">
        <f t="shared" si="344"/>
        <v>Coding, Numbers &amp; Letters Efficiency A, Mazes, &amp; Trails A</v>
      </c>
      <c r="O608" t="str">
        <f t="shared" si="344"/>
        <v>Shape Learning Immediate-Recognition, Story Learning Immediate-Recall, &amp; CVLT-3 Brief Trials 1-4</v>
      </c>
      <c r="P608" t="str">
        <f t="shared" si="344"/>
        <v>Shape Learning Delayed-Recognition, Story Learning Delayed-Recall, ROCFT Recall, &amp; CVLT-3 Brief LDFR</v>
      </c>
      <c r="Q608" t="str">
        <f t="shared" si="344"/>
        <v>Mazes, Unstructured Task (WT), &amp; ROCFT Copy</v>
      </c>
      <c r="R608" t="str">
        <f t="shared" si="34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8" t="str">
        <f t="shared" si="344"/>
        <v>Word Generation, Letter Fluency, &amp; Category Fluency</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Test 100</v>
      </c>
      <c r="B609" t="str">
        <f t="shared" si="342"/>
        <v>Similarities &amp; Matrix Reasoning</v>
      </c>
      <c r="C609" t="str">
        <f t="shared" si="342"/>
        <v>Similarities, Naming, &amp; TOPF</v>
      </c>
      <c r="D609" t="str">
        <f t="shared" si="342"/>
        <v>Matrix Reasoning &amp; Design Construction</v>
      </c>
      <c r="E609" t="str">
        <f t="shared" si="342"/>
        <v>Similarities, Auditory Comprehension, Naming, Letter Fluency, &amp; Category Fluency</v>
      </c>
      <c r="F609" t="str">
        <f t="shared" si="342"/>
        <v>Matrix Reasoning, Visual Discrimination, &amp; Design Construction</v>
      </c>
      <c r="G609"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9" t="str">
        <f t="shared" si="342"/>
        <v>Shape Learning Immediate-Recognition, Shape Learning Delayed-Recognition, Story Learning Immediate-Recall, Story Learning Delayed-Recall, ROCFT Recall, CVLT-3 Brief Trials 1-4, CVLT-3 Brief SDFR, &amp; CVLT-3 Brief LDFR</v>
      </c>
      <c r="I609" t="str">
        <f t="shared" si="342"/>
        <v>Coding, Digits Forward, Digits Backward, &amp; Letter-Number Sequencing</v>
      </c>
      <c r="J609" t="str">
        <f t="shared" si="342"/>
        <v>Coding, Numbers &amp; Letters Speed A, Numbers &amp; Letters Efficiency A, &amp; Trails A</v>
      </c>
      <c r="K609" t="str">
        <f t="shared" si="342"/>
        <v>Digits Forward, Digits Backward, &amp; Letter-Number Sequencing</v>
      </c>
      <c r="L609" t="str">
        <f t="shared" ref="L609:U609" si="345">L608&amp;IF(L203,L508,"")</f>
        <v>Digits Forward, Numbers &amp; Letters Accuracy A, Numbers &amp; Letters Efficiency B, &amp; Trails B</v>
      </c>
      <c r="M609" t="str">
        <f t="shared" si="345"/>
        <v>Digits Forward, Digits Backward, Mazes, Word Generation, Unstructured Task (WT), &amp; ROCFT Copy</v>
      </c>
      <c r="N609" t="str">
        <f t="shared" si="345"/>
        <v>Coding, Numbers &amp; Letters Efficiency A, Mazes, &amp; Trails A</v>
      </c>
      <c r="O609" t="str">
        <f t="shared" si="345"/>
        <v>Shape Learning Immediate-Recognition, Story Learning Immediate-Recall, &amp; CVLT-3 Brief Trials 1-4</v>
      </c>
      <c r="P609" t="str">
        <f t="shared" si="345"/>
        <v>Shape Learning Delayed-Recognition, Story Learning Delayed-Recall, ROCFT Recall, &amp; CVLT-3 Brief LDFR</v>
      </c>
      <c r="Q609" t="str">
        <f t="shared" si="345"/>
        <v>Mazes, Unstructured Task (WT), &amp; ROCFT Copy</v>
      </c>
      <c r="R609" t="str">
        <f t="shared" si="34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9" t="str">
        <f t="shared" si="345"/>
        <v>Word Generation, Letter Fluency, &amp; Category Fluency</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125</v>
      </c>
      <c r="C612">
        <f>IF(C104,'Create Composites'!$C4,0)</f>
        <v>125</v>
      </c>
      <c r="D612">
        <f>IF(D104,'Create Composites'!$C4,0)</f>
        <v>0</v>
      </c>
      <c r="E612">
        <f>IF(E104,'Create Composites'!$C4,0)</f>
        <v>125</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125</v>
      </c>
      <c r="S612">
        <f>IF(S104,'Create Composites'!$C4,0)</f>
        <v>0</v>
      </c>
      <c r="T612">
        <f>IF(T104,'Create Composites'!$C4,0)</f>
        <v>0</v>
      </c>
      <c r="U612">
        <f>IF(U104,'Create Composites'!$C4,0)</f>
        <v>0</v>
      </c>
    </row>
    <row r="613" spans="1:44" x14ac:dyDescent="0.15">
      <c r="A613" t="str">
        <f t="shared" ref="A613:A676" si="346">A410</f>
        <v>Vocabulary</v>
      </c>
      <c r="B613">
        <f>IF(B105,'Create Composites'!$C5,0)</f>
        <v>0</v>
      </c>
      <c r="C613">
        <f>IF(C105,'Create Composites'!$C5,0)</f>
        <v>0</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15">
      <c r="A614" t="str">
        <f t="shared" si="346"/>
        <v>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Matrix Reasoning</v>
      </c>
      <c r="B615">
        <f>IF(B107,'Create Composites'!$C7,0)</f>
        <v>125</v>
      </c>
      <c r="C615">
        <f>IF(C107,'Create Composites'!$C7,0)</f>
        <v>0</v>
      </c>
      <c r="D615">
        <f>IF(D107,'Create Composites'!$C7,0)</f>
        <v>125</v>
      </c>
      <c r="E615">
        <f>IF(E107,'Create Composites'!$C7,0)</f>
        <v>0</v>
      </c>
      <c r="F615">
        <f>IF(F107,'Create Composites'!$C7,0)</f>
        <v>125</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125</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15">
      <c r="A618" t="str">
        <f t="shared" si="346"/>
        <v>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110</v>
      </c>
      <c r="H621">
        <f>IF(H113,'Create Composites'!$C13,0)</f>
        <v>0</v>
      </c>
      <c r="I621">
        <f>IF(I113,'Create Composites'!$C13,0)</f>
        <v>110</v>
      </c>
      <c r="J621">
        <f>IF(J113,'Create Composites'!$C13,0)</f>
        <v>110</v>
      </c>
      <c r="K621">
        <f>IF(K113,'Create Composites'!$C13,0)</f>
        <v>0</v>
      </c>
      <c r="L621">
        <f>IF(L113,'Create Composites'!$C13,0)</f>
        <v>0</v>
      </c>
      <c r="M621">
        <f>IF(M113,'Create Composites'!$C13,0)</f>
        <v>0</v>
      </c>
      <c r="N621">
        <f>IF(N113,'Create Composites'!$C13,0)</f>
        <v>110</v>
      </c>
      <c r="O621">
        <f>IF(O113,'Create Composites'!$C13,0)</f>
        <v>0</v>
      </c>
      <c r="P621">
        <f>IF(P113,'Create Composites'!$C13,0)</f>
        <v>0</v>
      </c>
      <c r="Q621">
        <f>IF(Q113,'Create Composites'!$C13,0)</f>
        <v>0</v>
      </c>
      <c r="R621">
        <f>IF(R113,'Create Composites'!$C13,0)</f>
        <v>110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117</v>
      </c>
      <c r="H626">
        <f>IF(H118,'Create Composites'!$C18,0)</f>
        <v>0</v>
      </c>
      <c r="I626">
        <f>IF(I118,'Create Composites'!$C18,0)</f>
        <v>117</v>
      </c>
      <c r="J626">
        <f>IF(J118,'Create Composites'!$C18,0)</f>
        <v>0</v>
      </c>
      <c r="K626">
        <f>IF(K118,'Create Composites'!$C18,0)</f>
        <v>117</v>
      </c>
      <c r="L626">
        <f>IF(L118,'Create Composites'!$C18,0)</f>
        <v>117</v>
      </c>
      <c r="M626">
        <f>IF(M118,'Create Composites'!$C18,0)</f>
        <v>117</v>
      </c>
      <c r="N626">
        <f>IF(N118,'Create Composites'!$C18,0)</f>
        <v>0</v>
      </c>
      <c r="O626">
        <f>IF(O118,'Create Composites'!$C18,0)</f>
        <v>0</v>
      </c>
      <c r="P626">
        <f>IF(P118,'Create Composites'!$C18,0)</f>
        <v>0</v>
      </c>
      <c r="Q626">
        <f>IF(Q118,'Create Composites'!$C18,0)</f>
        <v>0</v>
      </c>
      <c r="R626">
        <f>IF(R118,'Create Composites'!$C18,0)</f>
        <v>117</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115</v>
      </c>
      <c r="H627">
        <f>IF(H119,'Create Composites'!$C19,0)</f>
        <v>0</v>
      </c>
      <c r="I627">
        <f>IF(I119,'Create Composites'!$C19,0)</f>
        <v>115</v>
      </c>
      <c r="J627">
        <f>IF(J119,'Create Composites'!$C19,0)</f>
        <v>0</v>
      </c>
      <c r="K627">
        <f>IF(K119,'Create Composites'!$C19,0)</f>
        <v>115</v>
      </c>
      <c r="L627">
        <f>IF(L119,'Create Composites'!$C19,0)</f>
        <v>0</v>
      </c>
      <c r="M627">
        <f>IF(M119,'Create Composites'!$C19,0)</f>
        <v>115</v>
      </c>
      <c r="N627">
        <f>IF(N119,'Create Composites'!$C19,0)</f>
        <v>0</v>
      </c>
      <c r="O627">
        <f>IF(O119,'Create Composites'!$C19,0)</f>
        <v>0</v>
      </c>
      <c r="P627">
        <f>IF(P119,'Create Composites'!$C19,0)</f>
        <v>0</v>
      </c>
      <c r="Q627">
        <f>IF(Q119,'Create Composites'!$C19,0)</f>
        <v>0</v>
      </c>
      <c r="R627">
        <f>IF(R119,'Create Composites'!$C19,0)</f>
        <v>115</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90</v>
      </c>
      <c r="H628">
        <f>IF(H120,'Create Composites'!$C20,0)</f>
        <v>0</v>
      </c>
      <c r="I628">
        <f>IF(I120,'Create Composites'!$C20,0)</f>
        <v>0</v>
      </c>
      <c r="J628">
        <f>IF(J120,'Create Composites'!$C20,0)</f>
        <v>90</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90</v>
      </c>
      <c r="S628">
        <f>IF(S120,'Create Composites'!$C20,0)</f>
        <v>0</v>
      </c>
      <c r="T628">
        <f>IF(T120,'Create Composites'!$C20,0)</f>
        <v>90</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99</v>
      </c>
      <c r="H629">
        <f>IF(H121,'Create Composites'!$C21,0)</f>
        <v>0</v>
      </c>
      <c r="I629">
        <f>IF(I121,'Create Composites'!$C21,0)</f>
        <v>0</v>
      </c>
      <c r="J629">
        <f>IF(J121,'Create Composites'!$C21,0)</f>
        <v>0</v>
      </c>
      <c r="K629">
        <f>IF(K121,'Create Composites'!$C21,0)</f>
        <v>0</v>
      </c>
      <c r="L629">
        <f>IF(L121,'Create Composites'!$C21,0)</f>
        <v>99</v>
      </c>
      <c r="M629">
        <f>IF(M121,'Create Composites'!$C21,0)</f>
        <v>0</v>
      </c>
      <c r="N629">
        <f>IF(N121,'Create Composites'!$C21,0)</f>
        <v>0</v>
      </c>
      <c r="O629">
        <f>IF(O121,'Create Composites'!$C21,0)</f>
        <v>0</v>
      </c>
      <c r="P629">
        <f>IF(P121,'Create Composites'!$C21,0)</f>
        <v>0</v>
      </c>
      <c r="Q629">
        <f>IF(Q121,'Create Composites'!$C21,0)</f>
        <v>0</v>
      </c>
      <c r="R629">
        <f>IF(R121,'Create Composites'!$C21,0)</f>
        <v>99</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91</v>
      </c>
      <c r="H630">
        <f>IF(H122,'Create Composites'!$C22,0)</f>
        <v>0</v>
      </c>
      <c r="I630">
        <f>IF(I122,'Create Composites'!$C22,0)</f>
        <v>0</v>
      </c>
      <c r="J630">
        <f>IF(J122,'Create Composites'!$C22,0)</f>
        <v>91</v>
      </c>
      <c r="K630">
        <f>IF(K122,'Create Composites'!$C22,0)</f>
        <v>0</v>
      </c>
      <c r="L630">
        <f>IF(L122,'Create Composites'!$C22,0)</f>
        <v>0</v>
      </c>
      <c r="M630">
        <f>IF(M122,'Create Composites'!$C22,0)</f>
        <v>0</v>
      </c>
      <c r="N630">
        <f>IF(N122,'Create Composites'!$C22,0)</f>
        <v>91</v>
      </c>
      <c r="O630">
        <f>IF(O122,'Create Composites'!$C22,0)</f>
        <v>0</v>
      </c>
      <c r="P630">
        <f>IF(P122,'Create Composites'!$C22,0)</f>
        <v>0</v>
      </c>
      <c r="Q630">
        <f>IF(Q122,'Create Composites'!$C22,0)</f>
        <v>0</v>
      </c>
      <c r="R630">
        <f>IF(R122,'Create Composites'!$C22,0)</f>
        <v>91</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93</v>
      </c>
      <c r="H631">
        <f>IF(H123,'Create Composites'!$C23,0)</f>
        <v>0</v>
      </c>
      <c r="I631">
        <f>IF(I123,'Create Composites'!$C23,0)</f>
        <v>0</v>
      </c>
      <c r="J631">
        <f>IF(J123,'Create Composites'!$C23,0)</f>
        <v>0</v>
      </c>
      <c r="K631">
        <f>IF(K123,'Create Composites'!$C23,0)</f>
        <v>0</v>
      </c>
      <c r="L631">
        <f>IF(L123,'Create Composites'!$C23,0)</f>
        <v>93</v>
      </c>
      <c r="M631">
        <f>IF(M123,'Create Composites'!$C23,0)</f>
        <v>0</v>
      </c>
      <c r="N631">
        <f>IF(N123,'Create Composites'!$C23,0)</f>
        <v>0</v>
      </c>
      <c r="O631">
        <f>IF(O123,'Create Composites'!$C23,0)</f>
        <v>0</v>
      </c>
      <c r="P631">
        <f>IF(P123,'Create Composites'!$C23,0)</f>
        <v>0</v>
      </c>
      <c r="Q631">
        <f>IF(Q123,'Create Composites'!$C23,0)</f>
        <v>0</v>
      </c>
      <c r="R631">
        <f>IF(R123,'Create Composites'!$C23,0)</f>
        <v>93</v>
      </c>
      <c r="S631">
        <f>IF(S123,'Create Composites'!$C23,0)</f>
        <v>0</v>
      </c>
      <c r="T631">
        <f>IF(T123,'Create Composites'!$C23,0)</f>
        <v>0</v>
      </c>
      <c r="U631">
        <f>IF(U123,'Create Composites'!$C23,0)</f>
        <v>93</v>
      </c>
    </row>
    <row r="632" spans="1:21" x14ac:dyDescent="0.15">
      <c r="A632" t="str">
        <f t="shared" si="346"/>
        <v>Auditory Comprehension</v>
      </c>
      <c r="B632">
        <f>IF(B124,'Create Composites'!$C24,0)</f>
        <v>0</v>
      </c>
      <c r="C632">
        <f>IF(C124,'Create Composites'!$C24,0)</f>
        <v>0</v>
      </c>
      <c r="D632">
        <f>IF(D124,'Create Composites'!$C24,0)</f>
        <v>0</v>
      </c>
      <c r="E632">
        <f>IF(E124,'Create Composites'!$C24,0)</f>
        <v>106</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106</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114</v>
      </c>
      <c r="D633">
        <f>IF(D125,'Create Composites'!$C25,0)</f>
        <v>0</v>
      </c>
      <c r="E633">
        <f>IF(E125,'Create Composites'!$C25,0)</f>
        <v>114</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114</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103</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103</v>
      </c>
      <c r="P634">
        <f>IF(P126,'Create Composites'!$C26,0)</f>
        <v>0</v>
      </c>
      <c r="Q634">
        <f>IF(Q126,'Create Composites'!$C26,0)</f>
        <v>0</v>
      </c>
      <c r="R634">
        <f>IF(R126,'Create Composites'!$C26,0)</f>
        <v>103</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103</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103</v>
      </c>
      <c r="Q635">
        <f>IF(Q127,'Create Composites'!$C27,0)</f>
        <v>0</v>
      </c>
      <c r="R635">
        <f>IF(R127,'Create Composites'!$C27,0)</f>
        <v>103</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121</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121</v>
      </c>
      <c r="P636">
        <f>IF(P128,'Create Composites'!$C28,0)</f>
        <v>0</v>
      </c>
      <c r="Q636">
        <f>IF(Q128,'Create Composites'!$C28,0)</f>
        <v>0</v>
      </c>
      <c r="R636">
        <f>IF(R128,'Create Composites'!$C28,0)</f>
        <v>121</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109</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109</v>
      </c>
      <c r="Q637">
        <f>IF(Q129,'Create Composites'!$C29,0)</f>
        <v>0</v>
      </c>
      <c r="R637">
        <f>IF(R129,'Create Composites'!$C29,0)</f>
        <v>109</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112</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112</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91</v>
      </c>
      <c r="E639">
        <f>IF(E131,'Create Composites'!$C31,0)</f>
        <v>0</v>
      </c>
      <c r="F639">
        <f>IF(F131,'Create Composites'!$C31,0)</f>
        <v>91</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91</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102</v>
      </c>
      <c r="H640">
        <f>IF(H132,'Create Composites'!$C32,0)</f>
        <v>0</v>
      </c>
      <c r="I640">
        <f>IF(I132,'Create Composites'!$C32,0)</f>
        <v>0</v>
      </c>
      <c r="J640">
        <f>IF(J132,'Create Composites'!$C32,0)</f>
        <v>0</v>
      </c>
      <c r="K640">
        <f>IF(K132,'Create Composites'!$C32,0)</f>
        <v>0</v>
      </c>
      <c r="L640">
        <f>IF(L132,'Create Composites'!$C32,0)</f>
        <v>0</v>
      </c>
      <c r="M640">
        <f>IF(M132,'Create Composites'!$C32,0)</f>
        <v>102</v>
      </c>
      <c r="N640">
        <f>IF(N132,'Create Composites'!$C32,0)</f>
        <v>102</v>
      </c>
      <c r="O640">
        <f>IF(O132,'Create Composites'!$C32,0)</f>
        <v>0</v>
      </c>
      <c r="P640">
        <f>IF(P132,'Create Composites'!$C32,0)</f>
        <v>0</v>
      </c>
      <c r="Q640">
        <f>IF(Q132,'Create Composites'!$C32,0)</f>
        <v>102</v>
      </c>
      <c r="R640">
        <f>IF(R132,'Create Composites'!$C32,0)</f>
        <v>102</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97</v>
      </c>
      <c r="H641">
        <f>IF(H133,'Create Composites'!$C33,0)</f>
        <v>0</v>
      </c>
      <c r="I641">
        <f>IF(I133,'Create Composites'!$C33,0)</f>
        <v>0</v>
      </c>
      <c r="J641">
        <f>IF(J133,'Create Composites'!$C33,0)</f>
        <v>0</v>
      </c>
      <c r="K641">
        <f>IF(K133,'Create Composites'!$C33,0)</f>
        <v>0</v>
      </c>
      <c r="L641">
        <f>IF(L133,'Create Composites'!$C33,0)</f>
        <v>0</v>
      </c>
      <c r="M641">
        <f>IF(M133,'Create Composites'!$C33,0)</f>
        <v>97</v>
      </c>
      <c r="N641">
        <f>IF(N133,'Create Composites'!$C33,0)</f>
        <v>0</v>
      </c>
      <c r="O641">
        <f>IF(O133,'Create Composites'!$C33,0)</f>
        <v>0</v>
      </c>
      <c r="P641">
        <f>IF(P133,'Create Composites'!$C33,0)</f>
        <v>0</v>
      </c>
      <c r="Q641">
        <f>IF(Q133,'Create Composites'!$C33,0)</f>
        <v>0</v>
      </c>
      <c r="R641">
        <f>IF(R133,'Create Composites'!$C33,0)</f>
        <v>97</v>
      </c>
      <c r="S641">
        <f>IF(S133,'Create Composites'!$C33,0)</f>
        <v>97</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100</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100</v>
      </c>
      <c r="S642">
        <f>IF(S134,'Create Composites'!$C34,0)</f>
        <v>100</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127</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127</v>
      </c>
      <c r="S643">
        <f>IF(S135,'Create Composites'!$C35,0)</f>
        <v>127</v>
      </c>
      <c r="T643">
        <f>IF(T135,'Create Composites'!$C35,0)</f>
        <v>0</v>
      </c>
      <c r="U643">
        <f>IF(U135,'Create Composites'!$C35,0)</f>
        <v>0</v>
      </c>
    </row>
    <row r="644" spans="1:21" x14ac:dyDescent="0.15">
      <c r="A644" t="str">
        <f t="shared" si="346"/>
        <v>TOPF</v>
      </c>
      <c r="B644">
        <f>IF(B136,'Create Composites'!$C36,0)</f>
        <v>0</v>
      </c>
      <c r="C644">
        <f>IF(C136,'Create Composites'!$C36,0)</f>
        <v>121</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121</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114</v>
      </c>
      <c r="H645">
        <f>IF(H137,'Create Composites'!$C37,0)</f>
        <v>0</v>
      </c>
      <c r="I645">
        <f>IF(I137,'Create Composites'!$C37,0)</f>
        <v>0</v>
      </c>
      <c r="J645">
        <f>IF(J137,'Create Composites'!$C37,0)</f>
        <v>114</v>
      </c>
      <c r="K645">
        <f>IF(K137,'Create Composites'!$C37,0)</f>
        <v>0</v>
      </c>
      <c r="L645">
        <f>IF(L137,'Create Composites'!$C37,0)</f>
        <v>0</v>
      </c>
      <c r="M645">
        <f>IF(M137,'Create Composites'!$C37,0)</f>
        <v>0</v>
      </c>
      <c r="N645">
        <f>IF(N137,'Create Composites'!$C37,0)</f>
        <v>114</v>
      </c>
      <c r="O645">
        <f>IF(O137,'Create Composites'!$C37,0)</f>
        <v>0</v>
      </c>
      <c r="P645">
        <f>IF(P137,'Create Composites'!$C37,0)</f>
        <v>0</v>
      </c>
      <c r="Q645">
        <f>IF(Q137,'Create Composites'!$C37,0)</f>
        <v>0</v>
      </c>
      <c r="R645">
        <f>IF(R137,'Create Composites'!$C37,0)</f>
        <v>114</v>
      </c>
      <c r="S645">
        <f>IF(S137,'Create Composites'!$C37,0)</f>
        <v>0</v>
      </c>
      <c r="T645">
        <f>IF(T137,'Create Composites'!$C37,0)</f>
        <v>114</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100</v>
      </c>
      <c r="H646">
        <f>IF(H138,'Create Composites'!$C38,0)</f>
        <v>0</v>
      </c>
      <c r="I646">
        <f>IF(I138,'Create Composites'!$C38,0)</f>
        <v>0</v>
      </c>
      <c r="J646">
        <f>IF(J138,'Create Composites'!$C38,0)</f>
        <v>0</v>
      </c>
      <c r="K646">
        <f>IF(K138,'Create Composites'!$C38,0)</f>
        <v>0</v>
      </c>
      <c r="L646">
        <f>IF(L138,'Create Composites'!$C38,0)</f>
        <v>100</v>
      </c>
      <c r="M646">
        <f>IF(M138,'Create Composites'!$C38,0)</f>
        <v>0</v>
      </c>
      <c r="N646">
        <f>IF(N138,'Create Composites'!$C38,0)</f>
        <v>0</v>
      </c>
      <c r="O646">
        <f>IF(O138,'Create Composites'!$C38,0)</f>
        <v>0</v>
      </c>
      <c r="P646">
        <f>IF(P138,'Create Composites'!$C38,0)</f>
        <v>0</v>
      </c>
      <c r="Q646">
        <f>IF(Q138,'Create Composites'!$C38,0)</f>
        <v>0</v>
      </c>
      <c r="R646">
        <f>IF(R138,'Create Composites'!$C38,0)</f>
        <v>100</v>
      </c>
      <c r="S646">
        <f>IF(S138,'Create Composites'!$C38,0)</f>
        <v>0</v>
      </c>
      <c r="T646">
        <f>IF(T138,'Create Composites'!$C38,0)</f>
        <v>0</v>
      </c>
      <c r="U646">
        <f>IF(U138,'Create Composites'!$C38,0)</f>
        <v>100</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118</v>
      </c>
      <c r="H647">
        <f>IF(H139,'Create Composites'!$C39,0)</f>
        <v>0</v>
      </c>
      <c r="I647">
        <f>IF(I139,'Create Composites'!$C39,0)</f>
        <v>0</v>
      </c>
      <c r="J647">
        <f>IF(J139,'Create Composites'!$C39,0)</f>
        <v>0</v>
      </c>
      <c r="K647">
        <f>IF(K139,'Create Composites'!$C39,0)</f>
        <v>0</v>
      </c>
      <c r="L647">
        <f>IF(L139,'Create Composites'!$C39,0)</f>
        <v>0</v>
      </c>
      <c r="M647">
        <f>IF(M139,'Create Composites'!$C39,0)</f>
        <v>118</v>
      </c>
      <c r="N647">
        <f>IF(N139,'Create Composites'!$C39,0)</f>
        <v>0</v>
      </c>
      <c r="O647">
        <f>IF(O139,'Create Composites'!$C39,0)</f>
        <v>0</v>
      </c>
      <c r="P647">
        <f>IF(P139,'Create Composites'!$C39,0)</f>
        <v>0</v>
      </c>
      <c r="Q647">
        <f>IF(Q139,'Create Composites'!$C39,0)</f>
        <v>118</v>
      </c>
      <c r="R647">
        <f>IF(R139,'Create Composites'!$C39,0)</f>
        <v>118</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111</v>
      </c>
      <c r="H648">
        <f>IF(H140,'Create Composites'!$C40,0)</f>
        <v>0</v>
      </c>
      <c r="I648">
        <f>IF(I140,'Create Composites'!$C40,0)</f>
        <v>0</v>
      </c>
      <c r="J648">
        <f>IF(J140,'Create Composites'!$C40,0)</f>
        <v>0</v>
      </c>
      <c r="K648">
        <f>IF(K140,'Create Composites'!$C40,0)</f>
        <v>0</v>
      </c>
      <c r="L648">
        <f>IF(L140,'Create Composites'!$C40,0)</f>
        <v>0</v>
      </c>
      <c r="M648">
        <f>IF(M140,'Create Composites'!$C40,0)</f>
        <v>111</v>
      </c>
      <c r="N648">
        <f>IF(N140,'Create Composites'!$C40,0)</f>
        <v>0</v>
      </c>
      <c r="O648">
        <f>IF(O140,'Create Composites'!$C40,0)</f>
        <v>0</v>
      </c>
      <c r="P648">
        <f>IF(P140,'Create Composites'!$C40,0)</f>
        <v>0</v>
      </c>
      <c r="Q648">
        <f>IF(Q140,'Create Composites'!$C40,0)</f>
        <v>111</v>
      </c>
      <c r="R648">
        <f>IF(R140,'Create Composites'!$C40,0)</f>
        <v>111</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105</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105</v>
      </c>
      <c r="Q649">
        <f>IF(Q141,'Create Composites'!$C41,0)</f>
        <v>0</v>
      </c>
      <c r="R649">
        <f>IF(R141,'Create Composites'!$C41,0)</f>
        <v>105</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118</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118</v>
      </c>
      <c r="P650">
        <f>IF(P142,'Create Composites'!$C42,0)</f>
        <v>0</v>
      </c>
      <c r="Q650">
        <f>IF(Q142,'Create Composites'!$C42,0)</f>
        <v>0</v>
      </c>
      <c r="R650">
        <f>IF(R142,'Create Composites'!$C42,0)</f>
        <v>118</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115</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115</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115</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115</v>
      </c>
      <c r="Q652">
        <f>IF(Q144,'Create Composites'!$C44,0)</f>
        <v>0</v>
      </c>
      <c r="R652">
        <f>IF(R144,'Create Composites'!$C44,0)</f>
        <v>115</v>
      </c>
      <c r="S652">
        <f>IF(S144,'Create Composites'!$C44,0)</f>
        <v>0</v>
      </c>
      <c r="T652">
        <f>IF(T144,'Create Composites'!$C44,0)</f>
        <v>0</v>
      </c>
      <c r="U652">
        <f>IF(U144,'Create Composites'!$C44,0)</f>
        <v>0</v>
      </c>
    </row>
    <row r="653" spans="1:21" x14ac:dyDescent="0.15">
      <c r="A653" t="str">
        <f t="shared" si="346"/>
        <v>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145</v>
      </c>
      <c r="H654">
        <f>IF(H146,'Create Composites'!$C46,0)</f>
        <v>0</v>
      </c>
      <c r="I654">
        <f>IF(I146,'Create Composites'!$C46,0)</f>
        <v>145</v>
      </c>
      <c r="J654">
        <f>IF(J146,'Create Composites'!$C46,0)</f>
        <v>0</v>
      </c>
      <c r="K654">
        <f>IF(K146,'Create Composites'!$C46,0)</f>
        <v>145</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145</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0</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0</v>
      </c>
      <c r="S663">
        <f>IF(S155,'Create Composites'!$C55,0)</f>
        <v>0</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Test 63</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Test 64</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Test 65</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Test 66</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Test 67</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Test 68</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Test 69</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Test 70</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Test 71</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Test 72</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Test 73</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Test 74</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Test 75</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Test 76</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Test 77</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Test 78</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Test 79</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Test 80</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Test 81</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Test 82</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Test 83</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Test 84</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Test 85</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Test 86</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Test 87</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Test 88</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Test 89</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Test 90</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Test 91</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Test 92</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Test 93</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Test 94</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Test 95</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Test 96</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Test 97</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Test 98</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Test 99</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Test 100</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29.25</v>
      </c>
      <c r="C715">
        <f t="shared" si="348"/>
        <v>29.25</v>
      </c>
      <c r="D715">
        <f t="shared" si="348"/>
        <v>0</v>
      </c>
      <c r="E715">
        <f t="shared" si="348"/>
        <v>29.25</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29.25</v>
      </c>
      <c r="S715">
        <f t="shared" si="349"/>
        <v>0</v>
      </c>
      <c r="T715">
        <f t="shared" si="349"/>
        <v>0</v>
      </c>
      <c r="U715">
        <f t="shared" si="349"/>
        <v>0</v>
      </c>
    </row>
    <row r="716" spans="1:21" x14ac:dyDescent="0.15">
      <c r="A716" t="str">
        <f t="shared" ref="A716:A779" si="350">A613</f>
        <v>Vocabulary</v>
      </c>
      <c r="B716">
        <f t="shared" ref="B716:K716" si="351">B105*225*(1-B206)</f>
        <v>0</v>
      </c>
      <c r="C716">
        <f t="shared" si="351"/>
        <v>0</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15">
      <c r="A717" t="str">
        <f t="shared" si="350"/>
        <v>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Matrix Reasoning</v>
      </c>
      <c r="B718">
        <f t="shared" ref="B718:K718" si="355">B107*225*(1-B208)</f>
        <v>22.499999999999996</v>
      </c>
      <c r="C718">
        <f t="shared" si="355"/>
        <v>0</v>
      </c>
      <c r="D718">
        <f t="shared" si="355"/>
        <v>22.499999999999996</v>
      </c>
      <c r="E718">
        <f t="shared" si="355"/>
        <v>0</v>
      </c>
      <c r="F718">
        <f t="shared" si="355"/>
        <v>22.499999999999996</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22.499999999999996</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15">
      <c r="A721" t="str">
        <f t="shared" si="350"/>
        <v>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31.500000000000004</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29.25</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27</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132.75000000000003</v>
      </c>
      <c r="H732">
        <f t="shared" si="383"/>
        <v>0</v>
      </c>
      <c r="I732">
        <f t="shared" si="383"/>
        <v>0</v>
      </c>
      <c r="J732">
        <f t="shared" si="383"/>
        <v>0</v>
      </c>
      <c r="K732">
        <f t="shared" si="383"/>
        <v>0</v>
      </c>
      <c r="L732">
        <f t="shared" ref="L732:U732" si="384">L121*225*(1-L222)</f>
        <v>132.75000000000003</v>
      </c>
      <c r="M732">
        <f t="shared" si="384"/>
        <v>0</v>
      </c>
      <c r="N732">
        <f t="shared" si="384"/>
        <v>0</v>
      </c>
      <c r="O732">
        <f t="shared" si="384"/>
        <v>0</v>
      </c>
      <c r="P732">
        <f t="shared" si="384"/>
        <v>0</v>
      </c>
      <c r="Q732">
        <f t="shared" si="384"/>
        <v>0</v>
      </c>
      <c r="R732">
        <f t="shared" si="384"/>
        <v>132.75000000000003</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123.75000000000001</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123.75000000000001</v>
      </c>
      <c r="S735">
        <f t="shared" si="390"/>
        <v>0</v>
      </c>
      <c r="T735">
        <f t="shared" si="390"/>
        <v>0</v>
      </c>
      <c r="U735">
        <f t="shared" si="390"/>
        <v>0</v>
      </c>
    </row>
    <row r="736" spans="1:21" x14ac:dyDescent="0.15">
      <c r="A736" t="str">
        <f t="shared" si="350"/>
        <v>Naming</v>
      </c>
      <c r="B736">
        <f t="shared" ref="B736:K736" si="391">B125*225*(1-B226)</f>
        <v>0</v>
      </c>
      <c r="C736">
        <f t="shared" si="391"/>
        <v>121.50000000000001</v>
      </c>
      <c r="D736">
        <f t="shared" si="391"/>
        <v>0</v>
      </c>
      <c r="E736">
        <f t="shared" si="391"/>
        <v>121.50000000000001</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121.50000000000001</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105.75</v>
      </c>
      <c r="I737">
        <f t="shared" si="393"/>
        <v>0</v>
      </c>
      <c r="J737">
        <f t="shared" si="393"/>
        <v>0</v>
      </c>
      <c r="K737">
        <f t="shared" si="393"/>
        <v>0</v>
      </c>
      <c r="L737">
        <f t="shared" ref="L737:U737" si="394">L126*225*(1-L227)</f>
        <v>0</v>
      </c>
      <c r="M737">
        <f t="shared" si="394"/>
        <v>0</v>
      </c>
      <c r="N737">
        <f t="shared" si="394"/>
        <v>0</v>
      </c>
      <c r="O737">
        <f t="shared" si="394"/>
        <v>105.75</v>
      </c>
      <c r="P737">
        <f t="shared" si="394"/>
        <v>0</v>
      </c>
      <c r="Q737">
        <f t="shared" si="394"/>
        <v>0</v>
      </c>
      <c r="R737">
        <f t="shared" si="394"/>
        <v>105.75</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150.74999999999997</v>
      </c>
      <c r="I738">
        <f t="shared" si="395"/>
        <v>0</v>
      </c>
      <c r="J738">
        <f t="shared" si="395"/>
        <v>0</v>
      </c>
      <c r="K738">
        <f t="shared" si="395"/>
        <v>0</v>
      </c>
      <c r="L738">
        <f t="shared" ref="L738:U738" si="396">L127*225*(1-L228)</f>
        <v>0</v>
      </c>
      <c r="M738">
        <f t="shared" si="396"/>
        <v>0</v>
      </c>
      <c r="N738">
        <f t="shared" si="396"/>
        <v>0</v>
      </c>
      <c r="O738">
        <f t="shared" si="396"/>
        <v>0</v>
      </c>
      <c r="P738">
        <f t="shared" si="396"/>
        <v>150.74999999999997</v>
      </c>
      <c r="Q738">
        <f t="shared" si="396"/>
        <v>0</v>
      </c>
      <c r="R738">
        <f t="shared" si="396"/>
        <v>150.74999999999997</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92.25</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92.25</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60.750000000000007</v>
      </c>
      <c r="E742">
        <f t="shared" si="403"/>
        <v>0</v>
      </c>
      <c r="F742">
        <f t="shared" si="403"/>
        <v>60.750000000000007</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60.750000000000007</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20.249999999999993</v>
      </c>
      <c r="H743">
        <f t="shared" si="405"/>
        <v>0</v>
      </c>
      <c r="I743">
        <f t="shared" si="405"/>
        <v>0</v>
      </c>
      <c r="J743">
        <f t="shared" si="405"/>
        <v>0</v>
      </c>
      <c r="K743">
        <f t="shared" si="405"/>
        <v>0</v>
      </c>
      <c r="L743">
        <f t="shared" ref="L743:U743" si="406">L132*225*(1-L233)</f>
        <v>0</v>
      </c>
      <c r="M743">
        <f t="shared" si="406"/>
        <v>20.249999999999993</v>
      </c>
      <c r="N743">
        <f t="shared" si="406"/>
        <v>20.249999999999993</v>
      </c>
      <c r="O743">
        <f t="shared" si="406"/>
        <v>0</v>
      </c>
      <c r="P743">
        <f t="shared" si="406"/>
        <v>0</v>
      </c>
      <c r="Q743">
        <f t="shared" si="406"/>
        <v>20.249999999999993</v>
      </c>
      <c r="R743">
        <f t="shared" si="406"/>
        <v>20.249999999999993</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54</v>
      </c>
      <c r="H744">
        <f t="shared" si="407"/>
        <v>0</v>
      </c>
      <c r="I744">
        <f t="shared" si="407"/>
        <v>0</v>
      </c>
      <c r="J744">
        <f t="shared" si="407"/>
        <v>0</v>
      </c>
      <c r="K744">
        <f t="shared" si="407"/>
        <v>0</v>
      </c>
      <c r="L744">
        <f t="shared" ref="L744:U744" si="408">L133*225*(1-L234)</f>
        <v>0</v>
      </c>
      <c r="M744">
        <f t="shared" si="408"/>
        <v>54</v>
      </c>
      <c r="N744">
        <f t="shared" si="408"/>
        <v>0</v>
      </c>
      <c r="O744">
        <f t="shared" si="408"/>
        <v>0</v>
      </c>
      <c r="P744">
        <f t="shared" si="408"/>
        <v>0</v>
      </c>
      <c r="Q744">
        <f t="shared" si="408"/>
        <v>0</v>
      </c>
      <c r="R744">
        <f t="shared" si="408"/>
        <v>54</v>
      </c>
      <c r="S744">
        <f t="shared" si="408"/>
        <v>54</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41.850000000000016</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3.6000000000000032</v>
      </c>
      <c r="T746">
        <f t="shared" si="412"/>
        <v>0</v>
      </c>
      <c r="U746">
        <f t="shared" si="412"/>
        <v>0</v>
      </c>
    </row>
    <row r="747" spans="1:21" x14ac:dyDescent="0.15">
      <c r="A747" t="str">
        <f t="shared" si="350"/>
        <v>TOPF</v>
      </c>
      <c r="B747">
        <f t="shared" ref="B747:K747" si="413">B136*225*(1-B237)</f>
        <v>0</v>
      </c>
      <c r="C747">
        <f t="shared" si="413"/>
        <v>4.5000000000000036</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4.5000000000000036</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24.749999999999996</v>
      </c>
      <c r="H748">
        <f t="shared" si="415"/>
        <v>0</v>
      </c>
      <c r="I748">
        <f t="shared" si="415"/>
        <v>0</v>
      </c>
      <c r="J748">
        <f t="shared" si="415"/>
        <v>24.749999999999996</v>
      </c>
      <c r="K748">
        <f t="shared" si="415"/>
        <v>0</v>
      </c>
      <c r="L748">
        <f t="shared" ref="L748:U748" si="416">L137*225*(1-L238)</f>
        <v>0</v>
      </c>
      <c r="M748">
        <f t="shared" si="416"/>
        <v>0</v>
      </c>
      <c r="N748">
        <f t="shared" si="416"/>
        <v>24.749999999999996</v>
      </c>
      <c r="O748">
        <f t="shared" si="416"/>
        <v>0</v>
      </c>
      <c r="P748">
        <f t="shared" si="416"/>
        <v>0</v>
      </c>
      <c r="Q748">
        <f t="shared" si="416"/>
        <v>0</v>
      </c>
      <c r="R748">
        <f t="shared" si="416"/>
        <v>24.749999999999996</v>
      </c>
      <c r="S748">
        <f t="shared" si="416"/>
        <v>0</v>
      </c>
      <c r="T748">
        <f t="shared" si="416"/>
        <v>24.749999999999996</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17.999999999999989</v>
      </c>
      <c r="H749">
        <f t="shared" si="417"/>
        <v>0</v>
      </c>
      <c r="I749">
        <f t="shared" si="417"/>
        <v>0</v>
      </c>
      <c r="J749">
        <f t="shared" si="417"/>
        <v>0</v>
      </c>
      <c r="K749">
        <f t="shared" si="417"/>
        <v>0</v>
      </c>
      <c r="L749">
        <f t="shared" ref="L749:U749" si="418">L138*225*(1-L239)</f>
        <v>17.999999999999989</v>
      </c>
      <c r="M749">
        <f t="shared" si="418"/>
        <v>0</v>
      </c>
      <c r="N749">
        <f t="shared" si="418"/>
        <v>0</v>
      </c>
      <c r="O749">
        <f t="shared" si="418"/>
        <v>0</v>
      </c>
      <c r="P749">
        <f t="shared" si="418"/>
        <v>0</v>
      </c>
      <c r="Q749">
        <f t="shared" si="418"/>
        <v>0</v>
      </c>
      <c r="R749">
        <f t="shared" si="418"/>
        <v>17.999999999999989</v>
      </c>
      <c r="S749">
        <f t="shared" si="418"/>
        <v>0</v>
      </c>
      <c r="T749">
        <f t="shared" si="418"/>
        <v>0</v>
      </c>
      <c r="U749">
        <f t="shared" si="418"/>
        <v>17.999999999999989</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65.250000000000014</v>
      </c>
      <c r="H750">
        <f t="shared" si="419"/>
        <v>0</v>
      </c>
      <c r="I750">
        <f t="shared" si="419"/>
        <v>0</v>
      </c>
      <c r="J750">
        <f t="shared" si="419"/>
        <v>0</v>
      </c>
      <c r="K750">
        <f t="shared" si="419"/>
        <v>0</v>
      </c>
      <c r="L750">
        <f t="shared" ref="L750:U750" si="420">L139*225*(1-L240)</f>
        <v>0</v>
      </c>
      <c r="M750">
        <f t="shared" si="420"/>
        <v>65.250000000000014</v>
      </c>
      <c r="N750">
        <f t="shared" si="420"/>
        <v>0</v>
      </c>
      <c r="O750">
        <f t="shared" si="420"/>
        <v>0</v>
      </c>
      <c r="P750">
        <f t="shared" si="420"/>
        <v>0</v>
      </c>
      <c r="Q750">
        <f t="shared" si="420"/>
        <v>65.250000000000014</v>
      </c>
      <c r="R750">
        <f t="shared" si="420"/>
        <v>65.250000000000014</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65.250000000000014</v>
      </c>
      <c r="I753">
        <f t="shared" si="425"/>
        <v>0</v>
      </c>
      <c r="J753">
        <f t="shared" si="425"/>
        <v>0</v>
      </c>
      <c r="K753">
        <f t="shared" si="425"/>
        <v>0</v>
      </c>
      <c r="L753">
        <f t="shared" ref="L753:U753" si="426">L142*225*(1-L243)</f>
        <v>0</v>
      </c>
      <c r="M753">
        <f t="shared" si="426"/>
        <v>0</v>
      </c>
      <c r="N753">
        <f t="shared" si="426"/>
        <v>0</v>
      </c>
      <c r="O753">
        <f t="shared" si="426"/>
        <v>65.250000000000014</v>
      </c>
      <c r="P753">
        <f t="shared" si="426"/>
        <v>0</v>
      </c>
      <c r="Q753">
        <f t="shared" si="426"/>
        <v>0</v>
      </c>
      <c r="R753">
        <f t="shared" si="426"/>
        <v>65.250000000000014</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74.249999999999986</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74.249999999999986</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92.25</v>
      </c>
      <c r="I755">
        <f t="shared" si="429"/>
        <v>0</v>
      </c>
      <c r="J755">
        <f t="shared" si="429"/>
        <v>0</v>
      </c>
      <c r="K755">
        <f t="shared" si="429"/>
        <v>0</v>
      </c>
      <c r="L755">
        <f t="shared" ref="L755:U755" si="430">L144*225*(1-L245)</f>
        <v>0</v>
      </c>
      <c r="M755">
        <f t="shared" si="430"/>
        <v>0</v>
      </c>
      <c r="N755">
        <f t="shared" si="430"/>
        <v>0</v>
      </c>
      <c r="O755">
        <f t="shared" si="430"/>
        <v>0</v>
      </c>
      <c r="P755">
        <f t="shared" si="430"/>
        <v>92.25</v>
      </c>
      <c r="Q755">
        <f t="shared" si="430"/>
        <v>0</v>
      </c>
      <c r="R755">
        <f t="shared" si="430"/>
        <v>92.25</v>
      </c>
      <c r="S755">
        <f t="shared" si="430"/>
        <v>0</v>
      </c>
      <c r="T755">
        <f t="shared" si="430"/>
        <v>0</v>
      </c>
      <c r="U755">
        <f t="shared" si="430"/>
        <v>0</v>
      </c>
    </row>
    <row r="756" spans="1:21" x14ac:dyDescent="0.15">
      <c r="A756" t="str">
        <f t="shared" si="350"/>
        <v>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27</v>
      </c>
      <c r="H757">
        <f t="shared" si="433"/>
        <v>0</v>
      </c>
      <c r="I757">
        <f t="shared" si="433"/>
        <v>27</v>
      </c>
      <c r="J757">
        <f t="shared" si="433"/>
        <v>0</v>
      </c>
      <c r="K757">
        <f t="shared" si="433"/>
        <v>27</v>
      </c>
      <c r="L757">
        <f t="shared" ref="L757:U757" si="434">L146*225*(1-L247)</f>
        <v>0</v>
      </c>
      <c r="M757">
        <f t="shared" si="434"/>
        <v>0</v>
      </c>
      <c r="N757">
        <f t="shared" si="434"/>
        <v>0</v>
      </c>
      <c r="O757">
        <f t="shared" si="434"/>
        <v>0</v>
      </c>
      <c r="P757">
        <f t="shared" si="434"/>
        <v>0</v>
      </c>
      <c r="Q757">
        <f t="shared" si="434"/>
        <v>0</v>
      </c>
      <c r="R757">
        <f t="shared" si="434"/>
        <v>27</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Word Reading</v>
      </c>
      <c r="B766">
        <f t="shared" ref="B766:K766" si="451">B155*225*(1-B256)</f>
        <v>0</v>
      </c>
      <c r="C766">
        <f t="shared" si="451"/>
        <v>0</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0</v>
      </c>
      <c r="S766">
        <f t="shared" si="452"/>
        <v>0</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Test 63</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Test 64</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Test 65</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Test 66</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Test 67</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Test 68</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Test 69</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Test 70</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Test 71</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Test 72</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Test 73</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Test 74</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Test 75</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Test 76</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Test 77</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Test 78</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Test 79</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Test 80</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Test 81</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Test 82</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Test 83</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Test 84</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Test 85</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Test 86</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Test 87</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Test 88</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Test 89</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Test 90</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Test 91</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Test 92</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Test 93</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Test 94</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Test 95</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Test 96</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Test 97</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Test 98</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Test 99</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Test 100</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125</v>
      </c>
      <c r="C819">
        <f>IF(ComCalc!C37=0,0,ComCalc!C41/ComCalc!C37)</f>
        <v>120</v>
      </c>
      <c r="D819">
        <f>IF(ComCalc!D37=0,0,ComCalc!D41/ComCalc!D37)</f>
        <v>108</v>
      </c>
      <c r="E819">
        <f>IF(ComCalc!E37=0,0,ComCalc!E41/ComCalc!E37)</f>
        <v>114.4</v>
      </c>
      <c r="F819">
        <f>IF(ComCalc!F37=0,0,ComCalc!F41/ComCalc!F37)</f>
        <v>109.33333333333333</v>
      </c>
      <c r="G819">
        <f>IF(ComCalc!G37=0,0,ComCalc!G41/ComCalc!G37)</f>
        <v>107.28571428571429</v>
      </c>
      <c r="H819">
        <f>IF(ComCalc!H37=0,0,ComCalc!H41/ComCalc!H37)</f>
        <v>111.125</v>
      </c>
      <c r="I819">
        <f>IF(ComCalc!I37=0,0,ComCalc!I41/ComCalc!I37)</f>
        <v>121.75</v>
      </c>
      <c r="J819">
        <f>IF(ComCalc!J37=0,0,ComCalc!J41/ComCalc!J37)</f>
        <v>101.25</v>
      </c>
      <c r="K819">
        <f>IF(ComCalc!K37=0,0,ComCalc!K41/ComCalc!K37)</f>
        <v>125.66666666666667</v>
      </c>
      <c r="L819">
        <f>IF(ComCalc!L37=0,0,ComCalc!L41/ComCalc!L37)</f>
        <v>102.25</v>
      </c>
      <c r="M819">
        <f>IF(ComCalc!M37=0,0,ComCalc!M41/ComCalc!M37)</f>
        <v>110</v>
      </c>
      <c r="N819">
        <f>IF(ComCalc!N37=0,0,ComCalc!N41/ComCalc!N37)</f>
        <v>104.25</v>
      </c>
      <c r="O819">
        <f>IF(ComCalc!O37=0,0,ComCalc!O41/ComCalc!O37)</f>
        <v>114</v>
      </c>
      <c r="P819">
        <f>IF(ComCalc!P37=0,0,ComCalc!P41/ComCalc!P37)</f>
        <v>108</v>
      </c>
      <c r="Q819">
        <f>IF(ComCalc!Q37=0,0,ComCalc!Q41/ComCalc!Q37)</f>
        <v>110.33333333333333</v>
      </c>
      <c r="R819">
        <f>IF(ComCalc!R37=0,0,ComCalc!R41/ComCalc!R37)</f>
        <v>110.06451612903226</v>
      </c>
      <c r="S819">
        <f>IF(ComCalc!S37=0,0,ComCalc!S41/ComCalc!S37)</f>
        <v>108</v>
      </c>
      <c r="T819">
        <f>IF(ComCalc!T37=0,0,ComCalc!T41/ComCalc!T37)</f>
        <v>102</v>
      </c>
      <c r="U819">
        <f>IF(ComCalc!U37=0,0,ComCalc!U41/ComCalc!U37)</f>
        <v>96.5</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0</v>
      </c>
      <c r="C821">
        <f t="shared" si="550"/>
        <v>5</v>
      </c>
      <c r="D821">
        <f t="shared" si="550"/>
        <v>0</v>
      </c>
      <c r="E821">
        <f t="shared" si="550"/>
        <v>10.599999999999994</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14.935483870967744</v>
      </c>
      <c r="S821">
        <f t="shared" si="551"/>
        <v>0</v>
      </c>
      <c r="T821">
        <f t="shared" si="551"/>
        <v>0</v>
      </c>
      <c r="U821">
        <f t="shared" si="551"/>
        <v>0</v>
      </c>
    </row>
    <row r="822" spans="1:21" x14ac:dyDescent="0.15">
      <c r="A822" t="str">
        <f t="shared" ref="A822:A885" si="552">A716</f>
        <v>Vocabulary</v>
      </c>
      <c r="B822">
        <f t="shared" ref="B822:I831" si="553">B613-B$819*B105</f>
        <v>0</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15">
      <c r="A823" t="str">
        <f t="shared" si="552"/>
        <v>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Matrix Reasoning</v>
      </c>
      <c r="B824">
        <f t="shared" si="553"/>
        <v>0</v>
      </c>
      <c r="C824">
        <f t="shared" si="553"/>
        <v>0</v>
      </c>
      <c r="D824">
        <f t="shared" si="553"/>
        <v>17</v>
      </c>
      <c r="E824">
        <f t="shared" si="553"/>
        <v>0</v>
      </c>
      <c r="F824">
        <f t="shared" si="553"/>
        <v>15.666666666666671</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14.935483870967744</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15">
      <c r="A827" t="str">
        <f t="shared" si="552"/>
        <v>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2.7142857142857082</v>
      </c>
      <c r="H830">
        <f t="shared" si="553"/>
        <v>0</v>
      </c>
      <c r="I830">
        <f t="shared" si="553"/>
        <v>-11.75</v>
      </c>
      <c r="J830">
        <f t="shared" ref="J830:U830" si="562">J621-J$819*J113</f>
        <v>8.75</v>
      </c>
      <c r="K830">
        <f t="shared" si="562"/>
        <v>0</v>
      </c>
      <c r="L830">
        <f t="shared" si="562"/>
        <v>0</v>
      </c>
      <c r="M830">
        <f t="shared" si="562"/>
        <v>0</v>
      </c>
      <c r="N830">
        <f t="shared" si="562"/>
        <v>5.75</v>
      </c>
      <c r="O830">
        <f t="shared" si="562"/>
        <v>0</v>
      </c>
      <c r="P830">
        <f t="shared" si="562"/>
        <v>0</v>
      </c>
      <c r="Q830">
        <f t="shared" si="562"/>
        <v>0</v>
      </c>
      <c r="R830">
        <f t="shared" si="562"/>
        <v>-6.4516129032256231E-2</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9.7142857142857082</v>
      </c>
      <c r="H835">
        <f t="shared" si="564"/>
        <v>0</v>
      </c>
      <c r="I835">
        <f t="shared" si="564"/>
        <v>-4.75</v>
      </c>
      <c r="J835">
        <f t="shared" ref="J835:U835" si="568">J626-J$819*J118</f>
        <v>0</v>
      </c>
      <c r="K835">
        <f t="shared" si="568"/>
        <v>-8.6666666666666714</v>
      </c>
      <c r="L835">
        <f t="shared" si="568"/>
        <v>14.75</v>
      </c>
      <c r="M835">
        <f t="shared" si="568"/>
        <v>7</v>
      </c>
      <c r="N835">
        <f t="shared" si="568"/>
        <v>0</v>
      </c>
      <c r="O835">
        <f t="shared" si="568"/>
        <v>0</v>
      </c>
      <c r="P835">
        <f t="shared" si="568"/>
        <v>0</v>
      </c>
      <c r="Q835">
        <f t="shared" si="568"/>
        <v>0</v>
      </c>
      <c r="R835">
        <f t="shared" si="568"/>
        <v>6.9354838709677438</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7.7142857142857082</v>
      </c>
      <c r="H836">
        <f t="shared" si="564"/>
        <v>0</v>
      </c>
      <c r="I836">
        <f t="shared" si="564"/>
        <v>-6.75</v>
      </c>
      <c r="J836">
        <f t="shared" ref="J836:U836" si="569">J627-J$819*J119</f>
        <v>0</v>
      </c>
      <c r="K836">
        <f t="shared" si="569"/>
        <v>-10.666666666666671</v>
      </c>
      <c r="L836">
        <f t="shared" si="569"/>
        <v>0</v>
      </c>
      <c r="M836">
        <f t="shared" si="569"/>
        <v>5</v>
      </c>
      <c r="N836">
        <f t="shared" si="569"/>
        <v>0</v>
      </c>
      <c r="O836">
        <f t="shared" si="569"/>
        <v>0</v>
      </c>
      <c r="P836">
        <f t="shared" si="569"/>
        <v>0</v>
      </c>
      <c r="Q836">
        <f t="shared" si="569"/>
        <v>0</v>
      </c>
      <c r="R836">
        <f t="shared" si="569"/>
        <v>4.9354838709677438</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-17.285714285714292</v>
      </c>
      <c r="H837">
        <f t="shared" si="564"/>
        <v>0</v>
      </c>
      <c r="I837">
        <f t="shared" si="564"/>
        <v>0</v>
      </c>
      <c r="J837">
        <f t="shared" ref="J837:U837" si="570">J628-J$819*J120</f>
        <v>-11.25</v>
      </c>
      <c r="K837">
        <f t="shared" si="570"/>
        <v>0</v>
      </c>
      <c r="L837">
        <f t="shared" si="570"/>
        <v>0</v>
      </c>
      <c r="M837">
        <f t="shared" si="570"/>
        <v>0</v>
      </c>
      <c r="N837">
        <f t="shared" si="570"/>
        <v>0</v>
      </c>
      <c r="O837">
        <f t="shared" si="570"/>
        <v>0</v>
      </c>
      <c r="P837">
        <f t="shared" si="570"/>
        <v>0</v>
      </c>
      <c r="Q837">
        <f t="shared" si="570"/>
        <v>0</v>
      </c>
      <c r="R837">
        <f t="shared" si="570"/>
        <v>-20.064516129032256</v>
      </c>
      <c r="S837">
        <f t="shared" si="570"/>
        <v>0</v>
      </c>
      <c r="T837">
        <f t="shared" si="570"/>
        <v>-12</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-8.2857142857142918</v>
      </c>
      <c r="H838">
        <f t="shared" si="564"/>
        <v>0</v>
      </c>
      <c r="I838">
        <f t="shared" si="564"/>
        <v>0</v>
      </c>
      <c r="J838">
        <f t="shared" ref="J838:U838" si="571">J629-J$819*J121</f>
        <v>0</v>
      </c>
      <c r="K838">
        <f t="shared" si="571"/>
        <v>0</v>
      </c>
      <c r="L838">
        <f t="shared" si="571"/>
        <v>-3.25</v>
      </c>
      <c r="M838">
        <f t="shared" si="571"/>
        <v>0</v>
      </c>
      <c r="N838">
        <f t="shared" si="571"/>
        <v>0</v>
      </c>
      <c r="O838">
        <f t="shared" si="571"/>
        <v>0</v>
      </c>
      <c r="P838">
        <f t="shared" si="571"/>
        <v>0</v>
      </c>
      <c r="Q838">
        <f t="shared" si="571"/>
        <v>0</v>
      </c>
      <c r="R838">
        <f t="shared" si="571"/>
        <v>-11.064516129032256</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-16.285714285714292</v>
      </c>
      <c r="H839">
        <f t="shared" si="564"/>
        <v>0</v>
      </c>
      <c r="I839">
        <f t="shared" si="564"/>
        <v>0</v>
      </c>
      <c r="J839">
        <f t="shared" ref="J839:U839" si="572">J630-J$819*J122</f>
        <v>-10.25</v>
      </c>
      <c r="K839">
        <f t="shared" si="572"/>
        <v>0</v>
      </c>
      <c r="L839">
        <f t="shared" si="572"/>
        <v>0</v>
      </c>
      <c r="M839">
        <f t="shared" si="572"/>
        <v>0</v>
      </c>
      <c r="N839">
        <f t="shared" si="572"/>
        <v>-13.25</v>
      </c>
      <c r="O839">
        <f t="shared" si="572"/>
        <v>0</v>
      </c>
      <c r="P839">
        <f t="shared" si="572"/>
        <v>0</v>
      </c>
      <c r="Q839">
        <f t="shared" si="572"/>
        <v>0</v>
      </c>
      <c r="R839">
        <f t="shared" si="572"/>
        <v>-19.064516129032256</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-14.285714285714292</v>
      </c>
      <c r="H840">
        <f t="shared" si="564"/>
        <v>0</v>
      </c>
      <c r="I840">
        <f t="shared" si="564"/>
        <v>0</v>
      </c>
      <c r="J840">
        <f t="shared" ref="J840:U840" si="573">J631-J$819*J123</f>
        <v>0</v>
      </c>
      <c r="K840">
        <f t="shared" si="573"/>
        <v>0</v>
      </c>
      <c r="L840">
        <f t="shared" si="573"/>
        <v>-9.25</v>
      </c>
      <c r="M840">
        <f t="shared" si="573"/>
        <v>0</v>
      </c>
      <c r="N840">
        <f t="shared" si="573"/>
        <v>0</v>
      </c>
      <c r="O840">
        <f t="shared" si="573"/>
        <v>0</v>
      </c>
      <c r="P840">
        <f t="shared" si="573"/>
        <v>0</v>
      </c>
      <c r="Q840">
        <f t="shared" si="573"/>
        <v>0</v>
      </c>
      <c r="R840">
        <f t="shared" si="573"/>
        <v>-17.064516129032256</v>
      </c>
      <c r="S840">
        <f t="shared" si="573"/>
        <v>0</v>
      </c>
      <c r="T840">
        <f t="shared" si="573"/>
        <v>0</v>
      </c>
      <c r="U840">
        <f t="shared" si="573"/>
        <v>-3.5</v>
      </c>
    </row>
    <row r="841" spans="1:21" x14ac:dyDescent="0.15">
      <c r="A841" t="str">
        <f t="shared" si="552"/>
        <v>Auditory Comprehension</v>
      </c>
      <c r="B841">
        <f t="shared" si="564"/>
        <v>0</v>
      </c>
      <c r="C841">
        <f t="shared" si="564"/>
        <v>0</v>
      </c>
      <c r="D841">
        <f t="shared" si="564"/>
        <v>0</v>
      </c>
      <c r="E841">
        <f t="shared" si="564"/>
        <v>-8.4000000000000057</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-4.0645161290322562</v>
      </c>
      <c r="S841">
        <f t="shared" si="574"/>
        <v>0</v>
      </c>
      <c r="T841">
        <f t="shared" si="574"/>
        <v>0</v>
      </c>
      <c r="U841">
        <f t="shared" si="574"/>
        <v>0</v>
      </c>
    </row>
    <row r="842" spans="1:21" x14ac:dyDescent="0.15">
      <c r="A842" t="str">
        <f t="shared" si="552"/>
        <v>Naming</v>
      </c>
      <c r="B842">
        <f t="shared" ref="B842:I851" si="575">B633-B$819*B125</f>
        <v>0</v>
      </c>
      <c r="C842">
        <f t="shared" si="575"/>
        <v>-6</v>
      </c>
      <c r="D842">
        <f t="shared" si="575"/>
        <v>0</v>
      </c>
      <c r="E842">
        <f t="shared" si="575"/>
        <v>-0.40000000000000568</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3.9354838709677438</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-8.125</v>
      </c>
      <c r="I843">
        <f t="shared" si="575"/>
        <v>0</v>
      </c>
      <c r="J843">
        <f t="shared" ref="J843:U843" si="577">J634-J$819*J126</f>
        <v>0</v>
      </c>
      <c r="K843">
        <f t="shared" si="577"/>
        <v>0</v>
      </c>
      <c r="L843">
        <f t="shared" si="577"/>
        <v>0</v>
      </c>
      <c r="M843">
        <f t="shared" si="577"/>
        <v>0</v>
      </c>
      <c r="N843">
        <f t="shared" si="577"/>
        <v>0</v>
      </c>
      <c r="O843">
        <f t="shared" si="577"/>
        <v>-11</v>
      </c>
      <c r="P843">
        <f t="shared" si="577"/>
        <v>0</v>
      </c>
      <c r="Q843">
        <f t="shared" si="577"/>
        <v>0</v>
      </c>
      <c r="R843">
        <f t="shared" si="577"/>
        <v>-7.0645161290322562</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-8.125</v>
      </c>
      <c r="I844">
        <f t="shared" si="575"/>
        <v>0</v>
      </c>
      <c r="J844">
        <f t="shared" ref="J844:U844" si="578">J635-J$819*J127</f>
        <v>0</v>
      </c>
      <c r="K844">
        <f t="shared" si="578"/>
        <v>0</v>
      </c>
      <c r="L844">
        <f t="shared" si="578"/>
        <v>0</v>
      </c>
      <c r="M844">
        <f t="shared" si="578"/>
        <v>0</v>
      </c>
      <c r="N844">
        <f t="shared" si="578"/>
        <v>0</v>
      </c>
      <c r="O844">
        <f t="shared" si="578"/>
        <v>0</v>
      </c>
      <c r="P844">
        <f t="shared" si="578"/>
        <v>-5</v>
      </c>
      <c r="Q844">
        <f t="shared" si="578"/>
        <v>0</v>
      </c>
      <c r="R844">
        <f t="shared" si="578"/>
        <v>-7.0645161290322562</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9.875</v>
      </c>
      <c r="I845">
        <f t="shared" si="575"/>
        <v>0</v>
      </c>
      <c r="J845">
        <f t="shared" ref="J845:U845" si="579">J636-J$819*J128</f>
        <v>0</v>
      </c>
      <c r="K845">
        <f t="shared" si="579"/>
        <v>0</v>
      </c>
      <c r="L845">
        <f t="shared" si="579"/>
        <v>0</v>
      </c>
      <c r="M845">
        <f t="shared" si="579"/>
        <v>0</v>
      </c>
      <c r="N845">
        <f t="shared" si="579"/>
        <v>0</v>
      </c>
      <c r="O845">
        <f t="shared" si="579"/>
        <v>7</v>
      </c>
      <c r="P845">
        <f t="shared" si="579"/>
        <v>0</v>
      </c>
      <c r="Q845">
        <f t="shared" si="579"/>
        <v>0</v>
      </c>
      <c r="R845">
        <f t="shared" si="579"/>
        <v>10.935483870967744</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-2.125</v>
      </c>
      <c r="I846">
        <f t="shared" si="575"/>
        <v>0</v>
      </c>
      <c r="J846">
        <f t="shared" ref="J846:U846" si="580">J637-J$819*J129</f>
        <v>0</v>
      </c>
      <c r="K846">
        <f t="shared" si="580"/>
        <v>0</v>
      </c>
      <c r="L846">
        <f t="shared" si="580"/>
        <v>0</v>
      </c>
      <c r="M846">
        <f t="shared" si="580"/>
        <v>0</v>
      </c>
      <c r="N846">
        <f t="shared" si="580"/>
        <v>0</v>
      </c>
      <c r="O846">
        <f t="shared" si="580"/>
        <v>0</v>
      </c>
      <c r="P846">
        <f t="shared" si="580"/>
        <v>1</v>
      </c>
      <c r="Q846">
        <f t="shared" si="580"/>
        <v>0</v>
      </c>
      <c r="R846">
        <f t="shared" si="580"/>
        <v>-1.0645161290322562</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2.6666666666666714</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1.9354838709677438</v>
      </c>
      <c r="S847">
        <f t="shared" si="581"/>
        <v>0</v>
      </c>
      <c r="T847">
        <f t="shared" si="581"/>
        <v>0</v>
      </c>
      <c r="U847">
        <f t="shared" si="581"/>
        <v>0</v>
      </c>
    </row>
    <row r="848" spans="1:21" x14ac:dyDescent="0.15">
      <c r="A848" t="str">
        <f t="shared" si="552"/>
        <v>Design Construction</v>
      </c>
      <c r="B848">
        <f t="shared" si="575"/>
        <v>0</v>
      </c>
      <c r="C848">
        <f t="shared" si="575"/>
        <v>0</v>
      </c>
      <c r="D848">
        <f t="shared" si="575"/>
        <v>-17</v>
      </c>
      <c r="E848">
        <f t="shared" si="575"/>
        <v>0</v>
      </c>
      <c r="F848">
        <f t="shared" si="575"/>
        <v>-18.333333333333329</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-19.064516129032256</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-5.2857142857142918</v>
      </c>
      <c r="H849">
        <f t="shared" si="575"/>
        <v>0</v>
      </c>
      <c r="I849">
        <f t="shared" si="575"/>
        <v>0</v>
      </c>
      <c r="J849">
        <f t="shared" ref="J849:U849" si="583">J640-J$819*J132</f>
        <v>0</v>
      </c>
      <c r="K849">
        <f t="shared" si="583"/>
        <v>0</v>
      </c>
      <c r="L849">
        <f t="shared" si="583"/>
        <v>0</v>
      </c>
      <c r="M849">
        <f t="shared" si="583"/>
        <v>-8</v>
      </c>
      <c r="N849">
        <f t="shared" si="583"/>
        <v>-2.25</v>
      </c>
      <c r="O849">
        <f t="shared" si="583"/>
        <v>0</v>
      </c>
      <c r="P849">
        <f t="shared" si="583"/>
        <v>0</v>
      </c>
      <c r="Q849">
        <f t="shared" si="583"/>
        <v>-8.3333333333333286</v>
      </c>
      <c r="R849">
        <f t="shared" si="583"/>
        <v>-8.0645161290322562</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-10.285714285714292</v>
      </c>
      <c r="H850">
        <f t="shared" si="575"/>
        <v>0</v>
      </c>
      <c r="I850">
        <f t="shared" si="575"/>
        <v>0</v>
      </c>
      <c r="J850">
        <f t="shared" ref="J850:U850" si="584">J641-J$819*J133</f>
        <v>0</v>
      </c>
      <c r="K850">
        <f t="shared" si="584"/>
        <v>0</v>
      </c>
      <c r="L850">
        <f t="shared" si="584"/>
        <v>0</v>
      </c>
      <c r="M850">
        <f t="shared" si="584"/>
        <v>-13</v>
      </c>
      <c r="N850">
        <f t="shared" si="584"/>
        <v>0</v>
      </c>
      <c r="O850">
        <f t="shared" si="584"/>
        <v>0</v>
      </c>
      <c r="P850">
        <f t="shared" si="584"/>
        <v>0</v>
      </c>
      <c r="Q850">
        <f t="shared" si="584"/>
        <v>0</v>
      </c>
      <c r="R850">
        <f t="shared" si="584"/>
        <v>-13.064516129032256</v>
      </c>
      <c r="S850">
        <f t="shared" si="584"/>
        <v>-11</v>
      </c>
      <c r="T850">
        <f t="shared" si="584"/>
        <v>0</v>
      </c>
      <c r="U850">
        <f t="shared" si="584"/>
        <v>0</v>
      </c>
    </row>
    <row r="851" spans="1:21" x14ac:dyDescent="0.15">
      <c r="A851" t="str">
        <f t="shared" si="552"/>
        <v>Letter Fluency</v>
      </c>
      <c r="B851">
        <f t="shared" si="575"/>
        <v>0</v>
      </c>
      <c r="C851">
        <f t="shared" si="575"/>
        <v>0</v>
      </c>
      <c r="D851">
        <f t="shared" si="575"/>
        <v>0</v>
      </c>
      <c r="E851">
        <f t="shared" si="575"/>
        <v>-14.400000000000006</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-10.064516129032256</v>
      </c>
      <c r="S851">
        <f t="shared" si="585"/>
        <v>-8</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12.599999999999994</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16.935483870967744</v>
      </c>
      <c r="S852">
        <f t="shared" si="587"/>
        <v>19</v>
      </c>
      <c r="T852">
        <f t="shared" si="587"/>
        <v>0</v>
      </c>
      <c r="U852">
        <f t="shared" si="587"/>
        <v>0</v>
      </c>
    </row>
    <row r="853" spans="1:21" x14ac:dyDescent="0.15">
      <c r="A853" t="str">
        <f t="shared" si="552"/>
        <v>TOPF</v>
      </c>
      <c r="B853">
        <f t="shared" si="586"/>
        <v>0</v>
      </c>
      <c r="C853">
        <f t="shared" si="586"/>
        <v>1</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10.935483870967744</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6.7142857142857082</v>
      </c>
      <c r="H854">
        <f t="shared" si="586"/>
        <v>0</v>
      </c>
      <c r="I854">
        <f t="shared" si="586"/>
        <v>0</v>
      </c>
      <c r="J854">
        <f t="shared" ref="J854:U854" si="589">J645-J$819*J137</f>
        <v>12.75</v>
      </c>
      <c r="K854">
        <f t="shared" si="589"/>
        <v>0</v>
      </c>
      <c r="L854">
        <f t="shared" si="589"/>
        <v>0</v>
      </c>
      <c r="M854">
        <f t="shared" si="589"/>
        <v>0</v>
      </c>
      <c r="N854">
        <f t="shared" si="589"/>
        <v>9.75</v>
      </c>
      <c r="O854">
        <f t="shared" si="589"/>
        <v>0</v>
      </c>
      <c r="P854">
        <f t="shared" si="589"/>
        <v>0</v>
      </c>
      <c r="Q854">
        <f t="shared" si="589"/>
        <v>0</v>
      </c>
      <c r="R854">
        <f t="shared" si="589"/>
        <v>3.9354838709677438</v>
      </c>
      <c r="S854">
        <f t="shared" si="589"/>
        <v>0</v>
      </c>
      <c r="T854">
        <f t="shared" si="589"/>
        <v>12</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-7.2857142857142918</v>
      </c>
      <c r="H855">
        <f t="shared" si="586"/>
        <v>0</v>
      </c>
      <c r="I855">
        <f t="shared" si="586"/>
        <v>0</v>
      </c>
      <c r="J855">
        <f t="shared" ref="J855:U855" si="590">J646-J$819*J138</f>
        <v>0</v>
      </c>
      <c r="K855">
        <f t="shared" si="590"/>
        <v>0</v>
      </c>
      <c r="L855">
        <f t="shared" si="590"/>
        <v>-2.25</v>
      </c>
      <c r="M855">
        <f t="shared" si="590"/>
        <v>0</v>
      </c>
      <c r="N855">
        <f t="shared" si="590"/>
        <v>0</v>
      </c>
      <c r="O855">
        <f t="shared" si="590"/>
        <v>0</v>
      </c>
      <c r="P855">
        <f t="shared" si="590"/>
        <v>0</v>
      </c>
      <c r="Q855">
        <f t="shared" si="590"/>
        <v>0</v>
      </c>
      <c r="R855">
        <f t="shared" si="590"/>
        <v>-10.064516129032256</v>
      </c>
      <c r="S855">
        <f t="shared" si="590"/>
        <v>0</v>
      </c>
      <c r="T855">
        <f t="shared" si="590"/>
        <v>0</v>
      </c>
      <c r="U855">
        <f t="shared" si="590"/>
        <v>3.5</v>
      </c>
    </row>
    <row r="856" spans="1:21" x14ac:dyDescent="0.15">
      <c r="A856" t="str">
        <f t="shared" si="552"/>
        <v>Unstructured Task (WT)</v>
      </c>
      <c r="B856">
        <f t="shared" si="586"/>
        <v>0</v>
      </c>
      <c r="C856">
        <f t="shared" si="586"/>
        <v>0</v>
      </c>
      <c r="D856">
        <f t="shared" si="586"/>
        <v>0</v>
      </c>
      <c r="E856">
        <f t="shared" si="586"/>
        <v>0</v>
      </c>
      <c r="F856">
        <f t="shared" si="586"/>
        <v>0</v>
      </c>
      <c r="G856">
        <f t="shared" si="586"/>
        <v>10.714285714285708</v>
      </c>
      <c r="H856">
        <f t="shared" si="586"/>
        <v>0</v>
      </c>
      <c r="I856">
        <f t="shared" si="586"/>
        <v>0</v>
      </c>
      <c r="J856">
        <f t="shared" ref="J856:U856" si="591">J647-J$819*J139</f>
        <v>0</v>
      </c>
      <c r="K856">
        <f t="shared" si="591"/>
        <v>0</v>
      </c>
      <c r="L856">
        <f t="shared" si="591"/>
        <v>0</v>
      </c>
      <c r="M856">
        <f t="shared" si="591"/>
        <v>8</v>
      </c>
      <c r="N856">
        <f t="shared" si="591"/>
        <v>0</v>
      </c>
      <c r="O856">
        <f t="shared" si="591"/>
        <v>0</v>
      </c>
      <c r="P856">
        <f t="shared" si="591"/>
        <v>0</v>
      </c>
      <c r="Q856">
        <f t="shared" si="591"/>
        <v>7.6666666666666714</v>
      </c>
      <c r="R856">
        <f t="shared" si="591"/>
        <v>7.9354838709677438</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3.7142857142857082</v>
      </c>
      <c r="H857">
        <f t="shared" si="586"/>
        <v>0</v>
      </c>
      <c r="I857">
        <f t="shared" si="586"/>
        <v>0</v>
      </c>
      <c r="J857">
        <f t="shared" ref="J857:U857" si="592">J648-J$819*J140</f>
        <v>0</v>
      </c>
      <c r="K857">
        <f t="shared" si="592"/>
        <v>0</v>
      </c>
      <c r="L857">
        <f t="shared" si="592"/>
        <v>0</v>
      </c>
      <c r="M857">
        <f t="shared" si="592"/>
        <v>1</v>
      </c>
      <c r="N857">
        <f t="shared" si="592"/>
        <v>0</v>
      </c>
      <c r="O857">
        <f t="shared" si="592"/>
        <v>0</v>
      </c>
      <c r="P857">
        <f t="shared" si="592"/>
        <v>0</v>
      </c>
      <c r="Q857">
        <f t="shared" si="592"/>
        <v>0.6666666666666714</v>
      </c>
      <c r="R857">
        <f t="shared" si="592"/>
        <v>0.93548387096774377</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-6.125</v>
      </c>
      <c r="I858">
        <f t="shared" si="586"/>
        <v>0</v>
      </c>
      <c r="J858">
        <f t="shared" ref="J858:U858" si="593">J649-J$819*J141</f>
        <v>0</v>
      </c>
      <c r="K858">
        <f t="shared" si="593"/>
        <v>0</v>
      </c>
      <c r="L858">
        <f t="shared" si="593"/>
        <v>0</v>
      </c>
      <c r="M858">
        <f t="shared" si="593"/>
        <v>0</v>
      </c>
      <c r="N858">
        <f t="shared" si="593"/>
        <v>0</v>
      </c>
      <c r="O858">
        <f t="shared" si="593"/>
        <v>0</v>
      </c>
      <c r="P858">
        <f t="shared" si="593"/>
        <v>-3</v>
      </c>
      <c r="Q858">
        <f t="shared" si="593"/>
        <v>0</v>
      </c>
      <c r="R858">
        <f t="shared" si="593"/>
        <v>-5.0645161290322562</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6.875</v>
      </c>
      <c r="I859">
        <f t="shared" si="586"/>
        <v>0</v>
      </c>
      <c r="J859">
        <f t="shared" ref="J859:U859" si="594">J650-J$819*J142</f>
        <v>0</v>
      </c>
      <c r="K859">
        <f t="shared" si="594"/>
        <v>0</v>
      </c>
      <c r="L859">
        <f t="shared" si="594"/>
        <v>0</v>
      </c>
      <c r="M859">
        <f t="shared" si="594"/>
        <v>0</v>
      </c>
      <c r="N859">
        <f t="shared" si="594"/>
        <v>0</v>
      </c>
      <c r="O859">
        <f t="shared" si="594"/>
        <v>4</v>
      </c>
      <c r="P859">
        <f t="shared" si="594"/>
        <v>0</v>
      </c>
      <c r="Q859">
        <f t="shared" si="594"/>
        <v>0</v>
      </c>
      <c r="R859">
        <f t="shared" si="594"/>
        <v>7.9354838709677438</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3.875</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4.9354838709677438</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3.875</v>
      </c>
      <c r="I861">
        <f t="shared" si="586"/>
        <v>0</v>
      </c>
      <c r="J861">
        <f t="shared" ref="J861:U861" si="596">J652-J$819*J144</f>
        <v>0</v>
      </c>
      <c r="K861">
        <f t="shared" si="596"/>
        <v>0</v>
      </c>
      <c r="L861">
        <f t="shared" si="596"/>
        <v>0</v>
      </c>
      <c r="M861">
        <f t="shared" si="596"/>
        <v>0</v>
      </c>
      <c r="N861">
        <f t="shared" si="596"/>
        <v>0</v>
      </c>
      <c r="O861">
        <f t="shared" si="596"/>
        <v>0</v>
      </c>
      <c r="P861">
        <f t="shared" si="596"/>
        <v>7</v>
      </c>
      <c r="Q861">
        <f t="shared" si="596"/>
        <v>0</v>
      </c>
      <c r="R861">
        <f t="shared" si="596"/>
        <v>4.9354838709677438</v>
      </c>
      <c r="S861">
        <f t="shared" si="596"/>
        <v>0</v>
      </c>
      <c r="T861">
        <f t="shared" si="596"/>
        <v>0</v>
      </c>
      <c r="U861">
        <f t="shared" si="596"/>
        <v>0</v>
      </c>
    </row>
    <row r="862" spans="1:21" x14ac:dyDescent="0.15">
      <c r="A862" t="str">
        <f t="shared" si="552"/>
        <v>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37.714285714285708</v>
      </c>
      <c r="H863">
        <f t="shared" si="597"/>
        <v>0</v>
      </c>
      <c r="I863">
        <f t="shared" si="597"/>
        <v>23.25</v>
      </c>
      <c r="J863">
        <f t="shared" ref="J863:U863" si="599">J654-J$819*J146</f>
        <v>0</v>
      </c>
      <c r="K863">
        <f t="shared" si="599"/>
        <v>19.333333333333329</v>
      </c>
      <c r="L863">
        <f t="shared" si="599"/>
        <v>0</v>
      </c>
      <c r="M863">
        <f t="shared" si="599"/>
        <v>0</v>
      </c>
      <c r="N863">
        <f t="shared" si="599"/>
        <v>0</v>
      </c>
      <c r="O863">
        <f t="shared" si="599"/>
        <v>0</v>
      </c>
      <c r="P863">
        <f t="shared" si="599"/>
        <v>0</v>
      </c>
      <c r="Q863">
        <f t="shared" si="599"/>
        <v>0</v>
      </c>
      <c r="R863">
        <f t="shared" si="599"/>
        <v>34.935483870967744</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Word Reading</v>
      </c>
      <c r="B872">
        <f t="shared" ref="B872:I881" si="608">B663-B$819*B155</f>
        <v>0</v>
      </c>
      <c r="C872">
        <f t="shared" si="608"/>
        <v>0</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0</v>
      </c>
      <c r="S872">
        <f t="shared" si="609"/>
        <v>0</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Color Naming</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Test 63</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Test 64</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Test 65</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Test 66</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Test 67</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Test 68</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Test 69</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Test 70</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Test 71</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Test 72</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Test 73</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Test 74</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Test 75</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Test 76</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Test 77</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Test 78</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Test 79</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Test 80</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Test 81</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Test 82</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Test 83</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Test 84</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Test 85</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Test 86</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Test 87</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Test 88</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Test 89</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Test 90</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Test 91</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Test 92</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Test 93</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Test 94</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Test 95</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Test 96</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Test 97</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Test 98</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Test 99</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Test 100</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f>IF(B104,-1*ROUND(NORMSINV('Create Composites'!$M$3/(ComCalc!B$37*2))*SQRT(ComCalc!B$45/(ComCalc!B$37*ComCalc!B$37)+B715*(ComCalc!B$37-2)/ComCalc!B$37),2),"")</f>
        <v>8.06</v>
      </c>
      <c r="C924" s="24">
        <f>IF(C104,-1*ROUND(NORMSINV('Create Composites'!$M$3/(ComCalc!C$37*2))*SQRT(ComCalc!C$45/(ComCalc!C$37*ComCalc!C$37)+C715*(ComCalc!C$37-2)/ComCalc!C$37),2),"")</f>
        <v>12.44</v>
      </c>
      <c r="D924" s="24" t="str">
        <f>IF(D104,-1*ROUND(NORMSINV('Create Composites'!$M$3/(ComCalc!D$37*2))*SQRT(ComCalc!D$45/(ComCalc!D$37*ComCalc!D$37)+D715*(ComCalc!D$37-2)/ComCalc!D$37),2),"")</f>
        <v/>
      </c>
      <c r="E924" s="24">
        <f>IF(E104,-1*ROUND(NORMSINV('Create Composites'!$M$3/(ComCalc!E$37*2))*SQRT(ComCalc!E$45/(ComCalc!E$37*ComCalc!E$37)+E715*(ComCalc!E$37-2)/ComCalc!E$37),2),"")</f>
        <v>14.19</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f>IF(R104,-1*ROUND(NORMSINV('Create Composites'!$M$3/(ComCalc!R$37*2))*SQRT(ComCalc!R$45/(ComCalc!R$37*ComCalc!R$37)+R715*(ComCalc!R$37-2)/ComCalc!R$37),2),"")</f>
        <v>17.04</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t="str">
        <f>IF(B105,-1*ROUND(NORMSINV('Create Composites'!$M$3/(ComCalc!B$37*2))*SQRT(ComCalc!B$45/(ComCalc!B$37*ComCalc!B$37)+B716*(ComCalc!B$37-2)/ComCalc!B$37),2),"")</f>
        <v/>
      </c>
      <c r="C925" s="24" t="str">
        <f>IF(C105,-1*ROUND(NORMSINV('Create Composites'!$M$3/(ComCalc!C$37*2))*SQRT(ComCalc!C$45/(ComCalc!C$37*ComCalc!C$37)+C716*(ComCalc!C$37-2)/ComCalc!C$37),2),"")</f>
        <v/>
      </c>
      <c r="D925" s="24" t="str">
        <f>IF(D105,-1*ROUND(NORMSINV('Create Composites'!$M$3/(ComCalc!D$37*2))*SQRT(ComCalc!D$45/(ComCalc!D$37*ComCalc!D$37)+D716*(ComCalc!D$37-2)/ComCalc!D$37),2),"")</f>
        <v/>
      </c>
      <c r="E925" s="24" t="str">
        <f>IF(E105,-1*ROUND(NORMSINV('Create Composites'!$M$3/(ComCalc!E$37*2))*SQRT(ComCalc!E$45/(ComCalc!E$37*ComCalc!E$37)+E716*(ComCalc!E$37-2)/ComCalc!E$37),2),"")</f>
        <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t="str">
        <f>IF(R105,-1*ROUND(NORMSINV('Create Composites'!$M$3/(ComCalc!R$37*2))*SQRT(ComCalc!R$45/(ComCalc!R$37*ComCalc!R$37)+R716*(ComCalc!R$37-2)/ComCalc!R$37),2),"")</f>
        <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f>IF(B107,-1*ROUND(NORMSINV('Create Composites'!$M$3/(ComCalc!B$37*2))*SQRT(ComCalc!B$45/(ComCalc!B$37*ComCalc!B$37)+B718*(ComCalc!B$37-2)/ComCalc!B$37),2),"")</f>
        <v>8.06</v>
      </c>
      <c r="C927" s="24" t="str">
        <f>IF(C107,-1*ROUND(NORMSINV('Create Composites'!$M$3/(ComCalc!C$37*2))*SQRT(ComCalc!C$45/(ComCalc!C$37*ComCalc!C$37)+C718*(ComCalc!C$37-2)/ComCalc!C$37),2),"")</f>
        <v/>
      </c>
      <c r="D927" s="24">
        <f>IF(D107,-1*ROUND(NORMSINV('Create Composites'!$M$3/(ComCalc!D$37*2))*SQRT(ComCalc!D$45/(ComCalc!D$37*ComCalc!D$37)+D718*(ComCalc!D$37-2)/ComCalc!D$37),2),"")</f>
        <v>10.23</v>
      </c>
      <c r="E927" s="24" t="str">
        <f>IF(E107,-1*ROUND(NORMSINV('Create Composites'!$M$3/(ComCalc!E$37*2))*SQRT(ComCalc!E$45/(ComCalc!E$37*ComCalc!E$37)+E718*(ComCalc!E$37-2)/ComCalc!E$37),2),"")</f>
        <v/>
      </c>
      <c r="F927" s="24">
        <f>IF(F107,-1*ROUND(NORMSINV('Create Composites'!$M$3/(ComCalc!F$37*2))*SQRT(ComCalc!F$45/(ComCalc!F$37*ComCalc!F$37)+F718*(ComCalc!F$37-2)/ComCalc!F$37),2),"")</f>
        <v>12.44</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f>IF(R107,-1*ROUND(NORMSINV('Create Composites'!$M$3/(ComCalc!R$37*2))*SQRT(ComCalc!R$45/(ComCalc!R$37*ComCalc!R$37)+R718*(ComCalc!R$37-2)/ComCalc!R$37),2),"")</f>
        <v>15.08</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t="str">
        <f>IF(G109,-1*ROUND(NORMSINV('Create Composites'!$M$3/(ComCalc!G$37*2))*SQRT(ComCalc!G$45/(ComCalc!G$37*ComCalc!G$37)+G720*(ComCalc!G$37-2)/ComCalc!G$37),2),"")</f>
        <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t="str">
        <f>IF(K109,-1*ROUND(NORMSINV('Create Composites'!$M$3/(ComCalc!K$37*2))*SQRT(ComCalc!K$45/(ComCalc!K$37*ComCalc!K$37)+K720*(ComCalc!K$37-2)/ComCalc!K$37),2),"")</f>
        <v/>
      </c>
      <c r="L929" s="24" t="str">
        <f>IF(L109,-1*ROUND(NORMSINV('Create Composites'!$M$3/(ComCalc!L$37*2))*SQRT(ComCalc!L$45/(ComCalc!L$37*ComCalc!L$37)+L720*(ComCalc!L$37-2)/ComCalc!L$37),2),"")</f>
        <v/>
      </c>
      <c r="M929" s="24" t="str">
        <f>IF(M109,-1*ROUND(NORMSINV('Create Composites'!$M$3/(ComCalc!M$37*2))*SQRT(ComCalc!M$45/(ComCalc!M$37*ComCalc!M$37)+M720*(ComCalc!M$37-2)/ComCalc!M$37),2),"")</f>
        <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t="str">
        <f>IF(R109,-1*ROUND(NORMSINV('Create Composites'!$M$3/(ComCalc!R$37*2))*SQRT(ComCalc!R$45/(ComCalc!R$37*ComCalc!R$37)+R720*(ComCalc!R$37-2)/ComCalc!R$37),2),"")</f>
        <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16.010000000000002</v>
      </c>
      <c r="H933" s="24" t="str">
        <f>IF(H113,-1*ROUND(NORMSINV('Create Composites'!$M$3/(ComCalc!H$37*2))*SQRT(ComCalc!H$45/(ComCalc!H$37*ComCalc!H$37)+H724*(ComCalc!H$37-2)/ComCalc!H$37),2),"")</f>
        <v/>
      </c>
      <c r="I933" s="24">
        <f>IF(I113,-1*ROUND(NORMSINV('Create Composites'!$M$3/(ComCalc!I$37*2))*SQRT(ComCalc!I$45/(ComCalc!I$37*ComCalc!I$37)+I724*(ComCalc!I$37-2)/ComCalc!I$37),2),"")</f>
        <v>11.96</v>
      </c>
      <c r="J933" s="24">
        <f>IF(J113,-1*ROUND(NORMSINV('Create Composites'!$M$3/(ComCalc!J$37*2))*SQRT(ComCalc!J$45/(ComCalc!J$37*ComCalc!J$37)+J724*(ComCalc!J$37-2)/ComCalc!J$37),2),"")</f>
        <v>11.81</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11.7</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17.64</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15.49</v>
      </c>
      <c r="H938" s="24" t="str">
        <f>IF(H118,-1*ROUND(NORMSINV('Create Composites'!$M$3/(ComCalc!H$37*2))*SQRT(ComCalc!H$45/(ComCalc!H$37*ComCalc!H$37)+H729*(ComCalc!H$37-2)/ComCalc!H$37),2),"")</f>
        <v/>
      </c>
      <c r="I938" s="24">
        <f>IF(I118,-1*ROUND(NORMSINV('Create Composites'!$M$3/(ComCalc!I$37*2))*SQRT(ComCalc!I$45/(ComCalc!I$37*ComCalc!I$37)+I729*(ComCalc!I$37-2)/ComCalc!I$37),2),"")</f>
        <v>11.66</v>
      </c>
      <c r="J938" s="24" t="str">
        <f>IF(J118,-1*ROUND(NORMSINV('Create Composites'!$M$3/(ComCalc!J$37*2))*SQRT(ComCalc!J$45/(ComCalc!J$37*ComCalc!J$37)+J729*(ComCalc!J$37-2)/ComCalc!J$37),2),"")</f>
        <v/>
      </c>
      <c r="K938" s="24">
        <f>IF(K118,-1*ROUND(NORMSINV('Create Composites'!$M$3/(ComCalc!K$37*2))*SQRT(ComCalc!K$45/(ComCalc!K$37*ComCalc!K$37)+K729*(ComCalc!K$37-2)/ComCalc!K$37),2),"")</f>
        <v>10.44</v>
      </c>
      <c r="L938" s="24">
        <f>IF(L118,-1*ROUND(NORMSINV('Create Composites'!$M$3/(ComCalc!L$37*2))*SQRT(ComCalc!L$45/(ComCalc!L$37*ComCalc!L$37)+L729*(ComCalc!L$37-2)/ComCalc!L$37),2),"")</f>
        <v>13.54</v>
      </c>
      <c r="M938" s="24">
        <f>IF(M118,-1*ROUND(NORMSINV('Create Composites'!$M$3/(ComCalc!M$37*2))*SQRT(ComCalc!M$45/(ComCalc!M$37*ComCalc!M$37)+M729*(ComCalc!M$37-2)/ComCalc!M$37),2),"")</f>
        <v>13.8</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17.04</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14.95</v>
      </c>
      <c r="H939" s="24" t="str">
        <f>IF(H119,-1*ROUND(NORMSINV('Create Composites'!$M$3/(ComCalc!H$37*2))*SQRT(ComCalc!H$45/(ComCalc!H$37*ComCalc!H$37)+H730*(ComCalc!H$37-2)/ComCalc!H$37),2),"")</f>
        <v/>
      </c>
      <c r="I939" s="24">
        <f>IF(I119,-1*ROUND(NORMSINV('Create Composites'!$M$3/(ComCalc!I$37*2))*SQRT(ComCalc!I$45/(ComCalc!I$37*ComCalc!I$37)+I730*(ComCalc!I$37-2)/ComCalc!I$37),2),"")</f>
        <v>11.36</v>
      </c>
      <c r="J939" s="24" t="str">
        <f>IF(J119,-1*ROUND(NORMSINV('Create Composites'!$M$3/(ComCalc!J$37*2))*SQRT(ComCalc!J$45/(ComCalc!J$37*ComCalc!J$37)+J730*(ComCalc!J$37-2)/ComCalc!J$37),2),"")</f>
        <v/>
      </c>
      <c r="K939" s="24">
        <f>IF(K119,-1*ROUND(NORMSINV('Create Composites'!$M$3/(ComCalc!K$37*2))*SQRT(ComCalc!K$45/(ComCalc!K$37*ComCalc!K$37)+K730*(ComCalc!K$37-2)/ComCalc!K$37),2),"")</f>
        <v>10.23</v>
      </c>
      <c r="L939" s="24" t="str">
        <f>IF(L119,-1*ROUND(NORMSINV('Create Composites'!$M$3/(ComCalc!L$37*2))*SQRT(ComCalc!L$45/(ComCalc!L$37*ComCalc!L$37)+L730*(ComCalc!L$37-2)/ComCalc!L$37),2),"")</f>
        <v/>
      </c>
      <c r="M939" s="24">
        <f>IF(M119,-1*ROUND(NORMSINV('Create Composites'!$M$3/(ComCalc!M$37*2))*SQRT(ComCalc!M$45/(ComCalc!M$37*ComCalc!M$37)+M730*(ComCalc!M$37-2)/ComCalc!M$37),2),"")</f>
        <v>13.42</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16.41</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14.95</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11.2</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16.41</v>
      </c>
      <c r="S940" s="24" t="str">
        <f>IF(S120,-1*ROUND(NORMSINV('Create Composites'!$M$3/(ComCalc!S$37*2))*SQRT(ComCalc!S$45/(ComCalc!S$37*ComCalc!S$37)+S731*(ComCalc!S$37-2)/ComCalc!S$37),2),"")</f>
        <v/>
      </c>
      <c r="T940" s="24">
        <f>IF(T120,-1*ROUND(NORMSINV('Create Composites'!$M$3/(ComCalc!T$37*2))*SQRT(ComCalc!T$45/(ComCalc!T$37*ComCalc!T$37)+T731*(ComCalc!T$37-2)/ComCalc!T$37),2),"")</f>
        <v>8.06</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31.51</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22.5</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35.4</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13.81</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10.56</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10.43</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15.08</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20.89</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16.36</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23.27</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9.66</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24.03</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34.200000000000003</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18.190000000000001</v>
      </c>
      <c r="D945" s="24" t="str">
        <f>IF(D125,-1*ROUND(NORMSINV('Create Composites'!$M$3/(ComCalc!D$37*2))*SQRT(ComCalc!D$45/(ComCalc!D$37*ComCalc!D$37)+D736*(ComCalc!D$37-2)/ComCalc!D$37),2),"")</f>
        <v/>
      </c>
      <c r="E945" s="24">
        <f>IF(E125,-1*ROUND(NORMSINV('Create Composites'!$M$3/(ComCalc!E$37*2))*SQRT(ComCalc!E$45/(ComCalc!E$37*ComCalc!E$37)+E736*(ComCalc!E$37-2)/ComCalc!E$37),2),"")</f>
        <v>23.85</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33.89</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25.82</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18.66</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31.65</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30.32</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24.46</v>
      </c>
      <c r="Q947" s="24" t="str">
        <f>IF(Q127,-1*ROUND(NORMSINV('Create Composites'!$M$3/(ComCalc!Q$37*2))*SQRT(ComCalc!Q$45/(ComCalc!Q$37*ComCalc!Q$37)+Q738*(ComCalc!Q$37-2)/ComCalc!Q$37),2),"")</f>
        <v/>
      </c>
      <c r="R947" s="24">
        <f>IF(R127,-1*ROUND(NORMSINV('Create Composites'!$M$3/(ComCalc!R$37*2))*SQRT(ComCalc!R$45/(ComCalc!R$37*ComCalc!R$37)+R738*(ComCalc!R$37-2)/ComCalc!R$37),2),"")</f>
        <v>37.69</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20.05</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16.059999999999999</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23.72</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17.71</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16.170000000000002</v>
      </c>
      <c r="Q949" s="24" t="str">
        <f>IF(Q129,-1*ROUND(NORMSINV('Create Composites'!$M$3/(ComCalc!Q$37*2))*SQRT(ComCalc!Q$45/(ComCalc!Q$37*ComCalc!Q$37)+Q740*(ComCalc!Q$37-2)/ComCalc!Q$37),2),"")</f>
        <v/>
      </c>
      <c r="R949" s="24">
        <f>IF(R129,-1*ROUND(NORMSINV('Create Composites'!$M$3/(ComCalc!R$37*2))*SQRT(ComCalc!R$45/(ComCalc!R$37*ComCalc!R$37)+R740*(ComCalc!R$37-2)/ComCalc!R$37),2),"")</f>
        <v>20.39</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16.97</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29.6</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10.23</v>
      </c>
      <c r="E951" s="24" t="str">
        <f>IF(E131,-1*ROUND(NORMSINV('Create Composites'!$M$3/(ComCalc!E$37*2))*SQRT(ComCalc!E$45/(ComCalc!E$37*ComCalc!E$37)+E742*(ComCalc!E$37-2)/ComCalc!E$37),2),"")</f>
        <v/>
      </c>
      <c r="F951" s="24">
        <f>IF(F131,-1*ROUND(NORMSINV('Create Composites'!$M$3/(ComCalc!F$37*2))*SQRT(ComCalc!F$45/(ComCalc!F$37*ComCalc!F$37)+F742*(ComCalc!F$37-2)/ComCalc!F$37),2),"")</f>
        <v>15.09</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24.15</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13.2</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12.2</v>
      </c>
      <c r="N952" s="24">
        <f>IF(N132,-1*ROUND(NORMSINV('Create Composites'!$M$3/(ComCalc!N$37*2))*SQRT(ComCalc!N$45/(ComCalc!N$37*ComCalc!N$37)+N743*(ComCalc!N$37-2)/ComCalc!N$37),2),"")</f>
        <v>10.09</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12.21</v>
      </c>
      <c r="R952" s="24">
        <f>IF(R132,-1*ROUND(NORMSINV('Create Composites'!$M$3/(ComCalc!R$37*2))*SQRT(ComCalc!R$45/(ComCalc!R$37*ComCalc!R$37)+R743*(ComCalc!R$37-2)/ComCalc!R$37),2),"")</f>
        <v>14.37</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20.49</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17.48</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22.82</v>
      </c>
      <c r="S953" s="24">
        <f>IF(S133,-1*ROUND(NORMSINV('Create Composites'!$M$3/(ComCalc!S$37*2))*SQRT(ComCalc!S$45/(ComCalc!S$37*ComCalc!S$37)+S744*(ComCalc!S$37-2)/ComCalc!S$37),2),"")</f>
        <v>12.9</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15.86</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20.190000000000001</v>
      </c>
      <c r="S954" s="24">
        <f>IF(S134,-1*ROUND(NORMSINV('Create Composites'!$M$3/(ComCalc!S$37*2))*SQRT(ComCalc!S$45/(ComCalc!S$37*ComCalc!S$37)+S745*(ComCalc!S$37-2)/ComCalc!S$37),2),"")</f>
        <v>11.97</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9.9600000000000009</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7.19</v>
      </c>
      <c r="S955" s="24">
        <f>IF(S135,-1*ROUND(NORMSINV('Create Composites'!$M$3/(ComCalc!S$37*2))*SQRT(ComCalc!S$45/(ComCalc!S$37*ComCalc!S$37)+S746*(ComCalc!S$37-2)/ComCalc!S$37),2),"")</f>
        <v>8.3800000000000008</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f>IF(C136,-1*ROUND(NORMSINV('Create Composites'!$M$3/(ComCalc!C$37*2))*SQRT(ComCalc!C$45/(ComCalc!C$37*ComCalc!C$37)+C747*(ComCalc!C$37-2)/ComCalc!C$37),2),"")</f>
        <v>10.37</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f>IF(R136,-1*ROUND(NORMSINV('Create Composites'!$M$3/(ComCalc!R$37*2))*SQRT(ComCalc!R$45/(ComCalc!R$37*ComCalc!R$37)+R747*(ComCalc!R$37-2)/ComCalc!R$37),2),"")</f>
        <v>7.75</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14.39</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10.88</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10.76</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15.76</v>
      </c>
      <c r="S957" s="24" t="str">
        <f>IF(S137,-1*ROUND(NORMSINV('Create Composites'!$M$3/(ComCalc!S$37*2))*SQRT(ComCalc!S$45/(ComCalc!S$37*ComCalc!S$37)+S748*(ComCalc!S$37-2)/ComCalc!S$37),2),"")</f>
        <v/>
      </c>
      <c r="T957" s="24">
        <f>IF(T137,-1*ROUND(NORMSINV('Create Composites'!$M$3/(ComCalc!T$37*2))*SQRT(ComCalc!T$45/(ComCalc!T$37*ComCalc!T$37)+T748*(ComCalc!T$37-2)/ComCalc!T$37),2),"")</f>
        <v>8.06</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12.57</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12.18</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13.62</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9.66</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f>IF(G139,-1*ROUND(NORMSINV('Create Composites'!$M$3/(ComCalc!G$37*2))*SQRT(ComCalc!G$45/(ComCalc!G$37*ComCalc!G$37)+G750*(ComCalc!G$37-2)/ComCalc!G$37),2),"")</f>
        <v>22.4</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f>IF(M139,-1*ROUND(NORMSINV('Create Composites'!$M$3/(ComCalc!M$37*2))*SQRT(ComCalc!M$45/(ComCalc!M$37*ComCalc!M$37)+M750*(ComCalc!M$37-2)/ComCalc!M$37),2),"")</f>
        <v>18.91</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f>IF(Q139,-1*ROUND(NORMSINV('Create Composites'!$M$3/(ComCalc!Q$37*2))*SQRT(ComCalc!Q$45/(ComCalc!Q$37*ComCalc!Q$37)+Q750*(ComCalc!Q$37-2)/ComCalc!Q$37),2),"")</f>
        <v>15.33</v>
      </c>
      <c r="R959" s="24">
        <f>IF(R139,-1*ROUND(NORMSINV('Create Composites'!$M$3/(ComCalc!R$37*2))*SQRT(ComCalc!R$45/(ComCalc!R$37*ComCalc!R$37)+R750*(ComCalc!R$37-2)/ComCalc!R$37),2),"")</f>
        <v>25</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25.8</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21.49</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16.670000000000002</v>
      </c>
      <c r="R960" s="24">
        <f>IF(R140,-1*ROUND(NORMSINV('Create Composites'!$M$3/(ComCalc!R$37*2))*SQRT(ComCalc!R$45/(ComCalc!R$37*ComCalc!R$37)+R751*(ComCalc!R$37-2)/ComCalc!R$37),2),"")</f>
        <v>28.89</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17.71</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16.170000000000002</v>
      </c>
      <c r="Q961" s="24" t="str">
        <f>IF(Q141,-1*ROUND(NORMSINV('Create Composites'!$M$3/(ComCalc!Q$37*2))*SQRT(ComCalc!Q$45/(ComCalc!Q$37*ComCalc!Q$37)+Q752*(ComCalc!Q$37-2)/ComCalc!Q$37),2),"")</f>
        <v/>
      </c>
      <c r="R961" s="24">
        <f>IF(R141,-1*ROUND(NORMSINV('Create Composites'!$M$3/(ComCalc!R$37*2))*SQRT(ComCalc!R$45/(ComCalc!R$37*ComCalc!R$37)+R752*(ComCalc!R$37-2)/ComCalc!R$37),2),"")</f>
        <v>20.39</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f>IF(H142,-1*ROUND(NORMSINV('Create Composites'!$M$3/(ComCalc!H$37*2))*SQRT(ComCalc!H$45/(ComCalc!H$37*ComCalc!H$37)+H753*(ComCalc!H$37-2)/ComCalc!H$37),2),"")</f>
        <v>20.97</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f>IF(O142,-1*ROUND(NORMSINV('Create Composites'!$M$3/(ComCalc!O$37*2))*SQRT(ComCalc!O$45/(ComCalc!O$37*ComCalc!O$37)+O753*(ComCalc!O$37-2)/ComCalc!O$37),2),"")</f>
        <v>16.46</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f>IF(R142,-1*ROUND(NORMSINV('Create Composites'!$M$3/(ComCalc!R$37*2))*SQRT(ComCalc!R$45/(ComCalc!R$37*ComCalc!R$37)+R753*(ComCalc!R$37-2)/ComCalc!R$37),2),"")</f>
        <v>25</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f>IF(H143,-1*ROUND(NORMSINV('Create Composites'!$M$3/(ComCalc!H$37*2))*SQRT(ComCalc!H$45/(ComCalc!H$37*ComCalc!H$37)+H754*(ComCalc!H$37-2)/ComCalc!H$37),2),"")</f>
        <v>22.14</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f>IF(R143,-1*ROUND(NORMSINV('Create Composites'!$M$3/(ComCalc!R$37*2))*SQRT(ComCalc!R$45/(ComCalc!R$37*ComCalc!R$37)+R754*(ComCalc!R$37-2)/ComCalc!R$37),2),"")</f>
        <v>26.63</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f>IF(H144,-1*ROUND(NORMSINV('Create Composites'!$M$3/(ComCalc!H$37*2))*SQRT(ComCalc!H$45/(ComCalc!H$37*ComCalc!H$37)+H755*(ComCalc!H$37-2)/ComCalc!H$37),2),"")</f>
        <v>24.31</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f>IF(P144,-1*ROUND(NORMSINV('Create Composites'!$M$3/(ComCalc!P$37*2))*SQRT(ComCalc!P$45/(ComCalc!P$37*ComCalc!P$37)+P755*(ComCalc!P$37-2)/ComCalc!P$37),2),"")</f>
        <v>20.39</v>
      </c>
      <c r="Q964" s="24" t="str">
        <f>IF(Q144,-1*ROUND(NORMSINV('Create Composites'!$M$3/(ComCalc!Q$37*2))*SQRT(ComCalc!Q$45/(ComCalc!Q$37*ComCalc!Q$37)+Q755*(ComCalc!Q$37-2)/ComCalc!Q$37),2),"")</f>
        <v/>
      </c>
      <c r="R964" s="24">
        <f>IF(R144,-1*ROUND(NORMSINV('Create Composites'!$M$3/(ComCalc!R$37*2))*SQRT(ComCalc!R$45/(ComCalc!R$37*ComCalc!R$37)+R755*(ComCalc!R$37-2)/ComCalc!R$37),2),"")</f>
        <v>29.6</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f>IF(G146,-1*ROUND(NORMSINV('Create Composites'!$M$3/(ComCalc!G$37*2))*SQRT(ComCalc!G$45/(ComCalc!G$37*ComCalc!G$37)+G757*(ComCalc!G$37-2)/ComCalc!G$37),2),"")</f>
        <v>14.95</v>
      </c>
      <c r="H966" s="24" t="str">
        <f>IF(H146,-1*ROUND(NORMSINV('Create Composites'!$M$3/(ComCalc!H$37*2))*SQRT(ComCalc!H$45/(ComCalc!H$37*ComCalc!H$37)+H757*(ComCalc!H$37-2)/ComCalc!H$37),2),"")</f>
        <v/>
      </c>
      <c r="I966" s="24">
        <f>IF(I146,-1*ROUND(NORMSINV('Create Composites'!$M$3/(ComCalc!I$37*2))*SQRT(ComCalc!I$45/(ComCalc!I$37*ComCalc!I$37)+I757*(ComCalc!I$37-2)/ComCalc!I$37),2),"")</f>
        <v>11.36</v>
      </c>
      <c r="J966" s="24" t="str">
        <f>IF(J146,-1*ROUND(NORMSINV('Create Composites'!$M$3/(ComCalc!J$37*2))*SQRT(ComCalc!J$45/(ComCalc!J$37*ComCalc!J$37)+J757*(ComCalc!J$37-2)/ComCalc!J$37),2),"")</f>
        <v/>
      </c>
      <c r="K966" s="24">
        <f>IF(K146,-1*ROUND(NORMSINV('Create Composites'!$M$3/(ComCalc!K$37*2))*SQRT(ComCalc!K$45/(ComCalc!K$37*ComCalc!K$37)+K757*(ComCalc!K$37-2)/ComCalc!K$37),2),"")</f>
        <v>10.23</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f>IF(R146,-1*ROUND(NORMSINV('Create Composites'!$M$3/(ComCalc!R$37*2))*SQRT(ComCalc!R$45/(ComCalc!R$37*ComCalc!R$37)+R757*(ComCalc!R$37-2)/ComCalc!R$37),2),"")</f>
        <v>16.41</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t="str">
        <f>IF(C155,-1*ROUND(NORMSINV('Create Composites'!$M$3/(ComCalc!C$37*2))*SQRT(ComCalc!C$45/(ComCalc!C$37*ComCalc!C$37)+C766*(ComCalc!C$37-2)/ComCalc!C$37),2),"")</f>
        <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t="str">
        <f>IF(R155,-1*ROUND(NORMSINV('Create Composites'!$M$3/(ComCalc!R$37*2))*SQRT(ComCalc!R$45/(ComCalc!R$37*ComCalc!R$37)+R766*(ComCalc!R$37-2)/ComCalc!R$37),2),"")</f>
        <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t="str">
        <f>IF(E160,-1*ROUND(NORMSINV('Create Composites'!$M$3/(ComCalc!E$37*2))*SQRT(ComCalc!E$45/(ComCalc!E$37*ComCalc!E$37)+E771*(ComCalc!E$37-2)/ComCalc!E$37),2),"")</f>
        <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t="str">
        <f>IF(L160,-1*ROUND(NORMSINV('Create Composites'!$M$3/(ComCalc!L$37*2))*SQRT(ComCalc!L$45/(ComCalc!L$37*ComCalc!L$37)+L771*(ComCalc!L$37-2)/ComCalc!L$37),2),"")</f>
        <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t="str">
        <f>IF(R160,-1*ROUND(NORMSINV('Create Composites'!$M$3/(ComCalc!R$37*2))*SQRT(ComCalc!R$45/(ComCalc!R$37*ComCalc!R$37)+R771*(ComCalc!R$37-2)/ComCalc!R$37),2),"")</f>
        <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t="str">
        <f>IF(E161,-1*ROUND(NORMSINV('Create Composites'!$M$3/(ComCalc!E$37*2))*SQRT(ComCalc!E$45/(ComCalc!E$37*ComCalc!E$37)+E772*(ComCalc!E$37-2)/ComCalc!E$37),2),"")</f>
        <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t="str">
        <f>IF(L161,-1*ROUND(NORMSINV('Create Composites'!$M$3/(ComCalc!L$37*2))*SQRT(ComCalc!L$45/(ComCalc!L$37*ComCalc!L$37)+L772*(ComCalc!L$37-2)/ComCalc!L$37),2),"")</f>
        <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t="str">
        <f>IF(R161,-1*ROUND(NORMSINV('Create Composites'!$M$3/(ComCalc!R$37*2))*SQRT(ComCalc!R$45/(ComCalc!R$37*ComCalc!R$37)+R772*(ComCalc!R$37-2)/ComCalc!R$37),2),"")</f>
        <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t="str">
        <f>IF(G162,-1*ROUND(NORMSINV('Create Composites'!$M$3/(ComCalc!G$37*2))*SQRT(ComCalc!G$45/(ComCalc!G$37*ComCalc!G$37)+G773*(ComCalc!G$37-2)/ComCalc!G$37),2),"")</f>
        <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t="str">
        <f>IF(P162,-1*ROUND(NORMSINV('Create Composites'!$M$3/(ComCalc!P$37*2))*SQRT(ComCalc!P$45/(ComCalc!P$37*ComCalc!P$37)+P773*(ComCalc!P$37-2)/ComCalc!P$37),2),"")</f>
        <v/>
      </c>
      <c r="Q982" s="24" t="str">
        <f>IF(Q162,-1*ROUND(NORMSINV('Create Composites'!$M$3/(ComCalc!Q$37*2))*SQRT(ComCalc!Q$45/(ComCalc!Q$37*ComCalc!Q$37)+Q773*(ComCalc!Q$37-2)/ComCalc!Q$37),2),"")</f>
        <v/>
      </c>
      <c r="R982" s="24" t="str">
        <f>IF(R162,-1*ROUND(NORMSINV('Create Composites'!$M$3/(ComCalc!R$37*2))*SQRT(ComCalc!R$45/(ComCalc!R$37*ComCalc!R$37)+R773*(ComCalc!R$37-2)/ComCalc!R$37),2),"")</f>
        <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t="str">
        <f>IF(G163,-1*ROUND(NORMSINV('Create Composites'!$M$3/(ComCalc!G$37*2))*SQRT(ComCalc!G$45/(ComCalc!G$37*ComCalc!G$37)+G774*(ComCalc!G$37-2)/ComCalc!G$37),2),"")</f>
        <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t="str">
        <f>IF(P163,-1*ROUND(NORMSINV('Create Composites'!$M$3/(ComCalc!P$37*2))*SQRT(ComCalc!P$45/(ComCalc!P$37*ComCalc!P$37)+P774*(ComCalc!P$37-2)/ComCalc!P$37),2),"")</f>
        <v/>
      </c>
      <c r="Q983" s="24" t="str">
        <f>IF(Q163,-1*ROUND(NORMSINV('Create Composites'!$M$3/(ComCalc!Q$37*2))*SQRT(ComCalc!Q$45/(ComCalc!Q$37*ComCalc!Q$37)+Q774*(ComCalc!Q$37-2)/ComCalc!Q$37),2),"")</f>
        <v/>
      </c>
      <c r="R983" s="24" t="str">
        <f>IF(R163,-1*ROUND(NORMSINV('Create Composites'!$M$3/(ComCalc!R$37*2))*SQRT(ComCalc!R$45/(ComCalc!R$37*ComCalc!R$37)+R774*(ComCalc!R$37-2)/ComCalc!R$37),2),"")</f>
        <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Test 63</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Test 64</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Test 65</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Test 66</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Test 67</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Test 68</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Test 69</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Test 70</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Test 71</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Test 72</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Test 73</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Test 74</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Test 75</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Test 76</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Test 77</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Test 78</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Test 79</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Test 80</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Test 81</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Test 82</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Test 83</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Test 84</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Test 85</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Test 86</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Test 87</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Test 88</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Test 89</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Test 90</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Test 91</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Test 92</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Test 93</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Test 94</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Test 95</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Test 96</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Test 97</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Test 98</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Test 99</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Test 100</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0.755</v>
      </c>
      <c r="C1027">
        <f t="array" ref="C1027">IF(C104,SUM(SqCor!$B2:$CW2*TRANSPOSE(C$104:C$203))/ComCalc!C$37,0)</f>
        <v>0.67966666666666675</v>
      </c>
      <c r="D1027">
        <f t="array" ref="D1027">IF(D104,SUM(SqCor!$B2:$CW2*TRANSPOSE(D$104:D$203))/ComCalc!D$37,0)</f>
        <v>0</v>
      </c>
      <c r="E1027">
        <f t="array" ref="E1027">IF(E104,SUM(SqCor!$B2:$CW2*TRANSPOSE(E$104:E$203))/ComCalc!E$37,0)</f>
        <v>0.45079999999999998</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0.31561290322580637</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v>
      </c>
      <c r="C1028">
        <f t="array" ref="C1028">IF(C105,SUM(SqCor!$B3:$CW3*TRANSPOSE(C$104:C$203))/ComCalc!C$37,0)</f>
        <v>0</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0.755</v>
      </c>
      <c r="C1030">
        <f t="array" ref="C1030">IF(C107,SUM(SqCor!$B5:$CW5*TRANSPOSE(C$104:C$203))/ComCalc!C$37,0)</f>
        <v>0</v>
      </c>
      <c r="D1030">
        <f t="array" ref="D1030">IF(D107,SUM(SqCor!$B5:$CW5*TRANSPOSE(D$104:D$203))/ComCalc!D$37,0)</f>
        <v>0.62</v>
      </c>
      <c r="E1030">
        <f t="array" ref="E1030">IF(E107,SUM(SqCor!$B5:$CW5*TRANSPOSE(E$104:E$203))/ComCalc!E$37,0)</f>
        <v>0</v>
      </c>
      <c r="F1030">
        <f t="array" ref="F1030">IF(F107,SUM(SqCor!$B5:$CW5*TRANSPOSE(F$104:F$203))/ComCalc!F$37,0)</f>
        <v>0.55033333333333334</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0.33821612903225806</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0.40719285714285708</v>
      </c>
      <c r="H1036">
        <f t="array" ref="H1036">IF(H113,SUM(SqCor!$B11:$CW11*TRANSPOSE(H$104:H$203))/ComCalc!H$37,0)</f>
        <v>0</v>
      </c>
      <c r="I1036">
        <f t="array" ref="I1036">IF(I113,SUM(SqCor!$B11:$CW11*TRANSPOSE(I$104:I$203))/ComCalc!I$37,0)</f>
        <v>0.44999999999999996</v>
      </c>
      <c r="J1036">
        <f t="array" ref="J1036">IF(J113,SUM(SqCor!$B11:$CW11*TRANSPOSE(J$104:J$203))/ComCalc!J$37,0)</f>
        <v>0.56874999999999998</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0.51749999999999996</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0.31278387096774196</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0.27719428571428567</v>
      </c>
      <c r="H1041">
        <f t="array" ref="H1041">IF(H118,SUM(SqCor!$B16:$CW16*TRANSPOSE(H$104:H$203))/ComCalc!H$37,0)</f>
        <v>0</v>
      </c>
      <c r="I1041">
        <f t="array" ref="I1041">IF(I118,SUM(SqCor!$B16:$CW16*TRANSPOSE(I$104:I$203))/ComCalc!I$37,0)</f>
        <v>0.54749999999999999</v>
      </c>
      <c r="J1041">
        <f t="array" ref="J1041">IF(J118,SUM(SqCor!$B16:$CW16*TRANSPOSE(J$104:J$203))/ComCalc!J$37,0)</f>
        <v>0</v>
      </c>
      <c r="K1041">
        <f t="array" ref="K1041">IF(K118,SUM(SqCor!$B16:$CW16*TRANSPOSE(K$104:K$203))/ComCalc!K$37,0)</f>
        <v>0.66999999999999993</v>
      </c>
      <c r="L1041">
        <f t="array" ref="L1041">IF(L118,SUM(SqCor!$B16:$CW16*TRANSPOSE(L$104:L$203))/ComCalc!L$37,0)</f>
        <v>0.43</v>
      </c>
      <c r="M1041">
        <f t="array" ref="M1041">IF(M118,SUM(SqCor!$B16:$CW16*TRANSPOSE(M$104:M$203))/ComCalc!M$37,0)</f>
        <v>0.34178666666666668</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0.25479161290322583</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0.32390714285714289</v>
      </c>
      <c r="H1042">
        <f t="array" ref="H1042">IF(H119,SUM(SqCor!$B17:$CW17*TRANSPOSE(H$104:H$203))/ComCalc!H$37,0)</f>
        <v>0</v>
      </c>
      <c r="I1042">
        <f t="array" ref="I1042">IF(I119,SUM(SqCor!$B17:$CW17*TRANSPOSE(I$104:I$203))/ComCalc!I$37,0)</f>
        <v>0.57250000000000001</v>
      </c>
      <c r="J1042">
        <f t="array" ref="J1042">IF(J119,SUM(SqCor!$B17:$CW17*TRANSPOSE(J$104:J$203))/ComCalc!J$37,0)</f>
        <v>0</v>
      </c>
      <c r="K1042">
        <f t="array" ref="K1042">IF(K119,SUM(SqCor!$B17:$CW17*TRANSPOSE(K$104:K$203))/ComCalc!K$37,0)</f>
        <v>0.68333333333333324</v>
      </c>
      <c r="L1042">
        <f t="array" ref="L1042">IF(L119,SUM(SqCor!$B17:$CW17*TRANSPOSE(L$104:L$203))/ComCalc!L$37,0)</f>
        <v>0</v>
      </c>
      <c r="M1042">
        <f t="array" ref="M1042">IF(M119,SUM(SqCor!$B17:$CW17*TRANSPOSE(M$104:M$203))/ComCalc!M$37,0)</f>
        <v>0.3641166666666667</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0.27586451612903223</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0.31428571428571433</v>
      </c>
      <c r="H1043">
        <f t="array" ref="H1043">IF(H120,SUM(SqCor!$B18:$CW18*TRANSPOSE(H$104:H$203))/ComCalc!H$37,0)</f>
        <v>0</v>
      </c>
      <c r="I1043">
        <f t="array" ref="I1043">IF(I120,SUM(SqCor!$B18:$CW18*TRANSPOSE(I$104:I$203))/ComCalc!I$37,0)</f>
        <v>0</v>
      </c>
      <c r="J1043">
        <f t="array" ref="J1043">IF(J120,SUM(SqCor!$B18:$CW18*TRANSPOSE(J$104:J$203))/ComCalc!J$37,0)</f>
        <v>0.69750000000000001</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0.19290322580645161</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0.21642857142857144</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0.38249999999999995</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0.12580645161290324</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0.3521428571428572</v>
      </c>
      <c r="H1045">
        <f t="array" ref="H1045">IF(H122,SUM(SqCor!$B20:$CW20*TRANSPOSE(H$104:H$203))/ComCalc!H$37,0)</f>
        <v>0</v>
      </c>
      <c r="I1045">
        <f t="array" ref="I1045">IF(I122,SUM(SqCor!$B20:$CW20*TRANSPOSE(I$104:I$203))/ComCalc!I$37,0)</f>
        <v>0</v>
      </c>
      <c r="J1045">
        <f t="array" ref="J1045">IF(J122,SUM(SqCor!$B20:$CW20*TRANSPOSE(J$104:J$203))/ComCalc!J$37,0)</f>
        <v>0.7</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0.55249999999999999</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0.24545161290322584</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0.28857142857142859</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0.38</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0.20996774193548384</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0.28120000000000001</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0.12477419354838712</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0.47633333333333333</v>
      </c>
      <c r="D1048">
        <f t="array" ref="D1048">IF(D125,SUM(SqCor!$B23:$CW23*TRANSPOSE(D$104:D$203))/ComCalc!D$37,0)</f>
        <v>0</v>
      </c>
      <c r="E1048">
        <f t="array" ref="E1048">IF(E125,SUM(SqCor!$B23:$CW23*TRANSPOSE(E$104:E$203))/ComCalc!E$37,0)</f>
        <v>0.53980000000000006</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0.19545161290322585</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0.36624999999999996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0.54333333333333333</v>
      </c>
      <c r="P1049">
        <f t="array" ref="P1049">IF(P126,SUM(SqCor!$B24:$CW24*TRANSPOSE(P$104:P$203))/ComCalc!P$37,0)</f>
        <v>0</v>
      </c>
      <c r="Q1049">
        <f t="array" ref="Q1049">IF(Q126,SUM(SqCor!$B24:$CW24*TRANSPOSE(Q$104:Q$203))/ComCalc!Q$37,0)</f>
        <v>0</v>
      </c>
      <c r="R1049">
        <f t="array" ref="R1049">IF(R126,SUM(SqCor!$B24:$CW24*TRANSPOSE(R$104:R$203))/ComCalc!R$37,0)</f>
        <v>0.20496774193548389</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0.27250000000000002</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0.35</v>
      </c>
      <c r="Q1050">
        <f t="array" ref="Q1050">IF(Q127,SUM(SqCor!$B25:$CW25*TRANSPOSE(Q$104:Q$203))/ComCalc!Q$37,0)</f>
        <v>0</v>
      </c>
      <c r="R1050">
        <f t="array" ref="R1050">IF(R127,SUM(SqCor!$B25:$CW25*TRANSPOSE(R$104:R$203))/ComCalc!R$37,0)</f>
        <v>0.12158064516129033</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0.37387500000000001</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0.48333333333333339</v>
      </c>
      <c r="P1051">
        <f t="array" ref="P1051">IF(P128,SUM(SqCor!$B26:$CW26*TRANSPOSE(P$104:P$203))/ComCalc!P$37,0)</f>
        <v>0</v>
      </c>
      <c r="Q1051">
        <f t="array" ref="Q1051">IF(Q128,SUM(SqCor!$B26:$CW26*TRANSPOSE(Q$104:Q$203))/ComCalc!Q$37,0)</f>
        <v>0</v>
      </c>
      <c r="R1051">
        <f t="array" ref="R1051">IF(R128,SUM(SqCor!$B26:$CW26*TRANSPOSE(R$104:R$203))/ComCalc!R$37,0)</f>
        <v>0.22856129032258055</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0.42132500000000006</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0.44014999999999999</v>
      </c>
      <c r="Q1052">
        <f t="array" ref="Q1052">IF(Q129,SUM(SqCor!$B27:$CW27*TRANSPOSE(Q$104:Q$203))/ComCalc!Q$37,0)</f>
        <v>0</v>
      </c>
      <c r="R1052">
        <f t="array" ref="R1052">IF(R129,SUM(SqCor!$B27:$CW27*TRANSPOSE(R$104:R$203))/ComCalc!R$37,0)</f>
        <v>0.25336774193548389</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0.52700000000000002</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0.16316129032258062</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0.62</v>
      </c>
      <c r="E1054">
        <f t="array" ref="E1054">IF(E131,SUM(SqCor!$B29:$CW29*TRANSPOSE(E$104:E$203))/ComCalc!E$37,0)</f>
        <v>0</v>
      </c>
      <c r="F1054">
        <f t="array" ref="F1054">IF(F131,SUM(SqCor!$B29:$CW29*TRANSPOSE(F$104:F$203))/ComCalc!F$37,0)</f>
        <v>0.47000000000000003</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0.20093548387096774</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0.28464285714285714</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0.23833333333333331</v>
      </c>
      <c r="N1055">
        <f t="array" ref="N1055">IF(N132,SUM(SqCor!$B30:$CW30*TRANSPOSE(N$104:N$203))/ComCalc!N$37,0)</f>
        <v>0.51875000000000004</v>
      </c>
      <c r="O1055">
        <f t="array" ref="O1055">IF(O132,SUM(SqCor!$B30:$CW30*TRANSPOSE(O$104:O$203))/ComCalc!O$37,0)</f>
        <v>0</v>
      </c>
      <c r="P1055">
        <f t="array" ref="P1055">IF(P132,SUM(SqCor!$B30:$CW30*TRANSPOSE(P$104:P$203))/ComCalc!P$37,0)</f>
        <v>0</v>
      </c>
      <c r="Q1055">
        <f t="array" ref="Q1055">IF(Q132,SUM(SqCor!$B30:$CW30*TRANSPOSE(Q$104:Q$203))/ComCalc!Q$37,0)</f>
        <v>0.33333333333333331</v>
      </c>
      <c r="R1055">
        <f t="array" ref="R1055">IF(R132,SUM(SqCor!$B30:$CW30*TRANSPOSE(R$104:R$203))/ComCalc!R$37,0)</f>
        <v>0.21890322580645158</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0.2707857142857143</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0.30833333333333335</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0.25112903225806454</v>
      </c>
      <c r="S1056">
        <f t="array" ref="S1056">IF(S133,SUM(SqCor!$B31:$CW31*TRANSPOSE(S$104:S$203))/ComCalc!S$37,0)</f>
        <v>0.56000000000000005</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0.42160000000000003</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0.27552258064516127</v>
      </c>
      <c r="S1057">
        <f t="array" ref="S1057">IF(S134,SUM(SqCor!$B32:$CW32*TRANSPOSE(S$104:S$203))/ComCalc!S$37,0)</f>
        <v>0.68299999999999994</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0.53979999999999995</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0.27534612903225802</v>
      </c>
      <c r="S1058">
        <f t="array" ref="S1058">IF(S135,SUM(SqCor!$B33:$CW33*TRANSPOSE(S$104:S$203))/ComCalc!S$37,0)</f>
        <v>0.53633333333333333</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0.53666666666666663</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0.24312580645161289</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0.34185714285714291</v>
      </c>
      <c r="H1060">
        <f t="array" ref="H1060">IF(H137,SUM(SqCor!$B35:$CW35*TRANSPOSE(H$104:H$203))/ComCalc!H$37,0)</f>
        <v>0</v>
      </c>
      <c r="I1060">
        <f t="array" ref="I1060">IF(I137,SUM(SqCor!$B35:$CW35*TRANSPOSE(I$104:I$203))/ComCalc!I$37,0)</f>
        <v>0</v>
      </c>
      <c r="J1060">
        <f t="array" ref="J1060">IF(J137,SUM(SqCor!$B35:$CW35*TRANSPOSE(J$104:J$203))/ComCalc!J$37,0)</f>
        <v>0.52625</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0.5462499999999999</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0.2163225806451613</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0.41278571428571437</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0.58250000000000002</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0.29209677419354835</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0.12192857142857143</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0.16666666666666666</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0.33333333333333331</v>
      </c>
      <c r="R1062">
        <f t="array" ref="R1062">IF(R139,SUM(SqCor!$B37:$CW37*TRANSPOSE(R$104:R$203))/ComCalc!R$37,0)</f>
        <v>0.10270967741935484</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0.1441442857142857</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0.22923666666666667</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0.33333333333333331</v>
      </c>
      <c r="R1063">
        <f t="array" ref="R1063">IF(R140,SUM(SqCor!$B38:$CW38*TRANSPOSE(R$104:R$203))/ComCalc!R$37,0)</f>
        <v>0.16916193548387096</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0.36646250000000008</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0.44405</v>
      </c>
      <c r="Q1064">
        <f t="array" ref="Q1064">IF(Q141,SUM(SqCor!$B39:$CW39*TRANSPOSE(Q$104:Q$203))/ComCalc!Q$37,0)</f>
        <v>0</v>
      </c>
      <c r="R1064">
        <f t="array" ref="R1064">IF(R141,SUM(SqCor!$B39:$CW39*TRANSPOSE(R$104:R$203))/ComCalc!R$37,0)</f>
        <v>0.1968716129032258</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0.5587375</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0.6</v>
      </c>
      <c r="P1065">
        <f t="array" ref="P1065">IF(P142,SUM(SqCor!$B40:$CW40*TRANSPOSE(P$104:P$203))/ComCalc!P$37,0)</f>
        <v>0</v>
      </c>
      <c r="Q1065">
        <f t="array" ref="Q1065">IF(Q142,SUM(SqCor!$B40:$CW40*TRANSPOSE(Q$104:Q$203))/ComCalc!Q$37,0)</f>
        <v>0</v>
      </c>
      <c r="R1065">
        <f t="array" ref="R1065">IF(R142,SUM(SqCor!$B40:$CW40*TRANSPOSE(R$104:R$203))/ComCalc!R$37,0)</f>
        <v>0.35744838709677418</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0.49417500000000003</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0.33021258064516129</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0.53512499999999996</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0.47389999999999999</v>
      </c>
      <c r="Q1067">
        <f t="array" ref="Q1067">IF(Q144,SUM(SqCor!$B42:$CW42*TRANSPOSE(Q$104:Q$203))/ComCalc!Q$37,0)</f>
        <v>0</v>
      </c>
      <c r="R1067">
        <f t="array" ref="R1067">IF(R144,SUM(SqCor!$B42:$CW42*TRANSPOSE(R$104:R$203))/ComCalc!R$37,0)</f>
        <v>0.34602709677419352</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0.42427857142857139</v>
      </c>
      <c r="H1069">
        <f t="array" ref="H1069">IF(H146,SUM(SqCor!$B44:$CW44*TRANSPOSE(H$104:H$203))/ComCalc!H$37,0)</f>
        <v>0</v>
      </c>
      <c r="I1069">
        <f t="array" ref="I1069">IF(I146,SUM(SqCor!$B44:$CW44*TRANSPOSE(I$104:I$203))/ComCalc!I$37,0)</f>
        <v>0.61</v>
      </c>
      <c r="J1069">
        <f t="array" ref="J1069">IF(J146,SUM(SqCor!$B44:$CW44*TRANSPOSE(J$104:J$203))/ComCalc!J$37,0)</f>
        <v>0</v>
      </c>
      <c r="K1069">
        <f t="array" ref="K1069">IF(K146,SUM(SqCor!$B44:$CW44*TRANSPOSE(K$104:K$203))/ComCalc!K$37,0)</f>
        <v>0.68666666666666665</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0.36099999999999999</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0</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Test 63</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Test 64</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Test 65</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Test 66</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Test 67</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Test 68</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Test 69</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Test 70</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Test 71</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Test 72</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Test 73</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Test 74</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Test 75</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Test 76</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Test 77</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Test 78</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Test 79</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Test 80</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Test 81</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Test 82</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Test 83</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Test 84</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Test 85</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Test 86</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Test 87</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Test 88</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Test 89</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Test 90</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Test 91</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Test 92</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Test 93</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Test 94</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Test 95</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Test 96</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Test 97</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Test 98</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Test 99</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Test 100</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1</v>
      </c>
      <c r="C1130">
        <f>IF(C104*(ComCalc!C$37&gt;1),2*NORMSDIST(-1*ABS(C821/(15*SQRT(1+ComCalc!C$113/(ComCalc!C$37*ComCalc!C$37)-2*Cs!C1027)))),0)</f>
        <v>0.46148136072010454</v>
      </c>
      <c r="D1130">
        <f>IF(D104*(ComCalc!D$37&gt;1),2*NORMSDIST(-1*ABS(D821/(15*SQRT(1+ComCalc!D$113/(ComCalc!D$37*ComCalc!D$37)-2*Cs!D1027)))),0)</f>
        <v>0</v>
      </c>
      <c r="E1130">
        <f>IF(E104*(ComCalc!E$37&gt;1),2*NORMSDIST(-1*ABS(E821/(15*SQRT(1+ComCalc!E$113/(ComCalc!E$37*ComCalc!E$37)-2*Cs!E1027)))),0)</f>
        <v>0.33846884376145864</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0.20142693958521338</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v>
      </c>
      <c r="C1131">
        <f>IF(C105*(ComCalc!C$37&gt;1),2*NORMSDIST(-1*ABS(C822/(15*SQRT(1+ComCalc!C$113/(ComCalc!C$37*ComCalc!C$37)-2*Cs!C1028)))),0)</f>
        <v>0</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1</v>
      </c>
      <c r="C1133">
        <f>IF(C107*(ComCalc!C$37&gt;1),2*NORMSDIST(-1*ABS(C824/(15*SQRT(1+ComCalc!C$113/(ComCalc!C$37*ComCalc!C$37)-2*Cs!C1030)))),0)</f>
        <v>0</v>
      </c>
      <c r="D1133">
        <f>IF(D107*(ComCalc!D$37&gt;1),2*NORMSDIST(-1*ABS(D824/(15*SQRT(1+ComCalc!D$113/(ComCalc!D$37*ComCalc!D$37)-2*Cs!D1030)))),0)</f>
        <v>6.5987372196147087E-2</v>
      </c>
      <c r="E1133">
        <f>IF(E107*(ComCalc!E$37&gt;1),2*NORMSDIST(-1*ABS(E824/(15*SQRT(1+ComCalc!E$113/(ComCalc!E$37*ComCalc!E$37)-2*Cs!E1030)))),0)</f>
        <v>0</v>
      </c>
      <c r="F1133">
        <f>IF(F107*(ComCalc!F$37&gt;1),2*NORMSDIST(-1*ABS(F824/(15*SQRT(1+ComCalc!F$113/(ComCalc!F$37*ComCalc!F$37)-2*Cs!F1030)))),0)</f>
        <v>0.10500150931086544</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0.18422487861060624</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0.79482668805407919</v>
      </c>
      <c r="H1139">
        <f>IF(H113*(ComCalc!H$37&gt;1),2*NORMSDIST(-1*ABS(H830/(15*SQRT(1+ComCalc!H$113/(ComCalc!H$37*ComCalc!H$37)-2*Cs!H1036)))),0)</f>
        <v>0</v>
      </c>
      <c r="I1139">
        <f>IF(I113*(ComCalc!I$37&gt;1),2*NORMSDIST(-1*ABS(I830/(15*SQRT(1+ComCalc!I$113/(ComCalc!I$37*ComCalc!I$37)-2*Cs!I1036)))),0)</f>
        <v>0.32937970297890468</v>
      </c>
      <c r="J1139">
        <f>IF(J113*(ComCalc!J$37&gt;1),2*NORMSDIST(-1*ABS(J830/(15*SQRT(1+ComCalc!J$113/(ComCalc!J$37*ComCalc!J$37)-2*Cs!J1036)))),0)</f>
        <v>0.40254834878998719</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0.58727156480875264</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0.99561738270924383</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0.45282247441906359</v>
      </c>
      <c r="H1144">
        <f>IF(H118*(ComCalc!H$37&gt;1),2*NORMSDIST(-1*ABS(H835/(15*SQRT(1+ComCalc!H$113/(ComCalc!H$37*ComCalc!H$37)-2*Cs!H1041)))),0)</f>
        <v>0</v>
      </c>
      <c r="I1144">
        <f>IF(I118*(ComCalc!I$37&gt;1),2*NORMSDIST(-1*ABS(I835/(15*SQRT(1+ComCalc!I$113/(ComCalc!I$37*ComCalc!I$37)-2*Cs!I1041)))),0)</f>
        <v>0.6368848224184378</v>
      </c>
      <c r="J1144">
        <f>IF(J118*(ComCalc!J$37&gt;1),2*NORMSDIST(-1*ABS(J835/(15*SQRT(1+ComCalc!J$113/(ComCalc!J$37*ComCalc!J$37)-2*Cs!J1041)))),0)</f>
        <v>0</v>
      </c>
      <c r="K1144">
        <f>IF(K118*(ComCalc!K$37&gt;1),2*NORMSDIST(-1*ABS(K835/(15*SQRT(1+ComCalc!K$113/(ComCalc!K$37*ComCalc!K$37)-2*Cs!K1041)))),0)</f>
        <v>0.32174383060668504</v>
      </c>
      <c r="L1144">
        <f>IF(L118*(ComCalc!L$37&gt;1),2*NORMSDIST(-1*ABS(L835/(15*SQRT(1+ComCalc!L$113/(ComCalc!L$37*ComCalc!L$37)-2*Cs!L1041)))),0)</f>
        <v>0.19808523217799287</v>
      </c>
      <c r="M1144">
        <f>IF(M118*(ComCalc!M$37&gt;1),2*NORMSDIST(-1*ABS(M835/(15*SQRT(1+ComCalc!M$113/(ComCalc!M$37*ComCalc!M$37)-2*Cs!M1041)))),0)</f>
        <v>0.54388701114751492</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0.58817597632579555</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0.52378838326546939</v>
      </c>
      <c r="H1145">
        <f>IF(H119*(ComCalc!H$37&gt;1),2*NORMSDIST(-1*ABS(H836/(15*SQRT(1+ComCalc!H$113/(ComCalc!H$37*ComCalc!H$37)-2*Cs!H1042)))),0)</f>
        <v>0</v>
      </c>
      <c r="I1145">
        <f>IF(I119*(ComCalc!I$37&gt;1),2*NORMSDIST(-1*ABS(I836/(15*SQRT(1+ComCalc!I$113/(ComCalc!I$37*ComCalc!I$37)-2*Cs!I1042)))),0)</f>
        <v>0.47676672399857994</v>
      </c>
      <c r="J1145">
        <f>IF(J119*(ComCalc!J$37&gt;1),2*NORMSDIST(-1*ABS(J836/(15*SQRT(1+ComCalc!J$113/(ComCalc!J$37*ComCalc!J$37)-2*Cs!J1042)))),0)</f>
        <v>0</v>
      </c>
      <c r="K1145">
        <f>IF(K119*(ComCalc!K$37&gt;1),2*NORMSDIST(-1*ABS(K836/(15*SQRT(1+ComCalc!K$113/(ComCalc!K$37*ComCalc!K$37)-2*Cs!K1042)))),0)</f>
        <v>0.20394876524333863</v>
      </c>
      <c r="L1145">
        <f>IF(L119*(ComCalc!L$37&gt;1),2*NORMSDIST(-1*ABS(L836/(15*SQRT(1+ComCalc!L$113/(ComCalc!L$37*ComCalc!L$37)-2*Cs!L1042)))),0)</f>
        <v>0</v>
      </c>
      <c r="M1145">
        <f>IF(M119*(ComCalc!M$37&gt;1),2*NORMSDIST(-1*ABS(M836/(15*SQRT(1+ComCalc!M$113/(ComCalc!M$37*ComCalc!M$37)-2*Cs!M1042)))),0)</f>
        <v>0.65206269325800403</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0.69138434580709918</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0.15917653633549125</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0.11635189933617168</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0.14750669023467564</v>
      </c>
      <c r="S1146">
        <f>IF(S120*(ComCalc!S$37&gt;1),2*NORMSDIST(-1*ABS(S837/(15*SQRT(1+ComCalc!S$113/(ComCalc!S$37*ComCalc!S$37)-2*Cs!S1043)))),0)</f>
        <v>0</v>
      </c>
      <c r="T1146">
        <f>IF(T120*(ComCalc!T$37&gt;1),2*NORMSDIST(-1*ABS(T837/(15*SQRT(1+ComCalc!T$113/(ComCalc!T$37*ComCalc!T$37)-2*Cs!T1043)))),0)</f>
        <v>0.16691352910821289</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0.55272947898684199</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0.79255924563943481</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0.4578214099635658</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0.15902409217707206</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0.14799962491701787</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0.17732638749178245</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0.14163337394800699</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0.26217218612010507</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0.45580958675275107</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0.2086648457938079</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0.66205813293084326</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0.55148988933641263</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0.78527762852109118</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0.60900396039230231</v>
      </c>
      <c r="D1151">
        <f>IF(D125*(ComCalc!D$37&gt;1),2*NORMSDIST(-1*ABS(D842/(15*SQRT(1+ComCalc!D$113/(ComCalc!D$37*ComCalc!D$37)-2*Cs!D1048)))),0)</f>
        <v>0</v>
      </c>
      <c r="E1151">
        <f>IF(E125*(ComCalc!E$37&gt;1),2*NORMSDIST(-1*ABS(E842/(15*SQRT(1+ComCalc!E$113/(ComCalc!E$37*ComCalc!E$37)-2*Cs!E1048)))),0)</f>
        <v>0.96489153203156541</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0.77568786036186044</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0.5146647318792863</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0.2772567105597506</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0.60492186596288666</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0.56333646007312654</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0.69584560259146022</v>
      </c>
      <c r="Q1153">
        <f>IF(Q127*(ComCalc!Q$37&gt;1),2*NORMSDIST(-1*ABS(Q844/(15*SQRT(1+ComCalc!Q$113/(ComCalc!Q$37*ComCalc!Q$37)-2*Cs!Q1050)))),0)</f>
        <v>0</v>
      </c>
      <c r="R1153">
        <f>IF(R127*(ComCalc!R$37&gt;1),2*NORMSDIST(-1*ABS(R844/(15*SQRT(1+ComCalc!R$113/(ComCalc!R$37*ComCalc!R$37)-2*Cs!R1050)))),0)</f>
        <v>0.63691325493651307</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0.42323603776796032</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0.53847238098699202</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0.40958357329331085</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0.8525449124886314</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0.9281583592312509</v>
      </c>
      <c r="Q1155">
        <f>IF(Q129*(ComCalc!Q$37&gt;1),2*NORMSDIST(-1*ABS(Q846/(15*SQRT(1+ComCalc!Q$113/(ComCalc!Q$37*ComCalc!Q$37)-2*Cs!Q1052)))),0)</f>
        <v>0</v>
      </c>
      <c r="R1155">
        <f>IF(R129*(ComCalc!R$37&gt;1),2*NORMSDIST(-1*ABS(R846/(15*SQRT(1+ComCalc!R$113/(ComCalc!R$37*ComCalc!R$37)-2*Cs!R1052)))),0)</f>
        <v>0.93389190585051707</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0.7936190599026216</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0.89254441803361539</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6.5987372196147087E-2</v>
      </c>
      <c r="E1157">
        <f>IF(E131*(ComCalc!E$37&gt;1),2*NORMSDIST(-1*ABS(E848/(15*SQRT(1+ComCalc!E$113/(ComCalc!E$37*ComCalc!E$37)-2*Cs!E1054)))),0)</f>
        <v>0</v>
      </c>
      <c r="F1157">
        <f>IF(F131*(ComCalc!F$37&gt;1),2*NORMSDIST(-1*ABS(F848/(15*SQRT(1+ComCalc!F$113/(ComCalc!F$37*ComCalc!F$37)-2*Cs!F1054)))),0)</f>
        <v>0.10723860129038382</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0.16472503378222128</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0.6798779457740256</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0.5505060173456966</v>
      </c>
      <c r="N1158">
        <f>IF(N132*(ComCalc!N$37&gt;1),2*NORMSDIST(-1*ABS(N849/(15*SQRT(1+ComCalc!N$113/(ComCalc!N$37*ComCalc!N$37)-2*Cs!N1055)))),0)</f>
        <v>0.83137997710672773</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0.49624247444426306</v>
      </c>
      <c r="R1158">
        <f>IF(R132*(ComCalc!R$37&gt;1),2*NORMSDIST(-1*ABS(R849/(15*SQRT(1+ComCalc!R$113/(ComCalc!R$37*ComCalc!R$37)-2*Cs!R1055)))),0)</f>
        <v>0.54800412016514943</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0.4306265989692275</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0.28536315083024899</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0.31014682378827285</v>
      </c>
      <c r="S1159">
        <f>IF(S133*(ComCalc!S$37&gt;1),2*NORMSDIST(-1*ABS(S850/(15*SQRT(1+ComCalc!S$113/(ComCalc!S$37*ComCalc!S$37)-2*Cs!S1056)))),0)</f>
        <v>0.28635413044600477</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0.21652657265373329</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0.41844652342033944</v>
      </c>
      <c r="S1160">
        <f>IF(S134*(ComCalc!S$37&gt;1),2*NORMSDIST(-1*ABS(S851/(15*SQRT(1+ComCalc!S$113/(ComCalc!S$37*ComCalc!S$37)-2*Cs!S1057)))),0)</f>
        <v>0.26308578321232062</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0.16559163634555871</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0.17346641264659166</v>
      </c>
      <c r="S1161">
        <f>IF(S135*(ComCalc!S$37&gt;1),2*NORMSDIST(-1*ABS(S852/(15*SQRT(1+ComCalc!S$113/(ComCalc!S$37*ComCalc!S$37)-2*Cs!S1058)))),0)</f>
        <v>7.9122489319723086E-2</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0.92419423133388523</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0.40066370579542004</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0.56810509895659966</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0.26048914050329536</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0.32781576684233488</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0.77011256475341916</v>
      </c>
      <c r="S1163">
        <f>IF(S137*(ComCalc!S$37&gt;1),2*NORMSDIST(-1*ABS(S854/(15*SQRT(1+ComCalc!S$113/(ComCalc!S$37*ComCalc!S$37)-2*Cs!S1060)))),0)</f>
        <v>0</v>
      </c>
      <c r="T1163">
        <f>IF(T137*(ComCalc!T$37&gt;1),2*NORMSDIST(-1*ABS(T854/(15*SQRT(1+ComCalc!T$113/(ComCalc!T$37*ComCalc!T$37)-2*Cs!T1060)))),0)</f>
        <v>0.16691352910821289</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0.48004575744625344</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0.77632743682602157</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0.40690335251867338</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0.66205813293084326</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0.48673672103181753</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0.58253985271066266</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0.53132759259635587</v>
      </c>
      <c r="R1165">
        <f>IF(R139*(ComCalc!R$37&gt;1),2*NORMSDIST(-1*ABS(R856/(15*SQRT(1+ComCalc!R$113/(ComCalc!R$37*ComCalc!R$37)-2*Cs!R1062)))),0)</f>
        <v>0.60275710935683391</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0.8054079036079087</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0.94117833297840059</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0.95659010365227493</v>
      </c>
      <c r="R1166">
        <f>IF(R140*(ComCalc!R$37&gt;1),2*NORMSDIST(-1*ABS(R857/(15*SQRT(1+ComCalc!R$113/(ComCalc!R$37*ComCalc!R$37)-2*Cs!R1063)))),0)</f>
        <v>0.9475968234003852</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0.62317831294427384</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0.78528615116279932</v>
      </c>
      <c r="Q1167">
        <f>IF(Q141*(ComCalc!Q$37&gt;1),2*NORMSDIST(-1*ABS(Q858/(15*SQRT(1+ComCalc!Q$113/(ComCalc!Q$37*ComCalc!Q$37)-2*Cs!Q1064)))),0)</f>
        <v>0</v>
      </c>
      <c r="R1167">
        <f>IF(R141*(ComCalc!R$37&gt;1),2*NORMSDIST(-1*ABS(R858/(15*SQRT(1+ComCalc!R$113/(ComCalc!R$37*ComCalc!R$37)-2*Cs!R1064)))),0)</f>
        <v>0.71339184004271217</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0.40741917959916163</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0.648503379652976</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0.46480416471182046</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0.69536031612690641</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0.66524729004743022</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0.66384184974441407</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0.50023518720936888</v>
      </c>
      <c r="Q1170">
        <f>IF(Q144*(ComCalc!Q$37&gt;1),2*NORMSDIST(-1*ABS(Q861/(15*SQRT(1+ComCalc!Q$113/(ComCalc!Q$37*ComCalc!Q$37)-2*Cs!Q1067)))),0)</f>
        <v>0</v>
      </c>
      <c r="R1170">
        <f>IF(R144*(ComCalc!R$37&gt;1),2*NORMSDIST(-1*ABS(R861/(15*SQRT(1+ComCalc!R$113/(ComCalc!R$37*ComCalc!R$37)-2*Cs!R1067)))),0)</f>
        <v>0.65630446646344842</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1.7826942894980956E-4</v>
      </c>
      <c r="H1172">
        <f>IF(H146*(ComCalc!H$37&gt;1),2*NORMSDIST(-1*ABS(H863/(15*SQRT(1+ComCalc!H$113/(ComCalc!H$37*ComCalc!H$37)-2*Cs!H1069)))),0)</f>
        <v>0</v>
      </c>
      <c r="I1172">
        <f>IF(I146*(ComCalc!I$37&gt;1),2*NORMSDIST(-1*ABS(I863/(15*SQRT(1+ComCalc!I$113/(ComCalc!I$37*ComCalc!I$37)-2*Cs!I1069)))),0)</f>
        <v>6.5503395012270699E-3</v>
      </c>
      <c r="J1172">
        <f>IF(J146*(ComCalc!J$37&gt;1),2*NORMSDIST(-1*ABS(J863/(15*SQRT(1+ComCalc!J$113/(ComCalc!J$37*ComCalc!J$37)-2*Cs!J1069)))),0)</f>
        <v>0</v>
      </c>
      <c r="K1172">
        <f>IF(K146*(ComCalc!K$37&gt;1),2*NORMSDIST(-1*ABS(K863/(15*SQRT(1+ComCalc!K$113/(ComCalc!K$37*ComCalc!K$37)-2*Cs!K1069)))),0)</f>
        <v>1.9940804787148329E-2</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1.1951039737576278E-3</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Test 63</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Test 64</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Test 65</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Test 66</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Test 67</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Test 68</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Test 69</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Test 70</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Test 71</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Test 72</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Test 73</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Test 74</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Test 75</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Test 76</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Test 77</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Test 78</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Test 79</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Test 80</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Test 81</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Test 82</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Test 83</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Test 84</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Test 85</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Test 86</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Test 87</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Test 88</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Test 89</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Test 90</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Test 91</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Test 92</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Test 93</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Test 94</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Test 95</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Test 96</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Test 97</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Test 98</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Test 99</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Test 100</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2</v>
      </c>
      <c r="C1233">
        <f t="shared" si="669"/>
        <v>2</v>
      </c>
      <c r="D1233">
        <f t="shared" si="669"/>
        <v>0</v>
      </c>
      <c r="E1233">
        <f t="shared" si="669"/>
        <v>2</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2</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0</v>
      </c>
      <c r="C1234">
        <f t="shared" si="672"/>
        <v>0</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2</v>
      </c>
      <c r="C1236">
        <f t="shared" si="676"/>
        <v>0</v>
      </c>
      <c r="D1236">
        <f t="shared" si="676"/>
        <v>2</v>
      </c>
      <c r="E1236">
        <f t="shared" si="676"/>
        <v>0</v>
      </c>
      <c r="F1236">
        <f t="shared" si="676"/>
        <v>2</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2</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2</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2</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2</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2</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2</v>
      </c>
      <c r="M1252">
        <f t="shared" si="709"/>
        <v>0</v>
      </c>
      <c r="N1252">
        <f t="shared" si="709"/>
        <v>0</v>
      </c>
      <c r="O1252">
        <f t="shared" si="709"/>
        <v>0</v>
      </c>
      <c r="P1252">
        <f t="shared" si="709"/>
        <v>0</v>
      </c>
      <c r="Q1252">
        <f t="shared" si="709"/>
        <v>0</v>
      </c>
      <c r="R1252">
        <f t="shared" si="709"/>
        <v>2</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2</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2</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2</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2</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2</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2</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2</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2</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2</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2</v>
      </c>
      <c r="N1268">
        <f t="shared" si="741"/>
        <v>0</v>
      </c>
      <c r="O1268">
        <f t="shared" si="741"/>
        <v>0</v>
      </c>
      <c r="P1268">
        <f t="shared" si="741"/>
        <v>0</v>
      </c>
      <c r="Q1268">
        <f t="shared" si="741"/>
        <v>2</v>
      </c>
      <c r="R1268">
        <f t="shared" si="741"/>
        <v>2</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2</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2</v>
      </c>
      <c r="P1271">
        <f t="shared" si="747"/>
        <v>0</v>
      </c>
      <c r="Q1271">
        <f t="shared" si="747"/>
        <v>0</v>
      </c>
      <c r="R1271">
        <f t="shared" si="747"/>
        <v>2</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2</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2</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2</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2</v>
      </c>
      <c r="Q1273">
        <f t="shared" si="751"/>
        <v>0</v>
      </c>
      <c r="R1273">
        <f t="shared" si="751"/>
        <v>2</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4</v>
      </c>
      <c r="H1275">
        <f t="shared" si="754"/>
        <v>0</v>
      </c>
      <c r="I1275">
        <f t="shared" si="754"/>
        <v>3</v>
      </c>
      <c r="J1275">
        <f t="shared" si="754"/>
        <v>0</v>
      </c>
      <c r="K1275">
        <f t="shared" si="754"/>
        <v>2</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3</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0</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0</v>
      </c>
      <c r="S1284">
        <f t="shared" si="773"/>
        <v>0</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Test 63</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Test 64</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Test 65</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Test 66</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Test 67</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Test 68</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Test 69</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Test 70</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Test 71</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Test 72</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Test 73</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Test 74</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Test 75</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Test 76</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Test 77</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Test 78</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Test 79</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Test 80</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Test 81</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Test 82</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Test 83</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Test 84</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Test 85</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Test 86</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Test 87</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Test 88</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Test 89</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Test 90</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Test 91</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Test 92</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Test 93</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Test 94</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Test 95</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Test 96</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Test 97</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Test 98</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Test 99</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Test 100</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
      </c>
      <c r="C1339" t="str">
        <f>IF(C107*(ComCalc!C$37&gt;1),IF(ABS(C824)&gt;=C927,IF(C824&lt;0,"Weakness","Strength"),""),"")</f>
        <v/>
      </c>
      <c r="D1339" t="str">
        <f>IF(D107*(ComCalc!D$37&gt;1),IF(ABS(D824)&gt;=D927,IF(D824&lt;0,"Weakness","Strength"),""),"")</f>
        <v>Strength</v>
      </c>
      <c r="E1339" t="str">
        <f>IF(E107*(ComCalc!E$37&gt;1),IF(ABS(E824)&gt;=E927,IF(E824&lt;0,"Weakness","Strength"),""),"")</f>
        <v/>
      </c>
      <c r="F1339" t="str">
        <f>IF(F107*(ComCalc!F$37&gt;1),IF(ABS(F824)&gt;=F927,IF(F824&lt;0,"Weakness","Strength"),""),"")</f>
        <v>Strength</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Strength</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Weakness</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Weakness</v>
      </c>
      <c r="H1352" t="str">
        <f>IF(H120*(ComCalc!H$37&gt;1),IF(ABS(H837)&gt;=H940,IF(H837&lt;0,"Weakness","Strength"),""),"")</f>
        <v/>
      </c>
      <c r="I1352" t="str">
        <f>IF(I120*(ComCalc!I$37&gt;1),IF(ABS(I837)&gt;=I940,IF(I837&lt;0,"Weakness","Strength"),""),"")</f>
        <v/>
      </c>
      <c r="J1352" t="str">
        <f>IF(J120*(ComCalc!J$37&gt;1),IF(ABS(J837)&gt;=J940,IF(J837&lt;0,"Weakness","Strength"),""),"")</f>
        <v>Weakness</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Weakness</v>
      </c>
      <c r="S1352" t="str">
        <f>IF(S120*(ComCalc!S$37&gt;1),IF(ABS(S837)&gt;=S940,IF(S837&lt;0,"Weakness","Strength"),""),"")</f>
        <v/>
      </c>
      <c r="T1352" t="str">
        <f>IF(T120*(ComCalc!T$37&gt;1),IF(ABS(T837)&gt;=T940,IF(T837&lt;0,"Weakness","Strength"),""),"")</f>
        <v>Weakness</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Weakness</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Weakness</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Weakness</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Weakness</v>
      </c>
      <c r="E1363" t="str">
        <f>IF(E131*(ComCalc!E$37&gt;1),IF(ABS(E848)&gt;=E951,IF(E848&lt;0,"Weakness","Strength"),""),"")</f>
        <v/>
      </c>
      <c r="F1363" t="str">
        <f>IF(F131*(ComCalc!F$37&gt;1),IF(ABS(F848)&gt;=F951,IF(F848&lt;0,"Weakness","Strength"),""),"")</f>
        <v>Weakness</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Strength</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Strength</v>
      </c>
      <c r="S1367" t="str">
        <f>IF(S135*(ComCalc!S$37&gt;1),IF(ABS(S852)&gt;=S955,IF(S852&lt;0,"Weakness","Strength"),""),"")</f>
        <v>Strength</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Strength</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Strength</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Strength</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Strength</v>
      </c>
      <c r="H1378" t="str">
        <f>IF(H146*(ComCalc!H$37&gt;1),IF(ABS(H863)&gt;=H966,IF(H863&lt;0,"Weakness","Strength"),""),"")</f>
        <v/>
      </c>
      <c r="I1378" t="str">
        <f>IF(I146*(ComCalc!I$37&gt;1),IF(ABS(I863)&gt;=I966,IF(I863&lt;0,"Weakness","Strength"),""),"")</f>
        <v>Strength</v>
      </c>
      <c r="J1378" t="str">
        <f>IF(J146*(ComCalc!J$37&gt;1),IF(ABS(J863)&gt;=J966,IF(J863&lt;0,"Weakness","Strength"),""),"")</f>
        <v/>
      </c>
      <c r="K1378" t="str">
        <f>IF(K146*(ComCalc!K$37&gt;1),IF(ABS(K863)&gt;=K966,IF(K863&lt;0,"Weakness","Strength"),""),"")</f>
        <v>Strength</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Strength</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Test 63</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Test 64</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Test 65</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Test 66</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Test 67</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Test 68</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Test 69</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Test 70</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Test 71</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Test 72</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Test 73</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Test 74</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Test 75</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Test 76</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Test 77</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Test 78</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Test 79</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Test 80</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Test 81</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Test 82</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Test 83</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Test 84</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Test 85</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Test 86</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Test 87</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Test 88</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Test 89</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Test 90</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Test 91</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Test 92</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Test 93</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Test 94</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Test 95</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Test 96</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Test 97</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Test 98</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Test 99</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Test 100</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0.5</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2</v>
      </c>
      <c r="C1439">
        <f>IF(C104*(ComCalc!C$37&gt;1),2*ComCalc!C$37*NORMSDIST(-1*ABS(C821/SQRT(ComCalc!C$45/(ComCalc!C$37*ComCalc!C$37)+C715*(ComCalc!C$37-2)/ComCalc!C$37))),0)</f>
        <v>1.0077714394552069</v>
      </c>
      <c r="D1439">
        <f>IF(D104*(ComCalc!D$37&gt;1),2*ComCalc!D$37*NORMSDIST(-1*ABS(D821/SQRT(ComCalc!D$45/(ComCalc!D$37*ComCalc!D$37)+D715*(ComCalc!D$37-2)/ComCalc!D$37))),0)</f>
        <v>0</v>
      </c>
      <c r="E1439">
        <f>IF(E104*(ComCalc!E$37&gt;1),2*ComCalc!E$37*NORMSDIST(-1*ABS(E821/SQRT(ComCalc!E$45/(ComCalc!E$37*ComCalc!E$37)+E715*(ComCalc!E$37-2)/ComCalc!E$37))),0)</f>
        <v>0.27167364049651843</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0.17677038867335401</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0</v>
      </c>
      <c r="C1440">
        <f>IF(C105*(ComCalc!C$37&gt;1),2*ComCalc!C$37*NORMSDIST(-1*ABS(C822/SQRT(ComCalc!C$45/(ComCalc!C$37*ComCalc!C$37)+C716*(ComCalc!C$37-2)/ComCalc!C$37))),0)</f>
        <v>0</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2</v>
      </c>
      <c r="C1442">
        <f>IF(C107*(ComCalc!C$37&gt;1),2*ComCalc!C$37*NORMSDIST(-1*ABS(C824/SQRT(ComCalc!C$45/(ComCalc!C$37*ComCalc!C$37)+C718*(ComCalc!C$37-2)/ComCalc!C$37))),0)</f>
        <v>0</v>
      </c>
      <c r="D1442">
        <f>IF(D107*(ComCalc!D$37&gt;1),2*ComCalc!D$37*NORMSDIST(-1*ABS(D824/SQRT(ComCalc!D$45/(ComCalc!D$37*ComCalc!D$37)+D718*(ComCalc!D$37-2)/ComCalc!D$37))),0)</f>
        <v>3.8850352387761756E-4</v>
      </c>
      <c r="E1442">
        <f>IF(E107*(ComCalc!E$37&gt;1),2*ComCalc!E$37*NORMSDIST(-1*ABS(E824/SQRT(ComCalc!E$45/(ComCalc!E$37*ComCalc!E$37)+E718*(ComCalc!E$37-2)/ComCalc!E$37))),0)</f>
        <v>0</v>
      </c>
      <c r="F1442">
        <f>IF(F107*(ComCalc!F$37&gt;1),2*ComCalc!F$37*NORMSDIST(-1*ABS(F824/SQRT(ComCalc!F$45/(ComCalc!F$37*ComCalc!F$37)+F718*(ComCalc!F$37-2)/ComCalc!F$37))),0)</f>
        <v>7.7080711318529126E-3</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5.5541589775618835E-2</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8.6974981318013977</v>
      </c>
      <c r="H1448">
        <f>IF(H113*(ComCalc!H$37&gt;1),2*ComCalc!H$37*NORMSDIST(-1*ABS(H830/SQRT(ComCalc!H$45/(ComCalc!H$37*ComCalc!H$37)+H724*(ComCalc!H$37-2)/ComCalc!H$37))),0)</f>
        <v>0</v>
      </c>
      <c r="I1448">
        <f>IF(I113*(ComCalc!I$37&gt;1),2*ComCalc!I$37*NORMSDIST(-1*ABS(I830/SQRT(ComCalc!I$45/(ComCalc!I$37*ComCalc!I$37)+I724*(ComCalc!I$37-2)/ComCalc!I$37))),0)</f>
        <v>5.6476845158405481E-2</v>
      </c>
      <c r="J1448">
        <f>IF(J113*(ComCalc!J$37&gt;1),2*ComCalc!J$37*NORMSDIST(-1*ABS(J830/SQRT(ComCalc!J$45/(ComCalc!J$37*ComCalc!J$37)+J724*(ComCalc!J$37-2)/ComCalc!J$37))),0)</f>
        <v>0.25699274144243256</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0.87831476730310487</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30.714749189460942</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0.94643986691484983</v>
      </c>
      <c r="H1453">
        <f>IF(H118*(ComCalc!H$37&gt;1),2*ComCalc!H$37*NORMSDIST(-1*ABS(H835/SQRT(ComCalc!H$45/(ComCalc!H$37*ComCalc!H$37)+H729*(ComCalc!H$37-2)/ComCalc!H$37))),0)</f>
        <v>0</v>
      </c>
      <c r="I1453">
        <f>IF(I118*(ComCalc!I$37&gt;1),2*ComCalc!I$37*NORMSDIST(-1*ABS(I835/SQRT(ComCalc!I$45/(ComCalc!I$37*ComCalc!I$37)+I729*(ComCalc!I$37-2)/ComCalc!I$37))),0)</f>
        <v>1.2358315200500642</v>
      </c>
      <c r="J1453">
        <f>IF(J118*(ComCalc!J$37&gt;1),2*ComCalc!J$37*NORMSDIST(-1*ABS(J835/SQRT(ComCalc!J$45/(ComCalc!J$37*ComCalc!J$37)+J729*(ComCalc!J$37-2)/ComCalc!J$37))),0)</f>
        <v>0</v>
      </c>
      <c r="K1453">
        <f>IF(K118*(ComCalc!K$37&gt;1),2*ComCalc!K$37*NORMSDIST(-1*ABS(K835/SQRT(ComCalc!K$45/(ComCalc!K$37*ComCalc!K$37)+K729*(ComCalc!K$37-2)/ComCalc!K$37))),0)</f>
        <v>0.14034561210522453</v>
      </c>
      <c r="L1453">
        <f>IF(L118*(ComCalc!L$37&gt;1),2*ComCalc!L$37*NORMSDIST(-1*ABS(L835/SQRT(ComCalc!L$45/(ComCalc!L$37*ComCalc!L$37)+L729*(ComCalc!L$37-2)/ComCalc!L$37))),0)</f>
        <v>2.6054107677657094E-2</v>
      </c>
      <c r="M1453">
        <f>IF(M118*(ComCalc!M$37&gt;1),2*ComCalc!M$37*NORMSDIST(-1*ABS(M835/SQRT(ComCalc!M$45/(ComCalc!M$37*ComCalc!M$37)+M729*(ComCalc!M$37-2)/ComCalc!M$37))),0)</f>
        <v>1.08559035900246</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6.1766810520076252</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1.8576045533721532</v>
      </c>
      <c r="H1454">
        <f>IF(H119*(ComCalc!H$37&gt;1),2*ComCalc!H$37*NORMSDIST(-1*ABS(H836/SQRT(ComCalc!H$45/(ComCalc!H$37*ComCalc!H$37)+H730*(ComCalc!H$37-2)/ComCalc!H$37))),0)</f>
        <v>0</v>
      </c>
      <c r="I1454">
        <f>IF(I119*(ComCalc!I$37&gt;1),2*ComCalc!I$37*NORMSDIST(-1*ABS(I836/SQRT(ComCalc!I$45/(ComCalc!I$37*ComCalc!I$37)+I730*(ComCalc!I$37-2)/ComCalc!I$37))),0)</f>
        <v>0.55058338207305868</v>
      </c>
      <c r="J1454">
        <f>IF(J119*(ComCalc!J$37&gt;1),2*ComCalc!J$37*NORMSDIST(-1*ABS(J836/SQRT(ComCalc!J$45/(ComCalc!J$37*ComCalc!J$37)+J730*(ComCalc!J$37-2)/ComCalc!J$37))),0)</f>
        <v>0</v>
      </c>
      <c r="K1454">
        <f>IF(K119*(ComCalc!K$37&gt;1),2*ComCalc!K$37*NORMSDIST(-1*ABS(K836/SQRT(ComCalc!K$45/(ComCalc!K$37*ComCalc!K$37)+K730*(ComCalc!K$37-2)/ComCalc!K$37))),0)</f>
        <v>3.7587636703016479E-2</v>
      </c>
      <c r="L1454">
        <f>IF(L119*(ComCalc!L$37&gt;1),2*ComCalc!L$37*NORMSDIST(-1*ABS(L836/SQRT(ComCalc!L$45/(ComCalc!L$37*ComCalc!L$37)+L730*(ComCalc!L$37-2)/ComCalc!L$37))),0)</f>
        <v>0</v>
      </c>
      <c r="M1454">
        <f>IF(M119*(ComCalc!M$37&gt;1),2*ComCalc!M$37*NORMSDIST(-1*ABS(M836/SQRT(ComCalc!M$45/(ComCalc!M$37*ComCalc!M$37)+M730*(ComCalc!M$37-2)/ComCalc!M$37))),0)</f>
        <v>1.9538029929279119</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10.631537672131618</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1.0555538876963064E-2</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4.8466968225083187E-2</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3.5821746480803919E-3</v>
      </c>
      <c r="S1455">
        <f>IF(S120*(ComCalc!S$37&gt;1),2*ComCalc!S$37*NORMSDIST(-1*ABS(S837/SQRT(ComCalc!S$45/(ComCalc!S$37*ComCalc!S$37)+S731*(ComCalc!S$37-2)/ComCalc!S$37))),0)</f>
        <v>0</v>
      </c>
      <c r="T1455">
        <f>IF(T120*(ComCalc!T$37&gt;1),2*ComCalc!T$37*NORMSDIST(-1*ABS(T837/SQRT(ComCalc!T$45/(ComCalc!T$37*ComCalc!T$37)+T731*(ComCalc!T$37-2)/ComCalc!T$37))),0)</f>
        <v>1.6984536616383595E-3</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6.2104076873059757</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2.8730016700490197</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10.053332659086506</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8.2663957002885556E-3</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6.1159182003272375E-2</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6.0343397208788823E-3</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2.0825120495781427E-3</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0.64809729837807195</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0.63131800751337264</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0.64304889375324248</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0.83316743571375473</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1.8397334170085284</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21.941710227598826</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1.2893858170186674</v>
      </c>
      <c r="D1460">
        <f>IF(D125*(ComCalc!D$37&gt;1),2*ComCalc!D$37*NORMSDIST(-1*ABS(D842/SQRT(ComCalc!D$45/(ComCalc!D$37*ComCalc!D$37)+D736*(ComCalc!D$37-2)/ComCalc!D$37))),0)</f>
        <v>0</v>
      </c>
      <c r="E1460">
        <f>IF(E125*(ComCalc!E$37&gt;1),2*ComCalc!E$37*NORMSDIST(-1*ABS(E842/SQRT(ComCalc!E$45/(ComCalc!E$37*ComCalc!E$37)+E736*(ComCalc!E$37-2)/ComCalc!E$37))),0)</f>
        <v>4.8276744825819691</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22.140468726643821</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3.1168852569946948</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0.47446794166589656</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14.92822188936465</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3.7095354225137194</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2.4386375461578207</v>
      </c>
      <c r="Q1462">
        <f>IF(Q127*(ComCalc!Q$37&gt;1),2*ComCalc!Q$37*NORMSDIST(-1*ABS(Q844/SQRT(ComCalc!Q$45/(ComCalc!Q$37*ComCalc!Q$37)+Q738*(ComCalc!Q$37-2)/ComCalc!Q$37))),0)</f>
        <v>0</v>
      </c>
      <c r="R1462">
        <f>IF(R127*(ComCalc!R$37&gt;1),2*ComCalc!R$37*NORMSDIST(-1*ABS(R844/SQRT(ComCalc!R$45/(ComCalc!R$37*ComCalc!R$37)+R738*(ComCalc!R$37-2)/ComCalc!R$37))),0)</f>
        <v>17.18862153127019</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1.424125612850843</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0.89015257896618105</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4.5229629292353968</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5.9425458103625921</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3.5089381987727948</v>
      </c>
      <c r="Q1464">
        <f>IF(Q129*(ComCalc!Q$37&gt;1),2*ComCalc!Q$37*NORMSDIST(-1*ABS(Q846/SQRT(ComCalc!Q$45/(ComCalc!Q$37*ComCalc!Q$37)+Q740*(ComCalc!Q$37-2)/ComCalc!Q$37))),0)</f>
        <v>0</v>
      </c>
      <c r="R1464">
        <f>IF(R129*(ComCalc!R$37&gt;1),2*ComCalc!R$37*NORMSDIST(-1*ABS(R846/SQRT(ComCalc!R$45/(ComCalc!R$37*ComCalc!R$37)+R740*(ComCalc!R$37-2)/ComCalc!R$37))),0)</f>
        <v>26.946676633098889</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2.1203395958485869</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25.936237041535669</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3.8850352387761756E-4</v>
      </c>
      <c r="E1466">
        <f>IF(E131*(ComCalc!E$37&gt;1),2*ComCalc!E$37*NORMSDIST(-1*ABS(E848/SQRT(ComCalc!E$45/(ComCalc!E$37*ComCalc!E$37)+E742*(ComCalc!E$37-2)/ComCalc!E$37))),0)</f>
        <v>0</v>
      </c>
      <c r="F1466">
        <f>IF(F131*(ComCalc!F$37&gt;1),2*ComCalc!F$37*NORMSDIST(-1*ABS(F848/SQRT(ComCalc!F$45/(ComCalc!F$37*ComCalc!F$37)+F742*(ComCalc!F$37-2)/ComCalc!F$37))),0)</f>
        <v>1.0917482546453319E-2</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0.39686496634129115</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3.4085243140309536</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0.50139389900145126</v>
      </c>
      <c r="N1467">
        <f>IF(N132*(ComCalc!N$37&gt;1),2*ComCalc!N$37*NORMSDIST(-1*ABS(N849/SQRT(ComCalc!N$45/(ComCalc!N$37*ComCalc!N$37)+N743*(ComCalc!N$37-2)/ComCalc!N$37))),0)</f>
        <v>2.3098746497091982</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0.3065869120437627</v>
      </c>
      <c r="R1467">
        <f>IF(R132*(ComCalc!R$37&gt;1),2*ComCalc!R$37*NORMSDIST(-1*ABS(R849/SQRT(ComCalc!R$45/(ComCalc!R$37*ComCalc!R$37)+R743*(ComCalc!R$37-2)/ComCalc!R$37))),0)</f>
        <v>2.3809772334085615</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2.0106258160015105</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0.2981465872057365</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2.1995353930791168</v>
      </c>
      <c r="S1468">
        <f>IF(S133*(ComCalc!S$37&gt;1),2*ComCalc!S$37*NORMSDIST(-1*ABS(S850/SQRT(ComCalc!S$45/(ComCalc!S$37*ComCalc!S$37)+S744*(ComCalc!S$37-2)/ComCalc!S$37))),0)</f>
        <v>0.12378525929362585</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9.6723397440096393E-2</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3.5925958283038915</v>
      </c>
      <c r="S1469">
        <f>IF(S134*(ComCalc!S$37&gt;1),2*ComCalc!S$37*NORMSDIST(-1*ABS(S851/SQRT(ComCalc!S$45/(ComCalc!S$37*ComCalc!S$37)+S745*(ComCalc!S$37-2)/ComCalc!S$37))),0)</f>
        <v>0.32879575019734819</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5.6125863676452035E-3</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3.3492730198594138E-12</v>
      </c>
      <c r="S1470">
        <f>IF(S135*(ComCalc!S$37&gt;1),2*ComCalc!S$37*NORMSDIST(-1*ABS(S852/SQRT(ComCalc!S$45/(ComCalc!S$37*ComCalc!S$37)+S746*(ComCalc!S$37-2)/ComCalc!S$37))),0)</f>
        <v>1.7042073196954829E-7</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2.4520839941555304</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2.6505548500800602E-4</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2.4361413281879596</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1.3722824675160917E-2</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9.4540407931335613E-2</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13.362242244769815</v>
      </c>
      <c r="S1472">
        <f>IF(S137*(ComCalc!S$37&gt;1),2*ComCalc!S$37*NORMSDIST(-1*ABS(S854/SQRT(ComCalc!S$45/(ComCalc!S$37*ComCalc!S$37)+S748*(ComCalc!S$37-2)/ComCalc!S$37))),0)</f>
        <v>0</v>
      </c>
      <c r="T1472">
        <f>IF(T137*(ComCalc!T$37&gt;1),2*ComCalc!T$37*NORMSDIST(-1*ABS(T854/SQRT(ComCalc!T$45/(ComCalc!T$37*ComCalc!T$37)+T748*(ComCalc!T$37-2)/ComCalc!T$37))),0)</f>
        <v>1.6984536616383595E-3</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1.277199780233004</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2.5776493350792453</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0.61470896287279497</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0.83316743571375473</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2.2881323470421253</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1.5862036528347563</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0.69353132551204433</v>
      </c>
      <c r="R1474">
        <f>IF(R139*(ComCalc!R$37&gt;1),2*ComCalc!R$37*NORMSDIST(-1*ABS(R856/SQRT(ComCalc!R$45/(ComCalc!R$37*ComCalc!R$37)+R750*(ComCalc!R$37-2)/ComCalc!R$37))),0)</f>
        <v>9.8241209456518401</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9.4478951213134206</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5.4138623315770946</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2.7712103916973789</v>
      </c>
      <c r="R1475">
        <f>IF(R140*(ComCalc!R$37&gt;1),2*ComCalc!R$37*NORMSDIST(-1*ABS(R857/SQRT(ComCalc!R$45/(ComCalc!R$37*ComCalc!R$37)+R751*(ComCalc!R$37-2)/ComCalc!R$37))),0)</f>
        <v>28.478477242960963</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2.7541355901467184</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2.5722317194631588</v>
      </c>
      <c r="Q1476">
        <f>IF(Q141*(ComCalc!Q$37&gt;1),2*ComCalc!Q$37*NORMSDIST(-1*ABS(Q858/SQRT(ComCalc!Q$45/(ComCalc!Q$37*ComCalc!Q$37)+Q752*(ComCalc!Q$37-2)/ComCalc!Q$37))),0)</f>
        <v>0</v>
      </c>
      <c r="R1476">
        <f>IF(R141*(ComCalc!R$37&gt;1),2*ComCalc!R$37*NORMSDIST(-1*ABS(R858/SQRT(ComCalc!R$45/(ComCalc!R$37*ComCalc!R$37)+R752*(ComCalc!R$37-2)/ComCalc!R$37))),0)</f>
        <v>13.43944333877052</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2.9601228093170513</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1.6818730740574845</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9.8241209456518401</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5.0580471828189832</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17.324224955628367</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5.3039218468195664</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1.564921080579833</v>
      </c>
      <c r="Q1479">
        <f>IF(Q144*(ComCalc!Q$37&gt;1),2*ComCalc!Q$37*NORMSDIST(-1*ABS(Q861/SQRT(ComCalc!Q$45/(ComCalc!Q$37*ComCalc!Q$37)+Q755*(ComCalc!Q$37-2)/ComCalc!Q$37))),0)</f>
        <v>0</v>
      </c>
      <c r="R1479">
        <f>IF(R144*(ComCalc!R$37&gt;1),2*ComCalc!R$37*NORMSDIST(-1*ABS(R861/SQRT(ComCalc!R$45/(ComCalc!R$37*ComCalc!R$37)+R755*(ComCalc!R$37-2)/ComCalc!R$37))),0)</f>
        <v>18.570901269598941</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2.7562310994880682E-12</v>
      </c>
      <c r="H1481">
        <f>IF(H146*(ComCalc!H$37&gt;1),2*ComCalc!H$37*NORMSDIST(-1*ABS(H863/SQRT(ComCalc!H$45/(ComCalc!H$37*ComCalc!H$37)+H757*(ComCalc!H$37-2)/ComCalc!H$37))),0)</f>
        <v>0</v>
      </c>
      <c r="I1481">
        <f>IF(I146*(ComCalc!I$37&gt;1),2*ComCalc!I$37*NORMSDIST(-1*ABS(I863/SQRT(ComCalc!I$45/(ComCalc!I$37*ComCalc!I$37)+I757*(ComCalc!I$37-2)/ComCalc!I$37))),0)</f>
        <v>1.2638110371730082E-6</v>
      </c>
      <c r="J1481">
        <f>IF(J146*(ComCalc!J$37&gt;1),2*ComCalc!J$37*NORMSDIST(-1*ABS(J863/SQRT(ComCalc!J$45/(ComCalc!J$37*ComCalc!J$37)+J757*(ComCalc!J$37-2)/ComCalc!J$37))),0)</f>
        <v>0</v>
      </c>
      <c r="K1481">
        <f>IF(K146*(ComCalc!K$37&gt;1),2*ComCalc!K$37*NORMSDIST(-1*ABS(K863/SQRT(ComCalc!K$45/(ComCalc!K$37*ComCalc!K$37)+K757*(ComCalc!K$37-2)/ComCalc!K$37))),0)</f>
        <v>1.8068085431456316E-5</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5.9182931822520157E-10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0</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0</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Test 63</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Test 64</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Test 65</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Test 66</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Test 67</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Test 68</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Test 69</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Test 70</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Test 71</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Test 72</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Test 73</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Test 74</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Test 75</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Test 76</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Test 77</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Test 78</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Test 79</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Test 80</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Test 81</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Test 82</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Test 83</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Test 84</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Test 85</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Test 86</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Test 87</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Test 88</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Test 89</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Test 90</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Test 91</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Test 92</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Test 93</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Test 94</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Test 95</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Test 96</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Test 97</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Test 98</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Test 99</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Test 100</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2</v>
      </c>
      <c r="C1542">
        <f t="shared" si="875"/>
        <v>2</v>
      </c>
      <c r="D1542">
        <f t="shared" si="875"/>
        <v>0</v>
      </c>
      <c r="E1542">
        <f t="shared" si="875"/>
        <v>2</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2</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0</v>
      </c>
      <c r="C1543">
        <f t="shared" si="878"/>
        <v>0</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2</v>
      </c>
      <c r="C1545">
        <f t="shared" si="882"/>
        <v>0</v>
      </c>
      <c r="D1545">
        <f t="shared" si="882"/>
        <v>4</v>
      </c>
      <c r="E1545">
        <f t="shared" si="882"/>
        <v>0</v>
      </c>
      <c r="F1545">
        <f t="shared" si="882"/>
        <v>3</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2</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2</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2</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2</v>
      </c>
      <c r="H1557">
        <f t="shared" si="906"/>
        <v>0</v>
      </c>
      <c r="I1557">
        <f t="shared" si="906"/>
        <v>2</v>
      </c>
      <c r="J1557">
        <f t="shared" si="906"/>
        <v>0</v>
      </c>
      <c r="K1557">
        <f t="shared" si="906"/>
        <v>2</v>
      </c>
      <c r="L1557">
        <f t="shared" ref="L1557:U1557" si="907">IF(L1454=0,0,IF(L1454&lt;0.000001,7,IF(L1454&lt;0.00001,6,IF(L1454&lt;0.0001,5,IF(L1454&lt;0.001,4,IF(L1454&lt;0.01,3,2))))))</f>
        <v>0</v>
      </c>
      <c r="M1557">
        <f t="shared" si="907"/>
        <v>2</v>
      </c>
      <c r="N1557">
        <f t="shared" si="907"/>
        <v>0</v>
      </c>
      <c r="O1557">
        <f t="shared" si="907"/>
        <v>0</v>
      </c>
      <c r="P1557">
        <f t="shared" si="907"/>
        <v>0</v>
      </c>
      <c r="Q1557">
        <f t="shared" si="907"/>
        <v>0</v>
      </c>
      <c r="R1557">
        <f t="shared" si="907"/>
        <v>2</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2</v>
      </c>
      <c r="H1558">
        <f t="shared" si="908"/>
        <v>0</v>
      </c>
      <c r="I1558">
        <f t="shared" si="908"/>
        <v>0</v>
      </c>
      <c r="J1558">
        <f t="shared" si="908"/>
        <v>2</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3</v>
      </c>
      <c r="S1558">
        <f t="shared" si="909"/>
        <v>0</v>
      </c>
      <c r="T1558">
        <f t="shared" si="909"/>
        <v>3</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3</v>
      </c>
      <c r="H1560">
        <f t="shared" si="912"/>
        <v>0</v>
      </c>
      <c r="I1560">
        <f t="shared" si="912"/>
        <v>0</v>
      </c>
      <c r="J1560">
        <f t="shared" si="912"/>
        <v>2</v>
      </c>
      <c r="K1560">
        <f t="shared" si="912"/>
        <v>0</v>
      </c>
      <c r="L1560">
        <f t="shared" ref="L1560:U1560" si="913">IF(L1457=0,0,IF(L1457&lt;0.000001,7,IF(L1457&lt;0.00001,6,IF(L1457&lt;0.0001,5,IF(L1457&lt;0.001,4,IF(L1457&lt;0.01,3,2))))))</f>
        <v>0</v>
      </c>
      <c r="M1560">
        <f t="shared" si="913"/>
        <v>0</v>
      </c>
      <c r="N1560">
        <f t="shared" si="913"/>
        <v>3</v>
      </c>
      <c r="O1560">
        <f t="shared" si="913"/>
        <v>0</v>
      </c>
      <c r="P1560">
        <f t="shared" si="913"/>
        <v>0</v>
      </c>
      <c r="Q1560">
        <f t="shared" si="913"/>
        <v>0</v>
      </c>
      <c r="R1560">
        <f t="shared" si="913"/>
        <v>3</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2</v>
      </c>
      <c r="H1561">
        <f t="shared" si="914"/>
        <v>0</v>
      </c>
      <c r="I1561">
        <f t="shared" si="914"/>
        <v>0</v>
      </c>
      <c r="J1561">
        <f t="shared" si="914"/>
        <v>0</v>
      </c>
      <c r="K1561">
        <f t="shared" si="914"/>
        <v>0</v>
      </c>
      <c r="L1561">
        <f t="shared" ref="L1561:U1561" si="915">IF(L1458=0,0,IF(L1458&lt;0.000001,7,IF(L1458&lt;0.00001,6,IF(L1458&lt;0.0001,5,IF(L1458&lt;0.001,4,IF(L1458&lt;0.01,3,2))))))</f>
        <v>2</v>
      </c>
      <c r="M1561">
        <f t="shared" si="915"/>
        <v>0</v>
      </c>
      <c r="N1561">
        <f t="shared" si="915"/>
        <v>0</v>
      </c>
      <c r="O1561">
        <f t="shared" si="915"/>
        <v>0</v>
      </c>
      <c r="P1561">
        <f t="shared" si="915"/>
        <v>0</v>
      </c>
      <c r="Q1561">
        <f t="shared" si="915"/>
        <v>0</v>
      </c>
      <c r="R1561">
        <f t="shared" si="915"/>
        <v>2</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2</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2</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4</v>
      </c>
      <c r="E1569">
        <f t="shared" si="930"/>
        <v>0</v>
      </c>
      <c r="F1569">
        <f t="shared" si="930"/>
        <v>2</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2</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2</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2</v>
      </c>
      <c r="N1570">
        <f t="shared" si="933"/>
        <v>2</v>
      </c>
      <c r="O1570">
        <f t="shared" si="933"/>
        <v>0</v>
      </c>
      <c r="P1570">
        <f t="shared" si="933"/>
        <v>0</v>
      </c>
      <c r="Q1570">
        <f t="shared" si="933"/>
        <v>2</v>
      </c>
      <c r="R1570">
        <f t="shared" si="933"/>
        <v>2</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2</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2</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3</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7</v>
      </c>
      <c r="S1573">
        <f t="shared" si="939"/>
        <v>7</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2</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4</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2</v>
      </c>
      <c r="K1575">
        <f t="shared" si="942"/>
        <v>0</v>
      </c>
      <c r="L1575">
        <f t="shared" ref="L1575:U1575" si="943">IF(L1472=0,0,IF(L1472&lt;0.000001,7,IF(L1472&lt;0.00001,6,IF(L1472&lt;0.0001,5,IF(L1472&lt;0.001,4,IF(L1472&lt;0.01,3,2))))))</f>
        <v>0</v>
      </c>
      <c r="M1575">
        <f t="shared" si="943"/>
        <v>0</v>
      </c>
      <c r="N1575">
        <f t="shared" si="943"/>
        <v>2</v>
      </c>
      <c r="O1575">
        <f t="shared" si="943"/>
        <v>0</v>
      </c>
      <c r="P1575">
        <f t="shared" si="943"/>
        <v>0</v>
      </c>
      <c r="Q1575">
        <f t="shared" si="943"/>
        <v>0</v>
      </c>
      <c r="R1575">
        <f t="shared" si="943"/>
        <v>2</v>
      </c>
      <c r="S1575">
        <f t="shared" si="943"/>
        <v>0</v>
      </c>
      <c r="T1575">
        <f t="shared" si="943"/>
        <v>3</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2</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2</v>
      </c>
      <c r="N1577">
        <f t="shared" si="947"/>
        <v>0</v>
      </c>
      <c r="O1577">
        <f t="shared" si="947"/>
        <v>0</v>
      </c>
      <c r="P1577">
        <f t="shared" si="947"/>
        <v>0</v>
      </c>
      <c r="Q1577">
        <f t="shared" si="947"/>
        <v>2</v>
      </c>
      <c r="R1577">
        <f t="shared" si="947"/>
        <v>2</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2</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2</v>
      </c>
      <c r="P1580">
        <f t="shared" si="953"/>
        <v>0</v>
      </c>
      <c r="Q1580">
        <f t="shared" si="953"/>
        <v>0</v>
      </c>
      <c r="R1580">
        <f t="shared" si="953"/>
        <v>2</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2</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2</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2</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2</v>
      </c>
      <c r="Q1582">
        <f t="shared" si="957"/>
        <v>0</v>
      </c>
      <c r="R1582">
        <f t="shared" si="957"/>
        <v>2</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7</v>
      </c>
      <c r="H1584">
        <f t="shared" si="960"/>
        <v>0</v>
      </c>
      <c r="I1584">
        <f t="shared" si="960"/>
        <v>6</v>
      </c>
      <c r="J1584">
        <f t="shared" si="960"/>
        <v>0</v>
      </c>
      <c r="K1584">
        <f t="shared" si="960"/>
        <v>5</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7</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0</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0</v>
      </c>
      <c r="S1593">
        <f t="shared" si="979"/>
        <v>0</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Test 63</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Test 64</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Test 65</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Test 66</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Test 67</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Test 68</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Test 69</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Test 70</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Test 71</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Test 72</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Test 73</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Test 74</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Test 75</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Test 76</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Test 77</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Test 78</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Test 79</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Test 80</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Test 81</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Test 82</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Test 83</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Test 84</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Test 85</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Test 86</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Test 87</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Test 88</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Test 89</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Test 90</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Test 91</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Test 92</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Test 93</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Test 94</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Test 95</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Test 96</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Test 97</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Test 98</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Test 99</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Test 100</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f t="array" ref="B1645">IF(B104,SUM(TRANSPOSE(B$104:B$203)*SqCor!$B2:$CW2)/SQRT(ComCalc!B$113),"")</f>
        <v>0.86890735984913836</v>
      </c>
      <c r="C1645">
        <f t="array" ref="C1645">IF(C104,SUM(TRANSPOSE(C$104:C$203)*SqCor!$B2:$CW2)/SQRT(ComCalc!C$113),"")</f>
        <v>0.90483809662000814</v>
      </c>
      <c r="D1645" t="str">
        <f t="array" ref="D1645">IF(D104,SUM(TRANSPOSE(D$104:D$203)*SqCor!$B2:$CW2)/SQRT(ComCalc!D$113),"")</f>
        <v/>
      </c>
      <c r="E1645">
        <f t="array" ref="E1645">IF(E104,SUM(TRANSPOSE(E$104:E$203)*SqCor!$B2:$CW2)/SQRT(ComCalc!E$113),"")</f>
        <v>0.67453594877797474</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f t="array" ref="R1645">IF(R104,SUM(TRANSPOSE(R$104:R$203)*SqCor!$B2:$CW2)/SQRT(ComCalc!R$113),"")</f>
        <v>0.64597769465188837</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t="str">
        <f t="array" ref="B1646">IF(B105,SUM(TRANSPOSE(B$104:B$203)*SqCor!$B3:$CW3)/SQRT(ComCalc!B$113),"")</f>
        <v/>
      </c>
      <c r="C1646" t="str">
        <f t="array" ref="C1646">IF(C105,SUM(TRANSPOSE(C$104:C$203)*SqCor!$B3:$CW3)/SQRT(ComCalc!C$113),"")</f>
        <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f t="array" ref="B1648">IF(B107,SUM(TRANSPOSE(B$104:B$203)*SqCor!$B5:$CW5)/SQRT(ComCalc!B$113),"")</f>
        <v>0.86890735984913836</v>
      </c>
      <c r="C1648" t="str">
        <f t="array" ref="C1648">IF(C107,SUM(TRANSPOSE(C$104:C$203)*SqCor!$B5:$CW5)/SQRT(ComCalc!C$113),"")</f>
        <v/>
      </c>
      <c r="D1648">
        <f t="array" ref="D1648">IF(D107,SUM(TRANSPOSE(D$104:D$203)*SqCor!$B5:$CW5)/SQRT(ComCalc!D$113),"")</f>
        <v>0.78740078740118102</v>
      </c>
      <c r="E1648" t="str">
        <f t="array" ref="E1648">IF(E107,SUM(TRANSPOSE(E$104:E$203)*SqCor!$B5:$CW5)/SQRT(ComCalc!E$113),"")</f>
        <v/>
      </c>
      <c r="F1648">
        <f t="array" ref="F1648">IF(F107,SUM(TRANSPOSE(F$104:F$203)*SqCor!$B5:$CW5)/SQRT(ComCalc!F$113),"")</f>
        <v>0.76629237689904006</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f t="array" ref="R1648">IF(R107,SUM(TRANSPOSE(R$104:R$203)*SqCor!$B5:$CW5)/SQRT(ComCalc!R$113),"")</f>
        <v>0.69224063114438439</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0.74519247117954945</v>
      </c>
      <c r="H1654" t="str">
        <f t="array" ref="H1654">IF(H113,SUM(TRANSPOSE(H$104:H$203)*SqCor!$B11:$CW11)/SQRT(ComCalc!H$113),"")</f>
        <v/>
      </c>
      <c r="I1654">
        <f t="array" ref="I1654">IF(I113,SUM(TRANSPOSE(I$104:I$203)*SqCor!$B11:$CW11)/SQRT(ComCalc!I$113),"")</f>
        <v>0.60955691533073675</v>
      </c>
      <c r="J1654">
        <f t="array" ref="J1654">IF(J113,SUM(TRANSPOSE(J$104:J$203)*SqCor!$B11:$CW11)/SQRT(ComCalc!J$113),"")</f>
        <v>0.72049972906222259</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0.70833941770817521</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0.64018739990322038</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0.50728565382424984</v>
      </c>
      <c r="H1659" t="str">
        <f t="array" ref="H1659">IF(H118,SUM(TRANSPOSE(H$104:H$203)*SqCor!$B16:$CW16)/SQRT(ComCalc!H$113),"")</f>
        <v/>
      </c>
      <c r="I1659">
        <f t="array" ref="I1659">IF(I118,SUM(TRANSPOSE(I$104:I$203)*SqCor!$B16:$CW16)/SQRT(ComCalc!I$113),"")</f>
        <v>0.74162758031906306</v>
      </c>
      <c r="J1659" t="str">
        <f t="array" ref="J1659">IF(J118,SUM(TRANSPOSE(J$104:J$203)*SqCor!$B16:$CW16)/SQRT(ComCalc!J$113),"")</f>
        <v/>
      </c>
      <c r="K1659">
        <f t="array" ref="K1659">IF(K118,SUM(TRANSPOSE(K$104:K$203)*SqCor!$B16:$CW16)/SQRT(ComCalc!K$113),"")</f>
        <v>0.81249434387171549</v>
      </c>
      <c r="L1659">
        <f t="array" ref="L1659">IF(L118,SUM(TRANSPOSE(L$104:L$203)*SqCor!$B16:$CW16)/SQRT(ComCalc!L$113),"")</f>
        <v>0.64550449753508932</v>
      </c>
      <c r="M1659">
        <f t="array" ref="M1659">IF(M118,SUM(TRANSPOSE(M$104:M$203)*SqCor!$B16:$CW16)/SQRT(ComCalc!M$113),"")</f>
        <v>0.65206333177200804</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0.52149229970520528</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0.59277357150137777</v>
      </c>
      <c r="H1660" t="str">
        <f t="array" ref="H1660">IF(H119,SUM(TRANSPOSE(H$104:H$203)*SqCor!$B17:$CW17)/SQRT(ComCalc!H$113),"")</f>
        <v/>
      </c>
      <c r="I1660">
        <f t="array" ref="I1660">IF(I119,SUM(TRANSPOSE(I$104:I$203)*SqCor!$B17:$CW17)/SQRT(ComCalc!I$113),"")</f>
        <v>0.77549185339299298</v>
      </c>
      <c r="J1660" t="str">
        <f t="array" ref="J1660">IF(J119,SUM(TRANSPOSE(J$104:J$203)*SqCor!$B17:$CW17)/SQRT(ComCalc!J$113),"")</f>
        <v/>
      </c>
      <c r="K1660">
        <f t="array" ref="K1660">IF(K119,SUM(TRANSPOSE(K$104:K$203)*SqCor!$B17:$CW17)/SQRT(ComCalc!K$113),"")</f>
        <v>0.82866338554080432</v>
      </c>
      <c r="L1660" t="str">
        <f t="array" ref="L1660">IF(L119,SUM(TRANSPOSE(L$104:L$203)*SqCor!$B17:$CW17)/SQRT(ComCalc!L$113),"")</f>
        <v/>
      </c>
      <c r="M1660">
        <f t="array" ref="M1660">IF(M119,SUM(TRANSPOSE(M$104:M$203)*SqCor!$B17:$CW17)/SQRT(ComCalc!M$113),"")</f>
        <v>0.69466468407306026</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0.56462306307481813</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0.57516565916291307</v>
      </c>
      <c r="H1661" t="str">
        <f t="array" ref="H1661">IF(H120,SUM(TRANSPOSE(H$104:H$203)*SqCor!$B18:$CW18)/SQRT(ComCalc!H$113),"")</f>
        <v/>
      </c>
      <c r="I1661" t="str">
        <f t="array" ref="I1661">IF(I120,SUM(TRANSPOSE(I$104:I$203)*SqCor!$B18:$CW18)/SQRT(ComCalc!I$113),"")</f>
        <v/>
      </c>
      <c r="J1661">
        <f t="array" ref="J1661">IF(J120,SUM(TRANSPOSE(J$104:J$203)*SqCor!$B18:$CW18)/SQRT(ComCalc!J$113),"")</f>
        <v>0.88360186553125331</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0.39482283462983375</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0.39607998801446059</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0.57419876815621318</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0.25749315301945686</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0.64444697719844579</v>
      </c>
      <c r="H1663" t="str">
        <f t="array" ref="H1663">IF(H122,SUM(TRANSPOSE(H$104:H$203)*SqCor!$B20:$CW20)/SQRT(ComCalc!H$113),"")</f>
        <v/>
      </c>
      <c r="I1663" t="str">
        <f t="array" ref="I1663">IF(I122,SUM(TRANSPOSE(I$104:I$203)*SqCor!$B20:$CW20)/SQRT(ComCalc!I$113),"")</f>
        <v/>
      </c>
      <c r="J1663">
        <f t="array" ref="J1663">IF(J122,SUM(TRANSPOSE(J$104:J$203)*SqCor!$B20:$CW20)/SQRT(ComCalc!J$113),"")</f>
        <v>0.88676889730735087</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0.75624643146621606</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0.50237574392949924</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0.52810665068594742</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0.57044583503100921</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0.42974947000093444</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0.42076199821731697</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0.25538038868698953</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0.63414106918587132</v>
      </c>
      <c r="D1666" t="str">
        <f t="array" ref="D1666">IF(D125,SUM(TRANSPOSE(D$104:D$203)*SqCor!$B23:$CW23)/SQRT(ComCalc!D$113),"")</f>
        <v/>
      </c>
      <c r="E1666">
        <f t="array" ref="E1666">IF(E125,SUM(TRANSPOSE(E$104:E$203)*SqCor!$B23:$CW23)/SQRT(ComCalc!E$113),"")</f>
        <v>0.80770742047548982</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0.4000387215756126</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0.5627585294061701</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0.73786633024652604</v>
      </c>
      <c r="P1667" t="str">
        <f t="array" ref="P1667">IF(P126,SUM(TRANSPOSE(P$104:P$203)*SqCor!$B24:$CW24)/SQRT(ComCalc!P$113),"")</f>
        <v/>
      </c>
      <c r="Q1667" t="str">
        <f t="array" ref="Q1667">IF(Q126,SUM(TRANSPOSE(Q$104:Q$203)*SqCor!$B24:$CW24)/SQRT(ComCalc!Q$113),"")</f>
        <v/>
      </c>
      <c r="R1667">
        <f t="array" ref="R1667">IF(R126,SUM(TRANSPOSE(R$104:R$203)*SqCor!$B24:$CW24)/SQRT(ComCalc!R$113),"")</f>
        <v>0.41951576776554589</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0.41870771129878875</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0.53560101785276926</v>
      </c>
      <c r="Q1668" t="str">
        <f t="array" ref="Q1668">IF(Q127,SUM(TRANSPOSE(Q$104:Q$203)*SqCor!$B25:$CW25)/SQRT(ComCalc!Q$113),"")</f>
        <v/>
      </c>
      <c r="R1668">
        <f t="array" ref="R1668">IF(R127,SUM(TRANSPOSE(R$104:R$203)*SqCor!$B25:$CW25)/SQRT(ComCalc!R$113),"")</f>
        <v>0.24884402403341865</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0.57447466261223723</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0.6563841588082594</v>
      </c>
      <c r="P1669" t="str">
        <f t="array" ref="P1669">IF(P128,SUM(TRANSPOSE(P$104:P$203)*SqCor!$B26:$CW26)/SQRT(ComCalc!P$113),"")</f>
        <v/>
      </c>
      <c r="Q1669" t="str">
        <f t="array" ref="Q1669">IF(Q128,SUM(TRANSPOSE(Q$104:Q$203)*SqCor!$B26:$CW26)/SQRT(ComCalc!Q$113),"")</f>
        <v/>
      </c>
      <c r="R1669">
        <f t="array" ref="R1669">IF(R128,SUM(TRANSPOSE(R$104:R$203)*SqCor!$B26:$CW26)/SQRT(ComCalc!R$113),"")</f>
        <v>0.46780563753950222</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0.64738358335031998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0.67355653716541819</v>
      </c>
      <c r="Q1670" t="str">
        <f t="array" ref="Q1670">IF(Q129,SUM(TRANSPOSE(Q$104:Q$203)*SqCor!$B27:$CW27)/SQRT(ComCalc!Q$113),"")</f>
        <v/>
      </c>
      <c r="R1670">
        <f t="array" ref="R1670">IF(R129,SUM(TRANSPOSE(R$104:R$203)*SqCor!$B27:$CW27)/SQRT(ComCalc!R$113),"")</f>
        <v>0.51857800540410814</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0.73380269405050402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0.33394881230061857</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0.78740078740118102</v>
      </c>
      <c r="E1672" t="str">
        <f t="array" ref="E1672">IF(E131,SUM(TRANSPOSE(E$104:E$203)*SqCor!$B29:$CW29)/SQRT(ComCalc!E$113),"")</f>
        <v/>
      </c>
      <c r="F1672">
        <f t="array" ref="F1672">IF(F131,SUM(TRANSPOSE(F$104:F$203)*SqCor!$B29:$CW29)/SQRT(ComCalc!F$113),"")</f>
        <v>0.65443504023479504</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0.4112627820918453</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0.52091707994641101</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0.45469423638232981</v>
      </c>
      <c r="N1673">
        <f t="array" ref="N1673">IF(N132,SUM(TRANSPOSE(N$104:N$203)*SqCor!$B30:$CW30)/SQRT(ComCalc!N$113),"")</f>
        <v>0.71005038248524821</v>
      </c>
      <c r="O1673" t="str">
        <f t="array" ref="O1673">IF(O132,SUM(TRANSPOSE(O$104:O$203)*SqCor!$B30:$CW30)/SQRT(ComCalc!O$113),"")</f>
        <v/>
      </c>
      <c r="P1673" t="str">
        <f t="array" ref="P1673">IF(P132,SUM(TRANSPOSE(P$104:P$203)*SqCor!$B30:$CW30)/SQRT(ComCalc!P$113),"")</f>
        <v/>
      </c>
      <c r="Q1673">
        <f t="array" ref="Q1673">IF(Q132,SUM(TRANSPOSE(Q$104:Q$203)*SqCor!$B30:$CW30)/SQRT(ComCalc!Q$113),"")</f>
        <v>0.57735026918962584</v>
      </c>
      <c r="R1673">
        <f t="array" ref="R1673">IF(R132,SUM(TRANSPOSE(R$104:R$203)*SqCor!$B30:$CW30)/SQRT(ComCalc!R$113),"")</f>
        <v>0.44803808625385477</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0.49555750315604624</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0.58824079531979734</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0.51399594775806956</v>
      </c>
      <c r="S1674">
        <f t="array" ref="S1674">IF(S133,SUM(TRANSPOSE(S$104:S$203)*SqCor!$B31:$CW31)/SQRT(ComCalc!S$113),"")</f>
        <v>0.72714328355183033</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0.63084373559182383</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0.56392320988968836</v>
      </c>
      <c r="S1675">
        <f t="array" ref="S1675">IF(S134,SUM(TRANSPOSE(S$104:S$203)*SqCor!$B32:$CW32)/SQRT(ComCalc!S$113),"")</f>
        <v>0.88685511190339283</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0.80770742047548971</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0.56356205923660718</v>
      </c>
      <c r="S1676">
        <f t="array" ref="S1676">IF(S135,SUM(TRANSPOSE(S$104:S$203)*SqCor!$B33:$CW33)/SQRT(ComCalc!S$113),"")</f>
        <v>0.69641282335410404</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f t="array" ref="C1677">IF(C136,SUM(TRANSPOSE(C$104:C$203)*SqCor!$B34:$CW34)/SQRT(ComCalc!C$113),"")</f>
        <v>0.71446264617862332</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f t="array" ref="R1677">IF(R136,SUM(TRANSPOSE(R$104:R$203)*SqCor!$B34:$CW34)/SQRT(ComCalc!R$113),"")</f>
        <v>0.49761542179290869</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0.62562337380765953</v>
      </c>
      <c r="H1678" t="str">
        <f t="array" ref="H1678">IF(H137,SUM(TRANSPOSE(H$104:H$203)*SqCor!$B35:$CW35)/SQRT(ComCalc!H$113),"")</f>
        <v/>
      </c>
      <c r="I1678" t="str">
        <f t="array" ref="I1678">IF(I137,SUM(TRANSPOSE(I$104:I$203)*SqCor!$B35:$CW35)/SQRT(ComCalc!I$113),"")</f>
        <v/>
      </c>
      <c r="J1678">
        <f t="array" ref="J1678">IF(J137,SUM(TRANSPOSE(J$104:J$203)*SqCor!$B35:$CW35)/SQRT(ComCalc!J$113),"")</f>
        <v>0.66666018886856204</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0.74769160758085151</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0.44275617542268658</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0.7554278055232897</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0.87443341817253384</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0.59784628220286695</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f t="array" ref="G1680">IF(G139,SUM(TRANSPOSE(G$104:G$203)*SqCor!$B37:$CW37)/SQRT(ComCalc!G$113),"")</f>
        <v>0.22313813186161194</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f t="array" ref="M1680">IF(M139,SUM(TRANSPOSE(M$104:M$203)*SqCor!$B37:$CW37)/SQRT(ComCalc!M$113),"")</f>
        <v>0.31796799747016075</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f t="array" ref="Q1680">IF(Q139,SUM(TRANSPOSE(Q$104:Q$203)*SqCor!$B37:$CW37)/SQRT(ComCalc!Q$113),"")</f>
        <v>0.57735026918962584</v>
      </c>
      <c r="R1680">
        <f t="array" ref="R1680">IF(R139,SUM(TRANSPOSE(R$104:R$203)*SqCor!$B37:$CW37)/SQRT(ComCalc!R$113),"")</f>
        <v>0.21022005108050015</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0.26379450079635036</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0.43733954308040851</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0.57735026918962584</v>
      </c>
      <c r="R1681">
        <f t="array" ref="R1681">IF(R140,SUM(TRANSPOSE(R$104:R$203)*SqCor!$B38:$CW38)/SQRT(ComCalc!R$113),"")</f>
        <v>0.34623057546079283</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0.56308504459388031</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0.67952466279292056</v>
      </c>
      <c r="Q1682" t="str">
        <f t="array" ref="Q1682">IF(Q141,SUM(TRANSPOSE(Q$104:Q$203)*SqCor!$B39:$CW39)/SQRT(ComCalc!Q$113),"")</f>
        <v/>
      </c>
      <c r="R1682">
        <f t="array" ref="R1682">IF(R141,SUM(TRANSPOSE(R$104:R$203)*SqCor!$B39:$CW39)/SQRT(ComCalc!R$113),"")</f>
        <v>0.40294509301046294</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f t="array" ref="H1683">IF(H142,SUM(TRANSPOSE(H$104:H$203)*SqCor!$B40:$CW40)/SQRT(ComCalc!H$113),"")</f>
        <v>0.85852366914424572</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f t="array" ref="O1683">IF(O142,SUM(TRANSPOSE(O$104:O$203)*SqCor!$B40:$CW40)/SQRT(ComCalc!O$113),"")</f>
        <v>0.81482171438266682</v>
      </c>
      <c r="P1683" t="str">
        <f t="array" ref="P1683">IF(P142,SUM(TRANSPOSE(P$104:P$203)*SqCor!$B40:$CW40)/SQRT(ComCalc!P$113),"")</f>
        <v/>
      </c>
      <c r="Q1683" t="str">
        <f t="array" ref="Q1683">IF(Q142,SUM(TRANSPOSE(Q$104:Q$203)*SqCor!$B40:$CW40)/SQRT(ComCalc!Q$113),"")</f>
        <v/>
      </c>
      <c r="R1683">
        <f t="array" ref="R1683">IF(R142,SUM(TRANSPOSE(R$104:R$203)*SqCor!$B40:$CW40)/SQRT(ComCalc!R$113),"")</f>
        <v>0.73160407161366647</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f t="array" ref="H1684">IF(H143,SUM(TRANSPOSE(H$104:H$203)*SqCor!$B41:$CW41)/SQRT(ComCalc!H$113),"")</f>
        <v>0.75932067240762913</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f t="array" ref="R1684">IF(R143,SUM(TRANSPOSE(R$104:R$203)*SqCor!$B41:$CW41)/SQRT(ComCalc!R$113),"")</f>
        <v>0.67585944494036965</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f t="array" ref="H1685">IF(H144,SUM(TRANSPOSE(H$104:H$203)*SqCor!$B42:$CW42)/SQRT(ComCalc!H$113),"")</f>
        <v>0.82224206975693315</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f t="array" ref="P1685">IF(P144,SUM(TRANSPOSE(P$104:P$203)*SqCor!$B42:$CW42)/SQRT(ComCalc!P$113),"")</f>
        <v>0.72520377817264958</v>
      </c>
      <c r="Q1685" t="str">
        <f t="array" ref="Q1685">IF(Q144,SUM(TRANSPOSE(Q$104:Q$203)*SqCor!$B42:$CW42)/SQRT(ComCalc!Q$113),"")</f>
        <v/>
      </c>
      <c r="R1685">
        <f t="array" ref="R1685">IF(R144,SUM(TRANSPOSE(R$104:R$203)*SqCor!$B42:$CW42)/SQRT(ComCalc!R$113),"")</f>
        <v>0.70822765475262306</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f t="array" ref="G1687">IF(G146,SUM(TRANSPOSE(G$104:G$203)*SqCor!$B44:$CW44)/SQRT(ComCalc!G$113),"")</f>
        <v>0.77646056792313334</v>
      </c>
      <c r="H1687" t="str">
        <f t="array" ref="H1687">IF(H146,SUM(TRANSPOSE(H$104:H$203)*SqCor!$B44:$CW44)/SQRT(ComCalc!H$113),"")</f>
        <v/>
      </c>
      <c r="I1687">
        <f t="array" ref="I1687">IF(I146,SUM(TRANSPOSE(I$104:I$203)*SqCor!$B44:$CW44)/SQRT(ComCalc!I$113),"")</f>
        <v>0.82628826300388769</v>
      </c>
      <c r="J1687" t="str">
        <f t="array" ref="J1687">IF(J146,SUM(TRANSPOSE(J$104:J$203)*SqCor!$B44:$CW44)/SQRT(ComCalc!J$113),"")</f>
        <v/>
      </c>
      <c r="K1687">
        <f t="array" ref="K1687">IF(K146,SUM(TRANSPOSE(K$104:K$203)*SqCor!$B44:$CW44)/SQRT(ComCalc!K$113),"")</f>
        <v>0.83270564595807661</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f t="array" ref="R1687">IF(R146,SUM(TRANSPOSE(R$104:R$203)*SqCor!$B44:$CW44)/SQRT(ComCalc!R$113),"")</f>
        <v>0.7388733013950618</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t="str">
        <f t="array" ref="C1696">IF(C155,SUM(TRANSPOSE(C$104:C$203)*SqCor!$B53:$CW53)/SQRT(ComCalc!C$113),"")</f>
        <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t="str">
        <f t="array" ref="R1696">IF(R155,SUM(TRANSPOSE(R$104:R$203)*SqCor!$B53:$CW53)/SQRT(ComCalc!R$113),"")</f>
        <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Test 63</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Test 64</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Test 65</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Test 66</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Test 67</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Test 68</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Test 69</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Test 70</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Test 71</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Test 72</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Test 73</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Test 74</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Test 75</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Test 76</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Test 77</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Test 78</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Test 79</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Test 80</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Test 81</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Test 82</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Test 83</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Test 84</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Test 85</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Test 86</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Test 87</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Test 88</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Test 89</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Test 90</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Test 91</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Test 92</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Test 93</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Test 94</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Test 95</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Test 96</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Test 97</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Test 98</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Test 99</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Test 100</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f>IF((ComCalc!B$37&gt;1)*B104,(SQRT(ComCalc!B$113)*B1645-1)/SQRT(1+ComCalc!B$113-2*SQRT(ComCalc!B$113)*B1645),"")</f>
        <v>0.51000000000000012</v>
      </c>
      <c r="C1748">
        <f>IF((ComCalc!C$37&gt;1)*C104,(SQRT(ComCalc!C$113)*C1645-1)/SQRT(1+ComCalc!C$113-2*SQRT(ComCalc!C$113)*C1645),"")</f>
        <v>0.73468394565282291</v>
      </c>
      <c r="D1748" t="str">
        <f>IF((ComCalc!D$37&gt;1)*D104,(SQRT(ComCalc!D$113)*D1645-1)/SQRT(1+ComCalc!D$113-2*SQRT(ComCalc!D$113)*D1645),"")</f>
        <v/>
      </c>
      <c r="E1748">
        <f>IF((ComCalc!E$37&gt;1)*E104,(SQRT(ComCalc!E$113)*E1645-1)/SQRT(1+ComCalc!E$113-2*SQRT(ComCalc!E$113)*E1645),"")</f>
        <v>0.4531477787386981</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f>IF((ComCalc!R$37&gt;1)*R104,(SQRT(ComCalc!R$113)*R1645-1)/SQRT(1+ComCalc!R$113-2*SQRT(ComCalc!R$113)*R1645),"")</f>
        <v>0.60495302502916315</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t="str">
        <f>IF((ComCalc!B$37&gt;1)*B105,(SQRT(ComCalc!B$113)*B1646-1)/SQRT(1+ComCalc!B$113-2*SQRT(ComCalc!B$113)*B1646),"")</f>
        <v/>
      </c>
      <c r="C1749" t="str">
        <f>IF((ComCalc!C$37&gt;1)*C105,(SQRT(ComCalc!C$113)*C1646-1)/SQRT(1+ComCalc!C$113-2*SQRT(ComCalc!C$113)*C1646),"")</f>
        <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f>IF((ComCalc!B$37&gt;1)*B107,(SQRT(ComCalc!B$113)*B1648-1)/SQRT(1+ComCalc!B$113-2*SQRT(ComCalc!B$113)*B1648),"")</f>
        <v>0.51000000000000012</v>
      </c>
      <c r="C1751" t="str">
        <f>IF((ComCalc!C$37&gt;1)*C107,(SQRT(ComCalc!C$113)*C1648-1)/SQRT(1+ComCalc!C$113-2*SQRT(ComCalc!C$113)*C1648),"")</f>
        <v/>
      </c>
      <c r="D1751">
        <f>IF((ComCalc!D$37&gt;1)*D107,(SQRT(ComCalc!D$113)*D1648-1)/SQRT(1+ComCalc!D$113-2*SQRT(ComCalc!D$113)*D1648),"")</f>
        <v>0.24</v>
      </c>
      <c r="E1751" t="str">
        <f>IF((ComCalc!E$37&gt;1)*E107,(SQRT(ComCalc!E$113)*E1648-1)/SQRT(1+ComCalc!E$113-2*SQRT(ComCalc!E$113)*E1648),"")</f>
        <v/>
      </c>
      <c r="F1751">
        <f>IF((ComCalc!F$37&gt;1)*F107,(SQRT(ComCalc!F$113)*F1648-1)/SQRT(1+ComCalc!F$113-2*SQRT(ComCalc!F$113)*F1648),"")</f>
        <v>0.42557201324985944</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f>IF((ComCalc!R$37&gt;1)*R107,(SQRT(ComCalc!R$113)*R1648-1)/SQRT(1+ComCalc!R$113-2*SQRT(ComCalc!R$113)*R1648),"")</f>
        <v>0.65539195199224853</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0.6776365736949006</v>
      </c>
      <c r="H1757" t="str">
        <f>IF((ComCalc!H$37&gt;1)*H113,(SQRT(ComCalc!H$113)*H1654-1)/SQRT(1+ComCalc!H$113-2*SQRT(ComCalc!H$113)*H1654),"")</f>
        <v/>
      </c>
      <c r="I1757">
        <f>IF((ComCalc!I$37&gt;1)*I113,(SQRT(ComCalc!I$113)*I1654-1)/SQRT(1+ComCalc!I$113-2*SQRT(ComCalc!I$113)*I1654),"")</f>
        <v>0.32338083338177726</v>
      </c>
      <c r="J1757">
        <f>IF((ComCalc!J$37&gt;1)*J113,(SQRT(ComCalc!J$113)*J1654-1)/SQRT(1+ComCalc!J$113-2*SQRT(ComCalc!J$113)*J1654),"")</f>
        <v>0.50320236170195976</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0.46045468671577061</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0.59866416416018642</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0.40040675616634008</v>
      </c>
      <c r="H1762" t="str">
        <f>IF((ComCalc!H$37&gt;1)*H118,(SQRT(ComCalc!H$113)*H1659-1)/SQRT(1+ComCalc!H$113-2*SQRT(ComCalc!H$113)*H1659),"")</f>
        <v/>
      </c>
      <c r="I1762">
        <f>IF((ComCalc!I$37&gt;1)*I118,(SQRT(ComCalc!I$113)*I1659-1)/SQRT(1+ComCalc!I$113-2*SQRT(ComCalc!I$113)*I1659),"")</f>
        <v>0.51496336366541939</v>
      </c>
      <c r="J1762" t="str">
        <f>IF((ComCalc!J$37&gt;1)*J118,(SQRT(ComCalc!J$113)*J1659-1)/SQRT(1+ComCalc!J$113-2*SQRT(ComCalc!J$113)*J1659),"")</f>
        <v/>
      </c>
      <c r="K1762">
        <f>IF((ComCalc!K$37&gt;1)*K118,(SQRT(ComCalc!K$113)*K1659-1)/SQRT(1+ComCalc!K$113-2*SQRT(ComCalc!K$113)*K1659),"")</f>
        <v>0.57364145258953536</v>
      </c>
      <c r="L1762">
        <f>IF((ComCalc!L$37&gt;1)*L118,(SQRT(ComCalc!L$113)*L1659-1)/SQRT(1+ComCalc!L$113-2*SQRT(ComCalc!L$113)*L1659),"")</f>
        <v>0.33353355932069711</v>
      </c>
      <c r="M1762">
        <f>IF((ComCalc!M$37&gt;1)*M118,(SQRT(ComCalc!M$113)*M1659-1)/SQRT(1+ComCalc!M$113-2*SQRT(ComCalc!M$113)*M1659),"")</f>
        <v>0.40324714468789791</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0.47090901614341024</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0.49763464931346046</v>
      </c>
      <c r="H1763" t="str">
        <f>IF((ComCalc!H$37&gt;1)*H119,(SQRT(ComCalc!H$113)*H1660-1)/SQRT(1+ComCalc!H$113-2*SQRT(ComCalc!H$113)*H1660),"")</f>
        <v/>
      </c>
      <c r="I1763">
        <f>IF((ComCalc!I$37&gt;1)*I119,(SQRT(ComCalc!I$113)*I1660-1)/SQRT(1+ComCalc!I$113-2*SQRT(ComCalc!I$113)*I1660),"")</f>
        <v>0.56899460789468792</v>
      </c>
      <c r="J1763" t="str">
        <f>IF((ComCalc!J$37&gt;1)*J119,(SQRT(ComCalc!J$113)*J1660-1)/SQRT(1+ComCalc!J$113-2*SQRT(ComCalc!J$113)*J1660),"")</f>
        <v/>
      </c>
      <c r="K1763">
        <f>IF((ComCalc!K$37&gt;1)*K119,(SQRT(ComCalc!K$113)*K1660-1)/SQRT(1+ComCalc!K$113-2*SQRT(ComCalc!K$113)*K1660),"")</f>
        <v>0.6042071045308578</v>
      </c>
      <c r="L1763" t="str">
        <f>IF((ComCalc!L$37&gt;1)*L119,(SQRT(ComCalc!L$113)*L1660-1)/SQRT(1+ComCalc!L$113-2*SQRT(ComCalc!L$113)*L1660),"")</f>
        <v/>
      </c>
      <c r="M1763">
        <f>IF((ComCalc!M$37&gt;1)*M119,(SQRT(ComCalc!M$113)*M1660-1)/SQRT(1+ComCalc!M$113-2*SQRT(ComCalc!M$113)*M1660),"")</f>
        <v>0.46391310071112307</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0.51707832666182996</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0.477397962284206</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0.77100758113456713</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0.33694648692751256</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0.27763439919349492</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0.23608076368930822</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0.19437174571999252</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0.55767384012228727</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0.77675733360378552</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0.5347495032723264</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0.45053695619316053</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0.42385224931325671</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0.23116819672668124</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0.37364454385660939</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0.13274780563778199</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0.19219932658668068</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0.23907235319482639</v>
      </c>
      <c r="D1769" t="str">
        <f>IF((ComCalc!D$37&gt;1)*D125,(SQRT(ComCalc!D$113)*D1666-1)/SQRT(1+ComCalc!D$113-2*SQRT(ComCalc!D$113)*D1666),"")</f>
        <v/>
      </c>
      <c r="E1769">
        <f>IF((ComCalc!E$37&gt;1)*E125,(SQRT(ComCalc!E$113)*E1666-1)/SQRT(1+ComCalc!E$113-2*SQRT(ComCalc!E$113)*E1666),"")</f>
        <v>0.65307521768378152</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0.34241547943365219</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0.40918125047985759</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0.38921529982558578</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0.36287311934164518</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0.24214312600124724</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0.17830865105689522</v>
      </c>
      <c r="Q1771" t="str">
        <f>IF((ComCalc!Q$37&gt;1)*Q127,(SQRT(ComCalc!Q$113)*Q1668-1)/SQRT(1+ComCalc!Q$113-2*SQRT(ComCalc!Q$113)*Q1668),"")</f>
        <v/>
      </c>
      <c r="R1771">
        <f>IF((ComCalc!R$37&gt;1)*R127,(SQRT(ComCalc!R$113)*R1668-1)/SQRT(1+ComCalc!R$113-2*SQRT(ComCalc!R$113)*R1668),"")</f>
        <v>0.18548238174141812</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0.42327608505192099</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0.26067800086357157</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0.41383727858785402</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0.51285264864696045</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0.36631713660744408</v>
      </c>
      <c r="Q1773" t="str">
        <f>IF((ComCalc!Q$37&gt;1)*Q129,(SQRT(ComCalc!Q$113)*Q1670-1)/SQRT(1+ComCalc!Q$113-2*SQRT(ComCalc!Q$113)*Q1670),"")</f>
        <v/>
      </c>
      <c r="R1773">
        <f>IF((ComCalc!R$37&gt;1)*R129,(SQRT(ComCalc!R$113)*R1670-1)/SQRT(1+ComCalc!R$113-2*SQRT(ComCalc!R$113)*R1670),"")</f>
        <v>0.467799718709629</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0.3689353689355534</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0.27341243269123006</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f>IF((ComCalc!D$37&gt;1)*D131,(SQRT(ComCalc!D$113)*D1672-1)/SQRT(1+ComCalc!D$113-2*SQRT(ComCalc!D$113)*D1672),"")</f>
        <v>0.24</v>
      </c>
      <c r="E1775" t="str">
        <f>IF((ComCalc!E$37&gt;1)*E131,(SQRT(ComCalc!E$113)*E1672-1)/SQRT(1+ComCalc!E$113-2*SQRT(ComCalc!E$113)*E1672),"")</f>
        <v/>
      </c>
      <c r="F1775">
        <f>IF((ComCalc!F$37&gt;1)*F131,(SQRT(ComCalc!F$113)*F1672-1)/SQRT(1+ComCalc!F$113-2*SQRT(ComCalc!F$113)*F1672),"")</f>
        <v>0.24406491450981799</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0.35419778777830452</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0.41573961315595437</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0.15173576858778973</v>
      </c>
      <c r="N1776">
        <f>IF((ComCalc!N$37&gt;1)*N132,(SQRT(ComCalc!N$113)*N1673-1)/SQRT(1+ComCalc!N$113-2*SQRT(ComCalc!N$113)*N1673),"")</f>
        <v>0.4630352791729942</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0.39293290940912512</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0.38726539971389701</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0.31697799420795736</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0.4629136878087437</v>
      </c>
      <c r="S1777">
        <f>IF((ComCalc!S$37&gt;1)*S133,(SQRT(ComCalc!S$113)*S1674-1)/SQRT(1+ComCalc!S$113-2*SQRT(ComCalc!S$113)*S1674),"")</f>
        <v>0.39404567581343519</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0.39296710378107735</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0.51632687691001011</v>
      </c>
      <c r="S1778">
        <f>IF((ComCalc!S$37&gt;1)*S134,(SQRT(ComCalc!S$113)*S1675-1)/SQRT(1+ComCalc!S$113-2*SQRT(ComCalc!S$113)*S1675),"")</f>
        <v>0.70089260691533284</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0.65307521768378141</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0.51593913019207838</v>
      </c>
      <c r="S1779">
        <f>IF((ComCalc!S$37&gt;1)*S135,(SQRT(ComCalc!S$113)*S1676-1)/SQRT(1+ComCalc!S$113-2*SQRT(ComCalc!S$113)*S1676),"")</f>
        <v>0.3447783568970294</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f>IF((ComCalc!C$37&gt;1)*C136,(SQRT(ComCalc!C$113)*C1677-1)/SQRT(1+ComCalc!C$113-2*SQRT(ComCalc!C$113)*C1677),"")</f>
        <v>0.36082674681574622</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f>IF((ComCalc!R$37&gt;1)*R136,(SQRT(ComCalc!R$113)*R1677-1)/SQRT(1+ComCalc!R$113-2*SQRT(ComCalc!R$113)*R1677),"")</f>
        <v>0.44547264787270135</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0.53568895180221965</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0.42500000000000004</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0.52116240410324755</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0.38735714143839534</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0.69004776293487102</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0.71708794180286539</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0.55283863081317708</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f>IF((ComCalc!G$37&gt;1)*G139,(SQRT(ComCalc!G$113)*G1680-1)/SQRT(1+ComCalc!G$113-2*SQRT(ComCalc!G$113)*G1680),"")</f>
        <v>9.4385844257957763E-2</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f>IF((ComCalc!M$37&gt;1)*M139,(SQRT(ComCalc!M$113)*M1680-1)/SQRT(1+ComCalc!M$113-2*SQRT(ComCalc!M$113)*M1680),"")</f>
        <v>0</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f>IF((ComCalc!Q$37&gt;1)*Q139,(SQRT(ComCalc!Q$113)*Q1680-1)/SQRT(1+ComCalc!Q$113-2*SQRT(ComCalc!Q$113)*Q1680),"")</f>
        <v>0</v>
      </c>
      <c r="R1783">
        <f>IF((ComCalc!R$37&gt;1)*R139,(SQRT(ComCalc!R$113)*R1680-1)/SQRT(1+ComCalc!R$113-2*SQRT(ComCalc!R$113)*R1680),"")</f>
        <v>0.14591345398600006</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0.13666729586956752</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0.13158464190496547</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0.28618751698184064</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0.40957296698498469</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0.37519043139862213</v>
      </c>
      <c r="Q1785" t="str">
        <f>IF((ComCalc!Q$37&gt;1)*Q141,(SQRT(ComCalc!Q$113)*Q1682-1)/SQRT(1+ComCalc!Q$113-2*SQRT(ComCalc!Q$113)*Q1682),"")</f>
        <v/>
      </c>
      <c r="R1785">
        <f>IF((ComCalc!R$37&gt;1)*R141,(SQRT(ComCalc!R$113)*R1682-1)/SQRT(1+ComCalc!R$113-2*SQRT(ComCalc!R$113)*R1682),"")</f>
        <v>0.34546462224663693</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f>IF((ComCalc!H$37&gt;1)*H142,(SQRT(ComCalc!H$113)*H1683-1)/SQRT(1+ComCalc!H$113-2*SQRT(ComCalc!H$113)*H1683),"")</f>
        <v>0.79255758071916294</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f>IF((ComCalc!O$37&gt;1)*O142,(SQRT(ComCalc!O$113)*O1683-1)/SQRT(1+ComCalc!O$113-2*SQRT(ComCalc!O$113)*O1683),"")</f>
        <v>0.52981294282601743</v>
      </c>
      <c r="P1786" t="str">
        <f>IF((ComCalc!P$37&gt;1)*P142,(SQRT(ComCalc!P$113)*P1683-1)/SQRT(1+ComCalc!P$113-2*SQRT(ComCalc!P$113)*P1683),"")</f>
        <v/>
      </c>
      <c r="Q1786" t="str">
        <f>IF((ComCalc!Q$37&gt;1)*Q142,(SQRT(ComCalc!Q$113)*Q1683-1)/SQRT(1+ComCalc!Q$113-2*SQRT(ComCalc!Q$113)*Q1683),"")</f>
        <v/>
      </c>
      <c r="R1786">
        <f>IF((ComCalc!R$37&gt;1)*R142,(SQRT(ComCalc!R$113)*R1683-1)/SQRT(1+ComCalc!R$113-2*SQRT(ComCalc!R$113)*R1683),"")</f>
        <v>0.69858083351443168</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f>IF((ComCalc!H$37&gt;1)*H143,(SQRT(ComCalc!H$113)*H1684-1)/SQRT(1+ComCalc!H$113-2*SQRT(ComCalc!H$113)*H1684),"")</f>
        <v>0.65710986337118793</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f>IF((ComCalc!R$37&gt;1)*R143,(SQRT(ComCalc!R$113)*R1684-1)/SQRT(1+ComCalc!R$113-2*SQRT(ComCalc!R$113)*R1684),"")</f>
        <v>0.6374927973311183</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f>IF((ComCalc!H$37&gt;1)*H144,(SQRT(ComCalc!H$113)*H1685-1)/SQRT(1+ComCalc!H$113-2*SQRT(ComCalc!H$113)*H1685),"")</f>
        <v>0.74213297179314675</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f>IF((ComCalc!P$37&gt;1)*P144,(SQRT(ComCalc!P$113)*P1685-1)/SQRT(1+ComCalc!P$113-2*SQRT(ComCalc!P$113)*P1685),"")</f>
        <v>0.4455114936152425</v>
      </c>
      <c r="Q1788" t="str">
        <f>IF((ComCalc!Q$37&gt;1)*Q144,(SQRT(ComCalc!Q$113)*Q1685-1)/SQRT(1+ComCalc!Q$113-2*SQRT(ComCalc!Q$113)*Q1685),"")</f>
        <v/>
      </c>
      <c r="R1788">
        <f>IF((ComCalc!R$37&gt;1)*R144,(SQRT(ComCalc!R$113)*R1685-1)/SQRT(1+ComCalc!R$113-2*SQRT(ComCalc!R$113)*R1685),"")</f>
        <v>0.67290224449709779</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f>IF((ComCalc!G$37&gt;1)*G146,(SQRT(ComCalc!G$113)*G1687-1)/SQRT(1+ComCalc!G$113-2*SQRT(ComCalc!G$113)*G1687),"")</f>
        <v>0.71568525742673783</v>
      </c>
      <c r="H1790" t="str">
        <f>IF((ComCalc!H$37&gt;1)*H146,(SQRT(ComCalc!H$113)*H1687-1)/SQRT(1+ComCalc!H$113-2*SQRT(ComCalc!H$113)*H1687),"")</f>
        <v/>
      </c>
      <c r="I1790">
        <f>IF((ComCalc!I$37&gt;1)*I146,(SQRT(ComCalc!I$113)*I1687-1)/SQRT(1+ComCalc!I$113-2*SQRT(ComCalc!I$113)*I1687),"")</f>
        <v>0.65454545454545465</v>
      </c>
      <c r="J1790" t="str">
        <f>IF((ComCalc!J$37&gt;1)*J146,(SQRT(ComCalc!J$113)*J1687-1)/SQRT(1+ComCalc!J$113-2*SQRT(ComCalc!J$113)*J1687),"")</f>
        <v/>
      </c>
      <c r="K1790">
        <f>IF((ComCalc!K$37&gt;1)*K146,(SQRT(ComCalc!K$113)*K1687-1)/SQRT(1+ComCalc!K$113-2*SQRT(ComCalc!K$113)*K1687),"")</f>
        <v>0.61199128534100344</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f>IF((ComCalc!R$37&gt;1)*R146,(SQRT(ComCalc!R$113)*R1687-1)/SQRT(1+ComCalc!R$113-2*SQRT(ComCalc!R$113)*R1687),"")</f>
        <v>0.70658416542172664</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t="str">
        <f>IF((ComCalc!C$37&gt;1)*C155,(SQRT(ComCalc!C$113)*C1696-1)/SQRT(1+ComCalc!C$113-2*SQRT(ComCalc!C$113)*C1696),"")</f>
        <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t="str">
        <f>IF((ComCalc!R$37&gt;1)*R155,(SQRT(ComCalc!R$113)*R1696-1)/SQRT(1+ComCalc!R$113-2*SQRT(ComCalc!R$113)*R1696),"")</f>
        <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Test 63</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Test 64</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Test 65</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Test 66</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Test 67</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Test 68</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Test 69</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Test 70</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Test 71</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Test 72</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Test 73</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Test 74</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Test 75</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Test 76</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Test 77</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Test 78</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Test 79</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Test 80</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Test 81</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Test 82</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Test 83</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Test 84</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Test 85</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Test 86</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Test 87</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Test 88</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Test 89</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Test 90</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Test 91</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Test 92</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Test 93</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Test 94</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Test 95</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Test 96</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Test 97</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Test 98</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Test 99</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Test 100</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f>E2</f>
        <v>129</v>
      </c>
      <c r="G1">
        <f>E3</f>
        <v>127</v>
      </c>
      <c r="H1">
        <f>E4</f>
        <v>110</v>
      </c>
      <c r="J1" s="16" t="s">
        <v>40</v>
      </c>
      <c r="K1" s="16" t="s">
        <v>41</v>
      </c>
      <c r="L1" s="16" t="s">
        <v>124</v>
      </c>
      <c r="P1">
        <v>17</v>
      </c>
      <c r="R1">
        <f>NORMSINV(0.975)</f>
        <v>1.9599639845400536</v>
      </c>
      <c r="AA1">
        <v>1</v>
      </c>
    </row>
    <row r="2" spans="1:29" x14ac:dyDescent="0.15">
      <c r="A2" s="3" t="str">
        <f>IF(W38,IF('Composite Stats'!B2="","Composite "&amp;ROW(B1),'Composite Stats'!B2),"")</f>
        <v>General Ability</v>
      </c>
      <c r="E2">
        <f>'Composite Stats'!C2</f>
        <v>129</v>
      </c>
      <c r="I2" s="16"/>
      <c r="M2">
        <f>'Composite Stats'!$G2</f>
        <v>0.92384105960264906</v>
      </c>
      <c r="N2">
        <f>NORMSINV(1-'Create Composites'!M$3/2)*15*SQRT(1-M2)</f>
        <v>8.1133422525447187</v>
      </c>
      <c r="O2">
        <f>N2</f>
        <v>8.1133422525447187</v>
      </c>
      <c r="P2" t="str">
        <f>IF('Composite Stats'!B2="","Composite "&amp;'Composite Stats'!A2,'Composite Stats'!B2)</f>
        <v>General Ability</v>
      </c>
      <c r="Q2" s="30">
        <f>IF('Composite Stats'!C2="","",('Composite Stats'!C2-100)*SQRT('Composite Stats'!G2)+100)</f>
        <v>127.8738287848266</v>
      </c>
      <c r="R2">
        <f>IF('Composite Stats'!G2="","",R$1*15*SQRT(1-'Composite Stats'!G2))</f>
        <v>8.1133422525447187</v>
      </c>
      <c r="S2">
        <f>IF(Q2="","",Q2-R2)</f>
        <v>119.76048653228187</v>
      </c>
      <c r="T2">
        <f>IF(Q2="","",Q2+R2)</f>
        <v>135.98717103737133</v>
      </c>
      <c r="U2" t="str">
        <f>IF(Q2="","",ROUND(S2,0)&amp;"-"&amp;ROUND(T2,0))</f>
        <v>120-136</v>
      </c>
      <c r="V2">
        <f>IF(Q2="","",'Composite Stats'!$C2-S2)</f>
        <v>9.2395134677181261</v>
      </c>
      <c r="W2">
        <f>IF(Q2="","",T2-'Composite Stats'!$C2)</f>
        <v>6.9871710373713256</v>
      </c>
      <c r="AA2">
        <v>2</v>
      </c>
    </row>
    <row r="3" spans="1:29" x14ac:dyDescent="0.15">
      <c r="A3" s="3" t="str">
        <f>IF(W39,IF('Composite Stats'!B3="","Composite "&amp;ROW(B2),'Composite Stats'!B3),"")</f>
        <v>Crystallized Knowledge</v>
      </c>
      <c r="E3">
        <f>'Composite Stats'!C3</f>
        <v>127</v>
      </c>
      <c r="F3">
        <f>F1-E3</f>
        <v>2</v>
      </c>
      <c r="I3" s="16"/>
      <c r="M3">
        <f>'Composite Stats'!$G3</f>
        <v>0.86411973217802274</v>
      </c>
      <c r="N3">
        <f>NORMSINV(1-'Create Composites'!M$3/2)*15*SQRT(1-M3)</f>
        <v>10.837211449961575</v>
      </c>
      <c r="O3">
        <f>N3</f>
        <v>10.837211449961575</v>
      </c>
      <c r="P3" t="str">
        <f>IF('Composite Stats'!B3="","Composite "&amp;'Composite Stats'!A3,'Composite Stats'!B3)</f>
        <v>Crystallized Knowledge</v>
      </c>
      <c r="Q3" s="30">
        <f>IF('Composite Stats'!C3="","",('Composite Stats'!C3-100)*SQRT('Composite Stats'!G3)+100)</f>
        <v>125.09867097592577</v>
      </c>
      <c r="R3">
        <f>IF('Composite Stats'!G3="","",R$1*15*SQRT(1-'Composite Stats'!G3))</f>
        <v>10.837211449961575</v>
      </c>
      <c r="S3">
        <f t="shared" ref="S3:S21" si="0">IF(Q3="","",Q3-R3)</f>
        <v>114.2614595259642</v>
      </c>
      <c r="T3">
        <f t="shared" ref="T3:T21" si="1">IF(Q3="","",Q3+R3)</f>
        <v>135.93588242588734</v>
      </c>
      <c r="U3" t="str">
        <f t="shared" ref="U3:U21" si="2">IF(Q3="","",ROUND(S3,0)&amp;"-"&amp;ROUND(T3,0))</f>
        <v>114-136</v>
      </c>
      <c r="V3">
        <f>IF(Q3="","",'Composite Stats'!$C3-S3)</f>
        <v>12.738540474035801</v>
      </c>
      <c r="W3">
        <f>IF(Q3="","",T3-'Composite Stats'!$C3)</f>
        <v>8.9358824258873426</v>
      </c>
      <c r="AA3">
        <v>3</v>
      </c>
    </row>
    <row r="4" spans="1:29" x14ac:dyDescent="0.15">
      <c r="A4" s="3" t="str">
        <f>IF(W40,IF('Composite Stats'!B4="","Composite "&amp;ROW(B3),'Composite Stats'!B4),"")</f>
        <v>Fluid Reasoning</v>
      </c>
      <c r="E4">
        <f>'Composite Stats'!C4</f>
        <v>110</v>
      </c>
      <c r="F4">
        <f>F1-E4</f>
        <v>19</v>
      </c>
      <c r="G4">
        <f>G1-E4</f>
        <v>17</v>
      </c>
      <c r="I4" s="16"/>
      <c r="M4">
        <f>'Composite Stats'!$G4</f>
        <v>0.85080645161290303</v>
      </c>
      <c r="N4">
        <f>NORMSINV(1-'Create Composites'!M$3/2)*15*SQRT(1-M4)</f>
        <v>11.355712056032003</v>
      </c>
      <c r="O4">
        <f>N4</f>
        <v>11.355712056032003</v>
      </c>
      <c r="P4" t="str">
        <f>IF('Composite Stats'!B4="","Composite "&amp;'Composite Stats'!A4,'Composite Stats'!B4)</f>
        <v>Fluid Reasoning</v>
      </c>
      <c r="Q4" s="30">
        <f>IF('Composite Stats'!C4="","",('Composite Stats'!C4-100)*SQRT('Composite Stats'!G4)+100)</f>
        <v>109.22391701834368</v>
      </c>
      <c r="R4">
        <f>IF('Composite Stats'!G4="","",R$1*15*SQRT(1-'Composite Stats'!G4))</f>
        <v>11.355712056032003</v>
      </c>
      <c r="S4">
        <f t="shared" si="0"/>
        <v>97.86820496231168</v>
      </c>
      <c r="T4">
        <f t="shared" si="1"/>
        <v>120.57962907437569</v>
      </c>
      <c r="U4" t="str">
        <f t="shared" si="2"/>
        <v>98-121</v>
      </c>
      <c r="V4">
        <f>IF(Q4="","",'Composite Stats'!$C4-S4)</f>
        <v>12.13179503768832</v>
      </c>
      <c r="W4">
        <f>IF(Q4="","",T4-'Composite Stats'!$C4)</f>
        <v>10.579629074375688</v>
      </c>
      <c r="AA4">
        <v>4</v>
      </c>
    </row>
    <row r="5" spans="1:29" x14ac:dyDescent="0.15">
      <c r="A5" s="3" t="str">
        <f>IF(W41,IF('Composite Stats'!B5="","Composite "&amp;ROW(B4),'Composite Stats'!B5),"")</f>
        <v>Verbal/Language</v>
      </c>
      <c r="J5" s="16"/>
      <c r="K5" s="16"/>
      <c r="L5" s="16"/>
      <c r="M5">
        <f>'Composite Stats'!$G5</f>
        <v>0.87264911337990325</v>
      </c>
      <c r="N5">
        <f>NORMSINV(1-'Create Composites'!M$3/2)*15*SQRT(1-M5)</f>
        <v>10.491566470944521</v>
      </c>
      <c r="O5">
        <f t="shared" ref="O5:O11" si="3">N5</f>
        <v>10.491566470944521</v>
      </c>
      <c r="P5" t="str">
        <f>IF('Composite Stats'!B5="","Composite "&amp;'Composite Stats'!A5,'Composite Stats'!B5)</f>
        <v>Verbal/Language</v>
      </c>
      <c r="Q5" s="30">
        <f>IF('Composite Stats'!C5="","",('Composite Stats'!C5-100)*SQRT('Composite Stats'!G5)+100)</f>
        <v>120.55145179484586</v>
      </c>
      <c r="R5">
        <f>IF('Composite Stats'!G5="","",R$1*15*SQRT(1-'Composite Stats'!G5))</f>
        <v>10.491566470944521</v>
      </c>
      <c r="S5">
        <f t="shared" si="0"/>
        <v>110.05988532390134</v>
      </c>
      <c r="T5">
        <f t="shared" si="1"/>
        <v>131.04301826579038</v>
      </c>
      <c r="U5" t="str">
        <f t="shared" si="2"/>
        <v>110-131</v>
      </c>
      <c r="V5">
        <f>IF(Q5="","",'Composite Stats'!$C5-S5)</f>
        <v>11.940114676098659</v>
      </c>
      <c r="W5">
        <f>IF(Q5="","",T5-'Composite Stats'!$C5)</f>
        <v>9.0430182657903799</v>
      </c>
      <c r="AA5">
        <v>5</v>
      </c>
    </row>
    <row r="6" spans="1:29" x14ac:dyDescent="0.15">
      <c r="A6" s="3" t="str">
        <f>IF(W42,IF('Composite Stats'!B6="","Composite "&amp;ROW(B5),'Composite Stats'!B6),"")</f>
        <v>Visual Perception/Construction</v>
      </c>
      <c r="I6" s="16"/>
      <c r="M6">
        <f>'Composite Stats'!$G6</f>
        <v>0.83196897888841015</v>
      </c>
      <c r="N6">
        <f>NORMSINV(1-'Create Composites'!M$3/2)*15*SQRT(1-M6)</f>
        <v>12.05130515109693</v>
      </c>
      <c r="O6">
        <f t="shared" si="3"/>
        <v>12.05130515109693</v>
      </c>
      <c r="P6" t="str">
        <f>IF('Composite Stats'!B6="","Composite "&amp;'Composite Stats'!A6,'Composite Stats'!B6)</f>
        <v>Visual Perception/Construction</v>
      </c>
      <c r="Q6" s="30">
        <f>IF('Composite Stats'!C6="","",('Composite Stats'!C6-100)*SQRT('Composite Stats'!G6)+100)</f>
        <v>111.85760335953861</v>
      </c>
      <c r="R6">
        <f>IF('Composite Stats'!G6="","",R$1*15*SQRT(1-'Composite Stats'!G6))</f>
        <v>12.05130515109693</v>
      </c>
      <c r="S6">
        <f t="shared" si="0"/>
        <v>99.806298208441689</v>
      </c>
      <c r="T6">
        <f t="shared" si="1"/>
        <v>123.90890851063554</v>
      </c>
      <c r="U6" t="str">
        <f t="shared" si="2"/>
        <v>100-124</v>
      </c>
      <c r="V6">
        <f>IF(Q6="","",'Composite Stats'!$C6-S6)</f>
        <v>13.193701791558311</v>
      </c>
      <c r="W6">
        <f>IF(Q6="","",T6-'Composite Stats'!$C6)</f>
        <v>10.908908510635541</v>
      </c>
      <c r="AA6">
        <v>6</v>
      </c>
    </row>
    <row r="7" spans="1:29" x14ac:dyDescent="0.15">
      <c r="A7" s="3" t="str">
        <f>IF(W43,IF('Composite Stats'!B7="","Composite "&amp;ROW(B6),'Composite Stats'!B7),"")</f>
        <v>Attention/Executive</v>
      </c>
      <c r="I7" s="16"/>
      <c r="M7">
        <f>'Composite Stats'!$G7</f>
        <v>0.95266740530576166</v>
      </c>
      <c r="N7">
        <f>NORMSINV(1-'Create Composites'!M$3/2)*15*SQRT(1-M7)</f>
        <v>6.3961627569791712</v>
      </c>
      <c r="O7">
        <f t="shared" si="3"/>
        <v>6.3961627569791712</v>
      </c>
      <c r="P7" t="str">
        <f>IF('Composite Stats'!B7="","Composite "&amp;'Composite Stats'!A7,'Composite Stats'!B7)</f>
        <v>Attention/Executive</v>
      </c>
      <c r="Q7" s="30">
        <f>IF('Composite Stats'!C7="","",('Composite Stats'!C7-100)*SQRT('Composite Stats'!G7)+100)</f>
        <v>112.68860872974943</v>
      </c>
      <c r="R7">
        <f>IF('Composite Stats'!G7="","",R$1*15*SQRT(1-'Composite Stats'!G7))</f>
        <v>6.3961627569791712</v>
      </c>
      <c r="S7">
        <f t="shared" si="0"/>
        <v>106.29244597277027</v>
      </c>
      <c r="T7">
        <f t="shared" si="1"/>
        <v>119.0847714867286</v>
      </c>
      <c r="U7" t="str">
        <f t="shared" si="2"/>
        <v>106-119</v>
      </c>
      <c r="V7">
        <f>IF(Q7="","",'Composite Stats'!$C7-S7)</f>
        <v>6.7075540272297332</v>
      </c>
      <c r="W7">
        <f>IF(Q7="","",T7-'Composite Stats'!$C7)</f>
        <v>6.0847714867285987</v>
      </c>
      <c r="AA7">
        <v>7</v>
      </c>
    </row>
    <row r="8" spans="1:29" x14ac:dyDescent="0.15">
      <c r="A8" s="3" t="str">
        <f>IF(W44,IF('Composite Stats'!B8="","Composite "&amp;ROW(B7),'Composite Stats'!B8),"")</f>
        <v>Memory</v>
      </c>
      <c r="I8" s="16"/>
      <c r="M8">
        <f>'Composite Stats'!$G8</f>
        <v>0.89633903407162563</v>
      </c>
      <c r="N8">
        <f>NORMSINV(1-'Create Composites'!M$3/2)*15*SQRT(1-M8)</f>
        <v>9.465574450799382</v>
      </c>
      <c r="O8">
        <f t="shared" si="3"/>
        <v>9.465574450799382</v>
      </c>
      <c r="P8" t="str">
        <f>IF('Composite Stats'!B8="","Composite "&amp;'Composite Stats'!A8,'Composite Stats'!B8)</f>
        <v>Memory</v>
      </c>
      <c r="Q8" s="30">
        <f>IF('Composite Stats'!C8="","",('Composite Stats'!C8-100)*SQRT('Composite Stats'!G8)+100)</f>
        <v>116.09478116802772</v>
      </c>
      <c r="R8">
        <f>IF('Composite Stats'!G8="","",R$1*15*SQRT(1-'Composite Stats'!G8))</f>
        <v>9.465574450799382</v>
      </c>
      <c r="S8">
        <f t="shared" si="0"/>
        <v>106.62920671722834</v>
      </c>
      <c r="T8">
        <f t="shared" si="1"/>
        <v>125.5603556188271</v>
      </c>
      <c r="U8" t="str">
        <f t="shared" si="2"/>
        <v>107-126</v>
      </c>
      <c r="V8">
        <f>IF(Q8="","",'Composite Stats'!$C8-S8)</f>
        <v>10.370793282771658</v>
      </c>
      <c r="W8">
        <f>IF(Q8="","",T8-'Composite Stats'!$C8)</f>
        <v>8.5603556188271028</v>
      </c>
      <c r="AA8">
        <v>8</v>
      </c>
    </row>
    <row r="9" spans="1:29" x14ac:dyDescent="0.15">
      <c r="A9" s="3" t="str">
        <f>IF(W45,IF('Composite Stats'!B9="","Composite "&amp;ROW(B8),'Composite Stats'!B9),"")</f>
        <v>Cognitive Proficiency</v>
      </c>
      <c r="M9">
        <f>'Composite Stats'!$G9</f>
        <v>0.9415137614678899</v>
      </c>
      <c r="N9">
        <f>NORMSINV(1-'Create Composites'!M$3/2)*15*SQRT(1-M9)</f>
        <v>7.1099442545029037</v>
      </c>
      <c r="O9">
        <f t="shared" si="3"/>
        <v>7.1099442545029037</v>
      </c>
      <c r="P9" t="str">
        <f>IF('Composite Stats'!B9="","Composite "&amp;'Composite Stats'!A9,'Composite Stats'!B9)</f>
        <v>Cognitive Proficiency</v>
      </c>
      <c r="Q9" s="30">
        <f>IF('Composite Stats'!C9="","",('Composite Stats'!C9-100)*SQRT('Composite Stats'!G9)+100)</f>
        <v>128.13917328910881</v>
      </c>
      <c r="R9">
        <f>IF('Composite Stats'!G9="","",R$1*15*SQRT(1-'Composite Stats'!G9))</f>
        <v>7.1099442545029037</v>
      </c>
      <c r="S9">
        <f t="shared" si="0"/>
        <v>121.0292290346059</v>
      </c>
      <c r="T9">
        <f t="shared" si="1"/>
        <v>135.2491175436117</v>
      </c>
      <c r="U9" t="str">
        <f t="shared" si="2"/>
        <v>121-135</v>
      </c>
      <c r="V9">
        <f>IF(Q9="","",'Composite Stats'!$C9-S9)</f>
        <v>7.9707709653940952</v>
      </c>
      <c r="W9">
        <f>IF(Q9="","",T9-'Composite Stats'!$C9)</f>
        <v>6.2491175436117032</v>
      </c>
      <c r="AA9">
        <v>9</v>
      </c>
    </row>
    <row r="10" spans="1:29" x14ac:dyDescent="0.15">
      <c r="A10" s="3" t="str">
        <f>IF(W46,IF('Composite Stats'!B10="","Composite "&amp;ROW(B9),'Composite Stats'!B10),"")</f>
        <v>Processing Speed</v>
      </c>
      <c r="M10">
        <f>'Composite Stats'!$G10</f>
        <v>0.95285857572718169</v>
      </c>
      <c r="N10">
        <f>NORMSINV(1-'Create Composites'!M$3/2)*15*SQRT(1-M10)</f>
        <v>6.3832330382732341</v>
      </c>
      <c r="O10">
        <f t="shared" si="3"/>
        <v>6.3832330382732341</v>
      </c>
      <c r="P10" t="str">
        <f>IF('Composite Stats'!B10="","Composite "&amp;'Composite Stats'!A10,'Composite Stats'!B10)</f>
        <v>Processing Speed</v>
      </c>
      <c r="Q10" s="30">
        <f>IF('Composite Stats'!C10="","",('Composite Stats'!C10-100)*SQRT('Composite Stats'!G10)+100)</f>
        <v>101.95228950284243</v>
      </c>
      <c r="R10">
        <f>IF('Composite Stats'!G10="","",R$1*15*SQRT(1-'Composite Stats'!G10))</f>
        <v>6.3832330382732341</v>
      </c>
      <c r="S10">
        <f t="shared" si="0"/>
        <v>95.569056464569201</v>
      </c>
      <c r="T10">
        <f t="shared" si="1"/>
        <v>108.33552254111567</v>
      </c>
      <c r="U10" t="str">
        <f t="shared" si="2"/>
        <v>96-108</v>
      </c>
      <c r="V10">
        <f>IF(Q10="","",'Composite Stats'!$C10-S10)</f>
        <v>6.4309435354307993</v>
      </c>
      <c r="W10">
        <f>IF(Q10="","",T10-'Composite Stats'!$C10)</f>
        <v>6.3355225411156653</v>
      </c>
      <c r="AA10">
        <v>10</v>
      </c>
    </row>
    <row r="11" spans="1:29" x14ac:dyDescent="0.15">
      <c r="A11" s="3" t="str">
        <f>IF(W47,IF('Composite Stats'!B11="","Composite "&amp;ROW(B10),'Composite Stats'!B11),"")</f>
        <v>Working Memory</v>
      </c>
      <c r="M11">
        <f>'Composite Stats'!$G11</f>
        <v>0.93954248366013082</v>
      </c>
      <c r="N11">
        <f>NORMSINV(1-'Create Composites'!M$3/2)*15*SQRT(1-M11)</f>
        <v>7.2287715671292414</v>
      </c>
      <c r="O11">
        <f t="shared" si="3"/>
        <v>7.2287715671292414</v>
      </c>
      <c r="P11" t="str">
        <f>IF('Composite Stats'!B11="","Composite "&amp;'Composite Stats'!A11,'Composite Stats'!B11)</f>
        <v>Working Memory</v>
      </c>
      <c r="Q11" s="30">
        <f>IF('Composite Stats'!C11="","",('Composite Stats'!C11-100)*SQRT('Composite Stats'!G11)+100)</f>
        <v>130.04829989861966</v>
      </c>
      <c r="R11">
        <f>IF('Composite Stats'!G11="","",R$1*15*SQRT(1-'Composite Stats'!G11))</f>
        <v>7.2287715671292414</v>
      </c>
      <c r="S11">
        <f t="shared" si="0"/>
        <v>122.81952833149042</v>
      </c>
      <c r="T11">
        <f t="shared" si="1"/>
        <v>137.27707146574889</v>
      </c>
      <c r="U11" t="str">
        <f t="shared" si="2"/>
        <v>123-137</v>
      </c>
      <c r="V11">
        <f>IF(Q11="","",'Composite Stats'!$C11-S11)</f>
        <v>8.1804716685095826</v>
      </c>
      <c r="W11">
        <f>IF(Q11="","",T11-'Composite Stats'!$C11)</f>
        <v>6.2770714657488895</v>
      </c>
      <c r="AA11">
        <v>11</v>
      </c>
      <c r="AC11" t="str">
        <f ca="1">INDEX([0]!ChartNames,1,1)</f>
        <v>General Ability</v>
      </c>
    </row>
    <row r="12" spans="1:29" x14ac:dyDescent="0.15">
      <c r="A12" s="3" t="str">
        <f>IF(W48,IF('Composite Stats'!B12="","Composite "&amp;ROW(B11),'Composite Stats'!B12),"")</f>
        <v>Attention</v>
      </c>
      <c r="M12">
        <f>'Composite Stats'!$G12</f>
        <v>0.85211267605633811</v>
      </c>
      <c r="N12">
        <f>NORMSINV(1-'Create Composites'!M$3/2)*15*SQRT(1-M12)</f>
        <v>11.305891810567248</v>
      </c>
      <c r="O12">
        <f t="shared" ref="O12:O21" si="4">N12</f>
        <v>11.305891810567248</v>
      </c>
      <c r="P12" t="str">
        <f>IF('Composite Stats'!B12="","Composite "&amp;'Composite Stats'!A12,'Composite Stats'!B12)</f>
        <v>Attention</v>
      </c>
      <c r="Q12" s="30">
        <f>IF('Composite Stats'!C12="","",('Composite Stats'!C12-100)*SQRT('Composite Stats'!G12)+100)</f>
        <v>102.76929848237907</v>
      </c>
      <c r="R12">
        <f>IF('Composite Stats'!G12="","",R$1*15*SQRT(1-'Composite Stats'!G12))</f>
        <v>11.305891810567248</v>
      </c>
      <c r="S12">
        <f t="shared" si="0"/>
        <v>91.463406671811825</v>
      </c>
      <c r="T12">
        <f t="shared" si="1"/>
        <v>114.07519029294632</v>
      </c>
      <c r="U12" t="str">
        <f t="shared" si="2"/>
        <v>91-114</v>
      </c>
      <c r="V12">
        <f>IF(Q12="","",'Composite Stats'!$C12-S12)</f>
        <v>11.536593328188175</v>
      </c>
      <c r="W12">
        <f>IF(Q12="","",T12-'Composite Stats'!$C12)</f>
        <v>11.075190292946317</v>
      </c>
    </row>
    <row r="13" spans="1:29" x14ac:dyDescent="0.15">
      <c r="A13" s="3" t="str">
        <f>IF(W49,IF('Composite Stats'!B13="","Composite "&amp;ROW(B12),'Composite Stats'!B13),"")</f>
        <v>Executive Functions</v>
      </c>
      <c r="M13">
        <f>'Composite Stats'!$G13</f>
        <v>0.87260940425686795</v>
      </c>
      <c r="N13">
        <f>NORMSINV(1-'Create Composites'!M$3/2)*15*SQRT(1-M13)</f>
        <v>10.493202024666262</v>
      </c>
      <c r="O13">
        <f t="shared" si="4"/>
        <v>10.493202024666262</v>
      </c>
      <c r="P13" t="str">
        <f>IF('Composite Stats'!B13="","Composite "&amp;'Composite Stats'!A13,'Composite Stats'!B13)</f>
        <v>Executive Functions</v>
      </c>
      <c r="Q13" s="30">
        <f>IF('Composite Stats'!C13="","",('Composite Stats'!C13-100)*SQRT('Composite Stats'!G13)+100)</f>
        <v>117.74857726514239</v>
      </c>
      <c r="R13">
        <f>IF('Composite Stats'!G13="","",R$1*15*SQRT(1-'Composite Stats'!G13))</f>
        <v>10.493202024666262</v>
      </c>
      <c r="S13">
        <f t="shared" si="0"/>
        <v>107.25537524047613</v>
      </c>
      <c r="T13">
        <f t="shared" si="1"/>
        <v>128.24177928980865</v>
      </c>
      <c r="U13" t="str">
        <f t="shared" si="2"/>
        <v>107-128</v>
      </c>
      <c r="V13">
        <f>IF(Q13="","",'Composite Stats'!$C13-S13)</f>
        <v>11.744624759523873</v>
      </c>
      <c r="W13">
        <f>IF(Q13="","",T13-'Composite Stats'!$C13)</f>
        <v>9.2417792898086475</v>
      </c>
    </row>
    <row r="14" spans="1:29" x14ac:dyDescent="0.15">
      <c r="A14" s="3" t="str">
        <f>IF(W50,IF('Composite Stats'!B14="","Composite "&amp;ROW(B13),'Composite Stats'!B14),"")</f>
        <v>Cognitive Efficiency</v>
      </c>
      <c r="M14">
        <f>'Composite Stats'!$G14</f>
        <v>0.94847775175644033</v>
      </c>
      <c r="N14">
        <f>NORMSINV(1-'Create Composites'!M$3/2)*15*SQRT(1-M14)</f>
        <v>6.673240132789565</v>
      </c>
      <c r="O14">
        <f t="shared" si="4"/>
        <v>6.673240132789565</v>
      </c>
      <c r="P14" t="str">
        <f>IF('Composite Stats'!B14="","Composite "&amp;'Composite Stats'!A14,'Composite Stats'!B14)</f>
        <v>Cognitive Efficiency</v>
      </c>
      <c r="Q14" s="30">
        <f>IF('Composite Stats'!C14="","",('Composite Stats'!C14-100)*SQRT('Composite Stats'!G14)+100)</f>
        <v>105.84338934722237</v>
      </c>
      <c r="R14">
        <f>IF('Composite Stats'!G14="","",R$1*15*SQRT(1-'Composite Stats'!G14))</f>
        <v>6.673240132789565</v>
      </c>
      <c r="S14">
        <f t="shared" si="0"/>
        <v>99.170149214432811</v>
      </c>
      <c r="T14">
        <f t="shared" si="1"/>
        <v>112.51662948001193</v>
      </c>
      <c r="U14" t="str">
        <f t="shared" si="2"/>
        <v>99-113</v>
      </c>
      <c r="V14">
        <f>IF(Q14="","",'Composite Stats'!$C14-S14)</f>
        <v>6.8298507855671886</v>
      </c>
      <c r="W14">
        <f>IF(Q14="","",T14-'Composite Stats'!$C14)</f>
        <v>6.5166294800119289</v>
      </c>
    </row>
    <row r="15" spans="1:29" x14ac:dyDescent="0.15">
      <c r="A15" s="3" t="str">
        <f>IF(W51,IF('Composite Stats'!B15="","Composite "&amp;ROW(B14),'Composite Stats'!B15),"")</f>
        <v>Learning Efficiency</v>
      </c>
      <c r="M15">
        <f>'Composite Stats'!$G15</f>
        <v>0.79098360655737721</v>
      </c>
      <c r="N15">
        <f>NORMSINV(1-'Create Composites'!M$3/2)*15*SQRT(1-M15)</f>
        <v>13.440936364646001</v>
      </c>
      <c r="O15">
        <f t="shared" si="4"/>
        <v>13.440936364646001</v>
      </c>
      <c r="P15" t="str">
        <f>IF('Composite Stats'!B15="","Composite "&amp;'Composite Stats'!A15,'Composite Stats'!B15)</f>
        <v>Learning Efficiency</v>
      </c>
      <c r="Q15" s="30">
        <f>IF('Composite Stats'!C15="","",('Composite Stats'!C15-100)*SQRT('Composite Stats'!G15)+100)</f>
        <v>116.89807923899085</v>
      </c>
      <c r="R15">
        <f>IF('Composite Stats'!G15="","",R$1*15*SQRT(1-'Composite Stats'!G15))</f>
        <v>13.440936364646001</v>
      </c>
      <c r="S15">
        <f t="shared" si="0"/>
        <v>103.45714287434484</v>
      </c>
      <c r="T15">
        <f t="shared" si="1"/>
        <v>130.33901560363685</v>
      </c>
      <c r="U15" t="str">
        <f t="shared" si="2"/>
        <v>103-130</v>
      </c>
      <c r="V15">
        <f>IF(Q15="","",'Composite Stats'!$C15-S15)</f>
        <v>15.542857125655161</v>
      </c>
      <c r="W15">
        <f>IF(Q15="","",T15-'Composite Stats'!$C15)</f>
        <v>11.339015603636852</v>
      </c>
    </row>
    <row r="16" spans="1:29" x14ac:dyDescent="0.15">
      <c r="A16" s="3" t="str">
        <f>IF(W52,IF('Composite Stats'!B16="","Composite "&amp;ROW(B15),'Composite Stats'!B16),"")</f>
        <v>Delayed Recall</v>
      </c>
      <c r="M16">
        <f>'Composite Stats'!$G16</f>
        <v>0.78631227679878213</v>
      </c>
      <c r="N16">
        <f>NORMSINV(1-'Create Composites'!M$3/2)*15*SQRT(1-M16)</f>
        <v>13.590302887066446</v>
      </c>
      <c r="O16">
        <f t="shared" si="4"/>
        <v>13.590302887066446</v>
      </c>
      <c r="P16" t="str">
        <f>IF('Composite Stats'!B16="","Composite "&amp;'Composite Stats'!A16,'Composite Stats'!B16)</f>
        <v>Delayed Recall</v>
      </c>
      <c r="Q16" s="30">
        <f>IF('Composite Stats'!C16="","",('Composite Stats'!C16-100)*SQRT('Composite Stats'!G16)+100)</f>
        <v>110.64091010482773</v>
      </c>
      <c r="R16">
        <f>IF('Composite Stats'!G16="","",R$1*15*SQRT(1-'Composite Stats'!G16))</f>
        <v>13.590302887066446</v>
      </c>
      <c r="S16">
        <f t="shared" si="0"/>
        <v>97.050607217761282</v>
      </c>
      <c r="T16">
        <f t="shared" si="1"/>
        <v>124.23121299189417</v>
      </c>
      <c r="U16" t="str">
        <f t="shared" si="2"/>
        <v>97-124</v>
      </c>
      <c r="V16">
        <f>IF(Q16="","",'Composite Stats'!$C16-S16)</f>
        <v>14.949392782238718</v>
      </c>
      <c r="W16">
        <f>IF(Q16="","",T16-'Composite Stats'!$C16)</f>
        <v>12.231212991894168</v>
      </c>
    </row>
    <row r="17" spans="1:35" x14ac:dyDescent="0.15">
      <c r="A17" s="3" t="str">
        <f>IF(W53,IF('Composite Stats'!B17="","Composite "&amp;ROW(B16),'Composite Stats'!B17),"")</f>
        <v>Planning</v>
      </c>
      <c r="M17">
        <f>'Composite Stats'!$G17</f>
        <v>0.74333333333333351</v>
      </c>
      <c r="N17">
        <f>NORMSINV(1-'Create Composites'!M$3/2)*15*SQRT(1-M17)</f>
        <v>14.89443677669906</v>
      </c>
      <c r="O17">
        <f t="shared" si="4"/>
        <v>14.89443677669906</v>
      </c>
      <c r="P17" t="str">
        <f>IF('Composite Stats'!B17="","Composite "&amp;'Composite Stats'!A17,'Composite Stats'!B17)</f>
        <v>Planning</v>
      </c>
      <c r="Q17" s="30">
        <f>IF('Composite Stats'!C17="","",('Composite Stats'!C17-100)*SQRT('Composite Stats'!G17)+100)</f>
        <v>115.51902058765307</v>
      </c>
      <c r="R17">
        <f>IF('Composite Stats'!G17="","",R$1*15*SQRT(1-'Composite Stats'!G17))</f>
        <v>14.89443677669906</v>
      </c>
      <c r="S17">
        <f t="shared" si="0"/>
        <v>100.62458381095402</v>
      </c>
      <c r="T17">
        <f t="shared" si="1"/>
        <v>130.41345736435213</v>
      </c>
      <c r="U17" t="str">
        <f t="shared" si="2"/>
        <v>101-130</v>
      </c>
      <c r="V17">
        <f>IF(Q17="","",'Composite Stats'!$C17-S17)</f>
        <v>17.375416189045978</v>
      </c>
      <c r="W17">
        <f>IF(Q17="","",T17-'Composite Stats'!$C17)</f>
        <v>12.413457364352126</v>
      </c>
    </row>
    <row r="18" spans="1:35" x14ac:dyDescent="0.15">
      <c r="A18" s="3" t="str">
        <f>IF(W54,IF('Composite Stats'!B18="","Composite "&amp;ROW(B17),'Composite Stats'!B18),"")</f>
        <v>Global Neurocognitive Index (G)</v>
      </c>
      <c r="M18">
        <f>'Composite Stats'!$G18</f>
        <v>0.96598988484598725</v>
      </c>
      <c r="N18">
        <f>NORMSINV(1-'Create Composites'!M$3/2)*15*SQRT(1-M18)</f>
        <v>5.4217988519974778</v>
      </c>
      <c r="O18">
        <f t="shared" si="4"/>
        <v>5.4217988519974778</v>
      </c>
      <c r="P18" t="str">
        <f>IF('Composite Stats'!B18="","Composite "&amp;'Composite Stats'!A18,'Composite Stats'!B18)</f>
        <v>Global Neurocognitive Index (G)</v>
      </c>
      <c r="Q18" s="30">
        <f>IF('Composite Stats'!C18="","",('Composite Stats'!C18-100)*SQRT('Composite Stats'!G18)+100)</f>
        <v>120.63980472817222</v>
      </c>
      <c r="R18">
        <f>IF('Composite Stats'!G18="","",R$1*15*SQRT(1-'Composite Stats'!G18))</f>
        <v>5.4217988519974778</v>
      </c>
      <c r="S18">
        <f t="shared" si="0"/>
        <v>115.21800587617474</v>
      </c>
      <c r="T18">
        <f t="shared" si="1"/>
        <v>126.0616035801697</v>
      </c>
      <c r="U18" t="str">
        <f t="shared" si="2"/>
        <v>115-126</v>
      </c>
      <c r="V18">
        <f>IF(Q18="","",'Composite Stats'!$C18-S18)</f>
        <v>5.7819941238252568</v>
      </c>
      <c r="W18">
        <f>IF(Q18="","",T18-'Composite Stats'!$C18)</f>
        <v>5.0616035801697024</v>
      </c>
    </row>
    <row r="19" spans="1:35" x14ac:dyDescent="0.15">
      <c r="A19" s="3" t="str">
        <f>IF(W55,IF('Composite Stats'!B19="","Composite "&amp;ROW(B18),'Composite Stats'!B19),"")</f>
        <v>Fluency</v>
      </c>
      <c r="M19">
        <f>'Composite Stats'!$G19</f>
        <v>0.91719745222929938</v>
      </c>
      <c r="N19">
        <f>NORMSINV(1-'Create Composites'!M$3/2)*15*SQRT(1-M19)</f>
        <v>8.4598215075546062</v>
      </c>
      <c r="O19">
        <f t="shared" si="4"/>
        <v>8.4598215075546062</v>
      </c>
      <c r="P19" t="str">
        <f>IF('Composite Stats'!B19="","Composite "&amp;'Composite Stats'!A19,'Composite Stats'!B19)</f>
        <v>Fluency</v>
      </c>
      <c r="Q19" s="30">
        <f>IF('Composite Stats'!C19="","",('Composite Stats'!C19-100)*SQRT('Composite Stats'!G19)+100)</f>
        <v>109.57704261361147</v>
      </c>
      <c r="R19">
        <f>IF('Composite Stats'!G19="","",R$1*15*SQRT(1-'Composite Stats'!G19))</f>
        <v>8.4598215075546062</v>
      </c>
      <c r="S19">
        <f t="shared" si="0"/>
        <v>101.11722110605686</v>
      </c>
      <c r="T19">
        <f t="shared" si="1"/>
        <v>118.03686412116608</v>
      </c>
      <c r="U19" t="str">
        <f t="shared" si="2"/>
        <v>101-118</v>
      </c>
      <c r="V19">
        <f>IF(Q19="","",'Composite Stats'!$C19-S19)</f>
        <v>8.88277889394314</v>
      </c>
      <c r="W19">
        <f>IF(Q19="","",T19-'Composite Stats'!$C19)</f>
        <v>8.0368641211660758</v>
      </c>
    </row>
    <row r="20" spans="1:35" x14ac:dyDescent="0.15">
      <c r="A20" s="3" t="str">
        <f>IF(W56,IF('Composite Stats'!B20="","Composite "&amp;ROW(B19),'Composite Stats'!B20),"")</f>
        <v>Psychomotor Speed</v>
      </c>
      <c r="M20">
        <f>'Composite Stats'!$G20</f>
        <v>0.91353383458646598</v>
      </c>
      <c r="N20">
        <f>NORMSINV(1-'Create Composites'!M$3/2)*15*SQRT(1-M20)</f>
        <v>8.6449492832155421</v>
      </c>
      <c r="O20">
        <f t="shared" si="4"/>
        <v>8.6449492832155421</v>
      </c>
      <c r="P20" t="str">
        <f>IF('Composite Stats'!B20="","Composite "&amp;'Composite Stats'!A20,'Composite Stats'!B20)</f>
        <v>Psychomotor Speed</v>
      </c>
      <c r="Q20" s="30">
        <f>IF('Composite Stats'!C20="","",('Composite Stats'!C20-100)*SQRT('Composite Stats'!G20)+100)</f>
        <v>101.91157927859292</v>
      </c>
      <c r="R20">
        <f>IF('Composite Stats'!G20="","",R$1*15*SQRT(1-'Composite Stats'!G20))</f>
        <v>8.6449492832155421</v>
      </c>
      <c r="S20">
        <f t="shared" si="0"/>
        <v>93.266629995377386</v>
      </c>
      <c r="T20">
        <f t="shared" si="1"/>
        <v>110.55652856180846</v>
      </c>
      <c r="U20" t="str">
        <f t="shared" si="2"/>
        <v>93-111</v>
      </c>
      <c r="V20">
        <f>IF(Q20="","",'Composite Stats'!$C20-S20)</f>
        <v>8.7333700046226141</v>
      </c>
      <c r="W20">
        <f>IF(Q20="","",T20-'Composite Stats'!$C20)</f>
        <v>8.556528561808463</v>
      </c>
    </row>
    <row r="21" spans="1:35" x14ac:dyDescent="0.15">
      <c r="A21" s="3" t="str">
        <f>IF(W57,IF('Composite Stats'!B21="","Composite "&amp;ROW(B20),'Composite Stats'!B21),"")</f>
        <v>Attentional Fluency</v>
      </c>
      <c r="M21">
        <f>'Composite Stats'!$G21</f>
        <v>0.88461538461538447</v>
      </c>
      <c r="N21">
        <f>NORMSINV(1-'Create Composites'!M$3/2)*15*SQRT(1-M21)</f>
        <v>9.9864999335035698</v>
      </c>
      <c r="O21">
        <f t="shared" si="4"/>
        <v>9.9864999335035698</v>
      </c>
      <c r="P21" t="str">
        <f>IF('Composite Stats'!B21="","Composite "&amp;'Composite Stats'!A21,'Composite Stats'!B21)</f>
        <v>Attentional Fluency</v>
      </c>
      <c r="Q21" s="30">
        <f>IF('Composite Stats'!C21="","",('Composite Stats'!C21-100)*SQRT('Composite Stats'!G21)+100)</f>
        <v>96.237840227496164</v>
      </c>
      <c r="R21">
        <f>IF('Composite Stats'!G21="","",R$1*15*SQRT(1-'Composite Stats'!G21))</f>
        <v>9.9864999335035698</v>
      </c>
      <c r="S21">
        <f t="shared" si="0"/>
        <v>86.251340293992598</v>
      </c>
      <c r="T21">
        <f t="shared" si="1"/>
        <v>106.22434016099973</v>
      </c>
      <c r="U21" t="str">
        <f t="shared" si="2"/>
        <v>86-106</v>
      </c>
      <c r="V21">
        <f>IF(Q21="","",'Composite Stats'!$C21-S21)</f>
        <v>9.7486597060074018</v>
      </c>
      <c r="W21">
        <f>IF(Q21="","",T21-'Composite Stats'!$C21)</f>
        <v>10.224340160999731</v>
      </c>
    </row>
    <row r="22" spans="1:35" x14ac:dyDescent="0.15">
      <c r="A22" t="s">
        <v>129</v>
      </c>
      <c r="B22">
        <f>AVERAGE(Correlations!E3:E102)</f>
        <v>0.80482758620689676</v>
      </c>
      <c r="AA22">
        <v>12</v>
      </c>
    </row>
    <row r="23" spans="1:35" x14ac:dyDescent="0.15">
      <c r="A23" t="s">
        <v>130</v>
      </c>
      <c r="B23">
        <f>AVERAGE(Correlations!F3:DA102)</f>
        <v>0.30360755244755233</v>
      </c>
      <c r="D23" s="4">
        <f>A208*NORMSDIST(-1*ABS(Predictions!C41/Predictions!C43))</f>
        <v>0.85465956194344894</v>
      </c>
      <c r="E23" s="25"/>
      <c r="AA23">
        <v>13</v>
      </c>
    </row>
    <row r="24" spans="1:35" x14ac:dyDescent="0.15">
      <c r="D24">
        <f>IF(D23&lt;0.000001,7,IF(D23&lt;0.00001,6,IF(D23&lt;0.0001,5,IF(D23&lt;0.001,4,IF(D23&lt;0.01,3,2)))))</f>
        <v>2</v>
      </c>
      <c r="AA24">
        <v>14</v>
      </c>
    </row>
    <row r="25" spans="1:35" x14ac:dyDescent="0.15">
      <c r="A25">
        <v>1</v>
      </c>
      <c r="D25" s="26">
        <f>ROUND(D23,D24)</f>
        <v>0.85</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ComCalc!X40:Y60</v>
      </c>
    </row>
    <row r="33" spans="1:37" x14ac:dyDescent="0.15">
      <c r="A33" s="16" t="s">
        <v>131</v>
      </c>
      <c r="AA33">
        <v>23</v>
      </c>
      <c r="AI33" t="e">
        <f ca="1">INDIRECT(AI32)</f>
        <v>#VALUE!</v>
      </c>
    </row>
    <row r="34" spans="1:37" x14ac:dyDescent="0.15">
      <c r="AA34">
        <v>24</v>
      </c>
      <c r="AK34" t="str">
        <f ca="1">OFFSET(AH39,0,0,1,1)</f>
        <v>General Ability</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2</v>
      </c>
      <c r="C37">
        <f>SUM(Cs!C104:C203)</f>
        <v>3</v>
      </c>
      <c r="D37">
        <f>SUM(Cs!D104:D203)</f>
        <v>2</v>
      </c>
      <c r="E37">
        <f>SUM(Cs!E104:E203)</f>
        <v>5</v>
      </c>
      <c r="F37">
        <f>SUM(Cs!F104:F203)</f>
        <v>3</v>
      </c>
      <c r="G37">
        <f>SUM(Cs!G104:G203)</f>
        <v>14</v>
      </c>
      <c r="H37">
        <f>SUM(Cs!H104:H203)</f>
        <v>8</v>
      </c>
      <c r="I37">
        <f>SUM(Cs!I104:I203)</f>
        <v>4</v>
      </c>
      <c r="J37">
        <f>SUM(Cs!J104:J203)</f>
        <v>4</v>
      </c>
      <c r="K37">
        <f>SUM(Cs!K104:K203)</f>
        <v>3</v>
      </c>
      <c r="L37">
        <f>SUM(Cs!L104:L203)</f>
        <v>4</v>
      </c>
      <c r="M37">
        <f>SUM(Cs!M104:M203)</f>
        <v>6</v>
      </c>
      <c r="N37">
        <f>SUM(Cs!N104:N203)</f>
        <v>4</v>
      </c>
      <c r="O37">
        <f>SUM(Cs!O104:O203)</f>
        <v>3</v>
      </c>
      <c r="P37">
        <f>SUM(Cs!P104:P203)</f>
        <v>4</v>
      </c>
      <c r="Q37">
        <f>SUM(Cs!Q104:Q203)</f>
        <v>3</v>
      </c>
      <c r="R37">
        <f>SUM(Cs!R104:R203)</f>
        <v>31</v>
      </c>
      <c r="S37">
        <f>SUM(Cs!S104:S203)</f>
        <v>3</v>
      </c>
      <c r="T37">
        <f>SUM(Cs!T104:T203)</f>
        <v>2</v>
      </c>
      <c r="U37">
        <f>SUM(Cs!U104:U203)</f>
        <v>2</v>
      </c>
      <c r="W37" t="s">
        <v>149</v>
      </c>
      <c r="X37" t="s">
        <v>144</v>
      </c>
      <c r="Y37" t="s">
        <v>162</v>
      </c>
      <c r="Z37" t="s">
        <v>350</v>
      </c>
      <c r="AA37">
        <v>27</v>
      </c>
    </row>
    <row r="38" spans="1:37" x14ac:dyDescent="0.15">
      <c r="A38" t="s">
        <v>149</v>
      </c>
      <c r="B38" t="b">
        <f>B37&gt;0</f>
        <v>1</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1</v>
      </c>
      <c r="X38">
        <f>B46</f>
        <v>129</v>
      </c>
      <c r="Y38">
        <f>B47</f>
        <v>0.92384105960264906</v>
      </c>
      <c r="Z38">
        <f>IF(X38="",NA(),X38)</f>
        <v>129</v>
      </c>
      <c r="AA38">
        <v>28</v>
      </c>
      <c r="AB38">
        <f t="shared" ref="AB38:AB47" si="6">IF(X38="",0,X38)</f>
        <v>129</v>
      </c>
      <c r="AD38">
        <f t="shared" ref="AD38:AD47" si="7">IF(W38,V38,"")</f>
        <v>1</v>
      </c>
      <c r="AE38">
        <f>IF(W38,RANK(AD38,$AD$38:$AD$57,1),"")</f>
        <v>1</v>
      </c>
      <c r="AG38">
        <f>MAX(AE38:AE57)</f>
        <v>20</v>
      </c>
      <c r="AH38" s="27" t="s">
        <v>261</v>
      </c>
      <c r="AI38" s="27" t="s">
        <v>25</v>
      </c>
    </row>
    <row r="39" spans="1:37" x14ac:dyDescent="0.15">
      <c r="A39" t="s">
        <v>33</v>
      </c>
      <c r="B39">
        <f>SUM(Cs!B205:B304)</f>
        <v>1.77</v>
      </c>
      <c r="C39">
        <f>SUM(Cs!C205:C304)</f>
        <v>2.31</v>
      </c>
      <c r="D39">
        <f>SUM(Cs!D205:D304)</f>
        <v>1.63</v>
      </c>
      <c r="E39">
        <f>SUM(Cs!E205:E304)</f>
        <v>3.5779999999999998</v>
      </c>
      <c r="F39">
        <f>SUM(Cs!F205:F304)</f>
        <v>2.2199999999999998</v>
      </c>
      <c r="G39">
        <f>SUM(Cs!G205:G304)</f>
        <v>11.229999999999999</v>
      </c>
      <c r="H39">
        <f>SUM(Cs!H205:H304)</f>
        <v>5.19</v>
      </c>
      <c r="I39">
        <f>SUM(Cs!I205:I304)</f>
        <v>3.4899999999999998</v>
      </c>
      <c r="J39">
        <f>SUM(Cs!J205:J304)</f>
        <v>3.5300000000000002</v>
      </c>
      <c r="K39">
        <f>SUM(Cs!K205:K304)</f>
        <v>2.63</v>
      </c>
      <c r="L39">
        <f>SUM(Cs!L205:L304)</f>
        <v>2.95</v>
      </c>
      <c r="M39">
        <f>SUM(Cs!M205:M304)</f>
        <v>4.74</v>
      </c>
      <c r="N39">
        <f>SUM(Cs!N205:N304)</f>
        <v>3.56</v>
      </c>
      <c r="O39">
        <f>SUM(Cs!O205:O304)</f>
        <v>1.98</v>
      </c>
      <c r="P39">
        <f>SUM(Cs!P205:P304)</f>
        <v>2.54</v>
      </c>
      <c r="Q39">
        <f>SUM(Cs!Q205:Q304)</f>
        <v>2.23</v>
      </c>
      <c r="R39">
        <f>SUM(Cs!R205:R304)</f>
        <v>23.198000000000004</v>
      </c>
      <c r="S39">
        <f>SUM(Cs!S205:S304)</f>
        <v>2.5579999999999998</v>
      </c>
      <c r="T39">
        <f>SUM(Cs!T205:T304)</f>
        <v>1.77</v>
      </c>
      <c r="U39">
        <f>SUM(Cs!U205:U304)</f>
        <v>1.67</v>
      </c>
      <c r="V39">
        <v>2</v>
      </c>
      <c r="W39" t="b">
        <f>C38</f>
        <v>1</v>
      </c>
      <c r="X39">
        <f>C46</f>
        <v>127</v>
      </c>
      <c r="Y39">
        <f>C47</f>
        <v>0.86411973217802274</v>
      </c>
      <c r="Z39">
        <f t="shared" ref="Z39:Z57" si="8">IF(X39="",NA(),X39)</f>
        <v>127</v>
      </c>
      <c r="AA39">
        <v>29</v>
      </c>
      <c r="AB39">
        <f t="shared" si="6"/>
        <v>127</v>
      </c>
      <c r="AD39">
        <f t="shared" si="7"/>
        <v>2</v>
      </c>
      <c r="AE39">
        <f t="shared" ref="AE39:AE57" si="9">IF(W39,RANK(AD39,$AD$38:$AD$57,1),"")</f>
        <v>2</v>
      </c>
      <c r="AG39">
        <f t="shared" ref="AG39:AG48" si="10">IF(V38&lt;=$AG$38,V38,"")</f>
        <v>1</v>
      </c>
      <c r="AH39" t="str">
        <f t="shared" ref="AH39:AH58" si="11">IF(AG39="","",INDEX(CompositeNames,MATCH(AG39,$AE$38:$AE$57,0),1))</f>
        <v>General Ability</v>
      </c>
      <c r="AI39">
        <f>IF(AG39="","",INDEX($X$38:$X$57,MATCH(AG39,$AE$38:$AE$57,0),1))</f>
        <v>129</v>
      </c>
    </row>
    <row r="40" spans="1:37" x14ac:dyDescent="0.15">
      <c r="A40" t="s">
        <v>27</v>
      </c>
      <c r="B40">
        <f t="shared" ref="B40:U40" si="12">(B113-B37)/2</f>
        <v>0.51</v>
      </c>
      <c r="C40">
        <f t="shared" si="12"/>
        <v>1.0390000000000001</v>
      </c>
      <c r="D40">
        <f t="shared" si="12"/>
        <v>0.24</v>
      </c>
      <c r="E40">
        <f t="shared" si="12"/>
        <v>3.0830000000000011</v>
      </c>
      <c r="F40">
        <f t="shared" si="12"/>
        <v>0.82099999999999973</v>
      </c>
      <c r="G40">
        <f t="shared" si="12"/>
        <v>22.261019999999977</v>
      </c>
      <c r="H40">
        <f t="shared" si="12"/>
        <v>9.5538000000000025</v>
      </c>
      <c r="I40">
        <f t="shared" si="12"/>
        <v>2.3599999999999994</v>
      </c>
      <c r="J40">
        <f t="shared" si="12"/>
        <v>2.9849999999999994</v>
      </c>
      <c r="K40">
        <f t="shared" si="12"/>
        <v>1.5599999999999996</v>
      </c>
      <c r="L40">
        <f t="shared" si="12"/>
        <v>1.5500000000000003</v>
      </c>
      <c r="M40">
        <f t="shared" si="12"/>
        <v>1.9454200000000004</v>
      </c>
      <c r="N40">
        <f t="shared" si="12"/>
        <v>2.2700000000000005</v>
      </c>
      <c r="O40">
        <f t="shared" si="12"/>
        <v>0.94000000000000039</v>
      </c>
      <c r="P40">
        <f t="shared" si="12"/>
        <v>1.4161999999999999</v>
      </c>
      <c r="Q40">
        <f t="shared" si="12"/>
        <v>0</v>
      </c>
      <c r="R40">
        <f t="shared" si="12"/>
        <v>99.201170000000019</v>
      </c>
      <c r="S40">
        <f t="shared" si="12"/>
        <v>1.169</v>
      </c>
      <c r="T40">
        <f t="shared" si="12"/>
        <v>0.33000000000000007</v>
      </c>
      <c r="U40">
        <f t="shared" si="12"/>
        <v>0.42999999999999994</v>
      </c>
      <c r="V40">
        <v>3</v>
      </c>
      <c r="W40" t="b">
        <f>D38</f>
        <v>1</v>
      </c>
      <c r="X40">
        <f>D46</f>
        <v>110</v>
      </c>
      <c r="Y40">
        <f>D47</f>
        <v>0.85080645161290303</v>
      </c>
      <c r="Z40">
        <f t="shared" si="8"/>
        <v>110</v>
      </c>
      <c r="AA40">
        <v>30</v>
      </c>
      <c r="AB40">
        <f t="shared" si="6"/>
        <v>110</v>
      </c>
      <c r="AD40">
        <f t="shared" si="7"/>
        <v>3</v>
      </c>
      <c r="AE40">
        <f t="shared" si="9"/>
        <v>3</v>
      </c>
      <c r="AG40">
        <f t="shared" si="10"/>
        <v>2</v>
      </c>
      <c r="AH40" t="str">
        <f t="shared" si="11"/>
        <v>Crystallized Knowledge</v>
      </c>
      <c r="AI40">
        <f t="shared" ref="AI40:AI58" si="13">IF(AG40="","",INDEX($X$38:$X$57,MATCH(AG40,$AE$38:$AE$57,0),1))</f>
        <v>127</v>
      </c>
    </row>
    <row r="41" spans="1:37" x14ac:dyDescent="0.15">
      <c r="A41" t="s">
        <v>28</v>
      </c>
      <c r="B41">
        <f t="array" ref="B41">SUM(Cs!B104:B203*IF('Create Composites'!$C$4:$C$103="",0,'Create Composites'!$C$4:$C$103))</f>
        <v>250</v>
      </c>
      <c r="C41">
        <f t="array" ref="C41">SUM(Cs!C104:C203*IF('Create Composites'!$C$4:$C$103="",0,'Create Composites'!$C$4:$C$103))</f>
        <v>360</v>
      </c>
      <c r="D41">
        <f t="array" ref="D41">SUM(Cs!D104:D203*IF('Create Composites'!$C$4:$C$103="",0,'Create Composites'!$C$4:$C$103))</f>
        <v>216</v>
      </c>
      <c r="E41">
        <f t="array" ref="E41">SUM(Cs!E104:E203*IF('Create Composites'!$C$4:$C$103="",0,'Create Composites'!$C$4:$C$103))</f>
        <v>572</v>
      </c>
      <c r="F41">
        <f t="array" ref="F41">SUM(Cs!F104:F203*IF('Create Composites'!$C$4:$C$103="",0,'Create Composites'!$C$4:$C$103))</f>
        <v>328</v>
      </c>
      <c r="G41">
        <f t="array" ref="G41">SUM(Cs!G104:G203*IF('Create Composites'!$C$4:$C$103="",0,'Create Composites'!$C$4:$C$103))</f>
        <v>1502</v>
      </c>
      <c r="H41">
        <f t="array" ref="H41">SUM(Cs!H104:H203*IF('Create Composites'!$C$4:$C$103="",0,'Create Composites'!$C$4:$C$103))</f>
        <v>889</v>
      </c>
      <c r="I41">
        <f t="array" ref="I41">SUM(Cs!I104:I203*IF('Create Composites'!$C$4:$C$103="",0,'Create Composites'!$C$4:$C$103))</f>
        <v>487</v>
      </c>
      <c r="J41">
        <f t="array" ref="J41">SUM(Cs!J104:J203*IF('Create Composites'!$C$4:$C$103="",0,'Create Composites'!$C$4:$C$103))</f>
        <v>405</v>
      </c>
      <c r="K41">
        <f t="array" ref="K41">SUM(Cs!K104:K203*IF('Create Composites'!$C$4:$C$103="",0,'Create Composites'!$C$4:$C$103))</f>
        <v>377</v>
      </c>
      <c r="L41">
        <f t="array" ref="L41">SUM(Cs!L104:L203*IF('Create Composites'!$C$4:$C$103="",0,'Create Composites'!$C$4:$C$103))</f>
        <v>409</v>
      </c>
      <c r="M41">
        <f t="array" ref="M41">SUM(Cs!M104:M203*IF('Create Composites'!$C$4:$C$103="",0,'Create Composites'!$C$4:$C$103))</f>
        <v>660</v>
      </c>
      <c r="N41">
        <f t="array" ref="N41">SUM(Cs!N104:N203*IF('Create Composites'!$C$4:$C$103="",0,'Create Composites'!$C$4:$C$103))</f>
        <v>417</v>
      </c>
      <c r="O41">
        <f t="array" ref="O41">SUM(Cs!O104:O203*IF('Create Composites'!$C$4:$C$103="",0,'Create Composites'!$C$4:$C$103))</f>
        <v>342</v>
      </c>
      <c r="P41">
        <f t="array" ref="P41">SUM(Cs!P104:P203*IF('Create Composites'!$C$4:$C$103="",0,'Create Composites'!$C$4:$C$103))</f>
        <v>432</v>
      </c>
      <c r="Q41">
        <f t="array" ref="Q41">SUM(Cs!Q104:Q203*IF('Create Composites'!$C$4:$C$103="",0,'Create Composites'!$C$4:$C$103))</f>
        <v>331</v>
      </c>
      <c r="R41">
        <f t="array" ref="R41">SUM(Cs!R104:R203*IF('Create Composites'!$C$4:$C$103="",0,'Create Composites'!$C$4:$C$103))</f>
        <v>3412</v>
      </c>
      <c r="S41">
        <f t="array" ref="S41">SUM(Cs!S104:S203*IF('Create Composites'!$C$4:$C$103="",0,'Create Composites'!$C$4:$C$103))</f>
        <v>324</v>
      </c>
      <c r="T41">
        <f t="array" ref="T41">SUM(Cs!T104:T203*IF('Create Composites'!$C$4:$C$103="",0,'Create Composites'!$C$4:$C$103))</f>
        <v>204</v>
      </c>
      <c r="U41">
        <f t="array" ref="U41">SUM(Cs!U104:U203*IF('Create Composites'!$C$4:$C$103="",0,'Create Composites'!$C$4:$C$103))</f>
        <v>193</v>
      </c>
      <c r="V41">
        <v>4</v>
      </c>
      <c r="W41" t="b">
        <f>E38</f>
        <v>1</v>
      </c>
      <c r="X41">
        <f>E46</f>
        <v>122</v>
      </c>
      <c r="Y41">
        <f>E47</f>
        <v>0.87264911337990325</v>
      </c>
      <c r="Z41">
        <f t="shared" si="8"/>
        <v>122</v>
      </c>
      <c r="AA41">
        <v>31</v>
      </c>
      <c r="AB41">
        <f t="shared" si="6"/>
        <v>122</v>
      </c>
      <c r="AD41">
        <f t="shared" si="7"/>
        <v>4</v>
      </c>
      <c r="AE41">
        <f t="shared" si="9"/>
        <v>4</v>
      </c>
      <c r="AG41">
        <f t="shared" si="10"/>
        <v>3</v>
      </c>
      <c r="AH41" t="str">
        <f t="shared" si="11"/>
        <v>Fluid Reasoning</v>
      </c>
      <c r="AI41">
        <f t="shared" si="13"/>
        <v>110</v>
      </c>
    </row>
    <row r="42" spans="1:37" x14ac:dyDescent="0.15">
      <c r="A42" t="s">
        <v>29</v>
      </c>
      <c r="B42">
        <f>B37*100</f>
        <v>200</v>
      </c>
      <c r="C42">
        <f t="shared" ref="C42:K42" si="14">C37*100</f>
        <v>300</v>
      </c>
      <c r="D42">
        <f t="shared" si="14"/>
        <v>200</v>
      </c>
      <c r="E42">
        <f t="shared" si="14"/>
        <v>500</v>
      </c>
      <c r="F42">
        <f t="shared" si="14"/>
        <v>300</v>
      </c>
      <c r="G42">
        <f t="shared" si="14"/>
        <v>1400</v>
      </c>
      <c r="H42">
        <f t="shared" si="14"/>
        <v>800</v>
      </c>
      <c r="I42">
        <f t="shared" si="14"/>
        <v>400</v>
      </c>
      <c r="J42">
        <f t="shared" si="14"/>
        <v>400</v>
      </c>
      <c r="K42">
        <f t="shared" si="14"/>
        <v>300</v>
      </c>
      <c r="L42">
        <f t="shared" ref="L42:U42" si="15">L37*100</f>
        <v>400</v>
      </c>
      <c r="M42">
        <f t="shared" si="15"/>
        <v>600</v>
      </c>
      <c r="N42">
        <f t="shared" si="15"/>
        <v>400</v>
      </c>
      <c r="O42">
        <f t="shared" si="15"/>
        <v>300</v>
      </c>
      <c r="P42">
        <f t="shared" si="15"/>
        <v>400</v>
      </c>
      <c r="Q42">
        <f t="shared" si="15"/>
        <v>300</v>
      </c>
      <c r="R42">
        <f t="shared" si="15"/>
        <v>3100</v>
      </c>
      <c r="S42">
        <f t="shared" si="15"/>
        <v>300</v>
      </c>
      <c r="T42">
        <f t="shared" si="15"/>
        <v>200</v>
      </c>
      <c r="U42">
        <f t="shared" si="15"/>
        <v>200</v>
      </c>
      <c r="V42">
        <v>5</v>
      </c>
      <c r="W42" t="b">
        <f>F38</f>
        <v>1</v>
      </c>
      <c r="X42">
        <f>F46</f>
        <v>113</v>
      </c>
      <c r="Y42">
        <f>F47</f>
        <v>0.83196897888841015</v>
      </c>
      <c r="Z42">
        <f t="shared" si="8"/>
        <v>113</v>
      </c>
      <c r="AA42">
        <v>32</v>
      </c>
      <c r="AB42">
        <f t="shared" si="6"/>
        <v>113</v>
      </c>
      <c r="AD42">
        <f t="shared" si="7"/>
        <v>5</v>
      </c>
      <c r="AE42">
        <f t="shared" si="9"/>
        <v>5</v>
      </c>
      <c r="AG42">
        <f t="shared" si="10"/>
        <v>4</v>
      </c>
      <c r="AH42" t="str">
        <f t="shared" si="11"/>
        <v>Verbal/Language</v>
      </c>
      <c r="AI42">
        <f t="shared" si="13"/>
        <v>122</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113</v>
      </c>
      <c r="Y43">
        <f>G47</f>
        <v>0.95266740530576166</v>
      </c>
      <c r="Z43">
        <f t="shared" si="8"/>
        <v>113</v>
      </c>
      <c r="AA43">
        <v>33</v>
      </c>
      <c r="AB43">
        <f t="shared" si="6"/>
        <v>113</v>
      </c>
      <c r="AD43">
        <f t="shared" si="7"/>
        <v>6</v>
      </c>
      <c r="AE43">
        <f t="shared" si="9"/>
        <v>6</v>
      </c>
      <c r="AG43">
        <f t="shared" si="10"/>
        <v>5</v>
      </c>
      <c r="AH43" t="str">
        <f>IF(AG43="","",INDEX(CompositeNames,MATCH(AG43,$AE$38:$AE$57,0),1))</f>
        <v>Visual Perception/Construction</v>
      </c>
      <c r="AI43">
        <f t="shared" si="13"/>
        <v>113</v>
      </c>
    </row>
    <row r="44" spans="1:37" x14ac:dyDescent="0.15">
      <c r="A44" t="s">
        <v>31</v>
      </c>
      <c r="B44">
        <f>B43*SQRT(B37+2*B40)</f>
        <v>26.067220795474149</v>
      </c>
      <c r="C44">
        <f t="shared" ref="C44:K44" si="16">C43*SQRT(C37+2*C40)</f>
        <v>33.80162717976755</v>
      </c>
      <c r="D44">
        <f t="shared" si="16"/>
        <v>23.622023622035435</v>
      </c>
      <c r="E44">
        <f t="shared" si="16"/>
        <v>50.123347853071429</v>
      </c>
      <c r="F44">
        <f t="shared" si="16"/>
        <v>32.317951667765087</v>
      </c>
      <c r="G44">
        <f t="shared" si="16"/>
        <v>114.74954901872159</v>
      </c>
      <c r="H44">
        <f t="shared" si="16"/>
        <v>78.097439138553071</v>
      </c>
      <c r="I44">
        <f t="shared" si="16"/>
        <v>44.294469180700197</v>
      </c>
      <c r="J44">
        <f t="shared" si="16"/>
        <v>47.36296021154083</v>
      </c>
      <c r="K44">
        <f t="shared" si="16"/>
        <v>37.107950630558939</v>
      </c>
      <c r="L44">
        <f t="shared" ref="L44:U44" si="17">L43*SQRT(L37+2*L40)</f>
        <v>39.968737783422682</v>
      </c>
      <c r="M44">
        <f t="shared" si="17"/>
        <v>47.174558821466476</v>
      </c>
      <c r="N44">
        <f t="shared" si="17"/>
        <v>43.834917588607375</v>
      </c>
      <c r="O44">
        <f t="shared" si="17"/>
        <v>33.136083051561783</v>
      </c>
      <c r="P44">
        <f t="shared" si="17"/>
        <v>39.208289939756362</v>
      </c>
      <c r="Q44">
        <f t="shared" si="17"/>
        <v>25.980762113533157</v>
      </c>
      <c r="R44">
        <f t="shared" si="17"/>
        <v>227.19050706400569</v>
      </c>
      <c r="S44">
        <f t="shared" si="17"/>
        <v>34.656168282139902</v>
      </c>
      <c r="T44">
        <f t="shared" si="17"/>
        <v>24.464259645450138</v>
      </c>
      <c r="U44">
        <f t="shared" si="17"/>
        <v>25.367301787931645</v>
      </c>
      <c r="V44">
        <v>7</v>
      </c>
      <c r="W44" t="b">
        <f>H38</f>
        <v>1</v>
      </c>
      <c r="X44">
        <f>H46</f>
        <v>117</v>
      </c>
      <c r="Y44">
        <f>H47</f>
        <v>0.89633903407162563</v>
      </c>
      <c r="Z44">
        <f t="shared" si="8"/>
        <v>117</v>
      </c>
      <c r="AA44">
        <v>34</v>
      </c>
      <c r="AB44">
        <f t="shared" si="6"/>
        <v>117</v>
      </c>
      <c r="AD44">
        <f t="shared" si="7"/>
        <v>7</v>
      </c>
      <c r="AE44">
        <f t="shared" si="9"/>
        <v>7</v>
      </c>
      <c r="AG44">
        <f t="shared" si="10"/>
        <v>6</v>
      </c>
      <c r="AH44" t="str">
        <f t="shared" si="11"/>
        <v>Attention/Executive</v>
      </c>
      <c r="AI44">
        <f t="shared" si="13"/>
        <v>113</v>
      </c>
    </row>
    <row r="45" spans="1:37" x14ac:dyDescent="0.15">
      <c r="A45" t="s">
        <v>36</v>
      </c>
      <c r="B45">
        <f>SUM(Cs!B715:B814)</f>
        <v>51.75</v>
      </c>
      <c r="C45">
        <f>SUM(Cs!C715:C814)</f>
        <v>155.25</v>
      </c>
      <c r="D45">
        <f>SUM(Cs!D715:D814)</f>
        <v>83.25</v>
      </c>
      <c r="E45">
        <f>SUM(Cs!E715:E814)</f>
        <v>319.95000000000005</v>
      </c>
      <c r="F45">
        <f>SUM(Cs!F715:F814)</f>
        <v>175.5</v>
      </c>
      <c r="G45">
        <f>SUM(Cs!G715:G814)</f>
        <v>623.25</v>
      </c>
      <c r="H45">
        <f>SUM(Cs!H715:H814)</f>
        <v>632.25</v>
      </c>
      <c r="I45">
        <f>SUM(Cs!I715:I814)</f>
        <v>114.75</v>
      </c>
      <c r="J45">
        <f>SUM(Cs!J715:J814)</f>
        <v>105.75</v>
      </c>
      <c r="K45">
        <f>SUM(Cs!K715:K814)</f>
        <v>83.25</v>
      </c>
      <c r="L45">
        <f>SUM(Cs!L715:L814)</f>
        <v>236.25000000000003</v>
      </c>
      <c r="M45">
        <f>SUM(Cs!M715:M814)</f>
        <v>283.5</v>
      </c>
      <c r="N45">
        <f>SUM(Cs!N715:N814)</f>
        <v>99</v>
      </c>
      <c r="O45">
        <f>SUM(Cs!O715:O814)</f>
        <v>229.5</v>
      </c>
      <c r="P45">
        <f>SUM(Cs!P715:P814)</f>
        <v>328.49999999999994</v>
      </c>
      <c r="Q45">
        <f>SUM(Cs!Q715:Q814)</f>
        <v>173.25</v>
      </c>
      <c r="R45">
        <f>SUM(Cs!R715:R814)</f>
        <v>1755.4499999999998</v>
      </c>
      <c r="S45">
        <f>SUM(Cs!S715:S814)</f>
        <v>99.450000000000031</v>
      </c>
      <c r="T45">
        <f>SUM(Cs!T715:T814)</f>
        <v>51.75</v>
      </c>
      <c r="U45">
        <f>SUM(Cs!U715:U814)</f>
        <v>74.249999999999986</v>
      </c>
      <c r="V45">
        <v>8</v>
      </c>
      <c r="W45" t="b">
        <f>I38</f>
        <v>1</v>
      </c>
      <c r="X45">
        <f>I46</f>
        <v>129</v>
      </c>
      <c r="Y45">
        <f>I47</f>
        <v>0.9415137614678899</v>
      </c>
      <c r="Z45">
        <f t="shared" si="8"/>
        <v>129</v>
      </c>
      <c r="AA45">
        <v>35</v>
      </c>
      <c r="AB45">
        <f t="shared" si="6"/>
        <v>129</v>
      </c>
      <c r="AD45">
        <f t="shared" si="7"/>
        <v>8</v>
      </c>
      <c r="AE45">
        <f t="shared" si="9"/>
        <v>8</v>
      </c>
      <c r="AG45">
        <f t="shared" si="10"/>
        <v>7</v>
      </c>
      <c r="AH45" t="str">
        <f t="shared" si="11"/>
        <v>Memory</v>
      </c>
      <c r="AI45">
        <f t="shared" si="13"/>
        <v>117</v>
      </c>
    </row>
    <row r="46" spans="1:37" x14ac:dyDescent="0.15">
      <c r="A46" t="s">
        <v>148</v>
      </c>
      <c r="B46">
        <f>IF(B38,ROUND((15/B44)*(B41-B42)+100,0),"")</f>
        <v>129</v>
      </c>
      <c r="C46">
        <f t="shared" ref="C46:J46" si="18">IF(C38,ROUND((15/C44)*(C41-C42)+100,0),"")</f>
        <v>127</v>
      </c>
      <c r="D46">
        <f t="shared" si="18"/>
        <v>110</v>
      </c>
      <c r="E46">
        <f t="shared" si="18"/>
        <v>122</v>
      </c>
      <c r="F46">
        <f t="shared" si="18"/>
        <v>113</v>
      </c>
      <c r="G46">
        <f t="shared" si="18"/>
        <v>113</v>
      </c>
      <c r="H46">
        <f t="shared" si="18"/>
        <v>117</v>
      </c>
      <c r="I46">
        <f t="shared" si="18"/>
        <v>129</v>
      </c>
      <c r="J46">
        <f t="shared" si="18"/>
        <v>102</v>
      </c>
      <c r="K46">
        <f>IF(K38,ROUND((15/K44)*(K41-K42)+100,0),"")</f>
        <v>131</v>
      </c>
      <c r="L46">
        <f t="shared" ref="L46:T46" si="19">IF(L38,ROUND((15/L44)*(L41-L42)+100,0),"")</f>
        <v>103</v>
      </c>
      <c r="M46">
        <f t="shared" si="19"/>
        <v>119</v>
      </c>
      <c r="N46">
        <f t="shared" si="19"/>
        <v>106</v>
      </c>
      <c r="O46">
        <f t="shared" si="19"/>
        <v>119</v>
      </c>
      <c r="P46">
        <f t="shared" si="19"/>
        <v>112</v>
      </c>
      <c r="Q46">
        <f t="shared" si="19"/>
        <v>118</v>
      </c>
      <c r="R46">
        <f t="shared" si="19"/>
        <v>121</v>
      </c>
      <c r="S46">
        <f t="shared" si="19"/>
        <v>110</v>
      </c>
      <c r="T46">
        <f t="shared" si="19"/>
        <v>102</v>
      </c>
      <c r="U46">
        <f>IF(U38,ROUND((15/U44)*(U41-U42)+100,0),"")</f>
        <v>96</v>
      </c>
      <c r="V46">
        <v>9</v>
      </c>
      <c r="W46" t="b">
        <f>J38</f>
        <v>1</v>
      </c>
      <c r="X46">
        <f>J46</f>
        <v>102</v>
      </c>
      <c r="Y46">
        <f>J47</f>
        <v>0.95285857572718169</v>
      </c>
      <c r="Z46">
        <f t="shared" si="8"/>
        <v>102</v>
      </c>
      <c r="AA46">
        <v>36</v>
      </c>
      <c r="AB46">
        <f t="shared" si="6"/>
        <v>102</v>
      </c>
      <c r="AD46">
        <f t="shared" si="7"/>
        <v>9</v>
      </c>
      <c r="AE46">
        <f t="shared" si="9"/>
        <v>9</v>
      </c>
      <c r="AG46">
        <f t="shared" si="10"/>
        <v>8</v>
      </c>
      <c r="AH46" t="str">
        <f t="shared" si="11"/>
        <v>Cognitive Proficiency</v>
      </c>
      <c r="AI46">
        <f t="shared" si="13"/>
        <v>129</v>
      </c>
    </row>
    <row r="47" spans="1:37" x14ac:dyDescent="0.15">
      <c r="A47" t="s">
        <v>147</v>
      </c>
      <c r="B47">
        <f t="shared" ref="B47:U47" si="20">IF(B38,(B39+B113-B37)/B113,0)</f>
        <v>0.92384105960264906</v>
      </c>
      <c r="C47">
        <f t="shared" si="20"/>
        <v>0.86411973217802274</v>
      </c>
      <c r="D47">
        <f t="shared" si="20"/>
        <v>0.85080645161290303</v>
      </c>
      <c r="E47">
        <f t="shared" si="20"/>
        <v>0.87264911337990325</v>
      </c>
      <c r="F47">
        <f t="shared" si="20"/>
        <v>0.83196897888841015</v>
      </c>
      <c r="G47">
        <f t="shared" si="20"/>
        <v>0.95266740530576166</v>
      </c>
      <c r="H47">
        <f t="shared" si="20"/>
        <v>0.89633903407162563</v>
      </c>
      <c r="I47">
        <f t="shared" si="20"/>
        <v>0.9415137614678899</v>
      </c>
      <c r="J47">
        <f t="shared" si="20"/>
        <v>0.95285857572718169</v>
      </c>
      <c r="K47">
        <f t="shared" si="20"/>
        <v>0.93954248366013082</v>
      </c>
      <c r="L47">
        <f t="shared" si="20"/>
        <v>0.85211267605633811</v>
      </c>
      <c r="M47">
        <f t="shared" si="20"/>
        <v>0.87260940425686795</v>
      </c>
      <c r="N47">
        <f t="shared" si="20"/>
        <v>0.94847775175644033</v>
      </c>
      <c r="O47">
        <f t="shared" si="20"/>
        <v>0.79098360655737721</v>
      </c>
      <c r="P47">
        <f t="shared" si="20"/>
        <v>0.78631227679878213</v>
      </c>
      <c r="Q47">
        <f t="shared" si="20"/>
        <v>0.74333333333333351</v>
      </c>
      <c r="R47">
        <f t="shared" si="20"/>
        <v>0.96598988484598725</v>
      </c>
      <c r="S47">
        <f t="shared" si="20"/>
        <v>0.91719745222929938</v>
      </c>
      <c r="T47">
        <f t="shared" si="20"/>
        <v>0.91353383458646598</v>
      </c>
      <c r="U47">
        <f t="shared" si="20"/>
        <v>0.88461538461538447</v>
      </c>
      <c r="V47">
        <v>10</v>
      </c>
      <c r="W47" t="b">
        <f>K38</f>
        <v>1</v>
      </c>
      <c r="X47">
        <f>K46</f>
        <v>131</v>
      </c>
      <c r="Y47">
        <f>K47</f>
        <v>0.93954248366013082</v>
      </c>
      <c r="Z47">
        <f t="shared" si="8"/>
        <v>131</v>
      </c>
      <c r="AA47">
        <v>37</v>
      </c>
      <c r="AB47">
        <f t="shared" si="6"/>
        <v>131</v>
      </c>
      <c r="AD47">
        <f t="shared" si="7"/>
        <v>10</v>
      </c>
      <c r="AE47">
        <f t="shared" si="9"/>
        <v>10</v>
      </c>
      <c r="AG47">
        <f t="shared" si="10"/>
        <v>9</v>
      </c>
      <c r="AH47" t="str">
        <f t="shared" si="11"/>
        <v>Processing Speed</v>
      </c>
      <c r="AI47">
        <f t="shared" si="13"/>
        <v>102</v>
      </c>
    </row>
    <row r="48" spans="1:37" x14ac:dyDescent="0.15">
      <c r="A48" t="s">
        <v>157</v>
      </c>
      <c r="B48" t="str">
        <f>Cs!B609</f>
        <v>Similarities &amp; Matrix Reasoning</v>
      </c>
      <c r="C48" t="str">
        <f>Cs!C609</f>
        <v>Similarities, Naming, &amp; TOPF</v>
      </c>
      <c r="D48" t="str">
        <f>Cs!D609</f>
        <v>Matrix Reasoning &amp; Design Construction</v>
      </c>
      <c r="E48" t="str">
        <f>Cs!E609</f>
        <v>Similarities, Auditory Comprehension, Naming, Letter Fluency, &amp; Category Fluency</v>
      </c>
      <c r="F48" t="str">
        <f>Cs!F609</f>
        <v>Matrix Reasoning, Visual Discrimination, &amp; Design Construction</v>
      </c>
      <c r="G48" t="str">
        <f>Cs!G609</f>
        <v>Coding, Digits Forward, Digits Backward, Numbers &amp; Letters Speed A, Numbers &amp; Letters Accuracy A, Numbers &amp; Letters Efficiency A, Numbers &amp; Letters Efficiency B, Mazes, Word Generation, Trails A, Trails B, Unstructured Task (WT), ROCFT Copy, &amp; Letter-Number Sequencing</v>
      </c>
      <c r="H48" t="str">
        <f>Cs!H609</f>
        <v>Shape Learning Immediate-Recognition, Shape Learning Delayed-Recognition, Story Learning Immediate-Recall, Story Learning Delayed-Recall, ROCFT Recall, CVLT-3 Brief Trials 1-4, CVLT-3 Brief SDFR, &amp; CVLT-3 Brief LDFR</v>
      </c>
      <c r="I48" t="str">
        <f>Cs!I609</f>
        <v>Coding, Digits Forward, Digits Backward, &amp; Letter-Number Sequencing</v>
      </c>
      <c r="J48" t="str">
        <f>Cs!J609</f>
        <v>Coding, Numbers &amp; Letters Speed A, Numbers &amp; Letters Efficiency A, &amp; Trails A</v>
      </c>
      <c r="K48" t="str">
        <f>Cs!K609</f>
        <v>Digits Forward, Digits Backward, &amp; Letter-Number Sequencing</v>
      </c>
      <c r="L48" t="str">
        <f>Cs!L609</f>
        <v>Digits Forward, Numbers &amp; Letters Accuracy A, Numbers &amp; Letters Efficiency B, &amp; Trails B</v>
      </c>
      <c r="M48" t="str">
        <f>Cs!M609</f>
        <v>Digits Forward, Digits Backward, Mazes, Word Generation, Unstructured Task (WT), &amp; ROCFT Copy</v>
      </c>
      <c r="N48" t="str">
        <f>Cs!N609</f>
        <v>Coding, Numbers &amp; Letters Efficiency A, Mazes, &amp; Trails A</v>
      </c>
      <c r="O48" t="str">
        <f>Cs!O609</f>
        <v>Shape Learning Immediate-Recognition, Story Learning Immediate-Recall, &amp; CVLT-3 Brief Trials 1-4</v>
      </c>
      <c r="P48" t="str">
        <f>Cs!P609</f>
        <v>Shape Learning Delayed-Recognition, Story Learning Delayed-Recall, ROCFT Recall, &amp; CVLT-3 Brief LDFR</v>
      </c>
      <c r="Q48" t="str">
        <f>Cs!Q609</f>
        <v>Mazes, Unstructured Task (WT), &amp; ROCFT Copy</v>
      </c>
      <c r="R48" t="str">
        <f>Cs!R609</f>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48" t="str">
        <f>Cs!S609</f>
        <v>Word Generation, Letter Fluency, &amp; Category Fluency</v>
      </c>
      <c r="T48" t="str">
        <f>Cs!T609</f>
        <v>Numbers &amp; Letters Speed A, &amp; Trails A</v>
      </c>
      <c r="U48" t="str">
        <f>Cs!U609</f>
        <v>Numbers &amp; Letters Efficiency B, &amp; Trails B</v>
      </c>
      <c r="V48">
        <v>11</v>
      </c>
      <c r="W48" t="b">
        <f>L38</f>
        <v>1</v>
      </c>
      <c r="X48">
        <f>L46</f>
        <v>103</v>
      </c>
      <c r="Y48">
        <f>L47</f>
        <v>0.85211267605633811</v>
      </c>
      <c r="Z48">
        <f t="shared" si="8"/>
        <v>103</v>
      </c>
      <c r="AA48">
        <v>38</v>
      </c>
      <c r="AB48">
        <f t="shared" ref="AB48:AB57" si="21">IF(X48="",0,X48)</f>
        <v>103</v>
      </c>
      <c r="AD48">
        <f t="shared" ref="AD48:AD57" si="22">IF(W48,V48,"")</f>
        <v>11</v>
      </c>
      <c r="AE48">
        <f t="shared" si="9"/>
        <v>11</v>
      </c>
      <c r="AG48">
        <f t="shared" si="10"/>
        <v>10</v>
      </c>
      <c r="AH48" t="str">
        <f t="shared" si="11"/>
        <v>Working Memory</v>
      </c>
      <c r="AI48">
        <f t="shared" si="13"/>
        <v>131</v>
      </c>
    </row>
    <row r="49" spans="1:35" x14ac:dyDescent="0.15">
      <c r="V49">
        <v>12</v>
      </c>
      <c r="W49" t="b">
        <f>M38</f>
        <v>1</v>
      </c>
      <c r="X49">
        <f>M46</f>
        <v>119</v>
      </c>
      <c r="Y49">
        <f>M47</f>
        <v>0.87260940425686795</v>
      </c>
      <c r="Z49">
        <f t="shared" si="8"/>
        <v>119</v>
      </c>
      <c r="AA49">
        <v>39</v>
      </c>
      <c r="AB49">
        <f t="shared" si="21"/>
        <v>119</v>
      </c>
      <c r="AD49">
        <f t="shared" si="22"/>
        <v>12</v>
      </c>
      <c r="AE49">
        <f t="shared" si="9"/>
        <v>12</v>
      </c>
      <c r="AG49">
        <f t="shared" ref="AG49:AG57" si="23">IF(V48&lt;=$AG$38,V48,"")</f>
        <v>11</v>
      </c>
      <c r="AH49" t="str">
        <f t="shared" si="11"/>
        <v>Attention</v>
      </c>
      <c r="AI49">
        <f t="shared" si="13"/>
        <v>103</v>
      </c>
    </row>
    <row r="50" spans="1:35" x14ac:dyDescent="0.15">
      <c r="V50">
        <v>13</v>
      </c>
      <c r="W50" t="b">
        <f>N38</f>
        <v>1</v>
      </c>
      <c r="X50">
        <f>N46</f>
        <v>106</v>
      </c>
      <c r="Y50">
        <f>N47</f>
        <v>0.94847775175644033</v>
      </c>
      <c r="Z50">
        <f t="shared" si="8"/>
        <v>106</v>
      </c>
      <c r="AA50">
        <v>40</v>
      </c>
      <c r="AB50">
        <f t="shared" si="21"/>
        <v>106</v>
      </c>
      <c r="AD50">
        <f t="shared" si="22"/>
        <v>13</v>
      </c>
      <c r="AE50">
        <f t="shared" si="9"/>
        <v>13</v>
      </c>
      <c r="AG50">
        <f t="shared" si="23"/>
        <v>12</v>
      </c>
      <c r="AH50" t="str">
        <f t="shared" si="11"/>
        <v>Executive Functions</v>
      </c>
      <c r="AI50">
        <f t="shared" si="13"/>
        <v>119</v>
      </c>
    </row>
    <row r="51" spans="1:35" x14ac:dyDescent="0.15">
      <c r="V51">
        <v>14</v>
      </c>
      <c r="W51" t="b">
        <f>O38</f>
        <v>1</v>
      </c>
      <c r="X51">
        <f>O46</f>
        <v>119</v>
      </c>
      <c r="Y51">
        <f>O47</f>
        <v>0.79098360655737721</v>
      </c>
      <c r="Z51">
        <f t="shared" si="8"/>
        <v>119</v>
      </c>
      <c r="AA51">
        <v>41</v>
      </c>
      <c r="AB51">
        <f t="shared" si="21"/>
        <v>119</v>
      </c>
      <c r="AD51">
        <f t="shared" si="22"/>
        <v>14</v>
      </c>
      <c r="AE51">
        <f t="shared" si="9"/>
        <v>14</v>
      </c>
      <c r="AG51">
        <f t="shared" si="23"/>
        <v>13</v>
      </c>
      <c r="AH51" t="str">
        <f t="shared" si="11"/>
        <v>Cognitive Efficiency</v>
      </c>
      <c r="AI51">
        <f t="shared" si="13"/>
        <v>106</v>
      </c>
    </row>
    <row r="52" spans="1:35" x14ac:dyDescent="0.15">
      <c r="V52">
        <v>15</v>
      </c>
      <c r="W52" t="b">
        <f>P38</f>
        <v>1</v>
      </c>
      <c r="X52">
        <f>P46</f>
        <v>112</v>
      </c>
      <c r="Y52">
        <f>P47</f>
        <v>0.78631227679878213</v>
      </c>
      <c r="Z52">
        <f t="shared" si="8"/>
        <v>112</v>
      </c>
      <c r="AA52">
        <v>42</v>
      </c>
      <c r="AB52">
        <f t="shared" si="21"/>
        <v>112</v>
      </c>
      <c r="AD52">
        <f t="shared" si="22"/>
        <v>15</v>
      </c>
      <c r="AE52">
        <f t="shared" si="9"/>
        <v>15</v>
      </c>
      <c r="AG52">
        <f t="shared" si="23"/>
        <v>14</v>
      </c>
      <c r="AH52" t="str">
        <f t="shared" si="11"/>
        <v>Learning Efficiency</v>
      </c>
      <c r="AI52">
        <f t="shared" si="13"/>
        <v>119</v>
      </c>
    </row>
    <row r="53" spans="1:35" x14ac:dyDescent="0.15">
      <c r="V53">
        <v>16</v>
      </c>
      <c r="W53" t="b">
        <f>Q38</f>
        <v>1</v>
      </c>
      <c r="X53">
        <f>Q46</f>
        <v>118</v>
      </c>
      <c r="Y53">
        <f>Q47</f>
        <v>0.74333333333333351</v>
      </c>
      <c r="Z53">
        <f t="shared" si="8"/>
        <v>118</v>
      </c>
      <c r="AA53">
        <v>43</v>
      </c>
      <c r="AB53">
        <f t="shared" si="21"/>
        <v>118</v>
      </c>
      <c r="AD53">
        <f t="shared" si="22"/>
        <v>16</v>
      </c>
      <c r="AE53">
        <f t="shared" si="9"/>
        <v>16</v>
      </c>
      <c r="AG53">
        <f t="shared" si="23"/>
        <v>15</v>
      </c>
      <c r="AH53" t="str">
        <f t="shared" si="11"/>
        <v>Delayed Recall</v>
      </c>
      <c r="AI53">
        <f t="shared" si="13"/>
        <v>112</v>
      </c>
    </row>
    <row r="54" spans="1:35" x14ac:dyDescent="0.15">
      <c r="V54">
        <v>17</v>
      </c>
      <c r="W54" t="b">
        <f>R38</f>
        <v>1</v>
      </c>
      <c r="X54">
        <f>R46</f>
        <v>121</v>
      </c>
      <c r="Y54">
        <f>R47</f>
        <v>0.96598988484598725</v>
      </c>
      <c r="Z54">
        <f t="shared" si="8"/>
        <v>121</v>
      </c>
      <c r="AA54">
        <v>44</v>
      </c>
      <c r="AB54">
        <f t="shared" si="21"/>
        <v>121</v>
      </c>
      <c r="AD54">
        <f t="shared" si="22"/>
        <v>17</v>
      </c>
      <c r="AE54">
        <f t="shared" si="9"/>
        <v>17</v>
      </c>
      <c r="AG54">
        <f t="shared" si="23"/>
        <v>16</v>
      </c>
      <c r="AH54" t="str">
        <f t="shared" si="11"/>
        <v>Planning</v>
      </c>
      <c r="AI54">
        <f t="shared" si="13"/>
        <v>118</v>
      </c>
    </row>
    <row r="55" spans="1:35" x14ac:dyDescent="0.15">
      <c r="V55">
        <v>18</v>
      </c>
      <c r="W55" t="b">
        <f>S38</f>
        <v>1</v>
      </c>
      <c r="X55">
        <f>S46</f>
        <v>110</v>
      </c>
      <c r="Y55">
        <f>S47</f>
        <v>0.91719745222929938</v>
      </c>
      <c r="Z55">
        <f t="shared" si="8"/>
        <v>110</v>
      </c>
      <c r="AA55">
        <v>45</v>
      </c>
      <c r="AB55">
        <f t="shared" si="21"/>
        <v>110</v>
      </c>
      <c r="AD55">
        <f t="shared" si="22"/>
        <v>18</v>
      </c>
      <c r="AE55">
        <f t="shared" si="9"/>
        <v>18</v>
      </c>
      <c r="AG55">
        <f t="shared" si="23"/>
        <v>17</v>
      </c>
      <c r="AH55" t="str">
        <f t="shared" si="11"/>
        <v>Global Neurocognitive Index (G)</v>
      </c>
      <c r="AI55">
        <f t="shared" si="13"/>
        <v>121</v>
      </c>
    </row>
    <row r="56" spans="1:35" x14ac:dyDescent="0.15">
      <c r="V56">
        <v>19</v>
      </c>
      <c r="W56" t="b">
        <f>T38</f>
        <v>1</v>
      </c>
      <c r="X56">
        <f>T46</f>
        <v>102</v>
      </c>
      <c r="Y56">
        <f>T47</f>
        <v>0.91353383458646598</v>
      </c>
      <c r="Z56">
        <f t="shared" si="8"/>
        <v>102</v>
      </c>
      <c r="AA56">
        <v>46</v>
      </c>
      <c r="AB56">
        <f t="shared" si="21"/>
        <v>102</v>
      </c>
      <c r="AD56">
        <f t="shared" si="22"/>
        <v>19</v>
      </c>
      <c r="AE56">
        <f t="shared" si="9"/>
        <v>19</v>
      </c>
      <c r="AG56">
        <f t="shared" si="23"/>
        <v>18</v>
      </c>
      <c r="AH56" t="str">
        <f t="shared" si="11"/>
        <v>Fluency</v>
      </c>
      <c r="AI56">
        <f t="shared" si="13"/>
        <v>110</v>
      </c>
    </row>
    <row r="57" spans="1:35" x14ac:dyDescent="0.15">
      <c r="V57">
        <v>20</v>
      </c>
      <c r="W57" t="b">
        <f>U38</f>
        <v>1</v>
      </c>
      <c r="X57">
        <f>U46</f>
        <v>96</v>
      </c>
      <c r="Y57">
        <f>U47</f>
        <v>0.88461538461538447</v>
      </c>
      <c r="Z57">
        <f t="shared" si="8"/>
        <v>96</v>
      </c>
      <c r="AA57">
        <v>47</v>
      </c>
      <c r="AB57">
        <f t="shared" si="21"/>
        <v>96</v>
      </c>
      <c r="AD57">
        <f t="shared" si="22"/>
        <v>20</v>
      </c>
      <c r="AE57">
        <f t="shared" si="9"/>
        <v>20</v>
      </c>
      <c r="AG57">
        <f t="shared" si="23"/>
        <v>19</v>
      </c>
      <c r="AH57" t="str">
        <f t="shared" si="11"/>
        <v>Psychomotor Speed</v>
      </c>
      <c r="AI57">
        <f t="shared" si="13"/>
        <v>102</v>
      </c>
    </row>
    <row r="58" spans="1:35" x14ac:dyDescent="0.15">
      <c r="AA58">
        <v>48</v>
      </c>
      <c r="AG58">
        <f>IF(V57&lt;=$AG$38,V57,"")</f>
        <v>20</v>
      </c>
      <c r="AH58" t="str">
        <f t="shared" si="11"/>
        <v>Attentional Fluency</v>
      </c>
      <c r="AI58">
        <f t="shared" si="13"/>
        <v>96</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2</v>
      </c>
      <c r="C65">
        <f t="array" ref="C65">SUM((Cs!$B$104:$B$203+Cs!C$104:C$203=2)*1)</f>
        <v>1</v>
      </c>
      <c r="D65">
        <f t="array" ref="D65">SUM((Cs!$B$104:$B$203+Cs!D$104:D$203=2)*1)</f>
        <v>1</v>
      </c>
      <c r="E65">
        <f t="array" ref="E65">SUM((Cs!$B$104:$B$203+Cs!E$104:E$203=2)*1)</f>
        <v>1</v>
      </c>
      <c r="F65">
        <f t="array" ref="F65">SUM((Cs!$B$104:$B$203+Cs!F$104:F$203=2)*1)</f>
        <v>1</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2</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1</v>
      </c>
      <c r="C66">
        <f t="array" ref="C66">SUM((Cs!$C$104:$C$203+Cs!C$104:C$203=2)*1)</f>
        <v>3</v>
      </c>
      <c r="D66">
        <f t="array" ref="D66">SUM((Cs!$C$104:$C$203+Cs!D$104:D$203=2)*1)</f>
        <v>0</v>
      </c>
      <c r="E66">
        <f t="array" ref="E66">SUM((Cs!$C$104:$C$203+Cs!E$104:E$203=2)*1)</f>
        <v>2</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3</v>
      </c>
      <c r="S66">
        <f t="array" ref="S66">SUM((Cs!$C$104:$C$203+Cs!S$104:S$203=2)*1)</f>
        <v>0</v>
      </c>
      <c r="T66">
        <f t="array" ref="T66">SUM((Cs!$C$104:$C$203+Cs!T$104:T$203=2)*1)</f>
        <v>0</v>
      </c>
      <c r="U66">
        <f t="array" ref="U66">SUM((Cs!$C$104:$C$203+Cs!U$104:U$203=2)*1)</f>
        <v>0</v>
      </c>
      <c r="AA66">
        <v>56</v>
      </c>
      <c r="AD66">
        <v>1</v>
      </c>
      <c r="AE66">
        <f t="array" ref="AE66">SUM(SqCor!$B$2:$AY$51*MMULT(Cs!$B$104:$B$153,TRANSPOSE(Cs!B$104:B$153)))</f>
        <v>3.02</v>
      </c>
      <c r="AF66">
        <f t="array" ref="AF66">SUM(SqCor!$B$2:$AY$51*MMULT(Cs!$B$104:$B$153,TRANSPOSE(Cs!C$104:C$153)))</f>
        <v>2.9590000000000005</v>
      </c>
      <c r="AG66">
        <f t="array" ref="AG66">SUM(SqCor!$B$2:$AY$51*MMULT(Cs!$B$104:$B$153,TRANSPOSE(Cs!D$104:D$153)))</f>
        <v>2.2640000000000002</v>
      </c>
      <c r="AH66">
        <f t="array" ref="AH66">SUM(SqCor!$B$2:$AY$51*MMULT(Cs!$B$104:$B$153,TRANSPOSE(Cs!E$104:E$153)))</f>
        <v>3.1270000000000002</v>
      </c>
      <c r="AI66">
        <f t="array" ref="AI66">SUM(SqCor!$B$2:$AY$51*MMULT(Cs!$B$104:$B$153,TRANSPOSE(Cs!F$104:F$153)))</f>
        <v>2.9619999999999997</v>
      </c>
      <c r="AJ66">
        <f t="array" ref="AJ66">SUM(SqCor!$B$2:$AY$51*MMULT(Cs!$B$104:$B$153,TRANSPOSE(Cs!G$104:G$153)))</f>
        <v>7.1797000000000013</v>
      </c>
      <c r="AK66">
        <f t="array" ref="AK66">SUM(SqCor!$B$2:$AY$51*MMULT(Cs!$B$104:$B$153,TRANSPOSE(Cs!H$104:H$153)))</f>
        <v>5.9200000000000008</v>
      </c>
      <c r="AL66">
        <f t="array" ref="AL66">SUM(SqCor!$B$2:$AY$51*MMULT(Cs!$B$104:$B$153,TRANSPOSE(Cs!I$104:I$153)))</f>
        <v>2.8607000000000005</v>
      </c>
      <c r="AM66">
        <f t="array" ref="AM66">SUM(SqCor!$B$2:$AY$51*MMULT(Cs!$B$104:$B$153,TRANSPOSE(Cs!J$104:J$153)))</f>
        <v>1.7109999999999999</v>
      </c>
      <c r="AN66">
        <f t="array" ref="AN66">SUM(SqCor!$B$2:$AY$51*MMULT(Cs!$B$104:$B$153,TRANSPOSE(Cs!K$104:K$153)))</f>
        <v>2.1497000000000002</v>
      </c>
      <c r="AO66">
        <f t="array" ref="AO66">SUM(SqCor!$B$2:$AY$51*MMULT(Cs!$B$104:$B$153,TRANSPOSE(Cs!L$104:L$153)))</f>
        <v>1.5129999999999999</v>
      </c>
      <c r="AP66">
        <f t="array" ref="AP66">SUM(SqCor!$B$2:$AY$51*MMULT(Cs!$B$104:$B$153,TRANSPOSE(Cs!M$104:M$153)))</f>
        <v>3.6360000000000001</v>
      </c>
      <c r="AQ66">
        <f t="array" ref="AQ66">SUM(SqCor!$B$2:$AY$51*MMULT(Cs!$B$104:$B$153,TRANSPOSE(Cs!N$104:N$153)))</f>
        <v>2.282</v>
      </c>
      <c r="AR66">
        <f t="array" ref="AR66">SUM(SqCor!$B$2:$AY$51*MMULT(Cs!$B$104:$B$153,TRANSPOSE(Cs!O$104:O$153)))</f>
        <v>2.3369999999999997</v>
      </c>
      <c r="AS66">
        <f t="array" ref="AS66">SUM(SqCor!$B$2:$AY$51*MMULT(Cs!$B$104:$B$153,TRANSPOSE(Cs!P$104:P$153)))</f>
        <v>2.7939999999999996</v>
      </c>
      <c r="AT66">
        <f t="array" ref="AT66">SUM(SqCor!$B$2:$AY$51*MMULT(Cs!$B$104:$B$153,TRANSPOSE(Cs!Q$104:Q$153)))</f>
        <v>1.7609999999999999</v>
      </c>
      <c r="AU66">
        <f t="array" ref="AU66">SUM(SqCor!$B$2:$AY$51*MMULT(Cs!$B$104:$B$153,TRANSPOSE(Cs!R$104:R$153)))</f>
        <v>20.268699999999992</v>
      </c>
      <c r="AV66">
        <f t="array" ref="AV66">SUM(SqCor!$B$2:$AY$51*MMULT(Cs!$B$104:$B$153,TRANSPOSE(Cs!S$104:S$153)))</f>
        <v>1.8940000000000001</v>
      </c>
      <c r="AW66">
        <f t="array" ref="AW66">SUM(SqCor!$B$2:$AY$51*MMULT(Cs!$B$104:$B$153,TRANSPOSE(Cs!T$104:T$153)))</f>
        <v>0.161</v>
      </c>
      <c r="AX66">
        <f t="array" ref="AX66">SUM(SqCor!$B$2:$AY$51*MMULT(Cs!$B$104:$B$153,TRANSPOSE(Cs!U$104:U$153)))</f>
        <v>0.94399999999999995</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1</v>
      </c>
      <c r="C67">
        <f t="array" ref="C67">SUM((Cs!$D$104:$D$203+Cs!C$104:C$203=2)*1)</f>
        <v>0</v>
      </c>
      <c r="D67">
        <f t="array" ref="D67">SUM((Cs!$D$104:$D$203+Cs!D$104:D$203=2)*1)</f>
        <v>2</v>
      </c>
      <c r="E67">
        <f t="array" ref="E67">SUM((Cs!$D$104:$D$203+Cs!E$104:E$203=2)*1)</f>
        <v>0</v>
      </c>
      <c r="F67">
        <f t="array" ref="F67">SUM((Cs!$D$104:$D$203+Cs!F$104:F$203=2)*1)</f>
        <v>2</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2</v>
      </c>
      <c r="S67">
        <f t="array" ref="S67">SUM((Cs!$D$104:$D$203+Cs!S$104:S$203=2)*1)</f>
        <v>0</v>
      </c>
      <c r="T67">
        <f t="array" ref="T67">SUM((Cs!$D$104:$D$203+Cs!T$104:T$203=2)*1)</f>
        <v>0</v>
      </c>
      <c r="U67">
        <f t="array" ref="U67">SUM((Cs!$D$104:$D$203+Cs!U$104:U$203=2)*1)</f>
        <v>0</v>
      </c>
      <c r="AA67">
        <v>57</v>
      </c>
      <c r="AD67">
        <v>2</v>
      </c>
      <c r="AE67">
        <f t="shared" ref="AE67:AE75" si="24">INDEX($AE$66:$AN$75,MIN(AE$65,$AD67),MAX(AE$65,$AD67))</f>
        <v>2.9590000000000005</v>
      </c>
      <c r="AF67">
        <f t="array" ref="AF67">SUM(SqCor!$B$2:$AY$51*MMULT(Cs!$C$104:$C$153,TRANSPOSE(Cs!C$104:C$153)))</f>
        <v>5.0780000000000003</v>
      </c>
      <c r="AG67">
        <f t="array" ref="AG67">SUM(SqCor!$B$2:$AY$51*MMULT(Cs!$C$104:$C$153,TRANSPOSE(Cs!D$104:D$153)))</f>
        <v>1.5939999999999999</v>
      </c>
      <c r="AH67">
        <f t="array" ref="AH67">SUM(SqCor!$B$2:$AY$51*MMULT(Cs!$C$104:$C$153,TRANSPOSE(Cs!E$104:E$153)))</f>
        <v>6.3319999999999999</v>
      </c>
      <c r="AI67">
        <f t="array" ref="AI67">SUM(SqCor!$B$2:$AY$51*MMULT(Cs!$C$104:$C$153,TRANSPOSE(Cs!F$104:F$153)))</f>
        <v>2.0109999999999997</v>
      </c>
      <c r="AJ67">
        <f t="array" ref="AJ67">SUM(SqCor!$B$2:$AY$51*MMULT(Cs!$C$104:$C$153,TRANSPOSE(Cs!G$104:G$153)))</f>
        <v>7.0635999999999992</v>
      </c>
      <c r="AK67">
        <f t="array" ref="AK67">SUM(SqCor!$B$2:$AY$51*MMULT(Cs!$C$104:$C$153,TRANSPOSE(Cs!H$104:H$153)))</f>
        <v>6.3633000000000006</v>
      </c>
      <c r="AL67">
        <f t="array" ref="AL67">SUM(SqCor!$B$2:$AY$51*MMULT(Cs!$C$104:$C$153,TRANSPOSE(Cs!I$104:I$153)))</f>
        <v>3.5657000000000001</v>
      </c>
      <c r="AM67">
        <f t="array" ref="AM67">SUM(SqCor!$B$2:$AY$51*MMULT(Cs!$C$104:$C$153,TRANSPOSE(Cs!J$104:J$153)))</f>
        <v>1.6560000000000001</v>
      </c>
      <c r="AN67">
        <f t="array" ref="AN67">SUM(SqCor!$B$2:$AY$51*MMULT(Cs!$C$104:$C$153,TRANSPOSE(Cs!K$104:K$153)))</f>
        <v>2.7456999999999998</v>
      </c>
      <c r="AO67">
        <f t="array" ref="AO67">SUM(SqCor!$B$2:$AY$51*MMULT(Cs!$C$104:$C$153,TRANSPOSE(Cs!L$104:L$153)))</f>
        <v>1.7716999999999998</v>
      </c>
      <c r="AP67">
        <f t="array" ref="AP67">SUM(SqCor!$B$2:$AY$51*MMULT(Cs!$C$104:$C$153,TRANSPOSE(Cs!M$104:M$153)))</f>
        <v>3.3525999999999998</v>
      </c>
      <c r="AQ67">
        <f t="array" ref="AQ67">SUM(SqCor!$B$2:$AY$51*MMULT(Cs!$C$104:$C$153,TRANSPOSE(Cs!N$104:N$153)))</f>
        <v>1.8559999999999999</v>
      </c>
      <c r="AR67">
        <f t="array" ref="AR67">SUM(SqCor!$B$2:$AY$51*MMULT(Cs!$C$104:$C$153,TRANSPOSE(Cs!O$104:O$153)))</f>
        <v>2.4927999999999999</v>
      </c>
      <c r="AS67">
        <f t="array" ref="AS67">SUM(SqCor!$B$2:$AY$51*MMULT(Cs!$C$104:$C$153,TRANSPOSE(Cs!P$104:P$153)))</f>
        <v>2.7653000000000003</v>
      </c>
      <c r="AT67">
        <f t="array" ref="AT67">SUM(SqCor!$B$2:$AY$51*MMULT(Cs!$C$104:$C$153,TRANSPOSE(Cs!Q$104:Q$153)))</f>
        <v>1.1879</v>
      </c>
      <c r="AU67">
        <f t="array" ref="AU67">SUM(SqCor!$B$2:$AY$51*MMULT(Cs!$C$104:$C$153,TRANSPOSE(Cs!R$104:R$153)))</f>
        <v>23.379900000000003</v>
      </c>
      <c r="AV67">
        <f t="array" ref="AV67">SUM(SqCor!$B$2:$AY$51*MMULT(Cs!$C$104:$C$153,TRANSPOSE(Cs!S$104:S$153)))</f>
        <v>3.0399999999999996</v>
      </c>
      <c r="AW67">
        <f t="array" ref="AW67">SUM(SqCor!$B$2:$AY$51*MMULT(Cs!$C$104:$C$153,TRANSPOSE(Cs!T$104:T$153)))</f>
        <v>0.53100000000000003</v>
      </c>
      <c r="AX67">
        <f t="array" ref="AX67">SUM(SqCor!$B$2:$AY$51*MMULT(Cs!$C$104:$C$153,TRANSPOSE(Cs!U$104:U$153)))</f>
        <v>0.97199999999999998</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1</v>
      </c>
      <c r="C68">
        <f t="array" ref="C68">SUM((Cs!$E$104:$E$203+Cs!C$104:C$203=2)*1)</f>
        <v>2</v>
      </c>
      <c r="D68">
        <f t="array" ref="D68">SUM((Cs!$E$104:$E$203+Cs!D$104:D$203=2)*1)</f>
        <v>0</v>
      </c>
      <c r="E68">
        <f t="array" ref="E68">SUM((Cs!$E$104:$E$203+Cs!E$104:E$203=2)*1)</f>
        <v>5</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5</v>
      </c>
      <c r="S68">
        <f t="array" ref="S68">SUM((Cs!$E$104:$E$203+Cs!S$104:S$203=2)*1)</f>
        <v>2</v>
      </c>
      <c r="T68">
        <f t="array" ref="T68">SUM((Cs!$E$104:$E$203+Cs!T$104:T$203=2)*1)</f>
        <v>0</v>
      </c>
      <c r="U68">
        <f t="array" ref="U68">SUM((Cs!$E$104:$E$203+Cs!U$104:U$203=2)*1)</f>
        <v>0</v>
      </c>
      <c r="AA68">
        <v>58</v>
      </c>
      <c r="AD68">
        <v>3</v>
      </c>
      <c r="AE68">
        <f t="shared" si="24"/>
        <v>2.2640000000000002</v>
      </c>
      <c r="AF68">
        <f t="shared" ref="AF68:AF75" si="25">INDEX($AE$66:$AN$75,MIN(AF$65,$AD68),MAX(AF$65,$AD68))</f>
        <v>1.5939999999999999</v>
      </c>
      <c r="AG68">
        <f t="array" ref="AG68">SUM(SqCor!$B$2:$AY$51*MMULT(Cs!$D$104:$D$153,TRANSPOSE(Cs!D$104:D$153)))</f>
        <v>2.48</v>
      </c>
      <c r="AH68">
        <f t="array" ref="AH68">SUM(SqCor!$B$2:$AY$51*MMULT(Cs!$D$104:$D$153,TRANSPOSE(Cs!E$104:E$153)))</f>
        <v>1.657</v>
      </c>
      <c r="AI68">
        <f t="array" ref="AI68">SUM(SqCor!$B$2:$AY$51*MMULT(Cs!$D$104:$D$153,TRANSPOSE(Cs!F$104:F$153)))</f>
        <v>3.0609999999999999</v>
      </c>
      <c r="AJ68">
        <f t="array" ref="AJ68">SUM(SqCor!$B$2:$AY$51*MMULT(Cs!$D$104:$D$153,TRANSPOSE(Cs!G$104:G$153)))</f>
        <v>6.8656999999999995</v>
      </c>
      <c r="AK68">
        <f t="array" ref="AK68">SUM(SqCor!$B$2:$AY$51*MMULT(Cs!$D$104:$D$153,TRANSPOSE(Cs!H$104:H$153)))</f>
        <v>4.66</v>
      </c>
      <c r="AL68">
        <f t="array" ref="AL68">SUM(SqCor!$B$2:$AY$51*MMULT(Cs!$D$104:$D$153,TRANSPOSE(Cs!I$104:I$153)))</f>
        <v>2.3116999999999996</v>
      </c>
      <c r="AM68">
        <f t="array" ref="AM68">SUM(SqCor!$B$2:$AY$51*MMULT(Cs!$D$104:$D$153,TRANSPOSE(Cs!J$104:J$153)))</f>
        <v>1.7800000000000002</v>
      </c>
      <c r="AN68">
        <f t="array" ref="AN68">SUM(SqCor!$B$2:$AY$51*MMULT(Cs!$D$104:$D$153,TRANSPOSE(Cs!K$104:K$153)))</f>
        <v>1.7256999999999998</v>
      </c>
      <c r="AO68">
        <f t="array" ref="AO68">SUM(SqCor!$B$2:$AY$51*MMULT(Cs!$D$104:$D$153,TRANSPOSE(Cs!L$104:L$153)))</f>
        <v>1.661</v>
      </c>
      <c r="AP68">
        <f t="array" ref="AP68">SUM(SqCor!$B$2:$AY$51*MMULT(Cs!$D$104:$D$153,TRANSPOSE(Cs!M$104:M$153)))</f>
        <v>3.2570000000000006</v>
      </c>
      <c r="AQ68">
        <f t="array" ref="AQ68">SUM(SqCor!$B$2:$AY$51*MMULT(Cs!$D$104:$D$153,TRANSPOSE(Cs!N$104:N$153)))</f>
        <v>2.431</v>
      </c>
      <c r="AR68">
        <f t="array" ref="AR68">SUM(SqCor!$B$2:$AY$51*MMULT(Cs!$D$104:$D$153,TRANSPOSE(Cs!O$104:O$153)))</f>
        <v>1.8699999999999999</v>
      </c>
      <c r="AS68">
        <f t="array" ref="AS68">SUM(SqCor!$B$2:$AY$51*MMULT(Cs!$D$104:$D$153,TRANSPOSE(Cs!P$104:P$153)))</f>
        <v>2.1459999999999999</v>
      </c>
      <c r="AT68">
        <f t="array" ref="AT68">SUM(SqCor!$B$2:$AY$51*MMULT(Cs!$D$104:$D$153,TRANSPOSE(Cs!Q$104:Q$153)))</f>
        <v>1.655</v>
      </c>
      <c r="AU68">
        <f t="array" ref="AU68">SUM(SqCor!$B$2:$AY$51*MMULT(Cs!$D$104:$D$153,TRANSPOSE(Cs!R$104:R$153)))</f>
        <v>16.713699999999999</v>
      </c>
      <c r="AV68">
        <f t="array" ref="AV68">SUM(SqCor!$B$2:$AY$51*MMULT(Cs!$D$104:$D$153,TRANSPOSE(Cs!S$104:S$153)))</f>
        <v>1.123</v>
      </c>
      <c r="AW68">
        <f t="array" ref="AW68">SUM(SqCor!$B$2:$AY$51*MMULT(Cs!$D$104:$D$153,TRANSPOSE(Cs!T$104:T$153)))</f>
        <v>0.45</v>
      </c>
      <c r="AX68">
        <f t="array" ref="AX68">SUM(SqCor!$B$2:$AY$51*MMULT(Cs!$D$104:$D$153,TRANSPOSE(Cs!U$104:U$153)))</f>
        <v>1.103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1</v>
      </c>
      <c r="C69">
        <f t="array" ref="C69">SUM((Cs!$F$104:$F$203+Cs!C$104:C$203=2)*1)</f>
        <v>0</v>
      </c>
      <c r="D69">
        <f t="array" ref="D69">SUM((Cs!$F$104:$F$203+Cs!D$104:D$203=2)*1)</f>
        <v>2</v>
      </c>
      <c r="E69">
        <f t="array" ref="E69">SUM((Cs!$F$104:$F$203+Cs!E$104:E$203=2)*1)</f>
        <v>0</v>
      </c>
      <c r="F69">
        <f t="array" ref="F69">SUM((Cs!$F$104:$F$203+Cs!F$104:F$203=2)*1)</f>
        <v>3</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3</v>
      </c>
      <c r="S69">
        <f t="array" ref="S69">SUM((Cs!$F$104:$F$203+Cs!S$104:S$203=2)*1)</f>
        <v>0</v>
      </c>
      <c r="T69">
        <f t="array" ref="T69">SUM((Cs!$F$104:$F$203+Cs!T$104:T$203=2)*1)</f>
        <v>0</v>
      </c>
      <c r="U69">
        <f t="array" ref="U69">SUM((Cs!$F$104:$F$203+Cs!U$104:U$203=2)*1)</f>
        <v>0</v>
      </c>
      <c r="AA69">
        <v>59</v>
      </c>
      <c r="AD69">
        <v>4</v>
      </c>
      <c r="AE69">
        <f t="shared" si="24"/>
        <v>3.1270000000000002</v>
      </c>
      <c r="AF69">
        <f t="shared" si="25"/>
        <v>6.3319999999999999</v>
      </c>
      <c r="AG69">
        <f t="shared" ref="AG69:AG75" si="26">INDEX($AE$66:$AN$75,MIN(AG$65,$AD69),MAX(AG$65,$AD69))</f>
        <v>1.657</v>
      </c>
      <c r="AH69">
        <f t="array" ref="AH69">SUM(SqCor!$B$2:$AY$51*MMULT(Cs!$E$104:$E$153,TRANSPOSE(Cs!E$104:E$153)))</f>
        <v>11.166000000000002</v>
      </c>
      <c r="AI69">
        <f t="array" ref="AI69">SUM(SqCor!$B$2:$AY$51*MMULT(Cs!$E$104:$E$153,TRANSPOSE(Cs!F$104:F$153)))</f>
        <v>2.6540000000000008</v>
      </c>
      <c r="AJ69">
        <f t="array" ref="AJ69">SUM(SqCor!$B$2:$AY$51*MMULT(Cs!$E$104:$E$153,TRANSPOSE(Cs!G$104:G$153)))</f>
        <v>11.616500000000004</v>
      </c>
      <c r="AK69">
        <f t="array" ref="AK69">SUM(SqCor!$B$2:$AY$51*MMULT(Cs!$E$104:$E$153,TRANSPOSE(Cs!H$104:H$153)))</f>
        <v>9.972430000000001</v>
      </c>
      <c r="AL69">
        <f t="array" ref="AL69">SUM(SqCor!$B$2:$AY$51*MMULT(Cs!$E$104:$E$153,TRANSPOSE(Cs!I$104:I$153)))</f>
        <v>4.4810000000000008</v>
      </c>
      <c r="AM69">
        <f t="array" ref="AM69">SUM(SqCor!$B$2:$AY$51*MMULT(Cs!$E$104:$E$153,TRANSPOSE(Cs!J$104:J$153)))</f>
        <v>2.7199999999999998</v>
      </c>
      <c r="AN69">
        <f t="array" ref="AN69">SUM(SqCor!$B$2:$AY$51*MMULT(Cs!$E$104:$E$153,TRANSPOSE(Cs!K$104:K$153)))</f>
        <v>3.5169999999999999</v>
      </c>
      <c r="AO69">
        <f t="array" ref="AO69">SUM(SqCor!$B$2:$AY$51*MMULT(Cs!$E$104:$E$153,TRANSPOSE(Cs!L$104:L$153)))</f>
        <v>3.036</v>
      </c>
      <c r="AP69">
        <f t="array" ref="AP69">SUM(SqCor!$B$2:$AY$51*MMULT(Cs!$E$104:$E$153,TRANSPOSE(Cs!M$104:M$153)))</f>
        <v>5.8155000000000001</v>
      </c>
      <c r="AQ69">
        <f t="array" ref="AQ69">SUM(SqCor!$B$2:$AY$51*MMULT(Cs!$E$104:$E$153,TRANSPOSE(Cs!N$104:N$153)))</f>
        <v>3.26</v>
      </c>
      <c r="AR69">
        <f t="array" ref="AR69">SUM(SqCor!$B$2:$AY$51*MMULT(Cs!$E$104:$E$153,TRANSPOSE(Cs!O$104:O$153)))</f>
        <v>3.7840000000000007</v>
      </c>
      <c r="AS69">
        <f t="array" ref="AS69">SUM(SqCor!$B$2:$AY$51*MMULT(Cs!$E$104:$E$153,TRANSPOSE(Cs!P$104:P$153)))</f>
        <v>4.2620400000000007</v>
      </c>
      <c r="AT69">
        <f t="array" ref="AT69">SUM(SqCor!$B$2:$AY$51*MMULT(Cs!$E$104:$E$153,TRANSPOSE(Cs!Q$104:Q$153)))</f>
        <v>2.1425000000000001</v>
      </c>
      <c r="AU69">
        <f t="array" ref="AU69">SUM(SqCor!$B$2:$AY$51*MMULT(Cs!$E$104:$E$153,TRANSPOSE(Cs!R$104:R$153)))</f>
        <v>36.787929999999989</v>
      </c>
      <c r="AV69">
        <f t="array" ref="AV69">SUM(SqCor!$B$2:$AY$51*MMULT(Cs!$E$104:$E$153,TRANSPOSE(Cs!S$104:S$153)))</f>
        <v>6.1290000000000004</v>
      </c>
      <c r="AW69">
        <f t="array" ref="AW69">SUM(SqCor!$B$2:$AY$51*MMULT(Cs!$E$104:$E$153,TRANSPOSE(Cs!T$104:T$153)))</f>
        <v>1.151</v>
      </c>
      <c r="AX69">
        <f t="array" ref="AX69">SUM(SqCor!$B$2:$AY$51*MMULT(Cs!$E$104:$E$153,TRANSPOSE(Cs!U$104:U$153)))</f>
        <v>1.635</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14</v>
      </c>
      <c r="H70">
        <f t="array" ref="H70">SUM((Cs!$G$104:$G$203+Cs!H$104:H$203=2)*1)</f>
        <v>0</v>
      </c>
      <c r="I70">
        <f t="array" ref="I70">SUM((Cs!$G$104:$G$203+Cs!I$104:I$203=2)*1)</f>
        <v>4</v>
      </c>
      <c r="J70">
        <f t="array" ref="J70">SUM((Cs!$G$104:$G$203+Cs!J$104:J$203=2)*1)</f>
        <v>4</v>
      </c>
      <c r="K70">
        <f t="array" ref="K70">SUM((Cs!$G$104:$G$203+Cs!K$104:K$203=2)*1)</f>
        <v>3</v>
      </c>
      <c r="L70">
        <f t="array" ref="L70">SUM((Cs!$G$104:$G$203+Cs!L$104:L$203=2)*1)</f>
        <v>4</v>
      </c>
      <c r="M70">
        <f t="array" ref="M70">SUM((Cs!$G$104:$G$203+Cs!M$104:M$203=2)*1)</f>
        <v>6</v>
      </c>
      <c r="N70">
        <f t="array" ref="N70">SUM((Cs!$G$104:$G$203+Cs!N$104:N$203=2)*1)</f>
        <v>4</v>
      </c>
      <c r="O70">
        <f t="array" ref="O70">SUM((Cs!$G$104:$G$203+Cs!O$104:O$203=2)*1)</f>
        <v>0</v>
      </c>
      <c r="P70">
        <f t="array" ref="P70">SUM((Cs!$G$104:$G$203+Cs!P$104:P$203=2)*1)</f>
        <v>0</v>
      </c>
      <c r="Q70">
        <f t="array" ref="Q70">SUM((Cs!$G$104:$G$203+Cs!Q$104:Q$203=2)*1)</f>
        <v>3</v>
      </c>
      <c r="R70">
        <f t="array" ref="R70">SUM((Cs!$G$104:$G$203+Cs!R$104:R$203=2)*1)</f>
        <v>14</v>
      </c>
      <c r="S70">
        <f t="array" ref="S70">SUM((Cs!$G$104:$G$203+Cs!S$104:S$203=2)*1)</f>
        <v>1</v>
      </c>
      <c r="T70">
        <f t="array" ref="T70">SUM((Cs!$G$104:$G$203+Cs!T$104:T$203=2)*1)</f>
        <v>2</v>
      </c>
      <c r="U70">
        <f t="array" ref="U70">SUM((Cs!$G$104:$G$203+Cs!U$104:U$203=2)*1)</f>
        <v>2</v>
      </c>
      <c r="AA70">
        <v>60</v>
      </c>
      <c r="AD70">
        <v>5</v>
      </c>
      <c r="AE70">
        <f t="shared" si="24"/>
        <v>2.9619999999999997</v>
      </c>
      <c r="AF70">
        <f t="shared" si="25"/>
        <v>2.0109999999999997</v>
      </c>
      <c r="AG70">
        <f t="shared" si="26"/>
        <v>3.0609999999999999</v>
      </c>
      <c r="AH70">
        <f t="shared" ref="AH70:AH75" si="27">INDEX($AE$66:$AN$75,MIN(AH$65,$AD70),MAX(AH$65,$AD70))</f>
        <v>2.6540000000000008</v>
      </c>
      <c r="AI70">
        <f t="array" ref="AI70">SUM(SqCor!$B$2:$AY$51*MMULT(Cs!$F$104:$F$153,TRANSPOSE(Cs!F$104:F$153)))</f>
        <v>4.6419999999999995</v>
      </c>
      <c r="AJ70">
        <f t="array" ref="AJ70">SUM(SqCor!$B$2:$AY$51*MMULT(Cs!$F$104:$F$153,TRANSPOSE(Cs!G$104:G$153)))</f>
        <v>8.4657</v>
      </c>
      <c r="AK70">
        <f t="array" ref="AK70">SUM(SqCor!$B$2:$AY$51*MMULT(Cs!$F$104:$F$153,TRANSPOSE(Cs!H$104:H$153)))</f>
        <v>5.5400000000000009</v>
      </c>
      <c r="AL70">
        <f t="array" ref="AL70">SUM(SqCor!$B$2:$AY$51*MMULT(Cs!$F$104:$F$153,TRANSPOSE(Cs!I$104:I$153)))</f>
        <v>3.0017</v>
      </c>
      <c r="AM70">
        <f t="array" ref="AM70">SUM(SqCor!$B$2:$AY$51*MMULT(Cs!$F$104:$F$153,TRANSPOSE(Cs!J$104:J$153)))</f>
        <v>2.2700000000000005</v>
      </c>
      <c r="AN70">
        <f t="array" ref="AN70">SUM(SqCor!$B$2:$AY$51*MMULT(Cs!$F$104:$F$153,TRANSPOSE(Cs!K$104:K$153)))</f>
        <v>2.2456999999999998</v>
      </c>
      <c r="AO70">
        <f t="array" ref="AO70">SUM(SqCor!$B$2:$AY$51*MMULT(Cs!$F$104:$F$153,TRANSPOSE(Cs!L$104:L$153)))</f>
        <v>2.141</v>
      </c>
      <c r="AP70">
        <f t="array" ref="AP70">SUM(SqCor!$B$2:$AY$51*MMULT(Cs!$F$104:$F$153,TRANSPOSE(Cs!M$104:M$153)))</f>
        <v>3.6870000000000003</v>
      </c>
      <c r="AQ70">
        <f t="array" ref="AQ70">SUM(SqCor!$B$2:$AY$51*MMULT(Cs!$F$104:$F$153,TRANSPOSE(Cs!N$104:N$153)))</f>
        <v>2.9910000000000001</v>
      </c>
      <c r="AR70">
        <f t="array" ref="AR70">SUM(SqCor!$B$2:$AY$51*MMULT(Cs!$F$104:$F$153,TRANSPOSE(Cs!O$104:O$153)))</f>
        <v>2.23</v>
      </c>
      <c r="AS70">
        <f t="array" ref="AS70">SUM(SqCor!$B$2:$AY$51*MMULT(Cs!$F$104:$F$153,TRANSPOSE(Cs!P$104:P$153)))</f>
        <v>2.4860000000000002</v>
      </c>
      <c r="AT70">
        <f t="array" ref="AT70">SUM(SqCor!$B$2:$AY$51*MMULT(Cs!$F$104:$F$153,TRANSPOSE(Cs!Q$104:Q$153)))</f>
        <v>1.7250000000000001</v>
      </c>
      <c r="AU70">
        <f t="array" ref="AU70">SUM(SqCor!$B$2:$AY$51*MMULT(Cs!$F$104:$F$153,TRANSPOSE(Cs!R$104:R$153)))</f>
        <v>21.771699999999999</v>
      </c>
      <c r="AV70">
        <f t="array" ref="AV70">SUM(SqCor!$B$2:$AY$51*MMULT(Cs!$F$104:$F$153,TRANSPOSE(Cs!S$104:S$153)))</f>
        <v>1.6930000000000001</v>
      </c>
      <c r="AW70">
        <f t="array" ref="AW70">SUM(SqCor!$B$2:$AY$51*MMULT(Cs!$F$104:$F$153,TRANSPOSE(Cs!T$104:T$153)))</f>
        <v>0.74</v>
      </c>
      <c r="AX70">
        <f t="array" ref="AX70">SUM(SqCor!$B$2:$AY$51*MMULT(Cs!$F$104:$F$153,TRANSPOSE(Cs!U$104:U$153)))</f>
        <v>1.403</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8</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3</v>
      </c>
      <c r="P71">
        <f t="array" ref="P71">SUM((Cs!$H$104:$H$203+Cs!P$104:P$203=2)*1)</f>
        <v>4</v>
      </c>
      <c r="Q71">
        <f t="array" ref="Q71">SUM((Cs!$H$104:$H$203+Cs!Q$104:Q$203=2)*1)</f>
        <v>0</v>
      </c>
      <c r="R71">
        <f t="array" ref="R71">SUM((Cs!$H$104:$H$203+Cs!R$104:R$203=2)*1)</f>
        <v>8</v>
      </c>
      <c r="S71">
        <f t="array" ref="S71">SUM((Cs!$H$104:$H$203+Cs!S$104:S$203=2)*1)</f>
        <v>0</v>
      </c>
      <c r="T71">
        <f t="array" ref="T71">SUM((Cs!$H$104:$H$203+Cs!T$104:T$203=2)*1)</f>
        <v>0</v>
      </c>
      <c r="U71">
        <f t="array" ref="U71">SUM((Cs!$H$104:$H$203+Cs!U$104:U$203=2)*1)</f>
        <v>0</v>
      </c>
      <c r="AA71">
        <v>61</v>
      </c>
      <c r="AD71">
        <v>6</v>
      </c>
      <c r="AE71">
        <f t="shared" si="24"/>
        <v>7.1797000000000013</v>
      </c>
      <c r="AF71">
        <f t="shared" si="25"/>
        <v>7.0635999999999992</v>
      </c>
      <c r="AG71">
        <f t="shared" si="26"/>
        <v>6.8656999999999995</v>
      </c>
      <c r="AH71">
        <f t="shared" si="27"/>
        <v>11.616500000000004</v>
      </c>
      <c r="AI71">
        <f>INDEX($AE$66:$AN$75,MIN(AI$65,$AD71),MAX(AI$65,$AD71))</f>
        <v>8.4657</v>
      </c>
      <c r="AJ71">
        <f t="array" ref="AJ71">SUM(SqCor!$B$2:$AY$51*MMULT(Cs!$G$104:$G$153,TRANSPOSE(Cs!G$104:G$153)))</f>
        <v>58.522039999999954</v>
      </c>
      <c r="AK71">
        <f t="array" ref="AK71">SUM(SqCor!$B$2:$AY$51*MMULT(Cs!$G$104:$G$153,TRANSPOSE(Cs!H$104:H$153)))</f>
        <v>18.696820000000002</v>
      </c>
      <c r="AL71">
        <f t="array" ref="AL71">SUM(SqCor!$B$2:$AY$51*MMULT(Cs!$G$104:$G$153,TRANSPOSE(Cs!I$104:I$153)))</f>
        <v>20.056020000000004</v>
      </c>
      <c r="AM71">
        <f t="array" ref="AM71">SUM(SqCor!$B$2:$AY$51*MMULT(Cs!$G$104:$G$153,TRANSPOSE(Cs!J$104:J$153)))</f>
        <v>19.816700000000004</v>
      </c>
      <c r="AN71">
        <f t="array" ref="AN71">SUM(SqCor!$B$2:$AY$51*MMULT(Cs!$G$104:$G$153,TRANSPOSE(Cs!K$104:K$153)))</f>
        <v>14.355319999999999</v>
      </c>
      <c r="AO71">
        <f t="array" ref="AO71">SUM(SqCor!$B$2:$AY$51*MMULT(Cs!$G$104:$G$153,TRANSPOSE(Cs!L$104:L$153)))</f>
        <v>16.729720000000004</v>
      </c>
      <c r="AP71">
        <f t="array" ref="AP71">SUM(SqCor!$B$2:$AY$51*MMULT(Cs!$G$104:$G$153,TRANSPOSE(Cs!M$104:M$153)))</f>
        <v>19.916440000000001</v>
      </c>
      <c r="AQ71">
        <f t="array" ref="AQ71">SUM(SqCor!$B$2:$AY$51*MMULT(Cs!$G$104:$G$153,TRANSPOSE(Cs!N$104:N$153)))</f>
        <v>19.401699999999998</v>
      </c>
      <c r="AR71">
        <f t="array" ref="AR71">SUM(SqCor!$B$2:$AY$51*MMULT(Cs!$G$104:$G$153,TRANSPOSE(Cs!O$104:O$153)))</f>
        <v>7.4096000000000011</v>
      </c>
      <c r="AS71">
        <f t="array" ref="AS71">SUM(SqCor!$B$2:$AY$51*MMULT(Cs!$G$104:$G$153,TRANSPOSE(Cs!P$104:P$153)))</f>
        <v>8.0346199999999985</v>
      </c>
      <c r="AT71">
        <f t="array" ref="AT71">SUM(SqCor!$B$2:$AY$51*MMULT(Cs!$G$104:$G$153,TRANSPOSE(Cs!Q$104:Q$153)))</f>
        <v>7.7100200000000001</v>
      </c>
      <c r="AU71">
        <f t="array" ref="AU71">SUM(SqCor!$B$2:$AY$51*MMULT(Cs!$G$104:$G$153,TRANSPOSE(Cs!R$104:R$153)))</f>
        <v>100.09566</v>
      </c>
      <c r="AV71">
        <f t="array" ref="AV71">SUM(SqCor!$B$2:$AY$51*MMULT(Cs!$G$104:$G$153,TRANSPOSE(Cs!S$104:S$153)))</f>
        <v>10.048500000000001</v>
      </c>
      <c r="AW71">
        <f t="array" ref="AW71">SUM(SqCor!$B$2:$AY$51*MMULT(Cs!$G$104:$G$153,TRANSPOSE(Cs!T$104:T$153)))</f>
        <v>9.1860000000000017</v>
      </c>
      <c r="AX71">
        <f t="array" ref="AX71">SUM(SqCor!$B$2:$AY$51*MMULT(Cs!$G$104:$G$153,TRANSPOSE(Cs!U$104:U$153)))</f>
        <v>9.8189999999999991</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4</v>
      </c>
      <c r="H72">
        <f t="array" ref="H72">SUM((Cs!$I$104:$I$203+Cs!H$104:H$203=2)*1)</f>
        <v>0</v>
      </c>
      <c r="I72">
        <f t="array" ref="I72">SUM((Cs!$I$104:$I$203+Cs!I$104:I$203=2)*1)</f>
        <v>4</v>
      </c>
      <c r="J72">
        <f t="array" ref="J72">SUM((Cs!$I$104:$I$203+Cs!J$104:J$203=2)*1)</f>
        <v>1</v>
      </c>
      <c r="K72">
        <f t="array" ref="K72">SUM((Cs!$I$104:$I$203+Cs!K$104:K$203=2)*1)</f>
        <v>3</v>
      </c>
      <c r="L72">
        <f t="array" ref="L72">SUM((Cs!$I$104:$I$203+Cs!L$104:L$203=2)*1)</f>
        <v>1</v>
      </c>
      <c r="M72">
        <f t="array" ref="M72">SUM((Cs!$I$104:$I$203+Cs!M$104:M$203=2)*1)</f>
        <v>2</v>
      </c>
      <c r="N72">
        <f t="array" ref="N72">SUM((Cs!$I$104:$I$203+Cs!N$104:N$203=2)*1)</f>
        <v>1</v>
      </c>
      <c r="O72">
        <f t="array" ref="O72">SUM((Cs!$I$104:$I$203+Cs!O$104:O$203=2)*1)</f>
        <v>0</v>
      </c>
      <c r="P72">
        <f t="array" ref="P72">SUM((Cs!$I$104:$I$203+Cs!P$104:P$203=2)*1)</f>
        <v>0</v>
      </c>
      <c r="Q72">
        <f t="array" ref="Q72">SUM((Cs!$I$104:$I$203+Cs!Q$104:Q$203=2)*1)</f>
        <v>0</v>
      </c>
      <c r="R72">
        <f t="array" ref="R72">SUM((Cs!$I$104:$I$203+Cs!R$104:R$203=2)*1)</f>
        <v>4</v>
      </c>
      <c r="S72">
        <f t="array" ref="S72">SUM((Cs!$I$104:$I$203+Cs!S$104:S$203=2)*1)</f>
        <v>0</v>
      </c>
      <c r="T72">
        <f t="array" ref="T72">SUM((Cs!$I$104:$I$203+Cs!T$104:T$203=2)*1)</f>
        <v>0</v>
      </c>
      <c r="U72">
        <f t="array" ref="U72">SUM((Cs!$I$104:$I$203+Cs!U$104:U$203=2)*1)</f>
        <v>0</v>
      </c>
      <c r="AA72">
        <v>62</v>
      </c>
      <c r="AD72">
        <v>7</v>
      </c>
      <c r="AE72">
        <f t="shared" si="24"/>
        <v>5.9200000000000008</v>
      </c>
      <c r="AF72">
        <f t="shared" si="25"/>
        <v>6.3633000000000006</v>
      </c>
      <c r="AG72">
        <f t="shared" si="26"/>
        <v>4.66</v>
      </c>
      <c r="AH72">
        <f t="shared" si="27"/>
        <v>9.972430000000001</v>
      </c>
      <c r="AI72">
        <f>INDEX($AE$66:$AN$75,MIN(AI$65,$AD72),MAX(AI$65,$AD72))</f>
        <v>5.5400000000000009</v>
      </c>
      <c r="AJ72">
        <f>INDEX($AE$66:$AN$75,MIN(AJ$65,$AD72),MAX(AJ$65,$AD72))</f>
        <v>18.696820000000002</v>
      </c>
      <c r="AK72">
        <f t="array" ref="AK72">SUM(SqCor!$B$2:$AY$51*MMULT(Cs!$H$104:$H$153,TRANSPOSE(Cs!H$104:H$153)))</f>
        <v>27.107600000000005</v>
      </c>
      <c r="AL72">
        <f t="array" ref="AL72">SUM(SqCor!$B$2:$AY$51*MMULT(Cs!$H$104:$H$153,TRANSPOSE(Cs!I$104:I$153)))</f>
        <v>8.2272199999999991</v>
      </c>
      <c r="AM72">
        <f t="array" ref="AM72">SUM(SqCor!$B$2:$AY$51*MMULT(Cs!$H$104:$H$153,TRANSPOSE(Cs!J$104:J$153)))</f>
        <v>4.6246</v>
      </c>
      <c r="AN72">
        <f t="array" ref="AN72">SUM(SqCor!$B$2:$AY$51*MMULT(Cs!$H$104:$H$153,TRANSPOSE(Cs!K$104:K$153)))</f>
        <v>6.3216199999999994</v>
      </c>
      <c r="AO72">
        <f t="array" ref="AO72">SUM(SqCor!$B$2:$AY$51*MMULT(Cs!$H$104:$H$153,TRANSPOSE(Cs!L$104:L$153)))</f>
        <v>4.6861199999999998</v>
      </c>
      <c r="AP72">
        <f t="array" ref="AP72">SUM(SqCor!$B$2:$AY$51*MMULT(Cs!$H$104:$H$153,TRANSPOSE(Cs!M$104:M$153)))</f>
        <v>8.6768199999999993</v>
      </c>
      <c r="AQ72">
        <f t="array" ref="AQ72">SUM(SqCor!$B$2:$AY$51*MMULT(Cs!$H$104:$H$153,TRANSPOSE(Cs!N$104:N$153)))</f>
        <v>4.5846</v>
      </c>
      <c r="AR72">
        <f t="array" ref="AR72">SUM(SqCor!$B$2:$AY$51*MMULT(Cs!$H$104:$H$153,TRANSPOSE(Cs!O$104:O$153)))</f>
        <v>10.390900000000002</v>
      </c>
      <c r="AS72">
        <f t="array" ref="AS72">SUM(SqCor!$B$2:$AY$51*MMULT(Cs!$H$104:$H$153,TRANSPOSE(Cs!P$104:P$153)))</f>
        <v>12.763299999999999</v>
      </c>
      <c r="AT72">
        <f t="array" ref="AT72">SUM(SqCor!$B$2:$AY$51*MMULT(Cs!$H$104:$H$153,TRANSPOSE(Cs!Q$104:Q$153)))</f>
        <v>3.0045999999999999</v>
      </c>
      <c r="AU72">
        <f t="array" ref="AU72">SUM(SqCor!$B$2:$AY$51*MMULT(Cs!$H$104:$H$153,TRANSPOSE(Cs!R$104:R$153)))</f>
        <v>63.210149999999992</v>
      </c>
      <c r="AV72">
        <f t="array" ref="AV72">SUM(SqCor!$B$2:$AY$51*MMULT(Cs!$H$104:$H$153,TRANSPOSE(Cs!S$104:S$153)))</f>
        <v>6.222430000000001</v>
      </c>
      <c r="AW72">
        <f t="array" ref="AW72">SUM(SqCor!$B$2:$AY$51*MMULT(Cs!$H$104:$H$153,TRANSPOSE(Cs!T$104:T$153)))</f>
        <v>1.4190000000000003</v>
      </c>
      <c r="AX72">
        <f t="array" ref="AX72">SUM(SqCor!$B$2:$AY$51*MMULT(Cs!$H$104:$H$153,TRANSPOSE(Cs!U$104:U$153)))</f>
        <v>2.306</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4</v>
      </c>
      <c r="H73">
        <f t="array" ref="H73">SUM((Cs!$J$104:$J$203+Cs!H$104:H$203=2)*1)</f>
        <v>0</v>
      </c>
      <c r="I73">
        <f t="array" ref="I73">SUM((Cs!$J$104:$J$203+Cs!I$104:I$203=2)*1)</f>
        <v>1</v>
      </c>
      <c r="J73">
        <f t="array" ref="J73">SUM((Cs!$J$104:$J$203+Cs!J$104:J$203=2)*1)</f>
        <v>4</v>
      </c>
      <c r="K73">
        <f t="array" ref="K73">SUM((Cs!$J$104:$J$203+Cs!K$104:K$203=2)*1)</f>
        <v>0</v>
      </c>
      <c r="L73">
        <f t="array" ref="L73">SUM((Cs!$J$104:$J$203+Cs!L$104:L$203=2)*1)</f>
        <v>0</v>
      </c>
      <c r="M73">
        <f t="array" ref="M73">SUM((Cs!$J$104:$J$203+Cs!M$104:M$203=2)*1)</f>
        <v>0</v>
      </c>
      <c r="N73">
        <f t="array" ref="N73">SUM((Cs!$J$104:$J$203+Cs!N$104:N$203=2)*1)</f>
        <v>3</v>
      </c>
      <c r="O73">
        <f t="array" ref="O73">SUM((Cs!$J$104:$J$203+Cs!O$104:O$203=2)*1)</f>
        <v>0</v>
      </c>
      <c r="P73">
        <f t="array" ref="P73">SUM((Cs!$J$104:$J$203+Cs!P$104:P$203=2)*1)</f>
        <v>0</v>
      </c>
      <c r="Q73">
        <f t="array" ref="Q73">SUM((Cs!$J$104:$J$203+Cs!Q$104:Q$203=2)*1)</f>
        <v>0</v>
      </c>
      <c r="R73">
        <f t="array" ref="R73">SUM((Cs!$J$104:$J$203+Cs!R$104:R$203=2)*1)</f>
        <v>4</v>
      </c>
      <c r="S73">
        <f t="array" ref="S73">SUM((Cs!$J$104:$J$203+Cs!S$104:S$203=2)*1)</f>
        <v>0</v>
      </c>
      <c r="T73">
        <f t="array" ref="T73">SUM((Cs!$J$104:$J$203+Cs!T$104:T$203=2)*1)</f>
        <v>2</v>
      </c>
      <c r="U73">
        <f t="array" ref="U73">SUM((Cs!$J$104:$J$203+Cs!U$104:U$203=2)*1)</f>
        <v>0</v>
      </c>
      <c r="AA73">
        <v>63</v>
      </c>
      <c r="AD73">
        <v>8</v>
      </c>
      <c r="AE73">
        <f t="shared" si="24"/>
        <v>2.8607000000000005</v>
      </c>
      <c r="AF73">
        <f t="shared" si="25"/>
        <v>3.5657000000000001</v>
      </c>
      <c r="AG73">
        <f t="shared" si="26"/>
        <v>2.3116999999999996</v>
      </c>
      <c r="AH73">
        <f t="shared" si="27"/>
        <v>4.4810000000000008</v>
      </c>
      <c r="AI73">
        <f>INDEX($AE$66:$AN$75,MIN(AI$65,$AD73),MAX(AI$65,$AD73))</f>
        <v>3.0017</v>
      </c>
      <c r="AJ73">
        <f>INDEX($AE$66:$AN$75,MIN(AJ$65,$AD73),MAX(AJ$65,$AD73))</f>
        <v>20.056020000000004</v>
      </c>
      <c r="AK73">
        <f>INDEX($AE$66:$AN$75,MIN(AK$65,$AD73),MAX(AK$65,$AD73))</f>
        <v>8.2272199999999991</v>
      </c>
      <c r="AL73">
        <f t="array" ref="AL73">SUM(SqCor!$B$2:$AY$51*MMULT(Cs!$I$104:$I$153,TRANSPOSE(Cs!I$104:I$153)))</f>
        <v>8.7199999999999989</v>
      </c>
      <c r="AM73">
        <f t="array" ref="AM73">SUM(SqCor!$B$2:$AY$51*MMULT(Cs!$I$104:$I$153,TRANSPOSE(Cs!J$104:J$153)))</f>
        <v>5.1510000000000007</v>
      </c>
      <c r="AN73">
        <f t="array" ref="AN73">SUM(SqCor!$B$2:$AY$51*MMULT(Cs!$I$104:$I$153,TRANSPOSE(Cs!K$104:K$153)))</f>
        <v>6.919999999999999</v>
      </c>
      <c r="AO73">
        <f t="array" ref="AO73">SUM(SqCor!$B$2:$AY$51*MMULT(Cs!$I$104:$I$153,TRANSPOSE(Cs!L$104:L$153)))</f>
        <v>6.194</v>
      </c>
      <c r="AP73">
        <f t="array" ref="AP73">SUM(SqCor!$B$2:$AY$51*MMULT(Cs!$I$104:$I$153,TRANSPOSE(Cs!M$104:M$153)))</f>
        <v>8.4610200000000013</v>
      </c>
      <c r="AQ73">
        <f t="array" ref="AQ73">SUM(SqCor!$B$2:$AY$51*MMULT(Cs!$I$104:$I$153,TRANSPOSE(Cs!N$104:N$153)))</f>
        <v>5.0860000000000003</v>
      </c>
      <c r="AR73">
        <f t="array" ref="AR73">SUM(SqCor!$B$2:$AY$51*MMULT(Cs!$I$104:$I$153,TRANSPOSE(Cs!O$104:O$153)))</f>
        <v>3.0737999999999999</v>
      </c>
      <c r="AS73">
        <f t="array" ref="AS73">SUM(SqCor!$B$2:$AY$51*MMULT(Cs!$I$104:$I$153,TRANSPOSE(Cs!P$104:P$153)))</f>
        <v>3.9390200000000002</v>
      </c>
      <c r="AT73">
        <f t="array" ref="AT73">SUM(SqCor!$B$2:$AY$51*MMULT(Cs!$I$104:$I$153,TRANSPOSE(Cs!Q$104:Q$153)))</f>
        <v>2.6400200000000003</v>
      </c>
      <c r="AU73">
        <f t="array" ref="AU73">SUM(SqCor!$B$2:$AY$51*MMULT(Cs!$I$104:$I$153,TRANSPOSE(Cs!R$104:R$153)))</f>
        <v>37.33764</v>
      </c>
      <c r="AV73">
        <f t="array" ref="AV73">SUM(SqCor!$B$2:$AY$51*MMULT(Cs!$I$104:$I$153,TRANSPOSE(Cs!S$104:S$153)))</f>
        <v>3.3780000000000001</v>
      </c>
      <c r="AW73">
        <f t="array" ref="AW73">SUM(SqCor!$B$2:$AY$51*MMULT(Cs!$I$104:$I$153,TRANSPOSE(Cs!T$104:T$153)))</f>
        <v>2.2810000000000001</v>
      </c>
      <c r="AX73">
        <f t="array" ref="AX73">SUM(SqCor!$B$2:$AY$51*MMULT(Cs!$I$104:$I$153,TRANSPOSE(Cs!U$104:U$153)))</f>
        <v>3.0140000000000007</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3</v>
      </c>
      <c r="H74">
        <f t="array" ref="H74">SUM((Cs!$K$104:$K$203+Cs!H$104:H$203=2)*1)</f>
        <v>0</v>
      </c>
      <c r="I74">
        <f t="array" ref="I74">SUM((Cs!$K$104:$K$203+Cs!I$104:I$203=2)*1)</f>
        <v>3</v>
      </c>
      <c r="J74">
        <f t="array" ref="J74">SUM((Cs!$K$104:$K$203+Cs!J$104:J$203=2)*1)</f>
        <v>0</v>
      </c>
      <c r="K74">
        <f t="array" ref="K74">SUM((Cs!$K$104:$K$203+Cs!K$104:K$203=2)*1)</f>
        <v>3</v>
      </c>
      <c r="L74">
        <f t="array" ref="L74">SUM((Cs!$K$104:$K$203+Cs!L$104:L$203=2)*1)</f>
        <v>1</v>
      </c>
      <c r="M74">
        <f t="array" ref="M74">SUM((Cs!$K$104:$K$203+Cs!M$104:M$203=2)*1)</f>
        <v>2</v>
      </c>
      <c r="N74">
        <f t="array" ref="N74">SUM((Cs!$K$104:$K$203+Cs!N$104:N$203=2)*1)</f>
        <v>0</v>
      </c>
      <c r="O74">
        <f t="array" ref="O74">SUM((Cs!$K$104:$K$203+Cs!O$104:O$203=2)*1)</f>
        <v>0</v>
      </c>
      <c r="P74">
        <f t="array" ref="P74">SUM((Cs!$K$104:$K$203+Cs!P$104:P$203=2)*1)</f>
        <v>0</v>
      </c>
      <c r="Q74">
        <f t="array" ref="Q74">SUM((Cs!$K$104:$K$203+Cs!Q$104:Q$203=2)*1)</f>
        <v>0</v>
      </c>
      <c r="R74">
        <f t="array" ref="R74">SUM((Cs!$K$104:$K$203+Cs!R$104:R$203=2)*1)</f>
        <v>3</v>
      </c>
      <c r="S74">
        <f t="array" ref="S74">SUM((Cs!$K$104:$K$203+Cs!S$104:S$203=2)*1)</f>
        <v>0</v>
      </c>
      <c r="T74">
        <f t="array" ref="T74">SUM((Cs!$K$104:$K$203+Cs!T$104:T$203=2)*1)</f>
        <v>0</v>
      </c>
      <c r="U74">
        <f t="array" ref="U74">SUM((Cs!$K$104:$K$203+Cs!U$104:U$203=2)*1)</f>
        <v>0</v>
      </c>
      <c r="AA74">
        <v>64</v>
      </c>
      <c r="AD74">
        <v>9</v>
      </c>
      <c r="AE74">
        <f t="shared" si="24"/>
        <v>1.7109999999999999</v>
      </c>
      <c r="AF74">
        <f t="shared" si="25"/>
        <v>1.6560000000000001</v>
      </c>
      <c r="AG74">
        <f t="shared" si="26"/>
        <v>1.7800000000000002</v>
      </c>
      <c r="AH74">
        <f t="shared" si="27"/>
        <v>2.7199999999999998</v>
      </c>
      <c r="AI74">
        <f>INDEX($AE$66:$AN$75,MIN(AI$65,$AD74),MAX(AI$65,$AD74))</f>
        <v>2.2700000000000005</v>
      </c>
      <c r="AJ74">
        <f>INDEX($AE$66:$AN$75,MIN(AJ$65,$AD74),MAX(AJ$65,$AD74))</f>
        <v>19.816700000000004</v>
      </c>
      <c r="AK74">
        <f>INDEX($AE$66:$AN$75,MIN(AK$65,$AD74),MAX(AK$65,$AD74))</f>
        <v>4.6246</v>
      </c>
      <c r="AL74">
        <f>INDEX($AE$66:$AN$75,MIN(AL$65,$AD74),MAX(AL$65,$AD74))</f>
        <v>5.1510000000000007</v>
      </c>
      <c r="AM74">
        <f t="array" ref="AM74">SUM(SqCor!$B$2:$AY$51*MMULT(Cs!$J$104:$J$153,TRANSPOSE(Cs!J$104:J$153)))</f>
        <v>9.9699999999999989</v>
      </c>
      <c r="AN74">
        <f t="array" ref="AN74">SUM(SqCor!$B$2:$AY$51*MMULT(Cs!$J$104:$J$153,TRANSPOSE(Cs!K$104:K$153)))</f>
        <v>2.8760000000000003</v>
      </c>
      <c r="AO74">
        <f t="array" ref="AO74">SUM(SqCor!$B$2:$AY$51*MMULT(Cs!$J$104:$J$153,TRANSPOSE(Cs!L$104:L$153)))</f>
        <v>4.4980000000000002</v>
      </c>
      <c r="AP74">
        <f t="array" ref="AP74">SUM(SqCor!$B$2:$AY$51*MMULT(Cs!$J$104:$J$153,TRANSPOSE(Cs!M$104:M$153)))</f>
        <v>4.6427000000000005</v>
      </c>
      <c r="AQ74">
        <f t="array" ref="AQ74">SUM(SqCor!$B$2:$AY$51*MMULT(Cs!$J$104:$J$153,TRANSPOSE(Cs!N$104:N$153)))</f>
        <v>8.6150000000000002</v>
      </c>
      <c r="AR74">
        <f t="array" ref="AR74">SUM(SqCor!$B$2:$AY$51*MMULT(Cs!$J$104:$J$153,TRANSPOSE(Cs!O$104:O$153)))</f>
        <v>1.7630000000000001</v>
      </c>
      <c r="AS74">
        <f t="array" ref="AS74">SUM(SqCor!$B$2:$AY$51*MMULT(Cs!$J$104:$J$153,TRANSPOSE(Cs!P$104:P$153)))</f>
        <v>1.8096000000000001</v>
      </c>
      <c r="AT74">
        <f t="array" ref="AT74">SUM(SqCor!$B$2:$AY$51*MMULT(Cs!$J$104:$J$153,TRANSPOSE(Cs!Q$104:Q$153)))</f>
        <v>2.2117</v>
      </c>
      <c r="AU74">
        <f t="array" ref="AU74">SUM(SqCor!$B$2:$AY$51*MMULT(Cs!$J$104:$J$153,TRANSPOSE(Cs!R$104:R$153)))</f>
        <v>29.991300000000003</v>
      </c>
      <c r="AV74">
        <f t="array" ref="AV74">SUM(SqCor!$B$2:$AY$51*MMULT(Cs!$J$104:$J$153,TRANSPOSE(Cs!S$104:S$153)))</f>
        <v>2.2849999999999997</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4</v>
      </c>
      <c r="H75">
        <f t="array" ref="H75">SUM((Cs!$L$104:$L$203+Cs!H$104:H$203=2)*1)</f>
        <v>0</v>
      </c>
      <c r="I75">
        <f t="array" ref="I75">SUM((Cs!$L$104:$L$203+Cs!I$104:I$203=2)*1)</f>
        <v>1</v>
      </c>
      <c r="J75">
        <f t="array" ref="J75">SUM((Cs!$L$104:$L$203+Cs!J$104:J$203=2)*1)</f>
        <v>0</v>
      </c>
      <c r="K75">
        <f t="array" ref="K75">SUM((Cs!$L$104:$L$203+Cs!K$104:K$203=2)*1)</f>
        <v>1</v>
      </c>
      <c r="L75">
        <f t="array" ref="L75">SUM((Cs!$L$104:$L$203+Cs!L$104:L$203=2)*1)</f>
        <v>4</v>
      </c>
      <c r="M75">
        <f t="array" ref="M75">SUM((Cs!$L$104:$L$203+Cs!M$104:M$203=2)*1)</f>
        <v>1</v>
      </c>
      <c r="N75">
        <f t="array" ref="N75">SUM((Cs!$L$104:$L$203+Cs!N$104:N$203=2)*1)</f>
        <v>0</v>
      </c>
      <c r="O75">
        <f t="array" ref="O75">SUM((Cs!$L$104:$L$203+Cs!O$104:O$203=2)*1)</f>
        <v>0</v>
      </c>
      <c r="P75">
        <f t="array" ref="P75">SUM((Cs!$L$104:$L$203+Cs!P$104:P$203=2)*1)</f>
        <v>0</v>
      </c>
      <c r="Q75">
        <f t="array" ref="Q75">SUM((Cs!$L$104:$L$203+Cs!Q$104:Q$203=2)*1)</f>
        <v>0</v>
      </c>
      <c r="R75">
        <f t="array" ref="R75">SUM((Cs!$L$104:$L$203+Cs!R$104:R$203=2)*1)</f>
        <v>4</v>
      </c>
      <c r="S75">
        <f t="array" ref="S75">SUM((Cs!$L$104:$L$203+Cs!S$104:S$203=2)*1)</f>
        <v>0</v>
      </c>
      <c r="T75">
        <f t="array" ref="T75">SUM((Cs!$L$104:$L$203+Cs!T$104:T$203=2)*1)</f>
        <v>0</v>
      </c>
      <c r="U75">
        <f t="array" ref="U75">SUM((Cs!$L$104:$L$203+Cs!U$104:U$203=2)*1)</f>
        <v>2</v>
      </c>
      <c r="AA75">
        <v>65</v>
      </c>
      <c r="AD75">
        <v>10</v>
      </c>
      <c r="AE75">
        <f t="shared" si="24"/>
        <v>2.1497000000000002</v>
      </c>
      <c r="AF75">
        <f t="shared" si="25"/>
        <v>2.7456999999999998</v>
      </c>
      <c r="AG75">
        <f t="shared" si="26"/>
        <v>1.7256999999999998</v>
      </c>
      <c r="AH75">
        <f t="shared" si="27"/>
        <v>3.5169999999999999</v>
      </c>
      <c r="AI75">
        <f>INDEX($AE$66:$AN$75,MIN(AI$65,$AD75),MAX(AI$65,$AD75))</f>
        <v>2.2456999999999998</v>
      </c>
      <c r="AJ75">
        <f>INDEX($AE$66:$AN$75,MIN(AJ$65,$AD75),MAX(AJ$65,$AD75))</f>
        <v>14.355319999999999</v>
      </c>
      <c r="AK75">
        <f>INDEX($AE$66:$AN$75,MIN(AK$65,$AD75),MAX(AK$65,$AD75))</f>
        <v>6.3216199999999994</v>
      </c>
      <c r="AL75">
        <f>INDEX($AE$66:$AN$75,MIN(AL$65,$AD75),MAX(AL$65,$AD75))</f>
        <v>6.919999999999999</v>
      </c>
      <c r="AM75">
        <f>INDEX($AE$66:$AN$75,MIN(AM$65,$AD75),MAX(AM$65,$AD75))</f>
        <v>2.8760000000000003</v>
      </c>
      <c r="AN75">
        <f t="array" ref="AN75">SUM(SqCor!$B$2:$AY$51*MMULT(Cs!$K$104:$K$153,TRANSPOSE(Cs!K$104:K$153)))</f>
        <v>6.1199999999999992</v>
      </c>
      <c r="AO75">
        <f t="array" ref="AO75">SUM(SqCor!$B$2:$AY$51*MMULT(Cs!$K$104:$K$153,TRANSPOSE(Cs!L$104:L$153)))</f>
        <v>4.8309999999999995</v>
      </c>
      <c r="AP75">
        <f t="array" ref="AP75">SUM(SqCor!$B$2:$AY$51*MMULT(Cs!$K$104:$K$153,TRANSPOSE(Cs!M$104:M$153)))</f>
        <v>6.5983200000000002</v>
      </c>
      <c r="AQ75">
        <f t="array" ref="AQ75">SUM(SqCor!$B$2:$AY$51*MMULT(Cs!$K$104:$K$153,TRANSPOSE(Cs!N$104:N$153)))</f>
        <v>3.016</v>
      </c>
      <c r="AR75">
        <f t="array" ref="AR75">SUM(SqCor!$B$2:$AY$51*MMULT(Cs!$K$104:$K$153,TRANSPOSE(Cs!O$104:O$153)))</f>
        <v>2.3898000000000001</v>
      </c>
      <c r="AS75">
        <f t="array" ref="AS75">SUM(SqCor!$B$2:$AY$51*MMULT(Cs!$K$104:$K$153,TRANSPOSE(Cs!P$104:P$153)))</f>
        <v>3.0294200000000004</v>
      </c>
      <c r="AT75">
        <f t="array" ref="AT75">SUM(SqCor!$B$2:$AY$51*MMULT(Cs!$K$104:$K$153,TRANSPOSE(Cs!Q$104:Q$153)))</f>
        <v>1.5683199999999999</v>
      </c>
      <c r="AU75">
        <f t="array" ref="AU75">SUM(SqCor!$B$2:$AY$51*MMULT(Cs!$K$104:$K$153,TRANSPOSE(Cs!R$104:R$153)))</f>
        <v>27.641340000000003</v>
      </c>
      <c r="AV75">
        <f t="array" ref="AV75">SUM(SqCor!$B$2:$AY$51*MMULT(Cs!$K$104:$K$153,TRANSPOSE(Cs!S$104:S$153)))</f>
        <v>2.5329999999999995</v>
      </c>
      <c r="AW75">
        <f t="array" ref="AW75">SUM(SqCor!$B$2:$AY$51*MMULT(Cs!$K$104:$K$153,TRANSPOSE(Cs!T$104:T$153)))</f>
        <v>1.4260000000000002</v>
      </c>
      <c r="AX75">
        <f t="array" ref="AX75">SUM(SqCor!$B$2:$AY$51*MMULT(Cs!$K$104:$K$153,TRANSPOSE(Cs!U$104:U$153)))</f>
        <v>2.1109999999999998</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6</v>
      </c>
      <c r="H76">
        <f t="array" ref="H76">SUM((Cs!$M$104:$M$203+Cs!H$104:H$203=2)*1)</f>
        <v>0</v>
      </c>
      <c r="I76">
        <f t="array" ref="I76">SUM((Cs!$M$104:$M$203+Cs!I$104:I$203=2)*1)</f>
        <v>2</v>
      </c>
      <c r="J76">
        <f t="array" ref="J76">SUM((Cs!$M$104:$M$203+Cs!J$104:J$203=2)*1)</f>
        <v>0</v>
      </c>
      <c r="K76">
        <f t="array" ref="K76">SUM((Cs!$M$104:$M$203+Cs!K$104:K$203=2)*1)</f>
        <v>2</v>
      </c>
      <c r="L76">
        <f t="array" ref="L76">SUM((Cs!$M$104:$M$203+Cs!L$104:L$203=2)*1)</f>
        <v>1</v>
      </c>
      <c r="M76">
        <f t="array" ref="M76">SUM((Cs!$M$104:$M$203+Cs!M$104:M$203=2)*1)</f>
        <v>6</v>
      </c>
      <c r="N76">
        <f t="array" ref="N76">SUM((Cs!$M$104:$M$203+Cs!N$104:N$203=2)*1)</f>
        <v>1</v>
      </c>
      <c r="O76">
        <f t="array" ref="O76">SUM((Cs!$M$104:$M$203+Cs!O$104:O$203=2)*1)</f>
        <v>0</v>
      </c>
      <c r="P76">
        <f t="array" ref="P76">SUM((Cs!$M$104:$M$203+Cs!P$104:P$203=2)*1)</f>
        <v>0</v>
      </c>
      <c r="Q76">
        <f t="array" ref="Q76">SUM((Cs!$M$104:$M$203+Cs!Q$104:Q$203=2)*1)</f>
        <v>3</v>
      </c>
      <c r="R76">
        <f t="array" ref="R76">SUM((Cs!$M$104:$M$203+Cs!R$104:R$203=2)*1)</f>
        <v>6</v>
      </c>
      <c r="S76">
        <f t="array" ref="S76">SUM((Cs!$M$104:$M$203+Cs!S$104:S$203=2)*1)</f>
        <v>1</v>
      </c>
      <c r="T76">
        <f t="array" ref="T76">SUM((Cs!$M$104:$M$203+Cs!T$104:T$203=2)*1)</f>
        <v>0</v>
      </c>
      <c r="U76">
        <f t="array" ref="U76">SUM((Cs!$M$104:$M$203+Cs!U$104:U$203=2)*1)</f>
        <v>0</v>
      </c>
      <c r="AA76">
        <v>66</v>
      </c>
      <c r="AD76">
        <v>11</v>
      </c>
      <c r="AE76">
        <f>INDEX($AE$66:$AX$85,MIN(AE$65,$AD76),MAX(AE$65,$AD76))</f>
        <v>1.5129999999999999</v>
      </c>
      <c r="AF76">
        <f t="shared" ref="AF76:AN76" si="28">INDEX($AE$66:$AX$85,MIN(AF$65,$AD76),MAX(AF$65,$AD76))</f>
        <v>1.7716999999999998</v>
      </c>
      <c r="AG76">
        <f t="shared" si="28"/>
        <v>1.661</v>
      </c>
      <c r="AH76">
        <f t="shared" si="28"/>
        <v>3.036</v>
      </c>
      <c r="AI76">
        <f t="shared" si="28"/>
        <v>2.141</v>
      </c>
      <c r="AJ76">
        <f t="shared" si="28"/>
        <v>16.729720000000004</v>
      </c>
      <c r="AK76">
        <f t="shared" si="28"/>
        <v>4.6861199999999998</v>
      </c>
      <c r="AL76">
        <f t="shared" si="28"/>
        <v>6.194</v>
      </c>
      <c r="AM76">
        <f t="shared" si="28"/>
        <v>4.4980000000000002</v>
      </c>
      <c r="AN76">
        <f t="shared" si="28"/>
        <v>4.8309999999999995</v>
      </c>
      <c r="AO76">
        <f t="array" ref="AO76">SUM(SqCor!$B$2:$AY$51*MMULT(Cs!$L$104:$L$153,TRANSPOSE(Cs!L$104:L$153)))</f>
        <v>7.1000000000000005</v>
      </c>
      <c r="AP76">
        <f t="array" ref="AP76">SUM(SqCor!$B$2:$AY$51*MMULT(Cs!$L$104:$L$153,TRANSPOSE(Cs!M$104:M$153)))</f>
        <v>5.0707199999999997</v>
      </c>
      <c r="AQ76">
        <f t="array" ref="AQ76">SUM(SqCor!$B$2:$AY$51*MMULT(Cs!$L$104:$L$153,TRANSPOSE(Cs!N$104:N$153)))</f>
        <v>4.6179999999999994</v>
      </c>
      <c r="AR76">
        <f t="array" ref="AR76">SUM(SqCor!$B$2:$AY$51*MMULT(Cs!$L$104:$L$153,TRANSPOSE(Cs!O$104:O$153)))</f>
        <v>2.1259999999999999</v>
      </c>
      <c r="AS76">
        <f t="array" ref="AS76">SUM(SqCor!$B$2:$AY$51*MMULT(Cs!$L$104:$L$153,TRANSPOSE(Cs!P$104:P$153)))</f>
        <v>1.8201200000000002</v>
      </c>
      <c r="AT76">
        <f t="array" ref="AT76">SUM(SqCor!$B$2:$AY$51*MMULT(Cs!$L$104:$L$153,TRANSPOSE(Cs!Q$104:Q$153)))</f>
        <v>0.97072000000000003</v>
      </c>
      <c r="AU76">
        <f t="array" ref="AU76">SUM(SqCor!$B$2:$AY$51*MMULT(Cs!$L$104:$L$153,TRANSPOSE(Cs!R$104:R$153)))</f>
        <v>27.362540000000006</v>
      </c>
      <c r="AV76">
        <f t="array" ref="AV76">SUM(SqCor!$B$2:$AY$51*MMULT(Cs!$L$104:$L$153,TRANSPOSE(Cs!S$104:S$153)))</f>
        <v>2.6740000000000008</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4</v>
      </c>
      <c r="H77">
        <f t="array" ref="H77">SUM((Cs!$N$104:$N$203+Cs!H$104:H$203=2)*1)</f>
        <v>0</v>
      </c>
      <c r="I77">
        <f t="array" ref="I77">SUM((Cs!$N$104:$N$203+Cs!I$104:I$203=2)*1)</f>
        <v>1</v>
      </c>
      <c r="J77">
        <f t="array" ref="J77">SUM((Cs!$N$104:$N$203+Cs!J$104:J$203=2)*1)</f>
        <v>3</v>
      </c>
      <c r="K77">
        <f t="array" ref="K77">SUM((Cs!$N$104:$N$203+Cs!K$104:K$203=2)*1)</f>
        <v>0</v>
      </c>
      <c r="L77">
        <f t="array" ref="L77">SUM((Cs!$N$104:$N$203+Cs!L$104:L$203=2)*1)</f>
        <v>0</v>
      </c>
      <c r="M77">
        <f t="array" ref="M77">SUM((Cs!$N$104:$N$203+Cs!M$104:M$203=2)*1)</f>
        <v>1</v>
      </c>
      <c r="N77">
        <f t="array" ref="N77">SUM((Cs!$N$104:$N$203+Cs!N$104:N$203=2)*1)</f>
        <v>4</v>
      </c>
      <c r="O77">
        <f t="array" ref="O77">SUM((Cs!$N$104:$N$203+Cs!O$104:O$203=2)*1)</f>
        <v>0</v>
      </c>
      <c r="P77">
        <f t="array" ref="P77">SUM((Cs!$N$104:$N$203+Cs!P$104:P$203=2)*1)</f>
        <v>0</v>
      </c>
      <c r="Q77">
        <f t="array" ref="Q77">SUM((Cs!$N$104:$N$203+Cs!Q$104:Q$203=2)*1)</f>
        <v>1</v>
      </c>
      <c r="R77">
        <f t="array" ref="R77">SUM((Cs!$N$104:$N$203+Cs!R$104:R$203=2)*1)</f>
        <v>4</v>
      </c>
      <c r="S77">
        <f t="array" ref="S77">SUM((Cs!$N$104:$N$203+Cs!S$104:S$203=2)*1)</f>
        <v>0</v>
      </c>
      <c r="T77">
        <f t="array" ref="T77">SUM((Cs!$N$104:$N$203+Cs!T$104:T$203=2)*1)</f>
        <v>1</v>
      </c>
      <c r="U77">
        <f t="array" ref="U77">SUM((Cs!$N$104:$N$203+Cs!U$104:U$203=2)*1)</f>
        <v>0</v>
      </c>
      <c r="AA77">
        <v>67</v>
      </c>
      <c r="AD77">
        <v>12</v>
      </c>
      <c r="AE77">
        <f t="shared" ref="AE77:AW85" si="29">INDEX($AE$66:$AX$85,MIN(AE$65,$AD77),MAX(AE$65,$AD77))</f>
        <v>3.6360000000000001</v>
      </c>
      <c r="AF77">
        <f t="shared" si="29"/>
        <v>3.3525999999999998</v>
      </c>
      <c r="AG77">
        <f t="shared" si="29"/>
        <v>3.2570000000000006</v>
      </c>
      <c r="AH77">
        <f t="shared" si="29"/>
        <v>5.8155000000000001</v>
      </c>
      <c r="AI77">
        <f t="shared" si="29"/>
        <v>3.6870000000000003</v>
      </c>
      <c r="AJ77">
        <f t="shared" si="29"/>
        <v>19.916440000000001</v>
      </c>
      <c r="AK77">
        <f t="shared" si="29"/>
        <v>8.6768199999999993</v>
      </c>
      <c r="AL77">
        <f t="shared" si="29"/>
        <v>8.4610200000000013</v>
      </c>
      <c r="AM77">
        <f t="shared" si="29"/>
        <v>4.6427000000000005</v>
      </c>
      <c r="AN77">
        <f t="shared" si="29"/>
        <v>6.5983200000000002</v>
      </c>
      <c r="AO77">
        <f t="shared" si="29"/>
        <v>5.0707199999999997</v>
      </c>
      <c r="AP77">
        <f t="array" ref="AP77">SUM(SqCor!$B$2:$AY$51*MMULT(Cs!$M$104:$M$153,TRANSPOSE(Cs!M$104:M$153)))</f>
        <v>9.8908400000000007</v>
      </c>
      <c r="AQ77">
        <f t="array" ref="AQ77">SUM(SqCor!$B$2:$AY$51*MMULT(Cs!$M$104:$M$153,TRANSPOSE(Cs!N$104:N$153)))</f>
        <v>5.3526999999999996</v>
      </c>
      <c r="AR77">
        <f t="array" ref="AR77">SUM(SqCor!$B$2:$AY$51*MMULT(Cs!$M$104:$M$153,TRANSPOSE(Cs!O$104:O$153)))</f>
        <v>3.1907999999999999</v>
      </c>
      <c r="AS77">
        <f t="array" ref="AS77">SUM(SqCor!$B$2:$AY$51*MMULT(Cs!$M$104:$M$153,TRANSPOSE(Cs!P$104:P$153)))</f>
        <v>4.0278200000000002</v>
      </c>
      <c r="AT77">
        <f t="array" ref="AT77">SUM(SqCor!$B$2:$AY$51*MMULT(Cs!$M$104:$M$153,TRANSPOSE(Cs!Q$104:Q$153)))</f>
        <v>3.8054199999999998</v>
      </c>
      <c r="AU77">
        <f t="array" ref="AU77">SUM(SqCor!$B$2:$AY$51*MMULT(Cs!$M$104:$M$153,TRANSPOSE(Cs!R$104:R$153)))</f>
        <v>39.449359999999999</v>
      </c>
      <c r="AV77">
        <f t="array" ref="AV77">SUM(SqCor!$B$2:$AY$51*MMULT(Cs!$M$104:$M$153,TRANSPOSE(Cs!S$104:S$153)))</f>
        <v>5.176499999999999</v>
      </c>
      <c r="AW77">
        <f t="array" ref="AW77">SUM(SqCor!$B$2:$AY$51*MMULT(Cs!$M$104:$M$153,TRANSPOSE(Cs!T$104:T$153)))</f>
        <v>1.9299999999999997</v>
      </c>
      <c r="AX77">
        <f t="array" ref="AX77">SUM(SqCor!$B$2:$AY$51*MMULT(Cs!$M$104:$M$153,TRANSPOSE(Cs!U$104:U$153)))</f>
        <v>2.46</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3</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3</v>
      </c>
      <c r="P78">
        <f t="array" ref="P78">SUM((Cs!$O$104:$O$203+Cs!P$104:P$203=2)*1)</f>
        <v>0</v>
      </c>
      <c r="Q78">
        <f t="array" ref="Q78">SUM((Cs!$O$104:$O$203+Cs!Q$104:Q$203=2)*1)</f>
        <v>0</v>
      </c>
      <c r="R78">
        <f t="array" ref="R78">SUM((Cs!$O$104:$O$203+Cs!R$104:R$203=2)*1)</f>
        <v>3</v>
      </c>
      <c r="S78">
        <f t="array" ref="S78">SUM((Cs!$O$104:$O$203+Cs!S$104:S$203=2)*1)</f>
        <v>0</v>
      </c>
      <c r="T78">
        <f t="array" ref="T78">SUM((Cs!$O$104:$O$203+Cs!T$104:T$203=2)*1)</f>
        <v>0</v>
      </c>
      <c r="U78">
        <f t="array" ref="U78">SUM((Cs!$O$104:$O$203+Cs!U$104:U$203=2)*1)</f>
        <v>0</v>
      </c>
      <c r="AA78">
        <v>68</v>
      </c>
      <c r="AD78">
        <v>13</v>
      </c>
      <c r="AE78">
        <f t="shared" si="29"/>
        <v>2.282</v>
      </c>
      <c r="AF78">
        <f t="shared" si="29"/>
        <v>1.8559999999999999</v>
      </c>
      <c r="AG78">
        <f t="shared" si="29"/>
        <v>2.431</v>
      </c>
      <c r="AH78">
        <f t="shared" si="29"/>
        <v>3.26</v>
      </c>
      <c r="AI78">
        <f t="shared" si="29"/>
        <v>2.9910000000000001</v>
      </c>
      <c r="AJ78">
        <f t="shared" si="29"/>
        <v>19.401699999999998</v>
      </c>
      <c r="AK78">
        <f t="shared" si="29"/>
        <v>4.5846</v>
      </c>
      <c r="AL78">
        <f t="shared" si="29"/>
        <v>5.0860000000000003</v>
      </c>
      <c r="AM78">
        <f t="shared" si="29"/>
        <v>8.6150000000000002</v>
      </c>
      <c r="AN78">
        <f t="shared" si="29"/>
        <v>3.016</v>
      </c>
      <c r="AO78">
        <f t="shared" si="29"/>
        <v>4.6179999999999994</v>
      </c>
      <c r="AP78">
        <f t="shared" si="29"/>
        <v>5.3526999999999996</v>
      </c>
      <c r="AQ78">
        <f t="array" ref="AQ78">SUM(SqCor!$B$2:$AY$51*MMULT(Cs!$N$104:$N$153,TRANSPOSE(Cs!N$104:N$153)))</f>
        <v>8.5400000000000009</v>
      </c>
      <c r="AR78">
        <f t="array" ref="AR78">SUM(SqCor!$B$2:$AY$51*MMULT(Cs!$N$104:$N$153,TRANSPOSE(Cs!O$104:O$153)))</f>
        <v>1.8030000000000002</v>
      </c>
      <c r="AS78">
        <f t="array" ref="AS78">SUM(SqCor!$B$2:$AY$51*MMULT(Cs!$N$104:$N$153,TRANSPOSE(Cs!P$104:P$153)))</f>
        <v>1.8496000000000001</v>
      </c>
      <c r="AT78">
        <f t="array" ref="AT78">SUM(SqCor!$B$2:$AY$51*MMULT(Cs!$N$104:$N$153,TRANSPOSE(Cs!Q$104:Q$153)))</f>
        <v>2.8517000000000001</v>
      </c>
      <c r="AU78">
        <f t="array" ref="AU78">SUM(SqCor!$B$2:$AY$51*MMULT(Cs!$N$104:$N$153,TRANSPOSE(Cs!R$104:R$153)))</f>
        <v>30.7973</v>
      </c>
      <c r="AV78">
        <f t="array" ref="AV78">SUM(SqCor!$B$2:$AY$51*MMULT(Cs!$N$104:$N$153,TRANSPOSE(Cs!S$104:S$153)))</f>
        <v>2.5749999999999997</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4</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4</v>
      </c>
      <c r="Q79">
        <f t="array" ref="Q79">SUM((Cs!$P$104:$P$203+Cs!Q$104:Q$203=2)*1)</f>
        <v>0</v>
      </c>
      <c r="R79">
        <f t="array" ref="R79">SUM((Cs!$P$104:$P$203+Cs!R$104:R$203=2)*1)</f>
        <v>4</v>
      </c>
      <c r="S79">
        <f t="array" ref="S79">SUM((Cs!$P$104:$P$203+Cs!S$104:S$203=2)*1)</f>
        <v>0</v>
      </c>
      <c r="T79">
        <f t="array" ref="T79">SUM((Cs!$P$104:$P$203+Cs!T$104:T$203=2)*1)</f>
        <v>0</v>
      </c>
      <c r="U79">
        <f t="array" ref="U79">SUM((Cs!$P$104:$P$203+Cs!U$104:U$203=2)*1)</f>
        <v>0</v>
      </c>
      <c r="AA79">
        <v>69</v>
      </c>
      <c r="AD79">
        <v>14</v>
      </c>
      <c r="AE79">
        <f t="shared" si="29"/>
        <v>2.3369999999999997</v>
      </c>
      <c r="AF79">
        <f t="shared" si="29"/>
        <v>2.4927999999999999</v>
      </c>
      <c r="AG79">
        <f t="shared" si="29"/>
        <v>1.8699999999999999</v>
      </c>
      <c r="AH79">
        <f t="shared" si="29"/>
        <v>3.7840000000000007</v>
      </c>
      <c r="AI79">
        <f t="shared" si="29"/>
        <v>2.23</v>
      </c>
      <c r="AJ79">
        <f t="shared" si="29"/>
        <v>7.4096000000000011</v>
      </c>
      <c r="AK79">
        <f t="shared" si="29"/>
        <v>10.390900000000002</v>
      </c>
      <c r="AL79">
        <f t="shared" si="29"/>
        <v>3.0737999999999999</v>
      </c>
      <c r="AM79">
        <f t="shared" si="29"/>
        <v>1.7630000000000001</v>
      </c>
      <c r="AN79">
        <f t="shared" si="29"/>
        <v>2.3898000000000001</v>
      </c>
      <c r="AO79">
        <f t="shared" si="29"/>
        <v>2.1259999999999999</v>
      </c>
      <c r="AP79">
        <f t="shared" si="29"/>
        <v>3.1907999999999999</v>
      </c>
      <c r="AQ79">
        <f t="shared" si="29"/>
        <v>1.8030000000000002</v>
      </c>
      <c r="AR79">
        <f t="array" ref="AR79">SUM(SqCor!$B$2:$AY$51*MMULT(Cs!$O$104:$O$153,TRANSPOSE(Cs!O$104:O$153)))</f>
        <v>4.8800000000000008</v>
      </c>
      <c r="AS79">
        <f t="array" ref="AS79">SUM(SqCor!$B$2:$AY$51*MMULT(Cs!$O$104:$O$153,TRANSPOSE(Cs!P$104:P$153)))</f>
        <v>4.2441999999999993</v>
      </c>
      <c r="AT79">
        <f t="array" ref="AT79">SUM(SqCor!$B$2:$AY$51*MMULT(Cs!$O$104:$O$153,TRANSPOSE(Cs!Q$104:Q$153)))</f>
        <v>1.0007999999999999</v>
      </c>
      <c r="AU79">
        <f t="array" ref="AU79">SUM(SqCor!$B$2:$AY$51*MMULT(Cs!$O$104:$O$153,TRANSPOSE(Cs!R$104:R$153)))</f>
        <v>24.520299999999992</v>
      </c>
      <c r="AV79">
        <f t="array" ref="AV79">SUM(SqCor!$B$2:$AY$51*MMULT(Cs!$O$104:$O$153,TRANSPOSE(Cs!S$104:S$153)))</f>
        <v>2.2969999999999997</v>
      </c>
      <c r="AW79">
        <f t="array" ref="AW79">SUM(SqCor!$B$2:$AY$51*MMULT(Cs!$O$104:$O$153,TRANSPOSE(Cs!T$104:T$153)))</f>
        <v>0.67900000000000005</v>
      </c>
      <c r="AX79">
        <f t="array" ref="AX79">SUM(SqCor!$B$2:$AY$51*MMULT(Cs!$O$104:$O$153,TRANSPOSE(Cs!U$104:U$153)))</f>
        <v>1.266</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3</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3</v>
      </c>
      <c r="N80">
        <f t="array" ref="N80">SUM((Cs!$Q$104:$Q$203+Cs!N$104:N$203=2)*1)</f>
        <v>1</v>
      </c>
      <c r="O80">
        <f t="array" ref="O80">SUM((Cs!$Q$104:$Q$203+Cs!O$104:O$203=2)*1)</f>
        <v>0</v>
      </c>
      <c r="P80">
        <f t="array" ref="P80">SUM((Cs!$Q$104:$Q$203+Cs!P$104:P$203=2)*1)</f>
        <v>0</v>
      </c>
      <c r="Q80">
        <f t="array" ref="Q80">SUM((Cs!$Q$104:$Q$203+Cs!Q$104:Q$203=2)*1)</f>
        <v>3</v>
      </c>
      <c r="R80">
        <f t="array" ref="R80">SUM((Cs!$Q$104:$Q$203+Cs!R$104:R$203=2)*1)</f>
        <v>3</v>
      </c>
      <c r="S80">
        <f t="array" ref="S80">SUM((Cs!$Q$104:$Q$203+Cs!S$104:S$203=2)*1)</f>
        <v>0</v>
      </c>
      <c r="T80">
        <f t="array" ref="T80">SUM((Cs!$Q$104:$Q$203+Cs!T$104:T$203=2)*1)</f>
        <v>0</v>
      </c>
      <c r="U80">
        <f t="array" ref="U80">SUM((Cs!$Q$104:$Q$203+Cs!U$104:U$203=2)*1)</f>
        <v>0</v>
      </c>
      <c r="AA80">
        <v>70</v>
      </c>
      <c r="AD80">
        <v>15</v>
      </c>
      <c r="AE80">
        <f t="shared" si="29"/>
        <v>2.7939999999999996</v>
      </c>
      <c r="AF80">
        <f t="shared" si="29"/>
        <v>2.7653000000000003</v>
      </c>
      <c r="AG80">
        <f t="shared" si="29"/>
        <v>2.1459999999999999</v>
      </c>
      <c r="AH80">
        <f t="shared" si="29"/>
        <v>4.2620400000000007</v>
      </c>
      <c r="AI80">
        <f t="shared" si="29"/>
        <v>2.4860000000000002</v>
      </c>
      <c r="AJ80">
        <f t="shared" si="29"/>
        <v>8.0346199999999985</v>
      </c>
      <c r="AK80">
        <f t="shared" si="29"/>
        <v>12.763299999999999</v>
      </c>
      <c r="AL80">
        <f t="shared" si="29"/>
        <v>3.9390200000000002</v>
      </c>
      <c r="AM80">
        <f t="shared" si="29"/>
        <v>1.8096000000000001</v>
      </c>
      <c r="AN80">
        <f t="shared" si="29"/>
        <v>3.0294200000000004</v>
      </c>
      <c r="AO80">
        <f t="shared" si="29"/>
        <v>1.8201200000000002</v>
      </c>
      <c r="AP80">
        <f t="shared" si="29"/>
        <v>4.0278200000000002</v>
      </c>
      <c r="AQ80">
        <f t="shared" si="29"/>
        <v>1.8496000000000001</v>
      </c>
      <c r="AR80">
        <f t="shared" si="29"/>
        <v>4.2441999999999993</v>
      </c>
      <c r="AS80">
        <f t="array" ref="AS80">SUM(SqCor!$B$2:$AY$51*MMULT(Cs!$P$104:$P$153,TRANSPOSE(Cs!P$104:P$153)))</f>
        <v>6.8323999999999998</v>
      </c>
      <c r="AT80">
        <f t="array" ref="AT80">SUM(SqCor!$B$2:$AY$51*MMULT(Cs!$P$104:$P$153,TRANSPOSE(Cs!Q$104:Q$153)))</f>
        <v>1.4656</v>
      </c>
      <c r="AU80">
        <f t="array" ref="AU80">SUM(SqCor!$B$2:$AY$51*MMULT(Cs!$P$104:$P$153,TRANSPOSE(Cs!R$104:R$153)))</f>
        <v>28.453259999999993</v>
      </c>
      <c r="AV80">
        <f t="array" ref="AV80">SUM(SqCor!$B$2:$AY$51*MMULT(Cs!$P$104:$P$153,TRANSPOSE(Cs!S$104:S$153)))</f>
        <v>2.7340399999999998</v>
      </c>
      <c r="AW80">
        <f t="array" ref="AW80">SUM(SqCor!$B$2:$AY$51*MMULT(Cs!$P$104:$P$153,TRANSPOSE(Cs!T$104:T$153)))</f>
        <v>0.36000000000000004</v>
      </c>
      <c r="AX80">
        <f t="array" ref="AX80">SUM(SqCor!$B$2:$AY$51*MMULT(Cs!$P$104:$P$153,TRANSPOSE(Cs!U$104:U$153)))</f>
        <v>0.64999999999999991</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2</v>
      </c>
      <c r="C81">
        <f t="array" ref="C81">SUM((Cs!$R$104:$R$203+Cs!C$104:C$203=2)*1)</f>
        <v>3</v>
      </c>
      <c r="D81">
        <f t="array" ref="D81">SUM((Cs!$R$104:$R$203+Cs!D$104:D$203=2)*1)</f>
        <v>2</v>
      </c>
      <c r="E81">
        <f t="array" ref="E81">SUM((Cs!$R$104:$R$203+Cs!E$104:E$203=2)*1)</f>
        <v>5</v>
      </c>
      <c r="F81">
        <f t="array" ref="F81">SUM((Cs!$R$104:$R$203+Cs!F$104:F$203=2)*1)</f>
        <v>3</v>
      </c>
      <c r="G81">
        <f t="array" ref="G81">SUM((Cs!$R$104:$R$203+Cs!G$104:G$203=2)*1)</f>
        <v>14</v>
      </c>
      <c r="H81">
        <f t="array" ref="H81">SUM((Cs!$R$104:$R$203+Cs!H$104:H$203=2)*1)</f>
        <v>8</v>
      </c>
      <c r="I81">
        <f t="array" ref="I81">SUM((Cs!$R$104:$R$203+Cs!I$104:I$203=2)*1)</f>
        <v>4</v>
      </c>
      <c r="J81">
        <f t="array" ref="J81">SUM((Cs!$R$104:$R$203+Cs!J$104:J$203=2)*1)</f>
        <v>4</v>
      </c>
      <c r="K81">
        <f t="array" ref="K81">SUM((Cs!$R$104:$R$203+Cs!K$104:K$203=2)*1)</f>
        <v>3</v>
      </c>
      <c r="L81">
        <f t="array" ref="L81">SUM((Cs!$R$104:$R$203+Cs!L$104:L$203=2)*1)</f>
        <v>4</v>
      </c>
      <c r="M81">
        <f t="array" ref="M81">SUM((Cs!$R$104:$R$203+Cs!M$104:M$203=2)*1)</f>
        <v>6</v>
      </c>
      <c r="N81">
        <f t="array" ref="N81">SUM((Cs!$R$104:$R$203+Cs!N$104:N$203=2)*1)</f>
        <v>4</v>
      </c>
      <c r="O81">
        <f t="array" ref="O81">SUM((Cs!$R$104:$R$203+Cs!O$104:O$203=2)*1)</f>
        <v>3</v>
      </c>
      <c r="P81">
        <f t="array" ref="P81">SUM((Cs!$R$104:$R$203+Cs!P$104:P$203=2)*1)</f>
        <v>4</v>
      </c>
      <c r="Q81">
        <f t="array" ref="Q81">SUM((Cs!$R$104:$R$203+Cs!Q$104:Q$203=2)*1)</f>
        <v>3</v>
      </c>
      <c r="R81">
        <f t="array" ref="R81">SUM((Cs!$R$104:$R$203+Cs!R$104:R$203=2)*1)</f>
        <v>31</v>
      </c>
      <c r="S81">
        <f t="array" ref="S81">SUM((Cs!$R$104:$R$203+Cs!S$104:S$203=2)*1)</f>
        <v>3</v>
      </c>
      <c r="T81">
        <f t="array" ref="T81">SUM((Cs!$R$104:$R$203+Cs!T$104:T$203=2)*1)</f>
        <v>2</v>
      </c>
      <c r="U81">
        <f t="array" ref="U81">SUM((Cs!$R$104:$R$203+Cs!U$104:U$203=2)*1)</f>
        <v>2</v>
      </c>
      <c r="AA81">
        <v>71</v>
      </c>
      <c r="AD81">
        <v>16</v>
      </c>
      <c r="AE81">
        <f t="shared" si="29"/>
        <v>1.7609999999999999</v>
      </c>
      <c r="AF81">
        <f t="shared" si="29"/>
        <v>1.1879</v>
      </c>
      <c r="AG81">
        <f t="shared" si="29"/>
        <v>1.655</v>
      </c>
      <c r="AH81">
        <f t="shared" si="29"/>
        <v>2.1425000000000001</v>
      </c>
      <c r="AI81">
        <f t="shared" si="29"/>
        <v>1.7250000000000001</v>
      </c>
      <c r="AJ81">
        <f t="shared" si="29"/>
        <v>7.7100200000000001</v>
      </c>
      <c r="AK81">
        <f t="shared" si="29"/>
        <v>3.0045999999999999</v>
      </c>
      <c r="AL81">
        <f t="shared" si="29"/>
        <v>2.6400200000000003</v>
      </c>
      <c r="AM81">
        <f t="shared" si="29"/>
        <v>2.2117</v>
      </c>
      <c r="AN81">
        <f t="shared" si="29"/>
        <v>1.5683199999999999</v>
      </c>
      <c r="AO81">
        <f t="shared" si="29"/>
        <v>0.97072000000000003</v>
      </c>
      <c r="AP81">
        <f t="shared" si="29"/>
        <v>3.8054199999999998</v>
      </c>
      <c r="AQ81">
        <f t="shared" si="29"/>
        <v>2.8517000000000001</v>
      </c>
      <c r="AR81">
        <f t="shared" si="29"/>
        <v>1.0007999999999999</v>
      </c>
      <c r="AS81">
        <f t="shared" si="29"/>
        <v>1.4656</v>
      </c>
      <c r="AT81">
        <f t="array" ref="AT81">SUM(SqCor!$B$2:$AY$51*MMULT(Cs!$Q$104:$Q$153,TRANSPOSE(Cs!Q$104:Q$153)))</f>
        <v>3</v>
      </c>
      <c r="AU81">
        <f t="array" ref="AU81">SUM(SqCor!$B$2:$AY$51*MMULT(Cs!$Q$104:$Q$153,TRANSPOSE(Cs!R$104:R$153)))</f>
        <v>15.214019999999998</v>
      </c>
      <c r="AV81">
        <f t="array" ref="AV81">SUM(SqCor!$B$2:$AY$51*MMULT(Cs!$Q$104:$Q$153,TRANSPOSE(Cs!S$104:S$153)))</f>
        <v>1.7165000000000001</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2</v>
      </c>
      <c r="F82">
        <f t="array" ref="F82">SUM((Cs!$S$104:$S$203+Cs!F$104:F$203=2)*1)</f>
        <v>0</v>
      </c>
      <c r="G82">
        <f t="array" ref="G82">SUM((Cs!$S$104:$S$203+Cs!G$104:G$203=2)*1)</f>
        <v>1</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1</v>
      </c>
      <c r="N82">
        <f t="array" ref="N82">SUM((Cs!$S$104:$S$203+Cs!N$104:N$203=2)*1)</f>
        <v>0</v>
      </c>
      <c r="O82">
        <f t="array" ref="O82">SUM((Cs!$S$104:$S$203+Cs!O$104:O$203=2)*1)</f>
        <v>0</v>
      </c>
      <c r="P82">
        <f t="array" ref="P82">SUM((Cs!$S$104:$S$203+Cs!P$104:P$203=2)*1)</f>
        <v>0</v>
      </c>
      <c r="Q82">
        <f t="array" ref="Q82">SUM((Cs!$S$104:$S$203+Cs!Q$104:Q$203=2)*1)</f>
        <v>0</v>
      </c>
      <c r="R82">
        <f t="array" ref="R82">SUM((Cs!$S$104:$S$203+Cs!R$104:R$203=2)*1)</f>
        <v>3</v>
      </c>
      <c r="S82">
        <f t="array" ref="S82">SUM((Cs!$S$104:$S$203+Cs!S$104:S$203=2)*1)</f>
        <v>3</v>
      </c>
      <c r="T82">
        <f t="array" ref="T82">SUM((Cs!$S$104:$S$203+Cs!T$104:T$203=2)*1)</f>
        <v>0</v>
      </c>
      <c r="U82">
        <f t="array" ref="U82">SUM((Cs!$S$104:$S$203+Cs!U$104:U$203=2)*1)</f>
        <v>0</v>
      </c>
      <c r="AA82">
        <v>72</v>
      </c>
      <c r="AD82">
        <v>17</v>
      </c>
      <c r="AE82">
        <f t="shared" si="29"/>
        <v>20.268699999999992</v>
      </c>
      <c r="AF82">
        <f t="shared" si="29"/>
        <v>23.379900000000003</v>
      </c>
      <c r="AG82">
        <f t="shared" si="29"/>
        <v>16.713699999999999</v>
      </c>
      <c r="AH82">
        <f t="shared" si="29"/>
        <v>36.787929999999989</v>
      </c>
      <c r="AI82">
        <f t="shared" si="29"/>
        <v>21.771699999999999</v>
      </c>
      <c r="AJ82">
        <f t="shared" si="29"/>
        <v>100.09566</v>
      </c>
      <c r="AK82">
        <f t="shared" si="29"/>
        <v>63.210149999999992</v>
      </c>
      <c r="AL82">
        <f t="shared" si="29"/>
        <v>37.33764</v>
      </c>
      <c r="AM82">
        <f t="shared" si="29"/>
        <v>29.991300000000003</v>
      </c>
      <c r="AN82">
        <f t="shared" si="29"/>
        <v>27.641340000000003</v>
      </c>
      <c r="AO82">
        <f t="shared" si="29"/>
        <v>27.362540000000006</v>
      </c>
      <c r="AP82">
        <f t="shared" si="29"/>
        <v>39.449359999999999</v>
      </c>
      <c r="AQ82">
        <f t="shared" si="29"/>
        <v>30.7973</v>
      </c>
      <c r="AR82">
        <f t="shared" si="29"/>
        <v>24.520299999999992</v>
      </c>
      <c r="AS82">
        <f t="shared" si="29"/>
        <v>28.453259999999993</v>
      </c>
      <c r="AT82">
        <f t="shared" si="29"/>
        <v>15.214019999999998</v>
      </c>
      <c r="AU82">
        <f t="array" ref="AU82">SUM(SqCor!$B$2:$AY$51*MMULT(Cs!$R$104:$R$153,TRANSPOSE(Cs!R$104:R$153)))</f>
        <v>229.40234000000004</v>
      </c>
      <c r="AV82">
        <f t="array" ref="AV82">SUM(SqCor!$B$2:$AY$51*MMULT(Cs!$R$104:$R$153,TRANSPOSE(Cs!S$104:S$153)))</f>
        <v>24.861929999999997</v>
      </c>
      <c r="AW82">
        <f t="array" ref="AW82">SUM(SqCor!$B$2:$AY$51*MMULT(Cs!$R$104:$R$153,TRANSPOSE(Cs!T$104:T$153)))</f>
        <v>12.686000000000002</v>
      </c>
      <c r="AX82">
        <f t="array" ref="AX82">SUM(SqCor!$B$2:$AY$51*MMULT(Cs!$R$104:$R$153,TRANSPOSE(Cs!U$104:U$153)))</f>
        <v>15.564</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1.8940000000000001</v>
      </c>
      <c r="AF83">
        <f t="shared" si="29"/>
        <v>3.0399999999999996</v>
      </c>
      <c r="AG83">
        <f t="shared" si="29"/>
        <v>1.123</v>
      </c>
      <c r="AH83">
        <f t="shared" si="29"/>
        <v>6.1290000000000004</v>
      </c>
      <c r="AI83">
        <f t="shared" si="29"/>
        <v>1.6930000000000001</v>
      </c>
      <c r="AJ83">
        <f t="shared" si="29"/>
        <v>10.048500000000001</v>
      </c>
      <c r="AK83">
        <f t="shared" si="29"/>
        <v>6.222430000000001</v>
      </c>
      <c r="AL83">
        <f t="shared" si="29"/>
        <v>3.3780000000000001</v>
      </c>
      <c r="AM83">
        <f t="shared" si="29"/>
        <v>2.2849999999999997</v>
      </c>
      <c r="AN83">
        <f t="shared" si="29"/>
        <v>2.5329999999999995</v>
      </c>
      <c r="AO83">
        <f t="shared" si="29"/>
        <v>2.6740000000000008</v>
      </c>
      <c r="AP83">
        <f t="shared" si="29"/>
        <v>5.176499999999999</v>
      </c>
      <c r="AQ83">
        <f t="shared" si="29"/>
        <v>2.5749999999999997</v>
      </c>
      <c r="AR83">
        <f t="shared" si="29"/>
        <v>2.2969999999999997</v>
      </c>
      <c r="AS83">
        <f t="shared" si="29"/>
        <v>2.7340399999999998</v>
      </c>
      <c r="AT83">
        <f t="shared" si="29"/>
        <v>1.7165000000000001</v>
      </c>
      <c r="AU83">
        <f t="shared" si="29"/>
        <v>24.861929999999997</v>
      </c>
      <c r="AV83">
        <f t="array" ref="AV83">SUM(SqCor!$B$2:$AY$51*MMULT(Cs!$S$104:$S$153,TRANSPOSE(Cs!S$104:S$153)))</f>
        <v>5.3380000000000001</v>
      </c>
      <c r="AW83">
        <f t="array" ref="AW83">SUM(SqCor!$B$2:$AY$51*MMULT(Cs!$S$104:$S$153,TRANSPOSE(Cs!T$104:T$153)))</f>
        <v>0.94</v>
      </c>
      <c r="AX83">
        <f t="array" ref="AX83">SUM(SqCor!$B$2:$AY$51*MMULT(Cs!$S$104:$S$153,TRANSPOSE(Cs!U$104:U$153)))</f>
        <v>1.4040000000000001</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0.161</v>
      </c>
      <c r="AF84">
        <f t="shared" si="29"/>
        <v>0.53100000000000003</v>
      </c>
      <c r="AG84">
        <f t="shared" si="29"/>
        <v>0.45</v>
      </c>
      <c r="AH84">
        <f t="shared" si="29"/>
        <v>1.151</v>
      </c>
      <c r="AI84">
        <f t="shared" si="29"/>
        <v>0.74</v>
      </c>
      <c r="AJ84">
        <f t="shared" si="29"/>
        <v>9.1860000000000017</v>
      </c>
      <c r="AK84">
        <f t="shared" si="29"/>
        <v>1.4190000000000003</v>
      </c>
      <c r="AL84">
        <f t="shared" si="29"/>
        <v>2.2810000000000001</v>
      </c>
      <c r="AM84">
        <f t="shared" si="29"/>
        <v>4.8949999999999996</v>
      </c>
      <c r="AN84">
        <f t="shared" si="29"/>
        <v>1.4260000000000002</v>
      </c>
      <c r="AO84">
        <f t="shared" si="29"/>
        <v>2.105</v>
      </c>
      <c r="AP84">
        <f t="shared" si="29"/>
        <v>1.9299999999999997</v>
      </c>
      <c r="AQ84">
        <f t="shared" si="29"/>
        <v>4.335</v>
      </c>
      <c r="AR84">
        <f t="shared" si="29"/>
        <v>0.67900000000000005</v>
      </c>
      <c r="AS84">
        <f t="shared" si="29"/>
        <v>0.36000000000000004</v>
      </c>
      <c r="AT84">
        <f t="shared" si="29"/>
        <v>0.77</v>
      </c>
      <c r="AU84">
        <f t="shared" si="29"/>
        <v>12.686000000000002</v>
      </c>
      <c r="AV84">
        <f t="shared" si="29"/>
        <v>0.94</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0.94399999999999995</v>
      </c>
      <c r="AF85">
        <f t="shared" si="29"/>
        <v>0.97199999999999998</v>
      </c>
      <c r="AG85">
        <f t="shared" si="29"/>
        <v>1.103</v>
      </c>
      <c r="AH85">
        <f t="shared" si="29"/>
        <v>1.635</v>
      </c>
      <c r="AI85">
        <f t="shared" si="29"/>
        <v>1.403</v>
      </c>
      <c r="AJ85">
        <f t="shared" si="29"/>
        <v>9.8189999999999991</v>
      </c>
      <c r="AK85">
        <f t="shared" si="29"/>
        <v>2.306</v>
      </c>
      <c r="AL85">
        <f t="shared" si="29"/>
        <v>3.0140000000000007</v>
      </c>
      <c r="AM85">
        <f t="shared" si="29"/>
        <v>3.2380000000000004</v>
      </c>
      <c r="AN85">
        <f t="shared" si="29"/>
        <v>2.1109999999999998</v>
      </c>
      <c r="AO85">
        <f t="shared" si="29"/>
        <v>3.85</v>
      </c>
      <c r="AP85">
        <f t="shared" si="29"/>
        <v>2.46</v>
      </c>
      <c r="AQ85">
        <f t="shared" si="29"/>
        <v>3.198</v>
      </c>
      <c r="AR85">
        <f t="shared" si="29"/>
        <v>1.266</v>
      </c>
      <c r="AS85">
        <f t="shared" si="29"/>
        <v>0.64999999999999991</v>
      </c>
      <c r="AT85">
        <f t="shared" si="29"/>
        <v>0.66999999999999993</v>
      </c>
      <c r="AU85">
        <f t="shared" si="29"/>
        <v>15.564</v>
      </c>
      <c r="AV85">
        <f t="shared" si="29"/>
        <v>1.4040000000000001</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0</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0</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0</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f t="shared" ref="B90:B98" si="30">SUM(AE66,AE88,BA66,BA88)</f>
        <v>3.02</v>
      </c>
      <c r="C90">
        <f t="shared" ref="C90:C98" si="31">SUM(AF66,AF88,BB66,BB88)</f>
        <v>2.9590000000000005</v>
      </c>
      <c r="D90">
        <f t="shared" ref="D90:D98" si="32">SUM(AG66,AG88,BC66,BC88)</f>
        <v>2.2640000000000002</v>
      </c>
      <c r="E90">
        <f t="shared" ref="E90:E98" si="33">SUM(AH66,AH88,BD66,BD88)</f>
        <v>3.1270000000000002</v>
      </c>
      <c r="F90">
        <f t="shared" ref="F90:F98" si="34">SUM(AI66,AI88,BE66,BE88)</f>
        <v>2.9619999999999997</v>
      </c>
      <c r="G90">
        <f t="shared" ref="G90:G98" si="35">SUM(AJ66,AJ88,BF66,BF88)</f>
        <v>7.1797000000000013</v>
      </c>
      <c r="H90">
        <f t="shared" ref="H90:H98" si="36">SUM(AK66,AK88,BG66,BG88)</f>
        <v>5.9200000000000008</v>
      </c>
      <c r="I90">
        <f t="shared" ref="I90:I98" si="37">SUM(AL66,AL88,BH66,BH88)</f>
        <v>2.8607000000000005</v>
      </c>
      <c r="J90">
        <f t="shared" ref="J90:J98" si="38">SUM(AM66,AM88,BI66,BI88)</f>
        <v>1.7109999999999999</v>
      </c>
      <c r="K90">
        <f t="shared" ref="K90:K98" si="39">SUM(AN66,AN88,BJ66,BJ88)</f>
        <v>2.1497000000000002</v>
      </c>
      <c r="L90">
        <f t="shared" ref="L90:U90" si="40">SUM(AO66,AO88,BK66,BK88)</f>
        <v>1.5129999999999999</v>
      </c>
      <c r="M90">
        <f t="shared" si="40"/>
        <v>3.6360000000000001</v>
      </c>
      <c r="N90">
        <f t="shared" si="40"/>
        <v>2.282</v>
      </c>
      <c r="O90">
        <f t="shared" si="40"/>
        <v>2.3369999999999997</v>
      </c>
      <c r="P90">
        <f t="shared" si="40"/>
        <v>2.7939999999999996</v>
      </c>
      <c r="Q90">
        <f t="shared" si="40"/>
        <v>1.7609999999999999</v>
      </c>
      <c r="R90">
        <f t="shared" si="40"/>
        <v>20.268699999999992</v>
      </c>
      <c r="S90">
        <f t="shared" si="40"/>
        <v>1.8940000000000001</v>
      </c>
      <c r="T90">
        <f t="shared" si="40"/>
        <v>0.161</v>
      </c>
      <c r="U90">
        <f t="shared" si="40"/>
        <v>0.94399999999999995</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2.9590000000000005</v>
      </c>
      <c r="C91">
        <f t="shared" si="31"/>
        <v>5.0780000000000003</v>
      </c>
      <c r="D91">
        <f t="shared" si="32"/>
        <v>1.5939999999999999</v>
      </c>
      <c r="E91">
        <f t="shared" si="33"/>
        <v>6.3319999999999999</v>
      </c>
      <c r="F91">
        <f t="shared" si="34"/>
        <v>2.0109999999999997</v>
      </c>
      <c r="G91">
        <f t="shared" si="35"/>
        <v>7.0635999999999992</v>
      </c>
      <c r="H91">
        <f t="shared" si="36"/>
        <v>6.3633000000000006</v>
      </c>
      <c r="I91">
        <f t="shared" si="37"/>
        <v>3.5657000000000001</v>
      </c>
      <c r="J91">
        <f t="shared" si="38"/>
        <v>1.6560000000000001</v>
      </c>
      <c r="K91">
        <f t="shared" si="39"/>
        <v>2.7456999999999998</v>
      </c>
      <c r="L91">
        <f t="shared" ref="L91:U91" si="41">SUM(AO67,AO89,BK67,BK89)</f>
        <v>1.7716999999999998</v>
      </c>
      <c r="M91">
        <f t="shared" si="41"/>
        <v>3.3525999999999998</v>
      </c>
      <c r="N91">
        <f t="shared" si="41"/>
        <v>1.8559999999999999</v>
      </c>
      <c r="O91">
        <f t="shared" si="41"/>
        <v>2.4927999999999999</v>
      </c>
      <c r="P91">
        <f t="shared" si="41"/>
        <v>2.7653000000000003</v>
      </c>
      <c r="Q91">
        <f t="shared" si="41"/>
        <v>1.1879</v>
      </c>
      <c r="R91">
        <f t="shared" si="41"/>
        <v>23.379900000000003</v>
      </c>
      <c r="S91">
        <f t="shared" si="41"/>
        <v>3.0399999999999996</v>
      </c>
      <c r="T91">
        <f t="shared" si="41"/>
        <v>0.53100000000000003</v>
      </c>
      <c r="U91">
        <f t="shared" si="41"/>
        <v>0.97199999999999998</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f t="shared" si="30"/>
        <v>2.2640000000000002</v>
      </c>
      <c r="C92">
        <f t="shared" si="31"/>
        <v>1.5939999999999999</v>
      </c>
      <c r="D92">
        <f t="shared" si="32"/>
        <v>2.48</v>
      </c>
      <c r="E92">
        <f t="shared" si="33"/>
        <v>1.657</v>
      </c>
      <c r="F92">
        <f t="shared" si="34"/>
        <v>3.0609999999999999</v>
      </c>
      <c r="G92">
        <f t="shared" si="35"/>
        <v>6.8656999999999995</v>
      </c>
      <c r="H92">
        <f t="shared" si="36"/>
        <v>4.66</v>
      </c>
      <c r="I92">
        <f t="shared" si="37"/>
        <v>2.3116999999999996</v>
      </c>
      <c r="J92">
        <f t="shared" si="38"/>
        <v>1.7800000000000002</v>
      </c>
      <c r="K92">
        <f t="shared" si="39"/>
        <v>1.7256999999999998</v>
      </c>
      <c r="L92">
        <f t="shared" ref="L92:U92" si="42">SUM(AO68,AO90,BK68,BK90)</f>
        <v>1.661</v>
      </c>
      <c r="M92">
        <f t="shared" si="42"/>
        <v>3.2570000000000006</v>
      </c>
      <c r="N92">
        <f t="shared" si="42"/>
        <v>2.431</v>
      </c>
      <c r="O92">
        <f t="shared" si="42"/>
        <v>1.8699999999999999</v>
      </c>
      <c r="P92">
        <f t="shared" si="42"/>
        <v>2.1459999999999999</v>
      </c>
      <c r="Q92">
        <f t="shared" si="42"/>
        <v>1.655</v>
      </c>
      <c r="R92">
        <f t="shared" si="42"/>
        <v>16.713699999999999</v>
      </c>
      <c r="S92">
        <f t="shared" si="42"/>
        <v>1.123</v>
      </c>
      <c r="T92">
        <f t="shared" si="42"/>
        <v>0.45</v>
      </c>
      <c r="U92">
        <f t="shared" si="42"/>
        <v>1.103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3.1270000000000002</v>
      </c>
      <c r="C93">
        <f t="shared" si="31"/>
        <v>6.3319999999999999</v>
      </c>
      <c r="D93">
        <f t="shared" si="32"/>
        <v>1.657</v>
      </c>
      <c r="E93">
        <f t="shared" si="33"/>
        <v>11.166000000000002</v>
      </c>
      <c r="F93">
        <f t="shared" si="34"/>
        <v>2.6540000000000008</v>
      </c>
      <c r="G93">
        <f t="shared" si="35"/>
        <v>11.616500000000004</v>
      </c>
      <c r="H93">
        <f t="shared" si="36"/>
        <v>9.972430000000001</v>
      </c>
      <c r="I93">
        <f t="shared" si="37"/>
        <v>4.4810000000000008</v>
      </c>
      <c r="J93">
        <f t="shared" si="38"/>
        <v>2.7199999999999998</v>
      </c>
      <c r="K93">
        <f t="shared" si="39"/>
        <v>3.5169999999999999</v>
      </c>
      <c r="L93">
        <f t="shared" ref="L93:U93" si="43">SUM(AO69,AO91,BK69,BK91)</f>
        <v>3.036</v>
      </c>
      <c r="M93">
        <f t="shared" si="43"/>
        <v>5.8155000000000001</v>
      </c>
      <c r="N93">
        <f t="shared" si="43"/>
        <v>3.26</v>
      </c>
      <c r="O93">
        <f t="shared" si="43"/>
        <v>3.7840000000000007</v>
      </c>
      <c r="P93">
        <f t="shared" si="43"/>
        <v>4.2620400000000007</v>
      </c>
      <c r="Q93">
        <f t="shared" si="43"/>
        <v>2.1425000000000001</v>
      </c>
      <c r="R93">
        <f t="shared" si="43"/>
        <v>36.787929999999989</v>
      </c>
      <c r="S93">
        <f t="shared" si="43"/>
        <v>6.1290000000000004</v>
      </c>
      <c r="T93">
        <f t="shared" si="43"/>
        <v>1.151</v>
      </c>
      <c r="U93">
        <f t="shared" si="43"/>
        <v>1.635</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f t="shared" si="30"/>
        <v>2.9619999999999997</v>
      </c>
      <c r="C94">
        <f t="shared" si="31"/>
        <v>2.0109999999999997</v>
      </c>
      <c r="D94">
        <f t="shared" si="32"/>
        <v>3.0609999999999999</v>
      </c>
      <c r="E94">
        <f t="shared" si="33"/>
        <v>2.6540000000000008</v>
      </c>
      <c r="F94">
        <f t="shared" si="34"/>
        <v>4.6419999999999995</v>
      </c>
      <c r="G94">
        <f t="shared" si="35"/>
        <v>8.4657</v>
      </c>
      <c r="H94">
        <f t="shared" si="36"/>
        <v>5.5400000000000009</v>
      </c>
      <c r="I94">
        <f t="shared" si="37"/>
        <v>3.0017</v>
      </c>
      <c r="J94">
        <f t="shared" si="38"/>
        <v>2.2700000000000005</v>
      </c>
      <c r="K94">
        <f t="shared" si="39"/>
        <v>2.2456999999999998</v>
      </c>
      <c r="L94">
        <f t="shared" ref="L94:U94" si="44">SUM(AO70,AO92,BK70,BK92)</f>
        <v>2.141</v>
      </c>
      <c r="M94">
        <f t="shared" si="44"/>
        <v>3.6870000000000003</v>
      </c>
      <c r="N94">
        <f t="shared" si="44"/>
        <v>2.9910000000000001</v>
      </c>
      <c r="O94">
        <f t="shared" si="44"/>
        <v>2.23</v>
      </c>
      <c r="P94">
        <f t="shared" si="44"/>
        <v>2.4860000000000002</v>
      </c>
      <c r="Q94">
        <f t="shared" si="44"/>
        <v>1.7250000000000001</v>
      </c>
      <c r="R94">
        <f t="shared" si="44"/>
        <v>21.771699999999999</v>
      </c>
      <c r="S94">
        <f t="shared" si="44"/>
        <v>1.6930000000000001</v>
      </c>
      <c r="T94">
        <f t="shared" si="44"/>
        <v>0.74</v>
      </c>
      <c r="U94">
        <f t="shared" si="44"/>
        <v>1.403</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7.1797000000000013</v>
      </c>
      <c r="C95">
        <f t="shared" si="31"/>
        <v>7.0635999999999992</v>
      </c>
      <c r="D95">
        <f t="shared" si="32"/>
        <v>6.8656999999999995</v>
      </c>
      <c r="E95">
        <f t="shared" si="33"/>
        <v>11.616500000000004</v>
      </c>
      <c r="F95">
        <f t="shared" si="34"/>
        <v>8.4657</v>
      </c>
      <c r="G95">
        <f t="shared" si="35"/>
        <v>58.522039999999954</v>
      </c>
      <c r="H95">
        <f t="shared" si="36"/>
        <v>18.696820000000002</v>
      </c>
      <c r="I95">
        <f t="shared" si="37"/>
        <v>20.056020000000004</v>
      </c>
      <c r="J95">
        <f t="shared" si="38"/>
        <v>19.816700000000004</v>
      </c>
      <c r="K95">
        <f t="shared" si="39"/>
        <v>14.355319999999999</v>
      </c>
      <c r="L95">
        <f t="shared" ref="L95:U95" si="45">SUM(AO71,AO93,BK71,BK93)</f>
        <v>16.729720000000004</v>
      </c>
      <c r="M95">
        <f t="shared" si="45"/>
        <v>19.916440000000001</v>
      </c>
      <c r="N95">
        <f t="shared" si="45"/>
        <v>19.401699999999998</v>
      </c>
      <c r="O95">
        <f t="shared" si="45"/>
        <v>7.4096000000000011</v>
      </c>
      <c r="P95">
        <f t="shared" si="45"/>
        <v>8.0346199999999985</v>
      </c>
      <c r="Q95">
        <f t="shared" si="45"/>
        <v>7.7100200000000001</v>
      </c>
      <c r="R95">
        <f t="shared" si="45"/>
        <v>100.09566</v>
      </c>
      <c r="S95">
        <f t="shared" si="45"/>
        <v>10.048500000000001</v>
      </c>
      <c r="T95">
        <f t="shared" si="45"/>
        <v>9.1860000000000017</v>
      </c>
      <c r="U95">
        <f t="shared" si="45"/>
        <v>9.8189999999999991</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5.9200000000000008</v>
      </c>
      <c r="C96">
        <f t="shared" si="31"/>
        <v>6.3633000000000006</v>
      </c>
      <c r="D96">
        <f t="shared" si="32"/>
        <v>4.66</v>
      </c>
      <c r="E96">
        <f t="shared" si="33"/>
        <v>9.972430000000001</v>
      </c>
      <c r="F96">
        <f t="shared" si="34"/>
        <v>5.5400000000000009</v>
      </c>
      <c r="G96">
        <f t="shared" si="35"/>
        <v>18.696820000000002</v>
      </c>
      <c r="H96">
        <f t="shared" si="36"/>
        <v>27.107600000000005</v>
      </c>
      <c r="I96">
        <f t="shared" si="37"/>
        <v>8.2272199999999991</v>
      </c>
      <c r="J96">
        <f t="shared" si="38"/>
        <v>4.6246</v>
      </c>
      <c r="K96">
        <f t="shared" si="39"/>
        <v>6.3216199999999994</v>
      </c>
      <c r="L96">
        <f t="shared" ref="L96:U96" si="46">SUM(AO72,AO94,BK72,BK94)</f>
        <v>4.6861199999999998</v>
      </c>
      <c r="M96">
        <f t="shared" si="46"/>
        <v>8.6768199999999993</v>
      </c>
      <c r="N96">
        <f t="shared" si="46"/>
        <v>4.5846</v>
      </c>
      <c r="O96">
        <f t="shared" si="46"/>
        <v>10.390900000000002</v>
      </c>
      <c r="P96">
        <f t="shared" si="46"/>
        <v>12.763299999999999</v>
      </c>
      <c r="Q96">
        <f t="shared" si="46"/>
        <v>3.0045999999999999</v>
      </c>
      <c r="R96">
        <f t="shared" si="46"/>
        <v>63.210149999999992</v>
      </c>
      <c r="S96">
        <f t="shared" si="46"/>
        <v>6.222430000000001</v>
      </c>
      <c r="T96">
        <f t="shared" si="46"/>
        <v>1.4190000000000003</v>
      </c>
      <c r="U96">
        <f t="shared" si="46"/>
        <v>2.306</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2.8607000000000005</v>
      </c>
      <c r="C97">
        <f t="shared" si="31"/>
        <v>3.5657000000000001</v>
      </c>
      <c r="D97">
        <f t="shared" si="32"/>
        <v>2.3116999999999996</v>
      </c>
      <c r="E97">
        <f t="shared" si="33"/>
        <v>4.4810000000000008</v>
      </c>
      <c r="F97">
        <f t="shared" si="34"/>
        <v>3.0017</v>
      </c>
      <c r="G97">
        <f t="shared" si="35"/>
        <v>20.056020000000004</v>
      </c>
      <c r="H97">
        <f t="shared" si="36"/>
        <v>8.2272199999999991</v>
      </c>
      <c r="I97">
        <f t="shared" si="37"/>
        <v>8.7199999999999989</v>
      </c>
      <c r="J97">
        <f t="shared" si="38"/>
        <v>5.1510000000000007</v>
      </c>
      <c r="K97">
        <f t="shared" si="39"/>
        <v>6.919999999999999</v>
      </c>
      <c r="L97">
        <f t="shared" ref="L97:U97" si="47">SUM(AO73,AO95,BK73,BK95)</f>
        <v>6.194</v>
      </c>
      <c r="M97">
        <f t="shared" si="47"/>
        <v>8.4610200000000013</v>
      </c>
      <c r="N97">
        <f t="shared" si="47"/>
        <v>5.0860000000000003</v>
      </c>
      <c r="O97">
        <f t="shared" si="47"/>
        <v>3.0737999999999999</v>
      </c>
      <c r="P97">
        <f t="shared" si="47"/>
        <v>3.9390200000000002</v>
      </c>
      <c r="Q97">
        <f t="shared" si="47"/>
        <v>2.6400200000000003</v>
      </c>
      <c r="R97">
        <f t="shared" si="47"/>
        <v>37.33764</v>
      </c>
      <c r="S97">
        <f t="shared" si="47"/>
        <v>3.3780000000000001</v>
      </c>
      <c r="T97">
        <f t="shared" si="47"/>
        <v>2.2810000000000001</v>
      </c>
      <c r="U97">
        <f t="shared" si="47"/>
        <v>3.0140000000000007</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1.7109999999999999</v>
      </c>
      <c r="C98">
        <f t="shared" si="31"/>
        <v>1.6560000000000001</v>
      </c>
      <c r="D98">
        <f t="shared" si="32"/>
        <v>1.7800000000000002</v>
      </c>
      <c r="E98">
        <f t="shared" si="33"/>
        <v>2.7199999999999998</v>
      </c>
      <c r="F98">
        <f t="shared" si="34"/>
        <v>2.2700000000000005</v>
      </c>
      <c r="G98">
        <f t="shared" si="35"/>
        <v>19.816700000000004</v>
      </c>
      <c r="H98">
        <f t="shared" si="36"/>
        <v>4.6246</v>
      </c>
      <c r="I98">
        <f t="shared" si="37"/>
        <v>5.1510000000000007</v>
      </c>
      <c r="J98">
        <f t="shared" si="38"/>
        <v>9.9699999999999989</v>
      </c>
      <c r="K98">
        <f t="shared" si="39"/>
        <v>2.8760000000000003</v>
      </c>
      <c r="L98">
        <f t="shared" ref="L98:U109" si="48">SUM(AO74,AO96,BK74,BK96)</f>
        <v>4.4980000000000002</v>
      </c>
      <c r="M98">
        <f t="shared" si="48"/>
        <v>4.6427000000000005</v>
      </c>
      <c r="N98">
        <f t="shared" si="48"/>
        <v>8.6150000000000002</v>
      </c>
      <c r="O98">
        <f t="shared" si="48"/>
        <v>1.7630000000000001</v>
      </c>
      <c r="P98">
        <f t="shared" si="48"/>
        <v>1.8096000000000001</v>
      </c>
      <c r="Q98">
        <f t="shared" si="48"/>
        <v>2.2117</v>
      </c>
      <c r="R98">
        <f t="shared" si="48"/>
        <v>29.991300000000003</v>
      </c>
      <c r="S98">
        <f t="shared" si="48"/>
        <v>2.2849999999999997</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f>SUM(AE75,AE97,BA75,BA97)</f>
        <v>2.1497000000000002</v>
      </c>
      <c r="C99">
        <f t="shared" ref="C99:K109" si="49">SUM(AF75,AF97,BB75,BB97)</f>
        <v>2.7456999999999998</v>
      </c>
      <c r="D99">
        <f t="shared" si="49"/>
        <v>1.7256999999999998</v>
      </c>
      <c r="E99">
        <f t="shared" si="49"/>
        <v>3.5169999999999999</v>
      </c>
      <c r="F99">
        <f t="shared" si="49"/>
        <v>2.2456999999999998</v>
      </c>
      <c r="G99">
        <f t="shared" si="49"/>
        <v>14.355319999999999</v>
      </c>
      <c r="H99">
        <f t="shared" si="49"/>
        <v>6.3216199999999994</v>
      </c>
      <c r="I99">
        <f t="shared" si="49"/>
        <v>6.919999999999999</v>
      </c>
      <c r="J99">
        <f t="shared" si="49"/>
        <v>2.8760000000000003</v>
      </c>
      <c r="K99">
        <f t="shared" si="49"/>
        <v>6.1199999999999992</v>
      </c>
      <c r="L99">
        <f t="shared" si="48"/>
        <v>4.8309999999999995</v>
      </c>
      <c r="M99">
        <f t="shared" si="48"/>
        <v>6.5983200000000002</v>
      </c>
      <c r="N99">
        <f t="shared" si="48"/>
        <v>3.016</v>
      </c>
      <c r="O99">
        <f t="shared" si="48"/>
        <v>2.3898000000000001</v>
      </c>
      <c r="P99">
        <f t="shared" si="48"/>
        <v>3.0294200000000004</v>
      </c>
      <c r="Q99">
        <f t="shared" si="48"/>
        <v>1.5683199999999999</v>
      </c>
      <c r="R99">
        <f t="shared" si="48"/>
        <v>27.641340000000003</v>
      </c>
      <c r="S99">
        <f t="shared" si="48"/>
        <v>2.5329999999999995</v>
      </c>
      <c r="T99">
        <f t="shared" si="48"/>
        <v>1.4260000000000002</v>
      </c>
      <c r="U99">
        <f t="shared" si="48"/>
        <v>2.1109999999999998</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1.5129999999999999</v>
      </c>
      <c r="C100">
        <f t="shared" si="49"/>
        <v>1.7716999999999998</v>
      </c>
      <c r="D100">
        <f t="shared" si="49"/>
        <v>1.661</v>
      </c>
      <c r="E100">
        <f t="shared" si="49"/>
        <v>3.036</v>
      </c>
      <c r="F100">
        <f t="shared" si="49"/>
        <v>2.141</v>
      </c>
      <c r="G100">
        <f t="shared" si="49"/>
        <v>16.729720000000004</v>
      </c>
      <c r="H100">
        <f t="shared" si="49"/>
        <v>4.6861199999999998</v>
      </c>
      <c r="I100">
        <f t="shared" si="49"/>
        <v>6.194</v>
      </c>
      <c r="J100">
        <f t="shared" si="49"/>
        <v>4.4980000000000002</v>
      </c>
      <c r="K100">
        <f t="shared" si="49"/>
        <v>4.8309999999999995</v>
      </c>
      <c r="L100">
        <f t="shared" si="48"/>
        <v>7.1000000000000005</v>
      </c>
      <c r="M100">
        <f t="shared" si="48"/>
        <v>5.0707199999999997</v>
      </c>
      <c r="N100">
        <f t="shared" si="48"/>
        <v>4.6179999999999994</v>
      </c>
      <c r="O100">
        <f t="shared" si="48"/>
        <v>2.1259999999999999</v>
      </c>
      <c r="P100">
        <f t="shared" si="48"/>
        <v>1.8201200000000002</v>
      </c>
      <c r="Q100">
        <f t="shared" si="48"/>
        <v>0.97072000000000003</v>
      </c>
      <c r="R100">
        <f t="shared" si="48"/>
        <v>27.362540000000006</v>
      </c>
      <c r="S100">
        <f t="shared" si="48"/>
        <v>2.6740000000000008</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3.6360000000000001</v>
      </c>
      <c r="C101">
        <f t="shared" si="49"/>
        <v>3.3525999999999998</v>
      </c>
      <c r="D101">
        <f t="shared" si="49"/>
        <v>3.2570000000000006</v>
      </c>
      <c r="E101">
        <f t="shared" si="49"/>
        <v>5.8155000000000001</v>
      </c>
      <c r="F101">
        <f t="shared" si="49"/>
        <v>3.6870000000000003</v>
      </c>
      <c r="G101">
        <f t="shared" si="49"/>
        <v>19.916440000000001</v>
      </c>
      <c r="H101">
        <f t="shared" si="49"/>
        <v>8.6768199999999993</v>
      </c>
      <c r="I101">
        <f t="shared" si="49"/>
        <v>8.4610200000000013</v>
      </c>
      <c r="J101">
        <f t="shared" si="49"/>
        <v>4.6427000000000005</v>
      </c>
      <c r="K101">
        <f t="shared" si="49"/>
        <v>6.5983200000000002</v>
      </c>
      <c r="L101">
        <f t="shared" si="48"/>
        <v>5.0707199999999997</v>
      </c>
      <c r="M101">
        <f t="shared" si="48"/>
        <v>9.8908400000000007</v>
      </c>
      <c r="N101">
        <f t="shared" si="48"/>
        <v>5.3526999999999996</v>
      </c>
      <c r="O101">
        <f t="shared" si="48"/>
        <v>3.1907999999999999</v>
      </c>
      <c r="P101">
        <f t="shared" si="48"/>
        <v>4.0278200000000002</v>
      </c>
      <c r="Q101">
        <f t="shared" si="48"/>
        <v>3.8054199999999998</v>
      </c>
      <c r="R101">
        <f t="shared" si="48"/>
        <v>39.449359999999999</v>
      </c>
      <c r="S101">
        <f t="shared" si="48"/>
        <v>5.176499999999999</v>
      </c>
      <c r="T101">
        <f t="shared" si="48"/>
        <v>1.9299999999999997</v>
      </c>
      <c r="U101">
        <f t="shared" si="48"/>
        <v>2.46</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2.282</v>
      </c>
      <c r="C102">
        <f t="shared" si="49"/>
        <v>1.8559999999999999</v>
      </c>
      <c r="D102">
        <f t="shared" si="49"/>
        <v>2.431</v>
      </c>
      <c r="E102">
        <f t="shared" si="49"/>
        <v>3.26</v>
      </c>
      <c r="F102">
        <f t="shared" si="49"/>
        <v>2.9910000000000001</v>
      </c>
      <c r="G102">
        <f t="shared" si="49"/>
        <v>19.401699999999998</v>
      </c>
      <c r="H102">
        <f t="shared" si="49"/>
        <v>4.5846</v>
      </c>
      <c r="I102">
        <f t="shared" si="49"/>
        <v>5.0860000000000003</v>
      </c>
      <c r="J102">
        <f t="shared" si="49"/>
        <v>8.6150000000000002</v>
      </c>
      <c r="K102">
        <f t="shared" si="49"/>
        <v>3.016</v>
      </c>
      <c r="L102">
        <f t="shared" si="48"/>
        <v>4.6179999999999994</v>
      </c>
      <c r="M102">
        <f t="shared" si="48"/>
        <v>5.3526999999999996</v>
      </c>
      <c r="N102">
        <f t="shared" si="48"/>
        <v>8.5400000000000009</v>
      </c>
      <c r="O102">
        <f t="shared" si="48"/>
        <v>1.8030000000000002</v>
      </c>
      <c r="P102">
        <f t="shared" si="48"/>
        <v>1.8496000000000001</v>
      </c>
      <c r="Q102">
        <f t="shared" si="48"/>
        <v>2.8517000000000001</v>
      </c>
      <c r="R102">
        <f t="shared" si="48"/>
        <v>30.7973</v>
      </c>
      <c r="S102">
        <f t="shared" si="48"/>
        <v>2.5749999999999997</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f t="shared" si="50"/>
        <v>2.3369999999999997</v>
      </c>
      <c r="C103">
        <f t="shared" si="49"/>
        <v>2.4927999999999999</v>
      </c>
      <c r="D103">
        <f t="shared" si="49"/>
        <v>1.8699999999999999</v>
      </c>
      <c r="E103">
        <f t="shared" si="49"/>
        <v>3.7840000000000007</v>
      </c>
      <c r="F103">
        <f t="shared" si="49"/>
        <v>2.23</v>
      </c>
      <c r="G103">
        <f t="shared" si="49"/>
        <v>7.4096000000000011</v>
      </c>
      <c r="H103">
        <f t="shared" si="49"/>
        <v>10.390900000000002</v>
      </c>
      <c r="I103">
        <f t="shared" si="49"/>
        <v>3.0737999999999999</v>
      </c>
      <c r="J103">
        <f t="shared" si="49"/>
        <v>1.7630000000000001</v>
      </c>
      <c r="K103">
        <f t="shared" si="49"/>
        <v>2.3898000000000001</v>
      </c>
      <c r="L103">
        <f t="shared" si="48"/>
        <v>2.1259999999999999</v>
      </c>
      <c r="M103">
        <f t="shared" si="48"/>
        <v>3.1907999999999999</v>
      </c>
      <c r="N103">
        <f t="shared" si="48"/>
        <v>1.8030000000000002</v>
      </c>
      <c r="O103">
        <f t="shared" si="48"/>
        <v>4.8800000000000008</v>
      </c>
      <c r="P103">
        <f t="shared" si="48"/>
        <v>4.2441999999999993</v>
      </c>
      <c r="Q103">
        <f t="shared" si="48"/>
        <v>1.0007999999999999</v>
      </c>
      <c r="R103">
        <f t="shared" si="48"/>
        <v>24.520299999999992</v>
      </c>
      <c r="S103">
        <f t="shared" si="48"/>
        <v>2.2969999999999997</v>
      </c>
      <c r="T103">
        <f t="shared" si="48"/>
        <v>0.67900000000000005</v>
      </c>
      <c r="U103">
        <f t="shared" si="48"/>
        <v>1.266</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2.7939999999999996</v>
      </c>
      <c r="C104">
        <f t="shared" si="49"/>
        <v>2.7653000000000003</v>
      </c>
      <c r="D104">
        <f t="shared" si="49"/>
        <v>2.1459999999999999</v>
      </c>
      <c r="E104">
        <f t="shared" si="49"/>
        <v>4.2620400000000007</v>
      </c>
      <c r="F104">
        <f t="shared" si="49"/>
        <v>2.4860000000000002</v>
      </c>
      <c r="G104">
        <f t="shared" si="49"/>
        <v>8.0346199999999985</v>
      </c>
      <c r="H104">
        <f t="shared" si="49"/>
        <v>12.763299999999999</v>
      </c>
      <c r="I104">
        <f t="shared" si="49"/>
        <v>3.9390200000000002</v>
      </c>
      <c r="J104">
        <f t="shared" si="49"/>
        <v>1.8096000000000001</v>
      </c>
      <c r="K104">
        <f t="shared" si="49"/>
        <v>3.0294200000000004</v>
      </c>
      <c r="L104">
        <f t="shared" si="48"/>
        <v>1.8201200000000002</v>
      </c>
      <c r="M104">
        <f t="shared" si="48"/>
        <v>4.0278200000000002</v>
      </c>
      <c r="N104">
        <f t="shared" si="48"/>
        <v>1.8496000000000001</v>
      </c>
      <c r="O104">
        <f t="shared" si="48"/>
        <v>4.2441999999999993</v>
      </c>
      <c r="P104">
        <f t="shared" si="48"/>
        <v>6.8323999999999998</v>
      </c>
      <c r="Q104">
        <f t="shared" si="48"/>
        <v>1.4656</v>
      </c>
      <c r="R104">
        <f t="shared" si="48"/>
        <v>28.453259999999993</v>
      </c>
      <c r="S104">
        <f t="shared" si="48"/>
        <v>2.7340399999999998</v>
      </c>
      <c r="T104">
        <f t="shared" si="48"/>
        <v>0.36000000000000004</v>
      </c>
      <c r="U104">
        <f t="shared" si="48"/>
        <v>0.64999999999999991</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0</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0</v>
      </c>
      <c r="BR104">
        <f t="array" ref="BR104">IF($AC$87,SUM(Cs!$R$154:$R$203*TRANSPOSE(Cs!S$154:S$203)*SqCor!$AZ$52:$CW$101),0)</f>
        <v>0</v>
      </c>
      <c r="BS104">
        <f t="array" ref="BS104">IF($AC$87,SUM(Cs!$R$154:$R$203*TRANSPOSE(Cs!T$154:T$203)*SqCor!$AZ$52:$CW$101),0)</f>
        <v>0</v>
      </c>
      <c r="BT104">
        <f t="array" ref="BT104">IF($AC$87,SUM(Cs!$R$154:$R$203*TRANSPOSE(Cs!U$154:U$203)*SqCor!$AZ$52:$CW$101),0)</f>
        <v>0</v>
      </c>
    </row>
    <row r="105" spans="1:72" x14ac:dyDescent="0.15">
      <c r="A105">
        <v>16</v>
      </c>
      <c r="B105">
        <f t="shared" si="50"/>
        <v>1.7609999999999999</v>
      </c>
      <c r="C105">
        <f t="shared" si="49"/>
        <v>1.1879</v>
      </c>
      <c r="D105">
        <f t="shared" si="49"/>
        <v>1.655</v>
      </c>
      <c r="E105">
        <f t="shared" si="49"/>
        <v>2.1425000000000001</v>
      </c>
      <c r="F105">
        <f t="shared" si="49"/>
        <v>1.7250000000000001</v>
      </c>
      <c r="G105">
        <f t="shared" si="49"/>
        <v>7.7100200000000001</v>
      </c>
      <c r="H105">
        <f t="shared" si="49"/>
        <v>3.0045999999999999</v>
      </c>
      <c r="I105">
        <f t="shared" si="49"/>
        <v>2.6400200000000003</v>
      </c>
      <c r="J105">
        <f t="shared" si="49"/>
        <v>2.2117</v>
      </c>
      <c r="K105">
        <f t="shared" si="49"/>
        <v>1.5683199999999999</v>
      </c>
      <c r="L105">
        <f t="shared" si="48"/>
        <v>0.97072000000000003</v>
      </c>
      <c r="M105">
        <f t="shared" si="48"/>
        <v>3.8054199999999998</v>
      </c>
      <c r="N105">
        <f t="shared" si="48"/>
        <v>2.8517000000000001</v>
      </c>
      <c r="O105">
        <f t="shared" si="48"/>
        <v>1.0007999999999999</v>
      </c>
      <c r="P105">
        <f t="shared" si="48"/>
        <v>1.4656</v>
      </c>
      <c r="Q105">
        <f t="shared" si="48"/>
        <v>3</v>
      </c>
      <c r="R105">
        <f t="shared" si="48"/>
        <v>15.214019999999998</v>
      </c>
      <c r="S105">
        <f t="shared" si="48"/>
        <v>1.7165000000000001</v>
      </c>
      <c r="T105">
        <f t="shared" si="48"/>
        <v>0.77</v>
      </c>
      <c r="U105">
        <f t="shared" si="48"/>
        <v>0.66999999999999993</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row>
    <row r="106" spans="1:72" x14ac:dyDescent="0.15">
      <c r="A106">
        <v>17</v>
      </c>
      <c r="B106">
        <f t="shared" si="50"/>
        <v>20.268699999999992</v>
      </c>
      <c r="C106">
        <f t="shared" si="49"/>
        <v>23.379900000000003</v>
      </c>
      <c r="D106">
        <f t="shared" si="49"/>
        <v>16.713699999999999</v>
      </c>
      <c r="E106">
        <f t="shared" si="49"/>
        <v>36.787929999999989</v>
      </c>
      <c r="F106">
        <f t="shared" si="49"/>
        <v>21.771699999999999</v>
      </c>
      <c r="G106">
        <f t="shared" si="49"/>
        <v>100.09566</v>
      </c>
      <c r="H106">
        <f t="shared" si="49"/>
        <v>63.210149999999992</v>
      </c>
      <c r="I106">
        <f t="shared" si="49"/>
        <v>37.33764</v>
      </c>
      <c r="J106">
        <f t="shared" si="49"/>
        <v>29.991300000000003</v>
      </c>
      <c r="K106">
        <f t="shared" si="49"/>
        <v>27.641340000000003</v>
      </c>
      <c r="L106">
        <f t="shared" si="48"/>
        <v>27.362540000000006</v>
      </c>
      <c r="M106">
        <f t="shared" si="48"/>
        <v>39.449359999999999</v>
      </c>
      <c r="N106">
        <f t="shared" si="48"/>
        <v>30.7973</v>
      </c>
      <c r="O106">
        <f t="shared" si="48"/>
        <v>24.520299999999992</v>
      </c>
      <c r="P106">
        <f t="shared" si="48"/>
        <v>28.453259999999993</v>
      </c>
      <c r="Q106">
        <f t="shared" si="48"/>
        <v>15.214019999999998</v>
      </c>
      <c r="R106">
        <f t="shared" si="48"/>
        <v>229.40234000000004</v>
      </c>
      <c r="S106">
        <f t="shared" si="48"/>
        <v>24.861929999999997</v>
      </c>
      <c r="T106">
        <f t="shared" si="48"/>
        <v>12.686000000000002</v>
      </c>
      <c r="U106">
        <f t="shared" si="48"/>
        <v>15.564</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1.8940000000000001</v>
      </c>
      <c r="C107">
        <f t="shared" si="49"/>
        <v>3.0399999999999996</v>
      </c>
      <c r="D107">
        <f t="shared" si="49"/>
        <v>1.123</v>
      </c>
      <c r="E107">
        <f t="shared" si="49"/>
        <v>6.1290000000000004</v>
      </c>
      <c r="F107">
        <f t="shared" si="49"/>
        <v>1.6930000000000001</v>
      </c>
      <c r="G107">
        <f t="shared" si="49"/>
        <v>10.048500000000001</v>
      </c>
      <c r="H107">
        <f t="shared" si="49"/>
        <v>6.222430000000001</v>
      </c>
      <c r="I107">
        <f t="shared" si="49"/>
        <v>3.3780000000000001</v>
      </c>
      <c r="J107">
        <f t="shared" si="49"/>
        <v>2.2849999999999997</v>
      </c>
      <c r="K107">
        <f t="shared" si="49"/>
        <v>2.5329999999999995</v>
      </c>
      <c r="L107">
        <f t="shared" si="48"/>
        <v>2.6740000000000008</v>
      </c>
      <c r="M107">
        <f t="shared" si="48"/>
        <v>5.176499999999999</v>
      </c>
      <c r="N107">
        <f t="shared" si="48"/>
        <v>2.5749999999999997</v>
      </c>
      <c r="O107">
        <f t="shared" si="48"/>
        <v>2.2969999999999997</v>
      </c>
      <c r="P107">
        <f t="shared" si="48"/>
        <v>2.7340399999999998</v>
      </c>
      <c r="Q107">
        <f t="shared" si="48"/>
        <v>1.7165000000000001</v>
      </c>
      <c r="R107">
        <f t="shared" si="48"/>
        <v>24.861929999999997</v>
      </c>
      <c r="S107">
        <f t="shared" si="48"/>
        <v>5.3380000000000001</v>
      </c>
      <c r="T107">
        <f t="shared" si="48"/>
        <v>0.94</v>
      </c>
      <c r="U107">
        <f t="shared" si="48"/>
        <v>1.4040000000000001</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0.161</v>
      </c>
      <c r="C108">
        <f t="shared" si="49"/>
        <v>0.53100000000000003</v>
      </c>
      <c r="D108">
        <f t="shared" si="49"/>
        <v>0.45</v>
      </c>
      <c r="E108">
        <f t="shared" si="49"/>
        <v>1.151</v>
      </c>
      <c r="F108">
        <f t="shared" si="49"/>
        <v>0.74</v>
      </c>
      <c r="G108">
        <f t="shared" si="49"/>
        <v>9.1860000000000017</v>
      </c>
      <c r="H108">
        <f t="shared" si="49"/>
        <v>1.4190000000000003</v>
      </c>
      <c r="I108">
        <f t="shared" si="49"/>
        <v>2.2810000000000001</v>
      </c>
      <c r="J108">
        <f t="shared" si="49"/>
        <v>4.8949999999999996</v>
      </c>
      <c r="K108">
        <f t="shared" si="49"/>
        <v>1.4260000000000002</v>
      </c>
      <c r="L108">
        <f t="shared" si="48"/>
        <v>2.105</v>
      </c>
      <c r="M108">
        <f t="shared" si="48"/>
        <v>1.9299999999999997</v>
      </c>
      <c r="N108">
        <f t="shared" si="48"/>
        <v>4.335</v>
      </c>
      <c r="O108">
        <f t="shared" si="48"/>
        <v>0.67900000000000005</v>
      </c>
      <c r="P108">
        <f t="shared" si="48"/>
        <v>0.36000000000000004</v>
      </c>
      <c r="Q108">
        <f t="shared" si="48"/>
        <v>0.77</v>
      </c>
      <c r="R108">
        <f t="shared" si="48"/>
        <v>12.686000000000002</v>
      </c>
      <c r="S108">
        <f t="shared" si="48"/>
        <v>0.94</v>
      </c>
      <c r="T108">
        <f t="shared" si="48"/>
        <v>2.66</v>
      </c>
      <c r="U108">
        <f t="shared" si="48"/>
        <v>1.5550000000000002</v>
      </c>
      <c r="AA108">
        <v>98</v>
      </c>
    </row>
    <row r="109" spans="1:72" x14ac:dyDescent="0.15">
      <c r="A109">
        <v>20</v>
      </c>
      <c r="B109">
        <f t="shared" si="50"/>
        <v>0.94399999999999995</v>
      </c>
      <c r="C109">
        <f t="shared" si="49"/>
        <v>0.97199999999999998</v>
      </c>
      <c r="D109">
        <f t="shared" si="49"/>
        <v>1.103</v>
      </c>
      <c r="E109">
        <f t="shared" si="49"/>
        <v>1.635</v>
      </c>
      <c r="F109">
        <f t="shared" si="49"/>
        <v>1.403</v>
      </c>
      <c r="G109">
        <f t="shared" si="49"/>
        <v>9.8189999999999991</v>
      </c>
      <c r="H109">
        <f t="shared" si="49"/>
        <v>2.306</v>
      </c>
      <c r="I109">
        <f t="shared" si="49"/>
        <v>3.0140000000000007</v>
      </c>
      <c r="J109">
        <f t="shared" si="49"/>
        <v>3.2380000000000004</v>
      </c>
      <c r="K109">
        <f t="shared" si="49"/>
        <v>2.1109999999999998</v>
      </c>
      <c r="L109">
        <f t="shared" si="48"/>
        <v>3.85</v>
      </c>
      <c r="M109">
        <f t="shared" si="48"/>
        <v>2.46</v>
      </c>
      <c r="N109">
        <f t="shared" si="48"/>
        <v>3.198</v>
      </c>
      <c r="O109">
        <f t="shared" si="48"/>
        <v>1.266</v>
      </c>
      <c r="P109">
        <f t="shared" si="48"/>
        <v>0.64999999999999991</v>
      </c>
      <c r="Q109">
        <f t="shared" si="48"/>
        <v>0.66999999999999993</v>
      </c>
      <c r="R109">
        <f t="shared" si="48"/>
        <v>15.564</v>
      </c>
      <c r="S109">
        <f t="shared" si="48"/>
        <v>1.4040000000000001</v>
      </c>
      <c r="T109">
        <f t="shared" si="48"/>
        <v>1.5550000000000002</v>
      </c>
      <c r="U109">
        <f t="shared" si="48"/>
        <v>2.86</v>
      </c>
      <c r="AA109">
        <v>99</v>
      </c>
    </row>
    <row r="110" spans="1:72" x14ac:dyDescent="0.15">
      <c r="AA110">
        <v>100</v>
      </c>
    </row>
    <row r="113" spans="1:22" x14ac:dyDescent="0.15">
      <c r="A113" t="s">
        <v>152</v>
      </c>
      <c r="B113">
        <f>INDEX($B$90:$U$109,B89,B89)</f>
        <v>3.02</v>
      </c>
      <c r="C113">
        <f t="shared" ref="C113:U113" si="51">INDEX($B$90:$U$109,C89,C89)</f>
        <v>5.0780000000000003</v>
      </c>
      <c r="D113">
        <f t="shared" si="51"/>
        <v>2.48</v>
      </c>
      <c r="E113">
        <f t="shared" si="51"/>
        <v>11.166000000000002</v>
      </c>
      <c r="F113">
        <f t="shared" si="51"/>
        <v>4.6419999999999995</v>
      </c>
      <c r="G113">
        <f t="shared" si="51"/>
        <v>58.522039999999954</v>
      </c>
      <c r="H113">
        <f t="shared" si="51"/>
        <v>27.107600000000005</v>
      </c>
      <c r="I113">
        <f t="shared" si="51"/>
        <v>8.7199999999999989</v>
      </c>
      <c r="J113">
        <f t="shared" si="51"/>
        <v>9.9699999999999989</v>
      </c>
      <c r="K113">
        <f t="shared" si="51"/>
        <v>6.1199999999999992</v>
      </c>
      <c r="L113">
        <f t="shared" si="51"/>
        <v>7.1000000000000005</v>
      </c>
      <c r="M113">
        <f t="shared" si="51"/>
        <v>9.8908400000000007</v>
      </c>
      <c r="N113">
        <f t="shared" si="51"/>
        <v>8.5400000000000009</v>
      </c>
      <c r="O113">
        <f t="shared" si="51"/>
        <v>4.8800000000000008</v>
      </c>
      <c r="P113">
        <f t="shared" si="51"/>
        <v>6.8323999999999998</v>
      </c>
      <c r="Q113">
        <f t="shared" si="51"/>
        <v>3</v>
      </c>
      <c r="R113">
        <f t="shared" si="51"/>
        <v>229.40234000000004</v>
      </c>
      <c r="S113">
        <f t="shared" si="51"/>
        <v>5.3380000000000001</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1</v>
      </c>
      <c r="C115">
        <f t="shared" ref="C115:U129" si="53">IF(C$113*$V115=0,0,INDEX($B$90:$U$109,$A115,C$114)/SQRT(C$113*$V115))</f>
        <v>0.75560556081198338</v>
      </c>
      <c r="D115">
        <f t="shared" si="53"/>
        <v>0.82726968608699736</v>
      </c>
      <c r="E115">
        <f t="shared" si="53"/>
        <v>0.53848746479423293</v>
      </c>
      <c r="F115">
        <f t="shared" si="53"/>
        <v>0.7910956831221736</v>
      </c>
      <c r="G115">
        <f t="shared" si="53"/>
        <v>0.54006135044248704</v>
      </c>
      <c r="H115">
        <f t="shared" si="53"/>
        <v>0.6542936432592461</v>
      </c>
      <c r="I115">
        <f t="shared" si="53"/>
        <v>0.55745601003662115</v>
      </c>
      <c r="J115">
        <f t="shared" si="53"/>
        <v>0.31181640410112055</v>
      </c>
      <c r="K115">
        <f t="shared" si="53"/>
        <v>0.50003300815168605</v>
      </c>
      <c r="L115">
        <f t="shared" si="53"/>
        <v>0.32674299245316113</v>
      </c>
      <c r="M115">
        <f t="shared" si="53"/>
        <v>0.66527899993978334</v>
      </c>
      <c r="N115">
        <f t="shared" si="53"/>
        <v>0.44934843479265996</v>
      </c>
      <c r="O115">
        <f t="shared" si="53"/>
        <v>0.60875890882688899</v>
      </c>
      <c r="P115">
        <f t="shared" si="53"/>
        <v>0.61508663188068147</v>
      </c>
      <c r="Q115">
        <f t="shared" si="53"/>
        <v>0.58505306262997647</v>
      </c>
      <c r="R115">
        <f t="shared" si="53"/>
        <v>0.77005811415190273</v>
      </c>
      <c r="S115">
        <f t="shared" si="53"/>
        <v>0.47172318097892796</v>
      </c>
      <c r="T115">
        <f t="shared" si="53"/>
        <v>5.6804348897573319E-2</v>
      </c>
      <c r="U115">
        <f t="shared" si="53"/>
        <v>0.32120737354014917</v>
      </c>
      <c r="V115">
        <f>INDEX($B$113:$U$113,1,A115)</f>
        <v>3.02</v>
      </c>
    </row>
    <row r="116" spans="1:22" x14ac:dyDescent="0.15">
      <c r="A116">
        <v>2</v>
      </c>
      <c r="B116">
        <f t="shared" si="52"/>
        <v>0.75560556081198338</v>
      </c>
      <c r="C116">
        <f t="shared" ref="C116:Q116" si="54">IF(C$113*$V116=0,0,INDEX($B$90:$U$109,$A116,C$114)/SQRT(C$113*$V116))</f>
        <v>1</v>
      </c>
      <c r="D116">
        <f t="shared" si="54"/>
        <v>0.44917557081277726</v>
      </c>
      <c r="E116">
        <f t="shared" si="54"/>
        <v>0.84090269851694588</v>
      </c>
      <c r="F116">
        <f t="shared" si="54"/>
        <v>0.41420291815026239</v>
      </c>
      <c r="G116">
        <f t="shared" si="54"/>
        <v>0.40975099920246422</v>
      </c>
      <c r="H116">
        <f t="shared" si="54"/>
        <v>0.54236357675193092</v>
      </c>
      <c r="I116">
        <f t="shared" si="54"/>
        <v>0.53584626795121326</v>
      </c>
      <c r="J116">
        <f t="shared" si="54"/>
        <v>0.23273752148048937</v>
      </c>
      <c r="K116">
        <f t="shared" si="54"/>
        <v>0.49252811271528191</v>
      </c>
      <c r="L116">
        <f t="shared" si="54"/>
        <v>0.2950629380604422</v>
      </c>
      <c r="M116">
        <f t="shared" si="54"/>
        <v>0.47306280670263512</v>
      </c>
      <c r="N116">
        <f t="shared" si="54"/>
        <v>0.28184003770221305</v>
      </c>
      <c r="O116">
        <f t="shared" si="54"/>
        <v>0.50076178256415127</v>
      </c>
      <c r="P116">
        <f t="shared" si="54"/>
        <v>0.46947153295883615</v>
      </c>
      <c r="Q116">
        <f t="shared" si="54"/>
        <v>0.30434972011386147</v>
      </c>
      <c r="R116">
        <f t="shared" si="53"/>
        <v>0.68501073771281651</v>
      </c>
      <c r="S116">
        <f t="shared" si="53"/>
        <v>0.58389929463659385</v>
      </c>
      <c r="T116">
        <f t="shared" si="53"/>
        <v>0.14447987409082291</v>
      </c>
      <c r="U116">
        <f t="shared" si="53"/>
        <v>0.25505679616161347</v>
      </c>
      <c r="V116">
        <f t="shared" ref="V116:V134" si="55">INDEX($B$113:$U$113,1,A116)</f>
        <v>5.0780000000000003</v>
      </c>
    </row>
    <row r="117" spans="1:22" x14ac:dyDescent="0.15">
      <c r="A117">
        <v>3</v>
      </c>
      <c r="B117">
        <f t="shared" si="52"/>
        <v>0.82726968608699736</v>
      </c>
      <c r="C117">
        <f t="shared" si="53"/>
        <v>0.44917557081277726</v>
      </c>
      <c r="D117">
        <f t="shared" si="53"/>
        <v>1</v>
      </c>
      <c r="E117">
        <f t="shared" si="53"/>
        <v>0.31488201524794068</v>
      </c>
      <c r="F117">
        <f t="shared" si="53"/>
        <v>0.90216281204324833</v>
      </c>
      <c r="G117">
        <f t="shared" si="53"/>
        <v>0.56990078353354701</v>
      </c>
      <c r="H117">
        <f t="shared" si="53"/>
        <v>0.56834826949729023</v>
      </c>
      <c r="I117">
        <f t="shared" si="53"/>
        <v>0.49710415151717263</v>
      </c>
      <c r="J117">
        <f t="shared" si="53"/>
        <v>0.35796995962245964</v>
      </c>
      <c r="K117">
        <f t="shared" si="53"/>
        <v>0.44295922189194648</v>
      </c>
      <c r="L117">
        <f t="shared" si="53"/>
        <v>0.39583538781679062</v>
      </c>
      <c r="M117">
        <f t="shared" si="53"/>
        <v>0.65762048014860819</v>
      </c>
      <c r="N117">
        <f t="shared" si="53"/>
        <v>0.52823866061807667</v>
      </c>
      <c r="O117">
        <f t="shared" si="53"/>
        <v>0.53753389572510757</v>
      </c>
      <c r="P117">
        <f t="shared" si="53"/>
        <v>0.52133542350578932</v>
      </c>
      <c r="Q117">
        <f t="shared" si="53"/>
        <v>0.60675243840084925</v>
      </c>
      <c r="R117">
        <f t="shared" si="53"/>
        <v>0.70072536813072439</v>
      </c>
      <c r="S117">
        <f t="shared" si="53"/>
        <v>0.30864882723066484</v>
      </c>
      <c r="T117">
        <f t="shared" si="53"/>
        <v>0.17520474146265805</v>
      </c>
      <c r="U117">
        <f t="shared" si="53"/>
        <v>0.41415857287151342</v>
      </c>
      <c r="V117">
        <f t="shared" si="55"/>
        <v>2.48</v>
      </c>
    </row>
    <row r="118" spans="1:22" x14ac:dyDescent="0.15">
      <c r="A118">
        <v>4</v>
      </c>
      <c r="B118">
        <f t="shared" si="52"/>
        <v>0.53848746479423293</v>
      </c>
      <c r="C118">
        <f t="shared" si="53"/>
        <v>0.84090269851694588</v>
      </c>
      <c r="D118">
        <f t="shared" si="53"/>
        <v>0.31488201524794068</v>
      </c>
      <c r="E118">
        <f t="shared" si="53"/>
        <v>1</v>
      </c>
      <c r="F118">
        <f t="shared" si="53"/>
        <v>0.36863752254642235</v>
      </c>
      <c r="G118">
        <f t="shared" si="53"/>
        <v>0.45442975129334962</v>
      </c>
      <c r="H118">
        <f t="shared" si="53"/>
        <v>0.57320061869353633</v>
      </c>
      <c r="I118">
        <f t="shared" si="53"/>
        <v>0.45411713545880283</v>
      </c>
      <c r="J118">
        <f t="shared" si="53"/>
        <v>0.25779382662857675</v>
      </c>
      <c r="K118">
        <f t="shared" si="53"/>
        <v>0.42544933139402896</v>
      </c>
      <c r="L118">
        <f t="shared" si="53"/>
        <v>0.34097597595192891</v>
      </c>
      <c r="M118">
        <f t="shared" si="53"/>
        <v>0.55337770774256323</v>
      </c>
      <c r="N118">
        <f t="shared" si="53"/>
        <v>0.33384113864109066</v>
      </c>
      <c r="O118">
        <f t="shared" si="53"/>
        <v>0.51261629215559856</v>
      </c>
      <c r="P118">
        <f t="shared" si="53"/>
        <v>0.48795757863340206</v>
      </c>
      <c r="Q118">
        <f t="shared" si="53"/>
        <v>0.37017867063611598</v>
      </c>
      <c r="R118">
        <f t="shared" si="53"/>
        <v>0.72687146152746962</v>
      </c>
      <c r="S118">
        <f t="shared" si="53"/>
        <v>0.79387390161701621</v>
      </c>
      <c r="T118">
        <f t="shared" si="53"/>
        <v>0.21119600245455794</v>
      </c>
      <c r="U118">
        <f t="shared" si="53"/>
        <v>0.28932497793527995</v>
      </c>
      <c r="V118">
        <f t="shared" si="55"/>
        <v>11.166000000000002</v>
      </c>
    </row>
    <row r="119" spans="1:22" x14ac:dyDescent="0.15">
      <c r="A119">
        <v>5</v>
      </c>
      <c r="B119">
        <f t="shared" si="52"/>
        <v>0.7910956831221736</v>
      </c>
      <c r="C119">
        <f t="shared" si="53"/>
        <v>0.41420291815026239</v>
      </c>
      <c r="D119">
        <f t="shared" si="53"/>
        <v>0.90216281204324833</v>
      </c>
      <c r="E119">
        <f t="shared" si="53"/>
        <v>0.36863752254642235</v>
      </c>
      <c r="F119">
        <f t="shared" si="53"/>
        <v>1</v>
      </c>
      <c r="G119">
        <f t="shared" si="53"/>
        <v>0.51363023168329336</v>
      </c>
      <c r="H119">
        <f t="shared" si="53"/>
        <v>0.49386888161658116</v>
      </c>
      <c r="I119">
        <f t="shared" si="53"/>
        <v>0.47179841190587135</v>
      </c>
      <c r="J119">
        <f t="shared" si="53"/>
        <v>0.33367656800999074</v>
      </c>
      <c r="K119">
        <f t="shared" si="53"/>
        <v>0.42133104438620395</v>
      </c>
      <c r="L119">
        <f t="shared" si="53"/>
        <v>0.37293652937832228</v>
      </c>
      <c r="M119">
        <f t="shared" si="53"/>
        <v>0.54413164178431761</v>
      </c>
      <c r="N119">
        <f t="shared" si="53"/>
        <v>0.47504517311312333</v>
      </c>
      <c r="O119">
        <f t="shared" si="53"/>
        <v>0.46853537257791067</v>
      </c>
      <c r="P119">
        <f t="shared" si="53"/>
        <v>0.44143007048598254</v>
      </c>
      <c r="Q119">
        <f t="shared" si="53"/>
        <v>0.46224891876987745</v>
      </c>
      <c r="R119">
        <f t="shared" si="53"/>
        <v>0.66717667025163319</v>
      </c>
      <c r="S119">
        <f t="shared" si="53"/>
        <v>0.34010663565472016</v>
      </c>
      <c r="T119">
        <f t="shared" si="53"/>
        <v>0.21059028549360326</v>
      </c>
      <c r="U119">
        <f t="shared" si="53"/>
        <v>0.38505439643943901</v>
      </c>
      <c r="V119">
        <f t="shared" si="55"/>
        <v>4.6419999999999995</v>
      </c>
    </row>
    <row r="120" spans="1:22" x14ac:dyDescent="0.15">
      <c r="A120">
        <v>6</v>
      </c>
      <c r="B120">
        <f t="shared" si="52"/>
        <v>0.54006135044248704</v>
      </c>
      <c r="C120">
        <f t="shared" si="53"/>
        <v>0.40975099920246422</v>
      </c>
      <c r="D120">
        <f t="shared" si="53"/>
        <v>0.56990078353354701</v>
      </c>
      <c r="E120">
        <f t="shared" si="53"/>
        <v>0.45442975129334962</v>
      </c>
      <c r="F120">
        <f t="shared" si="53"/>
        <v>0.51363023168329336</v>
      </c>
      <c r="G120">
        <f t="shared" si="53"/>
        <v>1</v>
      </c>
      <c r="H120">
        <f t="shared" si="53"/>
        <v>0.4694209676705634</v>
      </c>
      <c r="I120">
        <f t="shared" si="53"/>
        <v>0.88782380043871234</v>
      </c>
      <c r="J120">
        <f t="shared" si="53"/>
        <v>0.82039693141393766</v>
      </c>
      <c r="K120">
        <f t="shared" si="53"/>
        <v>0.7585381682477309</v>
      </c>
      <c r="L120">
        <f t="shared" si="53"/>
        <v>0.82072898194760358</v>
      </c>
      <c r="M120">
        <f t="shared" si="53"/>
        <v>0.82781901075289666</v>
      </c>
      <c r="N120">
        <f t="shared" si="53"/>
        <v>0.86786289617362522</v>
      </c>
      <c r="O120">
        <f t="shared" si="53"/>
        <v>0.43845509826395768</v>
      </c>
      <c r="P120">
        <f t="shared" si="53"/>
        <v>0.40180836254075231</v>
      </c>
      <c r="Q120">
        <f t="shared" si="53"/>
        <v>0.5818823028748219</v>
      </c>
      <c r="R120">
        <f t="shared" si="53"/>
        <v>0.86388632116871056</v>
      </c>
      <c r="S120">
        <f t="shared" si="53"/>
        <v>0.56852847814261998</v>
      </c>
      <c r="T120">
        <f t="shared" si="53"/>
        <v>0.73625099453636778</v>
      </c>
      <c r="U120">
        <f t="shared" si="53"/>
        <v>0.75896983463562817</v>
      </c>
      <c r="V120">
        <f t="shared" si="55"/>
        <v>58.522039999999954</v>
      </c>
    </row>
    <row r="121" spans="1:22" x14ac:dyDescent="0.15">
      <c r="A121">
        <v>7</v>
      </c>
      <c r="B121">
        <f t="shared" si="52"/>
        <v>0.6542936432592461</v>
      </c>
      <c r="C121">
        <f t="shared" si="53"/>
        <v>0.54236357675193092</v>
      </c>
      <c r="D121">
        <f t="shared" si="53"/>
        <v>0.56834826949729023</v>
      </c>
      <c r="E121">
        <f t="shared" si="53"/>
        <v>0.57320061869353633</v>
      </c>
      <c r="F121">
        <f t="shared" si="53"/>
        <v>0.49386888161658116</v>
      </c>
      <c r="G121">
        <f t="shared" si="53"/>
        <v>0.4694209676705634</v>
      </c>
      <c r="H121">
        <f t="shared" si="53"/>
        <v>1</v>
      </c>
      <c r="I121">
        <f t="shared" si="53"/>
        <v>0.53511772177000994</v>
      </c>
      <c r="J121">
        <f t="shared" si="53"/>
        <v>0.28130733824237197</v>
      </c>
      <c r="K121">
        <f t="shared" si="53"/>
        <v>0.49080292351907118</v>
      </c>
      <c r="L121">
        <f t="shared" si="53"/>
        <v>0.33778370655944984</v>
      </c>
      <c r="M121">
        <f t="shared" si="53"/>
        <v>0.52990554688631408</v>
      </c>
      <c r="N121">
        <f t="shared" si="53"/>
        <v>0.30131932122839983</v>
      </c>
      <c r="O121">
        <f t="shared" si="53"/>
        <v>0.90343668172417935</v>
      </c>
      <c r="P121">
        <f t="shared" si="53"/>
        <v>0.93784442503098164</v>
      </c>
      <c r="Q121">
        <f t="shared" si="53"/>
        <v>0.33318121015394581</v>
      </c>
      <c r="R121">
        <f t="shared" si="53"/>
        <v>0.80157167989638223</v>
      </c>
      <c r="S121">
        <f t="shared" si="53"/>
        <v>0.5172794204013873</v>
      </c>
      <c r="T121">
        <f t="shared" si="53"/>
        <v>0.16710753879886173</v>
      </c>
      <c r="U121">
        <f t="shared" si="53"/>
        <v>0.26189713776626805</v>
      </c>
      <c r="V121">
        <f t="shared" si="55"/>
        <v>27.107600000000005</v>
      </c>
    </row>
    <row r="122" spans="1:22" x14ac:dyDescent="0.15">
      <c r="A122">
        <v>8</v>
      </c>
      <c r="B122">
        <f t="shared" si="52"/>
        <v>0.55745601003662115</v>
      </c>
      <c r="C122">
        <f t="shared" si="53"/>
        <v>0.53584626795121326</v>
      </c>
      <c r="D122">
        <f t="shared" si="53"/>
        <v>0.49710415151717263</v>
      </c>
      <c r="E122">
        <f t="shared" si="53"/>
        <v>0.45411713545880283</v>
      </c>
      <c r="F122">
        <f t="shared" si="53"/>
        <v>0.47179841190587135</v>
      </c>
      <c r="G122">
        <f t="shared" si="53"/>
        <v>0.88782380043871234</v>
      </c>
      <c r="H122">
        <f t="shared" si="53"/>
        <v>0.53511772177000994</v>
      </c>
      <c r="I122">
        <f t="shared" si="53"/>
        <v>1</v>
      </c>
      <c r="J122">
        <f t="shared" si="53"/>
        <v>0.55244077806176184</v>
      </c>
      <c r="K122">
        <f t="shared" si="53"/>
        <v>0.94726641739659123</v>
      </c>
      <c r="L122">
        <f t="shared" si="53"/>
        <v>0.78719764140357262</v>
      </c>
      <c r="M122">
        <f t="shared" si="53"/>
        <v>0.9110619121474427</v>
      </c>
      <c r="N122">
        <f t="shared" si="53"/>
        <v>0.58937156379679267</v>
      </c>
      <c r="O122">
        <f t="shared" si="53"/>
        <v>0.47120235550776435</v>
      </c>
      <c r="P122">
        <f t="shared" si="53"/>
        <v>0.51032083697846142</v>
      </c>
      <c r="Q122">
        <f t="shared" si="53"/>
        <v>0.51616475573324661</v>
      </c>
      <c r="R122">
        <f t="shared" si="53"/>
        <v>0.8348139540926327</v>
      </c>
      <c r="S122">
        <f t="shared" si="53"/>
        <v>0.49512187922411388</v>
      </c>
      <c r="T122">
        <f t="shared" si="53"/>
        <v>0.47361584614312968</v>
      </c>
      <c r="U122">
        <f t="shared" si="53"/>
        <v>0.60353434451618904</v>
      </c>
      <c r="V122">
        <f t="shared" si="55"/>
        <v>8.7199999999999989</v>
      </c>
    </row>
    <row r="123" spans="1:22" x14ac:dyDescent="0.15">
      <c r="A123">
        <v>9</v>
      </c>
      <c r="B123">
        <f t="shared" si="52"/>
        <v>0.31181640410112055</v>
      </c>
      <c r="C123">
        <f t="shared" si="53"/>
        <v>0.23273752148048937</v>
      </c>
      <c r="D123">
        <f t="shared" si="53"/>
        <v>0.35796995962245964</v>
      </c>
      <c r="E123">
        <f t="shared" si="53"/>
        <v>0.25779382662857675</v>
      </c>
      <c r="F123">
        <f t="shared" si="53"/>
        <v>0.33367656800999074</v>
      </c>
      <c r="G123">
        <f t="shared" si="53"/>
        <v>0.82039693141393766</v>
      </c>
      <c r="H123">
        <f t="shared" si="53"/>
        <v>0.28130733824237197</v>
      </c>
      <c r="I123">
        <f t="shared" si="53"/>
        <v>0.55244077806176184</v>
      </c>
      <c r="J123">
        <f t="shared" si="53"/>
        <v>1</v>
      </c>
      <c r="K123">
        <f t="shared" si="53"/>
        <v>0.36818457634882351</v>
      </c>
      <c r="L123">
        <f t="shared" si="53"/>
        <v>0.53461691757985852</v>
      </c>
      <c r="M123">
        <f t="shared" si="53"/>
        <v>0.46752673880432594</v>
      </c>
      <c r="N123">
        <f t="shared" si="53"/>
        <v>0.93363853243011197</v>
      </c>
      <c r="O123">
        <f t="shared" si="53"/>
        <v>0.25275212881552628</v>
      </c>
      <c r="P123">
        <f t="shared" si="53"/>
        <v>0.21925442467009482</v>
      </c>
      <c r="Q123">
        <f t="shared" si="53"/>
        <v>0.40440639204036161</v>
      </c>
      <c r="R123">
        <f t="shared" si="53"/>
        <v>0.62711731225450618</v>
      </c>
      <c r="S123">
        <f t="shared" si="53"/>
        <v>0.31321989563886499</v>
      </c>
      <c r="T123">
        <f t="shared" si="53"/>
        <v>0.95052665206330877</v>
      </c>
      <c r="U123">
        <f t="shared" si="53"/>
        <v>0.6063819268245737</v>
      </c>
      <c r="V123">
        <f t="shared" si="55"/>
        <v>9.9699999999999989</v>
      </c>
    </row>
    <row r="124" spans="1:22" x14ac:dyDescent="0.15">
      <c r="A124">
        <v>10</v>
      </c>
      <c r="B124">
        <f t="shared" si="52"/>
        <v>0.50003300815168605</v>
      </c>
      <c r="C124">
        <f t="shared" si="53"/>
        <v>0.49252811271528191</v>
      </c>
      <c r="D124">
        <f t="shared" si="53"/>
        <v>0.44295922189194648</v>
      </c>
      <c r="E124">
        <f t="shared" si="53"/>
        <v>0.42544933139402896</v>
      </c>
      <c r="F124">
        <f t="shared" si="53"/>
        <v>0.42133104438620395</v>
      </c>
      <c r="G124">
        <f t="shared" si="53"/>
        <v>0.7585381682477309</v>
      </c>
      <c r="H124">
        <f t="shared" si="53"/>
        <v>0.49080292351907118</v>
      </c>
      <c r="I124">
        <f t="shared" si="53"/>
        <v>0.94726641739659123</v>
      </c>
      <c r="J124">
        <f t="shared" si="53"/>
        <v>0.36818457634882351</v>
      </c>
      <c r="K124">
        <f t="shared" si="53"/>
        <v>1</v>
      </c>
      <c r="L124">
        <f t="shared" si="53"/>
        <v>0.73287878822914143</v>
      </c>
      <c r="M124">
        <f t="shared" si="53"/>
        <v>0.84808830510012012</v>
      </c>
      <c r="N124">
        <f t="shared" si="53"/>
        <v>0.41718308448450958</v>
      </c>
      <c r="O124">
        <f t="shared" si="53"/>
        <v>0.43729643287192183</v>
      </c>
      <c r="P124">
        <f t="shared" si="53"/>
        <v>0.46848655879056533</v>
      </c>
      <c r="Q124">
        <f t="shared" si="53"/>
        <v>0.36601454356380136</v>
      </c>
      <c r="R124">
        <f t="shared" si="53"/>
        <v>0.73770794391654471</v>
      </c>
      <c r="S124">
        <f t="shared" si="53"/>
        <v>0.44316983719578829</v>
      </c>
      <c r="T124">
        <f t="shared" si="53"/>
        <v>0.35342966261205983</v>
      </c>
      <c r="U124">
        <f t="shared" si="53"/>
        <v>0.50457938799710722</v>
      </c>
      <c r="V124">
        <f t="shared" si="55"/>
        <v>6.1199999999999992</v>
      </c>
    </row>
    <row r="125" spans="1:22" x14ac:dyDescent="0.15">
      <c r="A125">
        <v>11</v>
      </c>
      <c r="B125">
        <f t="shared" si="52"/>
        <v>0.32674299245316113</v>
      </c>
      <c r="C125">
        <f t="shared" si="53"/>
        <v>0.2950629380604422</v>
      </c>
      <c r="D125">
        <f t="shared" si="53"/>
        <v>0.39583538781679062</v>
      </c>
      <c r="E125">
        <f t="shared" si="53"/>
        <v>0.34097597595192891</v>
      </c>
      <c r="F125">
        <f t="shared" si="53"/>
        <v>0.37293652937832228</v>
      </c>
      <c r="G125">
        <f t="shared" si="53"/>
        <v>0.82072898194760358</v>
      </c>
      <c r="H125">
        <f t="shared" si="53"/>
        <v>0.33778370655944984</v>
      </c>
      <c r="I125">
        <f t="shared" si="53"/>
        <v>0.78719764140357262</v>
      </c>
      <c r="J125">
        <f t="shared" si="53"/>
        <v>0.53461691757985852</v>
      </c>
      <c r="K125">
        <f t="shared" si="53"/>
        <v>0.73287878822914143</v>
      </c>
      <c r="L125">
        <f t="shared" si="53"/>
        <v>1</v>
      </c>
      <c r="M125">
        <f t="shared" si="53"/>
        <v>0.60509542215289214</v>
      </c>
      <c r="N125">
        <f t="shared" si="53"/>
        <v>0.593056156789596</v>
      </c>
      <c r="O125">
        <f t="shared" si="53"/>
        <v>0.36118040015932096</v>
      </c>
      <c r="P125">
        <f t="shared" si="53"/>
        <v>0.26132695344563012</v>
      </c>
      <c r="Q125">
        <f t="shared" si="53"/>
        <v>0.21033143065886445</v>
      </c>
      <c r="R125">
        <f t="shared" si="53"/>
        <v>0.67799784473470026</v>
      </c>
      <c r="S125">
        <f t="shared" si="53"/>
        <v>0.43435311840146118</v>
      </c>
      <c r="T125">
        <f t="shared" si="53"/>
        <v>0.48437543234771446</v>
      </c>
      <c r="U125">
        <f t="shared" si="53"/>
        <v>0.85437501312670339</v>
      </c>
      <c r="V125">
        <f t="shared" si="55"/>
        <v>7.1000000000000005</v>
      </c>
    </row>
    <row r="126" spans="1:22" x14ac:dyDescent="0.15">
      <c r="A126">
        <v>12</v>
      </c>
      <c r="B126">
        <f t="shared" si="52"/>
        <v>0.66527899993978334</v>
      </c>
      <c r="C126">
        <f t="shared" si="53"/>
        <v>0.47306280670263512</v>
      </c>
      <c r="D126">
        <f t="shared" si="53"/>
        <v>0.65762048014860819</v>
      </c>
      <c r="E126">
        <f t="shared" si="53"/>
        <v>0.55337770774256323</v>
      </c>
      <c r="F126">
        <f t="shared" si="53"/>
        <v>0.54413164178431761</v>
      </c>
      <c r="G126">
        <f t="shared" si="53"/>
        <v>0.82781901075289666</v>
      </c>
      <c r="H126">
        <f t="shared" si="53"/>
        <v>0.52990554688631408</v>
      </c>
      <c r="I126">
        <f t="shared" si="53"/>
        <v>0.9110619121474427</v>
      </c>
      <c r="J126">
        <f t="shared" si="53"/>
        <v>0.46752673880432594</v>
      </c>
      <c r="K126">
        <f t="shared" si="53"/>
        <v>0.84808830510012012</v>
      </c>
      <c r="L126">
        <f t="shared" si="53"/>
        <v>0.60509542215289214</v>
      </c>
      <c r="M126">
        <f t="shared" si="53"/>
        <v>1</v>
      </c>
      <c r="N126">
        <f t="shared" si="53"/>
        <v>0.58240806428510539</v>
      </c>
      <c r="O126">
        <f t="shared" si="53"/>
        <v>0.45927529428375041</v>
      </c>
      <c r="P126">
        <f t="shared" si="53"/>
        <v>0.48996699226289481</v>
      </c>
      <c r="Q126">
        <f t="shared" si="53"/>
        <v>0.69859485163213475</v>
      </c>
      <c r="R126">
        <f t="shared" si="53"/>
        <v>0.82817945363000445</v>
      </c>
      <c r="S126">
        <f t="shared" si="53"/>
        <v>0.71241055510132723</v>
      </c>
      <c r="T126">
        <f t="shared" si="53"/>
        <v>0.37627026773618838</v>
      </c>
      <c r="U126">
        <f t="shared" si="53"/>
        <v>0.46252530934255104</v>
      </c>
      <c r="V126">
        <f t="shared" si="55"/>
        <v>9.8908400000000007</v>
      </c>
    </row>
    <row r="127" spans="1:22" x14ac:dyDescent="0.15">
      <c r="A127">
        <v>13</v>
      </c>
      <c r="B127">
        <f t="shared" si="52"/>
        <v>0.44934843479265996</v>
      </c>
      <c r="C127">
        <f t="shared" si="53"/>
        <v>0.28184003770221305</v>
      </c>
      <c r="D127">
        <f t="shared" si="53"/>
        <v>0.52823866061807667</v>
      </c>
      <c r="E127">
        <f t="shared" si="53"/>
        <v>0.33384113864109066</v>
      </c>
      <c r="F127">
        <f t="shared" si="53"/>
        <v>0.47504517311312333</v>
      </c>
      <c r="G127">
        <f t="shared" si="53"/>
        <v>0.86786289617362522</v>
      </c>
      <c r="H127">
        <f t="shared" si="53"/>
        <v>0.30131932122839983</v>
      </c>
      <c r="I127">
        <f t="shared" si="53"/>
        <v>0.58937156379679267</v>
      </c>
      <c r="J127">
        <f t="shared" si="53"/>
        <v>0.93363853243011197</v>
      </c>
      <c r="K127">
        <f t="shared" si="53"/>
        <v>0.41718308448450958</v>
      </c>
      <c r="L127">
        <f t="shared" si="53"/>
        <v>0.593056156789596</v>
      </c>
      <c r="M127">
        <f t="shared" si="53"/>
        <v>0.58240806428510539</v>
      </c>
      <c r="N127">
        <f t="shared" si="53"/>
        <v>1</v>
      </c>
      <c r="O127">
        <f t="shared" si="53"/>
        <v>0.27929096099821171</v>
      </c>
      <c r="P127">
        <f t="shared" si="53"/>
        <v>0.24213760328770492</v>
      </c>
      <c r="Q127">
        <f t="shared" si="53"/>
        <v>0.56339666636305952</v>
      </c>
      <c r="R127">
        <f t="shared" si="53"/>
        <v>0.6958005800053314</v>
      </c>
      <c r="S127">
        <f t="shared" si="53"/>
        <v>0.38138096500701585</v>
      </c>
      <c r="T127">
        <f t="shared" si="53"/>
        <v>0.90953485812807566</v>
      </c>
      <c r="U127">
        <f t="shared" si="53"/>
        <v>0.64709271046897965</v>
      </c>
      <c r="V127">
        <f t="shared" si="55"/>
        <v>8.5400000000000009</v>
      </c>
    </row>
    <row r="128" spans="1:22" x14ac:dyDescent="0.15">
      <c r="A128">
        <v>14</v>
      </c>
      <c r="B128">
        <f t="shared" si="52"/>
        <v>0.60875890882688899</v>
      </c>
      <c r="C128">
        <f t="shared" si="53"/>
        <v>0.50076178256415127</v>
      </c>
      <c r="D128">
        <f t="shared" si="53"/>
        <v>0.53753389572510757</v>
      </c>
      <c r="E128">
        <f t="shared" si="53"/>
        <v>0.51261629215559856</v>
      </c>
      <c r="F128">
        <f t="shared" si="53"/>
        <v>0.46853537257791067</v>
      </c>
      <c r="G128">
        <f t="shared" si="53"/>
        <v>0.43845509826395768</v>
      </c>
      <c r="H128">
        <f t="shared" si="53"/>
        <v>0.90343668172417935</v>
      </c>
      <c r="I128">
        <f t="shared" si="53"/>
        <v>0.47120235550776435</v>
      </c>
      <c r="J128">
        <f t="shared" si="53"/>
        <v>0.25275212881552628</v>
      </c>
      <c r="K128">
        <f t="shared" si="53"/>
        <v>0.43729643287192183</v>
      </c>
      <c r="L128">
        <f t="shared" si="53"/>
        <v>0.36118040015932096</v>
      </c>
      <c r="M128">
        <f t="shared" si="53"/>
        <v>0.45927529428375041</v>
      </c>
      <c r="N128">
        <f t="shared" si="53"/>
        <v>0.27929096099821171</v>
      </c>
      <c r="O128">
        <f t="shared" si="53"/>
        <v>1</v>
      </c>
      <c r="P128">
        <f t="shared" si="53"/>
        <v>0.73502022265711076</v>
      </c>
      <c r="Q128">
        <f t="shared" si="53"/>
        <v>0.26156327009405406</v>
      </c>
      <c r="R128">
        <f t="shared" si="53"/>
        <v>0.73285312920037948</v>
      </c>
      <c r="S128">
        <f t="shared" si="53"/>
        <v>0.45005107092329166</v>
      </c>
      <c r="T128">
        <f t="shared" si="53"/>
        <v>0.1884599384585392</v>
      </c>
      <c r="U128">
        <f t="shared" si="53"/>
        <v>0.33887597343233444</v>
      </c>
      <c r="V128">
        <f t="shared" si="55"/>
        <v>4.8800000000000008</v>
      </c>
    </row>
    <row r="129" spans="1:22" x14ac:dyDescent="0.15">
      <c r="A129">
        <v>15</v>
      </c>
      <c r="B129">
        <f t="shared" si="52"/>
        <v>0.61508663188068147</v>
      </c>
      <c r="C129">
        <f t="shared" si="53"/>
        <v>0.46947153295883615</v>
      </c>
      <c r="D129">
        <f t="shared" si="53"/>
        <v>0.52133542350578932</v>
      </c>
      <c r="E129">
        <f t="shared" si="53"/>
        <v>0.48795757863340206</v>
      </c>
      <c r="F129">
        <f t="shared" si="53"/>
        <v>0.44143007048598254</v>
      </c>
      <c r="G129">
        <f t="shared" ref="C129:U134" si="56">IF(G$113*$V129=0,0,INDEX($B$90:$U$109,$A129,G$114)/SQRT(G$113*$V129))</f>
        <v>0.40180836254075231</v>
      </c>
      <c r="H129">
        <f t="shared" si="56"/>
        <v>0.93784442503098164</v>
      </c>
      <c r="I129">
        <f t="shared" si="56"/>
        <v>0.51032083697846142</v>
      </c>
      <c r="J129">
        <f t="shared" si="56"/>
        <v>0.21925442467009482</v>
      </c>
      <c r="K129">
        <f t="shared" si="56"/>
        <v>0.46848655879056533</v>
      </c>
      <c r="L129">
        <f t="shared" si="56"/>
        <v>0.26132695344563012</v>
      </c>
      <c r="M129">
        <f t="shared" si="56"/>
        <v>0.48996699226289481</v>
      </c>
      <c r="N129">
        <f t="shared" si="56"/>
        <v>0.24213760328770492</v>
      </c>
      <c r="O129">
        <f t="shared" si="56"/>
        <v>0.73502022265711076</v>
      </c>
      <c r="P129">
        <f t="shared" si="56"/>
        <v>1</v>
      </c>
      <c r="Q129">
        <f t="shared" si="56"/>
        <v>0.32371899762439887</v>
      </c>
      <c r="R129">
        <f t="shared" si="56"/>
        <v>0.71869805342967441</v>
      </c>
      <c r="S129">
        <f t="shared" si="56"/>
        <v>0.45271922496143402</v>
      </c>
      <c r="T129">
        <f t="shared" si="56"/>
        <v>8.444521396638574E-2</v>
      </c>
      <c r="U129">
        <f t="shared" si="56"/>
        <v>0.1470427776817593</v>
      </c>
      <c r="V129">
        <f t="shared" si="55"/>
        <v>6.8323999999999998</v>
      </c>
    </row>
    <row r="130" spans="1:22" x14ac:dyDescent="0.15">
      <c r="A130">
        <v>16</v>
      </c>
      <c r="B130">
        <f t="shared" si="52"/>
        <v>0.58505306262997647</v>
      </c>
      <c r="C130">
        <f t="shared" si="56"/>
        <v>0.30434972011386147</v>
      </c>
      <c r="D130">
        <f t="shared" si="56"/>
        <v>0.60675243840084925</v>
      </c>
      <c r="E130">
        <f t="shared" si="56"/>
        <v>0.37017867063611598</v>
      </c>
      <c r="F130">
        <f t="shared" si="56"/>
        <v>0.46224891876987745</v>
      </c>
      <c r="G130">
        <f t="shared" si="56"/>
        <v>0.5818823028748219</v>
      </c>
      <c r="H130">
        <f t="shared" si="56"/>
        <v>0.33318121015394581</v>
      </c>
      <c r="I130">
        <f t="shared" si="56"/>
        <v>0.51616475573324661</v>
      </c>
      <c r="J130">
        <f t="shared" si="56"/>
        <v>0.40440639204036161</v>
      </c>
      <c r="K130">
        <f t="shared" si="56"/>
        <v>0.36601454356380136</v>
      </c>
      <c r="L130">
        <f t="shared" si="56"/>
        <v>0.21033143065886445</v>
      </c>
      <c r="M130">
        <f t="shared" si="56"/>
        <v>0.69859485163213475</v>
      </c>
      <c r="N130">
        <f t="shared" si="56"/>
        <v>0.56339666636305952</v>
      </c>
      <c r="O130">
        <f t="shared" si="56"/>
        <v>0.26156327009405406</v>
      </c>
      <c r="P130">
        <f t="shared" si="56"/>
        <v>0.32371899762439887</v>
      </c>
      <c r="Q130">
        <f t="shared" si="56"/>
        <v>1</v>
      </c>
      <c r="R130">
        <f t="shared" si="56"/>
        <v>0.57994182873021916</v>
      </c>
      <c r="S130">
        <f t="shared" si="56"/>
        <v>0.42893738092854172</v>
      </c>
      <c r="T130">
        <f t="shared" si="56"/>
        <v>0.27257704528084364</v>
      </c>
      <c r="U130">
        <f t="shared" si="56"/>
        <v>0.22873422856963779</v>
      </c>
      <c r="V130">
        <f t="shared" si="55"/>
        <v>3</v>
      </c>
    </row>
    <row r="131" spans="1:22" x14ac:dyDescent="0.15">
      <c r="A131">
        <v>17</v>
      </c>
      <c r="B131">
        <f t="shared" si="52"/>
        <v>0.77005811415190273</v>
      </c>
      <c r="C131">
        <f t="shared" si="56"/>
        <v>0.68501073771281651</v>
      </c>
      <c r="D131">
        <f t="shared" si="56"/>
        <v>0.70072536813072439</v>
      </c>
      <c r="E131">
        <f t="shared" si="56"/>
        <v>0.72687146152746962</v>
      </c>
      <c r="F131">
        <f t="shared" si="56"/>
        <v>0.66717667025163319</v>
      </c>
      <c r="G131">
        <f t="shared" si="56"/>
        <v>0.86388632116871056</v>
      </c>
      <c r="H131">
        <f t="shared" si="56"/>
        <v>0.80157167989638223</v>
      </c>
      <c r="I131">
        <f t="shared" si="56"/>
        <v>0.8348139540926327</v>
      </c>
      <c r="J131">
        <f t="shared" si="56"/>
        <v>0.62711731225450618</v>
      </c>
      <c r="K131">
        <f t="shared" si="56"/>
        <v>0.73770794391654471</v>
      </c>
      <c r="L131">
        <f t="shared" si="56"/>
        <v>0.67799784473470026</v>
      </c>
      <c r="M131">
        <f t="shared" si="56"/>
        <v>0.82817945363000445</v>
      </c>
      <c r="N131">
        <f t="shared" si="56"/>
        <v>0.6958005800053314</v>
      </c>
      <c r="O131">
        <f t="shared" si="56"/>
        <v>0.73285312920037948</v>
      </c>
      <c r="P131">
        <f t="shared" si="56"/>
        <v>0.71869805342967441</v>
      </c>
      <c r="Q131">
        <f t="shared" si="56"/>
        <v>0.57994182873021916</v>
      </c>
      <c r="R131">
        <f t="shared" si="56"/>
        <v>1</v>
      </c>
      <c r="S131">
        <f t="shared" si="56"/>
        <v>0.71047145353211372</v>
      </c>
      <c r="T131">
        <f t="shared" si="56"/>
        <v>0.51355264099007392</v>
      </c>
      <c r="U131">
        <f t="shared" si="56"/>
        <v>0.60763010634383352</v>
      </c>
      <c r="V131">
        <f t="shared" si="55"/>
        <v>229.40234000000004</v>
      </c>
    </row>
    <row r="132" spans="1:22" x14ac:dyDescent="0.15">
      <c r="A132">
        <v>18</v>
      </c>
      <c r="B132">
        <f t="shared" si="52"/>
        <v>0.47172318097892796</v>
      </c>
      <c r="C132">
        <f t="shared" si="56"/>
        <v>0.58389929463659385</v>
      </c>
      <c r="D132">
        <f t="shared" si="56"/>
        <v>0.30864882723066484</v>
      </c>
      <c r="E132">
        <f t="shared" si="56"/>
        <v>0.79387390161701621</v>
      </c>
      <c r="F132">
        <f t="shared" si="56"/>
        <v>0.34010663565472016</v>
      </c>
      <c r="G132">
        <f t="shared" si="56"/>
        <v>0.56852847814261998</v>
      </c>
      <c r="H132">
        <f t="shared" si="56"/>
        <v>0.5172794204013873</v>
      </c>
      <c r="I132">
        <f t="shared" si="56"/>
        <v>0.49512187922411388</v>
      </c>
      <c r="J132">
        <f t="shared" si="56"/>
        <v>0.31321989563886499</v>
      </c>
      <c r="K132">
        <f t="shared" si="56"/>
        <v>0.44316983719578829</v>
      </c>
      <c r="L132">
        <f t="shared" si="56"/>
        <v>0.43435311840146118</v>
      </c>
      <c r="M132">
        <f t="shared" si="56"/>
        <v>0.71241055510132723</v>
      </c>
      <c r="N132">
        <f t="shared" si="56"/>
        <v>0.38138096500701585</v>
      </c>
      <c r="O132">
        <f t="shared" si="56"/>
        <v>0.45005107092329166</v>
      </c>
      <c r="P132">
        <f t="shared" si="56"/>
        <v>0.45271922496143402</v>
      </c>
      <c r="Q132">
        <f t="shared" si="56"/>
        <v>0.42893738092854172</v>
      </c>
      <c r="R132">
        <f t="shared" si="56"/>
        <v>0.71047145353211372</v>
      </c>
      <c r="S132">
        <f t="shared" si="56"/>
        <v>1</v>
      </c>
      <c r="T132">
        <f t="shared" si="56"/>
        <v>0.24945818061465738</v>
      </c>
      <c r="U132">
        <f t="shared" si="56"/>
        <v>0.35933109968039284</v>
      </c>
      <c r="V132">
        <f t="shared" si="55"/>
        <v>5.3380000000000001</v>
      </c>
    </row>
    <row r="133" spans="1:22" x14ac:dyDescent="0.15">
      <c r="A133">
        <v>19</v>
      </c>
      <c r="B133">
        <f t="shared" si="52"/>
        <v>5.6804348897573319E-2</v>
      </c>
      <c r="C133">
        <f t="shared" si="56"/>
        <v>0.14447987409082291</v>
      </c>
      <c r="D133">
        <f t="shared" si="56"/>
        <v>0.17520474146265805</v>
      </c>
      <c r="E133">
        <f t="shared" si="56"/>
        <v>0.21119600245455794</v>
      </c>
      <c r="F133">
        <f t="shared" si="56"/>
        <v>0.21059028549360326</v>
      </c>
      <c r="G133">
        <f t="shared" si="56"/>
        <v>0.73625099453636778</v>
      </c>
      <c r="H133">
        <f t="shared" si="56"/>
        <v>0.16710753879886173</v>
      </c>
      <c r="I133">
        <f t="shared" si="56"/>
        <v>0.47361584614312968</v>
      </c>
      <c r="J133">
        <f t="shared" si="56"/>
        <v>0.95052665206330877</v>
      </c>
      <c r="K133">
        <f t="shared" si="56"/>
        <v>0.35342966261205983</v>
      </c>
      <c r="L133">
        <f t="shared" si="56"/>
        <v>0.48437543234771446</v>
      </c>
      <c r="M133">
        <f t="shared" si="56"/>
        <v>0.37627026773618838</v>
      </c>
      <c r="N133">
        <f t="shared" si="56"/>
        <v>0.90953485812807566</v>
      </c>
      <c r="O133">
        <f t="shared" si="56"/>
        <v>0.1884599384585392</v>
      </c>
      <c r="P133">
        <f t="shared" si="56"/>
        <v>8.444521396638574E-2</v>
      </c>
      <c r="Q133">
        <f t="shared" si="56"/>
        <v>0.27257704528084364</v>
      </c>
      <c r="R133">
        <f t="shared" si="56"/>
        <v>0.51355264099007392</v>
      </c>
      <c r="S133">
        <f t="shared" si="56"/>
        <v>0.24945818061465738</v>
      </c>
      <c r="T133">
        <f t="shared" si="56"/>
        <v>1</v>
      </c>
      <c r="U133">
        <f t="shared" si="56"/>
        <v>0.56377596691385901</v>
      </c>
      <c r="V133">
        <f t="shared" si="55"/>
        <v>2.66</v>
      </c>
    </row>
    <row r="134" spans="1:22" x14ac:dyDescent="0.15">
      <c r="A134">
        <v>20</v>
      </c>
      <c r="B134">
        <f t="shared" si="52"/>
        <v>0.32120737354014917</v>
      </c>
      <c r="C134">
        <f t="shared" si="56"/>
        <v>0.25505679616161347</v>
      </c>
      <c r="D134">
        <f t="shared" si="56"/>
        <v>0.41415857287151342</v>
      </c>
      <c r="E134">
        <f t="shared" si="56"/>
        <v>0.28932497793527995</v>
      </c>
      <c r="F134">
        <f t="shared" si="56"/>
        <v>0.38505439643943901</v>
      </c>
      <c r="G134">
        <f t="shared" si="56"/>
        <v>0.75896983463562817</v>
      </c>
      <c r="H134">
        <f t="shared" si="56"/>
        <v>0.26189713776626805</v>
      </c>
      <c r="I134">
        <f t="shared" si="56"/>
        <v>0.60353434451618904</v>
      </c>
      <c r="J134">
        <f t="shared" si="56"/>
        <v>0.6063819268245737</v>
      </c>
      <c r="K134">
        <f t="shared" si="56"/>
        <v>0.50457938799710722</v>
      </c>
      <c r="L134">
        <f t="shared" si="56"/>
        <v>0.85437501312670339</v>
      </c>
      <c r="M134">
        <f t="shared" si="56"/>
        <v>0.46252530934255104</v>
      </c>
      <c r="N134">
        <f t="shared" si="56"/>
        <v>0.64709271046897965</v>
      </c>
      <c r="O134">
        <f t="shared" si="56"/>
        <v>0.33887597343233444</v>
      </c>
      <c r="P134">
        <f t="shared" si="56"/>
        <v>0.1470427776817593</v>
      </c>
      <c r="Q134">
        <f t="shared" si="56"/>
        <v>0.22873422856963779</v>
      </c>
      <c r="R134">
        <f t="shared" si="56"/>
        <v>0.60763010634383352</v>
      </c>
      <c r="S134">
        <f t="shared" si="56"/>
        <v>0.35933109968039284</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-2</v>
      </c>
      <c r="D138">
        <f t="shared" si="57"/>
        <v>-19</v>
      </c>
      <c r="E138">
        <f t="shared" si="57"/>
        <v>-7</v>
      </c>
      <c r="F138">
        <f t="shared" si="57"/>
        <v>-16</v>
      </c>
      <c r="G138">
        <f t="shared" si="57"/>
        <v>-16</v>
      </c>
      <c r="H138">
        <f t="shared" si="57"/>
        <v>-12</v>
      </c>
      <c r="I138">
        <f t="shared" si="57"/>
        <v>0</v>
      </c>
      <c r="J138">
        <f t="shared" si="57"/>
        <v>-27</v>
      </c>
      <c r="K138">
        <f t="shared" si="57"/>
        <v>2</v>
      </c>
      <c r="L138">
        <f t="shared" si="57"/>
        <v>-26</v>
      </c>
      <c r="M138">
        <f t="shared" si="57"/>
        <v>-10</v>
      </c>
      <c r="N138">
        <f t="shared" si="57"/>
        <v>-23</v>
      </c>
      <c r="O138">
        <f t="shared" si="57"/>
        <v>-10</v>
      </c>
      <c r="P138">
        <f t="shared" si="57"/>
        <v>-17</v>
      </c>
      <c r="Q138">
        <f t="shared" si="57"/>
        <v>-11</v>
      </c>
      <c r="R138">
        <f t="shared" si="57"/>
        <v>-8</v>
      </c>
      <c r="S138">
        <f t="shared" si="57"/>
        <v>-19</v>
      </c>
      <c r="T138">
        <f t="shared" si="57"/>
        <v>-27</v>
      </c>
      <c r="U138">
        <f t="shared" si="57"/>
        <v>-33</v>
      </c>
    </row>
    <row r="139" spans="1:22" x14ac:dyDescent="0.15">
      <c r="A139">
        <v>2</v>
      </c>
      <c r="B139">
        <f t="shared" ref="B139:B157" si="58">IF(B$38*$W39,B$46-$X39,0)</f>
        <v>2</v>
      </c>
      <c r="C139">
        <f t="shared" ref="C139:Q139" si="59">IF(C$38*$W39,C$46-$X39,0)</f>
        <v>0</v>
      </c>
      <c r="D139">
        <f t="shared" si="59"/>
        <v>-17</v>
      </c>
      <c r="E139">
        <f t="shared" si="59"/>
        <v>-5</v>
      </c>
      <c r="F139">
        <f t="shared" si="59"/>
        <v>-14</v>
      </c>
      <c r="G139">
        <f t="shared" si="59"/>
        <v>-14</v>
      </c>
      <c r="H139">
        <f t="shared" si="59"/>
        <v>-10</v>
      </c>
      <c r="I139">
        <f t="shared" si="59"/>
        <v>2</v>
      </c>
      <c r="J139">
        <f t="shared" si="59"/>
        <v>-25</v>
      </c>
      <c r="K139">
        <f t="shared" si="59"/>
        <v>4</v>
      </c>
      <c r="L139">
        <f t="shared" si="59"/>
        <v>-24</v>
      </c>
      <c r="M139">
        <f t="shared" si="59"/>
        <v>-8</v>
      </c>
      <c r="N139">
        <f t="shared" si="59"/>
        <v>-21</v>
      </c>
      <c r="O139">
        <f t="shared" si="59"/>
        <v>-8</v>
      </c>
      <c r="P139">
        <f t="shared" si="59"/>
        <v>-15</v>
      </c>
      <c r="Q139">
        <f t="shared" si="59"/>
        <v>-9</v>
      </c>
      <c r="R139">
        <f t="shared" si="57"/>
        <v>-6</v>
      </c>
      <c r="S139">
        <f t="shared" si="57"/>
        <v>-17</v>
      </c>
      <c r="T139">
        <f t="shared" si="57"/>
        <v>-25</v>
      </c>
      <c r="U139">
        <f t="shared" si="57"/>
        <v>-31</v>
      </c>
    </row>
    <row r="140" spans="1:22" x14ac:dyDescent="0.15">
      <c r="A140">
        <v>3</v>
      </c>
      <c r="B140">
        <f t="shared" si="58"/>
        <v>19</v>
      </c>
      <c r="C140">
        <f t="shared" si="57"/>
        <v>17</v>
      </c>
      <c r="D140">
        <f t="shared" si="57"/>
        <v>0</v>
      </c>
      <c r="E140">
        <f t="shared" si="57"/>
        <v>12</v>
      </c>
      <c r="F140">
        <f t="shared" si="57"/>
        <v>3</v>
      </c>
      <c r="G140">
        <f t="shared" si="57"/>
        <v>3</v>
      </c>
      <c r="H140">
        <f t="shared" si="57"/>
        <v>7</v>
      </c>
      <c r="I140">
        <f t="shared" si="57"/>
        <v>19</v>
      </c>
      <c r="J140">
        <f t="shared" si="57"/>
        <v>-8</v>
      </c>
      <c r="K140">
        <f t="shared" si="57"/>
        <v>21</v>
      </c>
      <c r="L140">
        <f t="shared" si="57"/>
        <v>-7</v>
      </c>
      <c r="M140">
        <f t="shared" si="57"/>
        <v>9</v>
      </c>
      <c r="N140">
        <f t="shared" si="57"/>
        <v>-4</v>
      </c>
      <c r="O140">
        <f t="shared" si="57"/>
        <v>9</v>
      </c>
      <c r="P140">
        <f t="shared" si="57"/>
        <v>2</v>
      </c>
      <c r="Q140">
        <f t="shared" si="57"/>
        <v>8</v>
      </c>
      <c r="R140">
        <f t="shared" si="57"/>
        <v>11</v>
      </c>
      <c r="S140">
        <f t="shared" si="57"/>
        <v>0</v>
      </c>
      <c r="T140">
        <f t="shared" si="57"/>
        <v>-8</v>
      </c>
      <c r="U140">
        <f t="shared" si="57"/>
        <v>-14</v>
      </c>
    </row>
    <row r="141" spans="1:22" x14ac:dyDescent="0.15">
      <c r="A141">
        <v>4</v>
      </c>
      <c r="B141">
        <f t="shared" si="58"/>
        <v>7</v>
      </c>
      <c r="C141">
        <f t="shared" si="57"/>
        <v>5</v>
      </c>
      <c r="D141">
        <f t="shared" si="57"/>
        <v>-12</v>
      </c>
      <c r="E141">
        <f t="shared" si="57"/>
        <v>0</v>
      </c>
      <c r="F141">
        <f t="shared" si="57"/>
        <v>-9</v>
      </c>
      <c r="G141">
        <f t="shared" si="57"/>
        <v>-9</v>
      </c>
      <c r="H141">
        <f t="shared" si="57"/>
        <v>-5</v>
      </c>
      <c r="I141">
        <f t="shared" si="57"/>
        <v>7</v>
      </c>
      <c r="J141">
        <f t="shared" si="57"/>
        <v>-20</v>
      </c>
      <c r="K141">
        <f t="shared" si="57"/>
        <v>9</v>
      </c>
      <c r="L141">
        <f t="shared" si="57"/>
        <v>-19</v>
      </c>
      <c r="M141">
        <f t="shared" si="57"/>
        <v>-3</v>
      </c>
      <c r="N141">
        <f t="shared" si="57"/>
        <v>-16</v>
      </c>
      <c r="O141">
        <f t="shared" si="57"/>
        <v>-3</v>
      </c>
      <c r="P141">
        <f t="shared" si="57"/>
        <v>-10</v>
      </c>
      <c r="Q141">
        <f t="shared" si="57"/>
        <v>-4</v>
      </c>
      <c r="R141">
        <f t="shared" si="57"/>
        <v>-1</v>
      </c>
      <c r="S141">
        <f t="shared" si="57"/>
        <v>-12</v>
      </c>
      <c r="T141">
        <f t="shared" si="57"/>
        <v>-20</v>
      </c>
      <c r="U141">
        <f t="shared" si="57"/>
        <v>-26</v>
      </c>
    </row>
    <row r="142" spans="1:22" x14ac:dyDescent="0.15">
      <c r="A142">
        <v>5</v>
      </c>
      <c r="B142">
        <f t="shared" si="58"/>
        <v>16</v>
      </c>
      <c r="C142">
        <f t="shared" si="57"/>
        <v>14</v>
      </c>
      <c r="D142">
        <f t="shared" si="57"/>
        <v>-3</v>
      </c>
      <c r="E142">
        <f t="shared" si="57"/>
        <v>9</v>
      </c>
      <c r="F142">
        <f t="shared" si="57"/>
        <v>0</v>
      </c>
      <c r="G142">
        <f t="shared" si="57"/>
        <v>0</v>
      </c>
      <c r="H142">
        <f t="shared" si="57"/>
        <v>4</v>
      </c>
      <c r="I142">
        <f t="shared" si="57"/>
        <v>16</v>
      </c>
      <c r="J142">
        <f t="shared" si="57"/>
        <v>-11</v>
      </c>
      <c r="K142">
        <f t="shared" si="57"/>
        <v>18</v>
      </c>
      <c r="L142">
        <f t="shared" si="57"/>
        <v>-10</v>
      </c>
      <c r="M142">
        <f t="shared" si="57"/>
        <v>6</v>
      </c>
      <c r="N142">
        <f t="shared" si="57"/>
        <v>-7</v>
      </c>
      <c r="O142">
        <f t="shared" si="57"/>
        <v>6</v>
      </c>
      <c r="P142">
        <f t="shared" si="57"/>
        <v>-1</v>
      </c>
      <c r="Q142">
        <f t="shared" si="57"/>
        <v>5</v>
      </c>
      <c r="R142">
        <f t="shared" si="57"/>
        <v>8</v>
      </c>
      <c r="S142">
        <f t="shared" si="57"/>
        <v>-3</v>
      </c>
      <c r="T142">
        <f t="shared" si="57"/>
        <v>-11</v>
      </c>
      <c r="U142">
        <f t="shared" si="57"/>
        <v>-17</v>
      </c>
    </row>
    <row r="143" spans="1:22" x14ac:dyDescent="0.15">
      <c r="A143">
        <v>6</v>
      </c>
      <c r="B143">
        <f t="shared" si="58"/>
        <v>16</v>
      </c>
      <c r="C143">
        <f t="shared" si="57"/>
        <v>14</v>
      </c>
      <c r="D143">
        <f t="shared" si="57"/>
        <v>-3</v>
      </c>
      <c r="E143">
        <f t="shared" si="57"/>
        <v>9</v>
      </c>
      <c r="F143">
        <f t="shared" si="57"/>
        <v>0</v>
      </c>
      <c r="G143">
        <f t="shared" si="57"/>
        <v>0</v>
      </c>
      <c r="H143">
        <f t="shared" si="57"/>
        <v>4</v>
      </c>
      <c r="I143">
        <f t="shared" si="57"/>
        <v>16</v>
      </c>
      <c r="J143">
        <f t="shared" si="57"/>
        <v>-11</v>
      </c>
      <c r="K143">
        <f t="shared" si="57"/>
        <v>18</v>
      </c>
      <c r="L143">
        <f t="shared" si="57"/>
        <v>-10</v>
      </c>
      <c r="M143">
        <f t="shared" si="57"/>
        <v>6</v>
      </c>
      <c r="N143">
        <f t="shared" si="57"/>
        <v>-7</v>
      </c>
      <c r="O143">
        <f t="shared" si="57"/>
        <v>6</v>
      </c>
      <c r="P143">
        <f t="shared" si="57"/>
        <v>-1</v>
      </c>
      <c r="Q143">
        <f t="shared" si="57"/>
        <v>5</v>
      </c>
      <c r="R143">
        <f t="shared" si="57"/>
        <v>8</v>
      </c>
      <c r="S143">
        <f t="shared" si="57"/>
        <v>-3</v>
      </c>
      <c r="T143">
        <f t="shared" si="57"/>
        <v>-11</v>
      </c>
      <c r="U143">
        <f t="shared" si="57"/>
        <v>-17</v>
      </c>
    </row>
    <row r="144" spans="1:22" x14ac:dyDescent="0.15">
      <c r="A144">
        <v>7</v>
      </c>
      <c r="B144">
        <f t="shared" si="58"/>
        <v>12</v>
      </c>
      <c r="C144">
        <f t="shared" si="57"/>
        <v>10</v>
      </c>
      <c r="D144">
        <f t="shared" si="57"/>
        <v>-7</v>
      </c>
      <c r="E144">
        <f t="shared" si="57"/>
        <v>5</v>
      </c>
      <c r="F144">
        <f t="shared" si="57"/>
        <v>-4</v>
      </c>
      <c r="G144">
        <f t="shared" si="57"/>
        <v>-4</v>
      </c>
      <c r="H144">
        <f t="shared" si="57"/>
        <v>0</v>
      </c>
      <c r="I144">
        <f t="shared" si="57"/>
        <v>12</v>
      </c>
      <c r="J144">
        <f t="shared" si="57"/>
        <v>-15</v>
      </c>
      <c r="K144">
        <f t="shared" si="57"/>
        <v>14</v>
      </c>
      <c r="L144">
        <f t="shared" si="57"/>
        <v>-14</v>
      </c>
      <c r="M144">
        <f t="shared" si="57"/>
        <v>2</v>
      </c>
      <c r="N144">
        <f t="shared" si="57"/>
        <v>-11</v>
      </c>
      <c r="O144">
        <f t="shared" si="57"/>
        <v>2</v>
      </c>
      <c r="P144">
        <f t="shared" si="57"/>
        <v>-5</v>
      </c>
      <c r="Q144">
        <f t="shared" si="57"/>
        <v>1</v>
      </c>
      <c r="R144">
        <f t="shared" si="57"/>
        <v>4</v>
      </c>
      <c r="S144">
        <f t="shared" si="57"/>
        <v>-7</v>
      </c>
      <c r="T144">
        <f t="shared" si="57"/>
        <v>-15</v>
      </c>
      <c r="U144">
        <f t="shared" si="57"/>
        <v>-21</v>
      </c>
    </row>
    <row r="145" spans="1:21" x14ac:dyDescent="0.15">
      <c r="A145">
        <v>8</v>
      </c>
      <c r="B145">
        <f t="shared" si="58"/>
        <v>0</v>
      </c>
      <c r="C145">
        <f t="shared" si="57"/>
        <v>-2</v>
      </c>
      <c r="D145">
        <f t="shared" si="57"/>
        <v>-19</v>
      </c>
      <c r="E145">
        <f t="shared" si="57"/>
        <v>-7</v>
      </c>
      <c r="F145">
        <f t="shared" si="57"/>
        <v>-16</v>
      </c>
      <c r="G145">
        <f t="shared" si="57"/>
        <v>-16</v>
      </c>
      <c r="H145">
        <f t="shared" si="57"/>
        <v>-12</v>
      </c>
      <c r="I145">
        <f t="shared" si="57"/>
        <v>0</v>
      </c>
      <c r="J145">
        <f t="shared" si="57"/>
        <v>-27</v>
      </c>
      <c r="K145">
        <f t="shared" si="57"/>
        <v>2</v>
      </c>
      <c r="L145">
        <f t="shared" si="57"/>
        <v>-26</v>
      </c>
      <c r="M145">
        <f t="shared" si="57"/>
        <v>-10</v>
      </c>
      <c r="N145">
        <f t="shared" si="57"/>
        <v>-23</v>
      </c>
      <c r="O145">
        <f t="shared" si="57"/>
        <v>-10</v>
      </c>
      <c r="P145">
        <f t="shared" si="57"/>
        <v>-17</v>
      </c>
      <c r="Q145">
        <f t="shared" si="57"/>
        <v>-11</v>
      </c>
      <c r="R145">
        <f t="shared" si="57"/>
        <v>-8</v>
      </c>
      <c r="S145">
        <f t="shared" si="57"/>
        <v>-19</v>
      </c>
      <c r="T145">
        <f t="shared" si="57"/>
        <v>-27</v>
      </c>
      <c r="U145">
        <f t="shared" si="57"/>
        <v>-33</v>
      </c>
    </row>
    <row r="146" spans="1:21" x14ac:dyDescent="0.15">
      <c r="A146">
        <v>9</v>
      </c>
      <c r="B146">
        <f t="shared" si="58"/>
        <v>27</v>
      </c>
      <c r="C146">
        <f t="shared" si="57"/>
        <v>25</v>
      </c>
      <c r="D146">
        <f t="shared" si="57"/>
        <v>8</v>
      </c>
      <c r="E146">
        <f t="shared" si="57"/>
        <v>20</v>
      </c>
      <c r="F146">
        <f t="shared" si="57"/>
        <v>11</v>
      </c>
      <c r="G146">
        <f t="shared" si="57"/>
        <v>11</v>
      </c>
      <c r="H146">
        <f t="shared" si="57"/>
        <v>15</v>
      </c>
      <c r="I146">
        <f t="shared" si="57"/>
        <v>27</v>
      </c>
      <c r="J146">
        <f t="shared" si="57"/>
        <v>0</v>
      </c>
      <c r="K146">
        <f t="shared" si="57"/>
        <v>29</v>
      </c>
      <c r="L146">
        <f t="shared" si="57"/>
        <v>1</v>
      </c>
      <c r="M146">
        <f t="shared" si="57"/>
        <v>17</v>
      </c>
      <c r="N146">
        <f t="shared" si="57"/>
        <v>4</v>
      </c>
      <c r="O146">
        <f t="shared" si="57"/>
        <v>17</v>
      </c>
      <c r="P146">
        <f t="shared" si="57"/>
        <v>10</v>
      </c>
      <c r="Q146">
        <f t="shared" si="57"/>
        <v>16</v>
      </c>
      <c r="R146">
        <f t="shared" si="57"/>
        <v>19</v>
      </c>
      <c r="S146">
        <f t="shared" si="57"/>
        <v>8</v>
      </c>
      <c r="T146">
        <f t="shared" si="57"/>
        <v>0</v>
      </c>
      <c r="U146">
        <f t="shared" si="57"/>
        <v>-6</v>
      </c>
    </row>
    <row r="147" spans="1:21" x14ac:dyDescent="0.15">
      <c r="A147">
        <v>10</v>
      </c>
      <c r="B147">
        <f t="shared" si="58"/>
        <v>-2</v>
      </c>
      <c r="C147">
        <f t="shared" si="57"/>
        <v>-4</v>
      </c>
      <c r="D147">
        <f t="shared" si="57"/>
        <v>-21</v>
      </c>
      <c r="E147">
        <f t="shared" si="57"/>
        <v>-9</v>
      </c>
      <c r="F147">
        <f t="shared" si="57"/>
        <v>-18</v>
      </c>
      <c r="G147">
        <f t="shared" si="57"/>
        <v>-18</v>
      </c>
      <c r="H147">
        <f t="shared" si="57"/>
        <v>-14</v>
      </c>
      <c r="I147">
        <f t="shared" si="57"/>
        <v>-2</v>
      </c>
      <c r="J147">
        <f t="shared" si="57"/>
        <v>-29</v>
      </c>
      <c r="K147">
        <f t="shared" si="57"/>
        <v>0</v>
      </c>
      <c r="L147">
        <f t="shared" si="57"/>
        <v>-28</v>
      </c>
      <c r="M147">
        <f t="shared" si="57"/>
        <v>-12</v>
      </c>
      <c r="N147">
        <f t="shared" si="57"/>
        <v>-25</v>
      </c>
      <c r="O147">
        <f t="shared" si="57"/>
        <v>-12</v>
      </c>
      <c r="P147">
        <f t="shared" si="57"/>
        <v>-19</v>
      </c>
      <c r="Q147">
        <f t="shared" si="57"/>
        <v>-13</v>
      </c>
      <c r="R147">
        <f t="shared" si="57"/>
        <v>-10</v>
      </c>
      <c r="S147">
        <f t="shared" si="57"/>
        <v>-21</v>
      </c>
      <c r="T147">
        <f t="shared" si="57"/>
        <v>-29</v>
      </c>
      <c r="U147">
        <f t="shared" si="57"/>
        <v>-35</v>
      </c>
    </row>
    <row r="148" spans="1:21" x14ac:dyDescent="0.15">
      <c r="A148">
        <v>11</v>
      </c>
      <c r="B148">
        <f t="shared" si="58"/>
        <v>26</v>
      </c>
      <c r="C148">
        <f t="shared" si="57"/>
        <v>24</v>
      </c>
      <c r="D148">
        <f t="shared" si="57"/>
        <v>7</v>
      </c>
      <c r="E148">
        <f t="shared" si="57"/>
        <v>19</v>
      </c>
      <c r="F148">
        <f t="shared" si="57"/>
        <v>10</v>
      </c>
      <c r="G148">
        <f t="shared" si="57"/>
        <v>10</v>
      </c>
      <c r="H148">
        <f t="shared" si="57"/>
        <v>14</v>
      </c>
      <c r="I148">
        <f t="shared" si="57"/>
        <v>26</v>
      </c>
      <c r="J148">
        <f t="shared" si="57"/>
        <v>-1</v>
      </c>
      <c r="K148">
        <f t="shared" si="57"/>
        <v>28</v>
      </c>
      <c r="L148">
        <f t="shared" si="57"/>
        <v>0</v>
      </c>
      <c r="M148">
        <f t="shared" si="57"/>
        <v>16</v>
      </c>
      <c r="N148">
        <f t="shared" si="57"/>
        <v>3</v>
      </c>
      <c r="O148">
        <f t="shared" si="57"/>
        <v>16</v>
      </c>
      <c r="P148">
        <f t="shared" si="57"/>
        <v>9</v>
      </c>
      <c r="Q148">
        <f t="shared" si="57"/>
        <v>15</v>
      </c>
      <c r="R148">
        <f t="shared" si="57"/>
        <v>18</v>
      </c>
      <c r="S148">
        <f t="shared" si="57"/>
        <v>7</v>
      </c>
      <c r="T148">
        <f t="shared" si="57"/>
        <v>-1</v>
      </c>
      <c r="U148">
        <f t="shared" si="57"/>
        <v>-7</v>
      </c>
    </row>
    <row r="149" spans="1:21" x14ac:dyDescent="0.15">
      <c r="A149">
        <v>12</v>
      </c>
      <c r="B149">
        <f t="shared" si="58"/>
        <v>10</v>
      </c>
      <c r="C149">
        <f t="shared" si="57"/>
        <v>8</v>
      </c>
      <c r="D149">
        <f t="shared" si="57"/>
        <v>-9</v>
      </c>
      <c r="E149">
        <f t="shared" si="57"/>
        <v>3</v>
      </c>
      <c r="F149">
        <f t="shared" si="57"/>
        <v>-6</v>
      </c>
      <c r="G149">
        <f t="shared" si="57"/>
        <v>-6</v>
      </c>
      <c r="H149">
        <f t="shared" si="57"/>
        <v>-2</v>
      </c>
      <c r="I149">
        <f t="shared" si="57"/>
        <v>10</v>
      </c>
      <c r="J149">
        <f t="shared" si="57"/>
        <v>-17</v>
      </c>
      <c r="K149">
        <f t="shared" si="57"/>
        <v>12</v>
      </c>
      <c r="L149">
        <f t="shared" si="57"/>
        <v>-16</v>
      </c>
      <c r="M149">
        <f t="shared" si="57"/>
        <v>0</v>
      </c>
      <c r="N149">
        <f t="shared" si="57"/>
        <v>-13</v>
      </c>
      <c r="O149">
        <f t="shared" si="57"/>
        <v>0</v>
      </c>
      <c r="P149">
        <f t="shared" si="57"/>
        <v>-7</v>
      </c>
      <c r="Q149">
        <f t="shared" si="57"/>
        <v>-1</v>
      </c>
      <c r="R149">
        <f t="shared" si="57"/>
        <v>2</v>
      </c>
      <c r="S149">
        <f t="shared" si="57"/>
        <v>-9</v>
      </c>
      <c r="T149">
        <f t="shared" si="57"/>
        <v>-17</v>
      </c>
      <c r="U149">
        <f t="shared" si="57"/>
        <v>-23</v>
      </c>
    </row>
    <row r="150" spans="1:21" x14ac:dyDescent="0.15">
      <c r="A150">
        <v>13</v>
      </c>
      <c r="B150">
        <f t="shared" si="58"/>
        <v>23</v>
      </c>
      <c r="C150">
        <f t="shared" si="57"/>
        <v>21</v>
      </c>
      <c r="D150">
        <f t="shared" si="57"/>
        <v>4</v>
      </c>
      <c r="E150">
        <f t="shared" si="57"/>
        <v>16</v>
      </c>
      <c r="F150">
        <f t="shared" si="57"/>
        <v>7</v>
      </c>
      <c r="G150">
        <f t="shared" si="57"/>
        <v>7</v>
      </c>
      <c r="H150">
        <f t="shared" si="57"/>
        <v>11</v>
      </c>
      <c r="I150">
        <f t="shared" si="57"/>
        <v>23</v>
      </c>
      <c r="J150">
        <f t="shared" si="57"/>
        <v>-4</v>
      </c>
      <c r="K150">
        <f t="shared" si="57"/>
        <v>25</v>
      </c>
      <c r="L150">
        <f t="shared" si="57"/>
        <v>-3</v>
      </c>
      <c r="M150">
        <f t="shared" si="57"/>
        <v>13</v>
      </c>
      <c r="N150">
        <f t="shared" si="57"/>
        <v>0</v>
      </c>
      <c r="O150">
        <f t="shared" si="57"/>
        <v>13</v>
      </c>
      <c r="P150">
        <f t="shared" si="57"/>
        <v>6</v>
      </c>
      <c r="Q150">
        <f t="shared" si="57"/>
        <v>12</v>
      </c>
      <c r="R150">
        <f t="shared" si="57"/>
        <v>15</v>
      </c>
      <c r="S150">
        <f t="shared" si="57"/>
        <v>4</v>
      </c>
      <c r="T150">
        <f t="shared" si="57"/>
        <v>-4</v>
      </c>
      <c r="U150">
        <f t="shared" si="57"/>
        <v>-10</v>
      </c>
    </row>
    <row r="151" spans="1:21" x14ac:dyDescent="0.15">
      <c r="A151">
        <v>14</v>
      </c>
      <c r="B151">
        <f t="shared" si="58"/>
        <v>10</v>
      </c>
      <c r="C151">
        <f t="shared" si="57"/>
        <v>8</v>
      </c>
      <c r="D151">
        <f t="shared" si="57"/>
        <v>-9</v>
      </c>
      <c r="E151">
        <f t="shared" si="57"/>
        <v>3</v>
      </c>
      <c r="F151">
        <f t="shared" si="57"/>
        <v>-6</v>
      </c>
      <c r="G151">
        <f t="shared" si="57"/>
        <v>-6</v>
      </c>
      <c r="H151">
        <f t="shared" si="57"/>
        <v>-2</v>
      </c>
      <c r="I151">
        <f t="shared" si="57"/>
        <v>10</v>
      </c>
      <c r="J151">
        <f t="shared" si="57"/>
        <v>-17</v>
      </c>
      <c r="K151">
        <f t="shared" si="57"/>
        <v>12</v>
      </c>
      <c r="L151">
        <f t="shared" si="57"/>
        <v>-16</v>
      </c>
      <c r="M151">
        <f t="shared" si="57"/>
        <v>0</v>
      </c>
      <c r="N151">
        <f t="shared" si="57"/>
        <v>-13</v>
      </c>
      <c r="O151">
        <f t="shared" si="57"/>
        <v>0</v>
      </c>
      <c r="P151">
        <f t="shared" si="57"/>
        <v>-7</v>
      </c>
      <c r="Q151">
        <f t="shared" si="57"/>
        <v>-1</v>
      </c>
      <c r="R151">
        <f t="shared" si="57"/>
        <v>2</v>
      </c>
      <c r="S151">
        <f t="shared" si="57"/>
        <v>-9</v>
      </c>
      <c r="T151">
        <f t="shared" si="57"/>
        <v>-17</v>
      </c>
      <c r="U151">
        <f t="shared" si="57"/>
        <v>-23</v>
      </c>
    </row>
    <row r="152" spans="1:21" x14ac:dyDescent="0.15">
      <c r="A152">
        <v>15</v>
      </c>
      <c r="B152">
        <f t="shared" si="58"/>
        <v>17</v>
      </c>
      <c r="C152">
        <f t="shared" si="57"/>
        <v>15</v>
      </c>
      <c r="D152">
        <f t="shared" si="57"/>
        <v>-2</v>
      </c>
      <c r="E152">
        <f t="shared" si="57"/>
        <v>10</v>
      </c>
      <c r="F152">
        <f t="shared" si="57"/>
        <v>1</v>
      </c>
      <c r="G152">
        <f t="shared" ref="C152:U157" si="60">IF(G$38*$W52,G$46-$X52,0)</f>
        <v>1</v>
      </c>
      <c r="H152">
        <f t="shared" si="60"/>
        <v>5</v>
      </c>
      <c r="I152">
        <f t="shared" si="60"/>
        <v>17</v>
      </c>
      <c r="J152">
        <f t="shared" si="60"/>
        <v>-10</v>
      </c>
      <c r="K152">
        <f t="shared" si="60"/>
        <v>19</v>
      </c>
      <c r="L152">
        <f t="shared" si="60"/>
        <v>-9</v>
      </c>
      <c r="M152">
        <f t="shared" si="60"/>
        <v>7</v>
      </c>
      <c r="N152">
        <f t="shared" si="60"/>
        <v>-6</v>
      </c>
      <c r="O152">
        <f t="shared" si="60"/>
        <v>7</v>
      </c>
      <c r="P152">
        <f t="shared" si="60"/>
        <v>0</v>
      </c>
      <c r="Q152">
        <f t="shared" si="60"/>
        <v>6</v>
      </c>
      <c r="R152">
        <f t="shared" si="60"/>
        <v>9</v>
      </c>
      <c r="S152">
        <f t="shared" si="60"/>
        <v>-2</v>
      </c>
      <c r="T152">
        <f t="shared" si="60"/>
        <v>-10</v>
      </c>
      <c r="U152">
        <f t="shared" si="60"/>
        <v>-16</v>
      </c>
    </row>
    <row r="153" spans="1:21" x14ac:dyDescent="0.15">
      <c r="A153">
        <v>16</v>
      </c>
      <c r="B153">
        <f t="shared" si="58"/>
        <v>11</v>
      </c>
      <c r="C153">
        <f t="shared" si="60"/>
        <v>9</v>
      </c>
      <c r="D153">
        <f t="shared" si="60"/>
        <v>-8</v>
      </c>
      <c r="E153">
        <f t="shared" si="60"/>
        <v>4</v>
      </c>
      <c r="F153">
        <f t="shared" si="60"/>
        <v>-5</v>
      </c>
      <c r="G153">
        <f t="shared" si="60"/>
        <v>-5</v>
      </c>
      <c r="H153">
        <f t="shared" si="60"/>
        <v>-1</v>
      </c>
      <c r="I153">
        <f t="shared" si="60"/>
        <v>11</v>
      </c>
      <c r="J153">
        <f t="shared" si="60"/>
        <v>-16</v>
      </c>
      <c r="K153">
        <f t="shared" si="60"/>
        <v>13</v>
      </c>
      <c r="L153">
        <f t="shared" si="60"/>
        <v>-15</v>
      </c>
      <c r="M153">
        <f t="shared" si="60"/>
        <v>1</v>
      </c>
      <c r="N153">
        <f t="shared" si="60"/>
        <v>-12</v>
      </c>
      <c r="O153">
        <f t="shared" si="60"/>
        <v>1</v>
      </c>
      <c r="P153">
        <f t="shared" si="60"/>
        <v>-6</v>
      </c>
      <c r="Q153">
        <f t="shared" si="60"/>
        <v>0</v>
      </c>
      <c r="R153">
        <f t="shared" si="60"/>
        <v>3</v>
      </c>
      <c r="S153">
        <f t="shared" si="60"/>
        <v>-8</v>
      </c>
      <c r="T153">
        <f t="shared" si="60"/>
        <v>-16</v>
      </c>
      <c r="U153">
        <f t="shared" si="60"/>
        <v>-22</v>
      </c>
    </row>
    <row r="154" spans="1:21" x14ac:dyDescent="0.15">
      <c r="A154">
        <v>17</v>
      </c>
      <c r="B154">
        <f t="shared" si="58"/>
        <v>8</v>
      </c>
      <c r="C154">
        <f t="shared" si="60"/>
        <v>6</v>
      </c>
      <c r="D154">
        <f t="shared" si="60"/>
        <v>-11</v>
      </c>
      <c r="E154">
        <f t="shared" si="60"/>
        <v>1</v>
      </c>
      <c r="F154">
        <f t="shared" si="60"/>
        <v>-8</v>
      </c>
      <c r="G154">
        <f t="shared" si="60"/>
        <v>-8</v>
      </c>
      <c r="H154">
        <f t="shared" si="60"/>
        <v>-4</v>
      </c>
      <c r="I154">
        <f t="shared" si="60"/>
        <v>8</v>
      </c>
      <c r="J154">
        <f t="shared" si="60"/>
        <v>-19</v>
      </c>
      <c r="K154">
        <f t="shared" si="60"/>
        <v>10</v>
      </c>
      <c r="L154">
        <f t="shared" si="60"/>
        <v>-18</v>
      </c>
      <c r="M154">
        <f t="shared" si="60"/>
        <v>-2</v>
      </c>
      <c r="N154">
        <f t="shared" si="60"/>
        <v>-15</v>
      </c>
      <c r="O154">
        <f t="shared" si="60"/>
        <v>-2</v>
      </c>
      <c r="P154">
        <f t="shared" si="60"/>
        <v>-9</v>
      </c>
      <c r="Q154">
        <f t="shared" si="60"/>
        <v>-3</v>
      </c>
      <c r="R154">
        <f t="shared" si="60"/>
        <v>0</v>
      </c>
      <c r="S154">
        <f t="shared" si="60"/>
        <v>-11</v>
      </c>
      <c r="T154">
        <f t="shared" si="60"/>
        <v>-19</v>
      </c>
      <c r="U154">
        <f t="shared" si="60"/>
        <v>-25</v>
      </c>
    </row>
    <row r="155" spans="1:21" x14ac:dyDescent="0.15">
      <c r="A155">
        <v>18</v>
      </c>
      <c r="B155">
        <f t="shared" si="58"/>
        <v>19</v>
      </c>
      <c r="C155">
        <f t="shared" si="60"/>
        <v>17</v>
      </c>
      <c r="D155">
        <f t="shared" si="60"/>
        <v>0</v>
      </c>
      <c r="E155">
        <f t="shared" si="60"/>
        <v>12</v>
      </c>
      <c r="F155">
        <f t="shared" si="60"/>
        <v>3</v>
      </c>
      <c r="G155">
        <f t="shared" si="60"/>
        <v>3</v>
      </c>
      <c r="H155">
        <f t="shared" si="60"/>
        <v>7</v>
      </c>
      <c r="I155">
        <f t="shared" si="60"/>
        <v>19</v>
      </c>
      <c r="J155">
        <f t="shared" si="60"/>
        <v>-8</v>
      </c>
      <c r="K155">
        <f t="shared" si="60"/>
        <v>21</v>
      </c>
      <c r="L155">
        <f t="shared" si="60"/>
        <v>-7</v>
      </c>
      <c r="M155">
        <f t="shared" si="60"/>
        <v>9</v>
      </c>
      <c r="N155">
        <f t="shared" si="60"/>
        <v>-4</v>
      </c>
      <c r="O155">
        <f t="shared" si="60"/>
        <v>9</v>
      </c>
      <c r="P155">
        <f t="shared" si="60"/>
        <v>2</v>
      </c>
      <c r="Q155">
        <f t="shared" si="60"/>
        <v>8</v>
      </c>
      <c r="R155">
        <f t="shared" si="60"/>
        <v>11</v>
      </c>
      <c r="S155">
        <f t="shared" si="60"/>
        <v>0</v>
      </c>
      <c r="T155">
        <f t="shared" si="60"/>
        <v>-8</v>
      </c>
      <c r="U155">
        <f t="shared" si="60"/>
        <v>-14</v>
      </c>
    </row>
    <row r="156" spans="1:21" x14ac:dyDescent="0.15">
      <c r="A156">
        <v>19</v>
      </c>
      <c r="B156">
        <f t="shared" si="58"/>
        <v>27</v>
      </c>
      <c r="C156">
        <f t="shared" si="60"/>
        <v>25</v>
      </c>
      <c r="D156">
        <f t="shared" si="60"/>
        <v>8</v>
      </c>
      <c r="E156">
        <f t="shared" si="60"/>
        <v>20</v>
      </c>
      <c r="F156">
        <f t="shared" si="60"/>
        <v>11</v>
      </c>
      <c r="G156">
        <f t="shared" si="60"/>
        <v>11</v>
      </c>
      <c r="H156">
        <f t="shared" si="60"/>
        <v>15</v>
      </c>
      <c r="I156">
        <f t="shared" si="60"/>
        <v>27</v>
      </c>
      <c r="J156">
        <f t="shared" si="60"/>
        <v>0</v>
      </c>
      <c r="K156">
        <f t="shared" si="60"/>
        <v>29</v>
      </c>
      <c r="L156">
        <f t="shared" si="60"/>
        <v>1</v>
      </c>
      <c r="M156">
        <f t="shared" si="60"/>
        <v>17</v>
      </c>
      <c r="N156">
        <f t="shared" si="60"/>
        <v>4</v>
      </c>
      <c r="O156">
        <f t="shared" si="60"/>
        <v>17</v>
      </c>
      <c r="P156">
        <f t="shared" si="60"/>
        <v>10</v>
      </c>
      <c r="Q156">
        <f t="shared" si="60"/>
        <v>16</v>
      </c>
      <c r="R156">
        <f t="shared" si="60"/>
        <v>19</v>
      </c>
      <c r="S156">
        <f t="shared" si="60"/>
        <v>8</v>
      </c>
      <c r="T156">
        <f t="shared" si="60"/>
        <v>0</v>
      </c>
      <c r="U156">
        <f t="shared" si="60"/>
        <v>-6</v>
      </c>
    </row>
    <row r="157" spans="1:21" x14ac:dyDescent="0.15">
      <c r="A157">
        <v>20</v>
      </c>
      <c r="B157">
        <f t="shared" si="58"/>
        <v>33</v>
      </c>
      <c r="C157">
        <f t="shared" si="60"/>
        <v>31</v>
      </c>
      <c r="D157">
        <f t="shared" si="60"/>
        <v>14</v>
      </c>
      <c r="E157">
        <f t="shared" si="60"/>
        <v>26</v>
      </c>
      <c r="F157">
        <f t="shared" si="60"/>
        <v>17</v>
      </c>
      <c r="G157">
        <f t="shared" si="60"/>
        <v>17</v>
      </c>
      <c r="H157">
        <f t="shared" si="60"/>
        <v>21</v>
      </c>
      <c r="I157">
        <f t="shared" si="60"/>
        <v>33</v>
      </c>
      <c r="J157">
        <f t="shared" si="60"/>
        <v>6</v>
      </c>
      <c r="K157">
        <f t="shared" si="60"/>
        <v>35</v>
      </c>
      <c r="L157">
        <f t="shared" si="60"/>
        <v>7</v>
      </c>
      <c r="M157">
        <f t="shared" si="60"/>
        <v>23</v>
      </c>
      <c r="N157">
        <f t="shared" si="60"/>
        <v>10</v>
      </c>
      <c r="O157">
        <f t="shared" si="60"/>
        <v>23</v>
      </c>
      <c r="P157">
        <f t="shared" si="60"/>
        <v>16</v>
      </c>
      <c r="Q157">
        <f t="shared" si="60"/>
        <v>22</v>
      </c>
      <c r="R157">
        <f t="shared" si="60"/>
        <v>25</v>
      </c>
      <c r="S157">
        <f t="shared" si="60"/>
        <v>14</v>
      </c>
      <c r="T157">
        <f t="shared" si="60"/>
        <v>6</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0.13333333333333333</v>
      </c>
      <c r="D162">
        <f t="shared" si="61"/>
        <v>1.2666666666666666</v>
      </c>
      <c r="E162">
        <f t="shared" si="61"/>
        <v>0.46666666666666667</v>
      </c>
      <c r="F162">
        <f t="shared" si="61"/>
        <v>1.0666666666666667</v>
      </c>
      <c r="G162">
        <f t="shared" si="61"/>
        <v>1.0666666666666667</v>
      </c>
      <c r="H162">
        <f t="shared" si="61"/>
        <v>0.8</v>
      </c>
      <c r="I162">
        <f t="shared" si="61"/>
        <v>0</v>
      </c>
      <c r="J162">
        <f t="shared" si="61"/>
        <v>1.8</v>
      </c>
      <c r="K162">
        <f t="shared" si="61"/>
        <v>0.13333333333333333</v>
      </c>
      <c r="L162">
        <f t="shared" ref="L162:U162" si="62">ABS(L138/15)</f>
        <v>1.7333333333333334</v>
      </c>
      <c r="M162">
        <f t="shared" si="62"/>
        <v>0.66666666666666663</v>
      </c>
      <c r="N162">
        <f t="shared" si="62"/>
        <v>1.5333333333333334</v>
      </c>
      <c r="O162">
        <f t="shared" si="62"/>
        <v>0.66666666666666663</v>
      </c>
      <c r="P162">
        <f t="shared" si="62"/>
        <v>1.1333333333333333</v>
      </c>
      <c r="Q162">
        <f t="shared" si="62"/>
        <v>0.73333333333333328</v>
      </c>
      <c r="R162">
        <f t="shared" si="62"/>
        <v>0.53333333333333333</v>
      </c>
      <c r="S162">
        <f t="shared" si="62"/>
        <v>1.2666666666666666</v>
      </c>
      <c r="T162">
        <f t="shared" si="62"/>
        <v>1.8</v>
      </c>
      <c r="U162">
        <f t="shared" si="62"/>
        <v>2.2000000000000002</v>
      </c>
    </row>
    <row r="163" spans="1:21" x14ac:dyDescent="0.15">
      <c r="A163">
        <v>2</v>
      </c>
      <c r="B163">
        <f t="shared" ref="B163:K171" si="63">ABS(B139/15)</f>
        <v>0.13333333333333333</v>
      </c>
      <c r="C163">
        <f t="shared" si="63"/>
        <v>0</v>
      </c>
      <c r="D163">
        <f t="shared" si="63"/>
        <v>1.1333333333333333</v>
      </c>
      <c r="E163">
        <f t="shared" si="63"/>
        <v>0.33333333333333331</v>
      </c>
      <c r="F163">
        <f t="shared" si="63"/>
        <v>0.93333333333333335</v>
      </c>
      <c r="G163">
        <f t="shared" si="63"/>
        <v>0.93333333333333335</v>
      </c>
      <c r="H163">
        <f t="shared" si="63"/>
        <v>0.66666666666666663</v>
      </c>
      <c r="I163">
        <f t="shared" si="63"/>
        <v>0.13333333333333333</v>
      </c>
      <c r="J163">
        <f t="shared" si="63"/>
        <v>1.6666666666666667</v>
      </c>
      <c r="K163">
        <f t="shared" si="63"/>
        <v>0.26666666666666666</v>
      </c>
      <c r="L163">
        <f t="shared" ref="L163:U163" si="64">ABS(L139/15)</f>
        <v>1.6</v>
      </c>
      <c r="M163">
        <f t="shared" si="64"/>
        <v>0.53333333333333333</v>
      </c>
      <c r="N163">
        <f t="shared" si="64"/>
        <v>1.4</v>
      </c>
      <c r="O163">
        <f t="shared" si="64"/>
        <v>0.53333333333333333</v>
      </c>
      <c r="P163">
        <f t="shared" si="64"/>
        <v>1</v>
      </c>
      <c r="Q163">
        <f t="shared" si="64"/>
        <v>0.6</v>
      </c>
      <c r="R163">
        <f t="shared" si="64"/>
        <v>0.4</v>
      </c>
      <c r="S163">
        <f t="shared" si="64"/>
        <v>1.1333333333333333</v>
      </c>
      <c r="T163">
        <f t="shared" si="64"/>
        <v>1.6666666666666667</v>
      </c>
      <c r="U163">
        <f t="shared" si="64"/>
        <v>2.0666666666666669</v>
      </c>
    </row>
    <row r="164" spans="1:21" x14ac:dyDescent="0.15">
      <c r="A164">
        <v>3</v>
      </c>
      <c r="B164">
        <f t="shared" si="63"/>
        <v>1.2666666666666666</v>
      </c>
      <c r="C164">
        <f t="shared" si="63"/>
        <v>1.1333333333333333</v>
      </c>
      <c r="D164">
        <f t="shared" si="63"/>
        <v>0</v>
      </c>
      <c r="E164">
        <f t="shared" si="63"/>
        <v>0.8</v>
      </c>
      <c r="F164">
        <f t="shared" si="63"/>
        <v>0.2</v>
      </c>
      <c r="G164">
        <f t="shared" si="63"/>
        <v>0.2</v>
      </c>
      <c r="H164">
        <f t="shared" si="63"/>
        <v>0.46666666666666667</v>
      </c>
      <c r="I164">
        <f t="shared" si="63"/>
        <v>1.2666666666666666</v>
      </c>
      <c r="J164">
        <f t="shared" si="63"/>
        <v>0.53333333333333333</v>
      </c>
      <c r="K164">
        <f t="shared" si="63"/>
        <v>1.4</v>
      </c>
      <c r="L164">
        <f t="shared" ref="L164:U164" si="65">ABS(L140/15)</f>
        <v>0.46666666666666667</v>
      </c>
      <c r="M164">
        <f t="shared" si="65"/>
        <v>0.6</v>
      </c>
      <c r="N164">
        <f t="shared" si="65"/>
        <v>0.26666666666666666</v>
      </c>
      <c r="O164">
        <f t="shared" si="65"/>
        <v>0.6</v>
      </c>
      <c r="P164">
        <f t="shared" si="65"/>
        <v>0.13333333333333333</v>
      </c>
      <c r="Q164">
        <f t="shared" si="65"/>
        <v>0.53333333333333333</v>
      </c>
      <c r="R164">
        <f t="shared" si="65"/>
        <v>0.73333333333333328</v>
      </c>
      <c r="S164">
        <f t="shared" si="65"/>
        <v>0</v>
      </c>
      <c r="T164">
        <f t="shared" si="65"/>
        <v>0.53333333333333333</v>
      </c>
      <c r="U164">
        <f t="shared" si="65"/>
        <v>0.93333333333333335</v>
      </c>
    </row>
    <row r="165" spans="1:21" x14ac:dyDescent="0.15">
      <c r="A165">
        <v>4</v>
      </c>
      <c r="B165">
        <f t="shared" si="63"/>
        <v>0.46666666666666667</v>
      </c>
      <c r="C165">
        <f t="shared" si="63"/>
        <v>0.33333333333333331</v>
      </c>
      <c r="D165">
        <f t="shared" si="63"/>
        <v>0.8</v>
      </c>
      <c r="E165">
        <f t="shared" si="63"/>
        <v>0</v>
      </c>
      <c r="F165">
        <f t="shared" si="63"/>
        <v>0.6</v>
      </c>
      <c r="G165">
        <f t="shared" si="63"/>
        <v>0.6</v>
      </c>
      <c r="H165">
        <f t="shared" si="63"/>
        <v>0.33333333333333331</v>
      </c>
      <c r="I165">
        <f t="shared" si="63"/>
        <v>0.46666666666666667</v>
      </c>
      <c r="J165">
        <f t="shared" si="63"/>
        <v>1.3333333333333333</v>
      </c>
      <c r="K165">
        <f t="shared" si="63"/>
        <v>0.6</v>
      </c>
      <c r="L165">
        <f t="shared" ref="L165:U165" si="66">ABS(L141/15)</f>
        <v>1.2666666666666666</v>
      </c>
      <c r="M165">
        <f t="shared" si="66"/>
        <v>0.2</v>
      </c>
      <c r="N165">
        <f t="shared" si="66"/>
        <v>1.0666666666666667</v>
      </c>
      <c r="O165">
        <f t="shared" si="66"/>
        <v>0.2</v>
      </c>
      <c r="P165">
        <f t="shared" si="66"/>
        <v>0.66666666666666663</v>
      </c>
      <c r="Q165">
        <f t="shared" si="66"/>
        <v>0.26666666666666666</v>
      </c>
      <c r="R165">
        <f t="shared" si="66"/>
        <v>6.6666666666666666E-2</v>
      </c>
      <c r="S165">
        <f t="shared" si="66"/>
        <v>0.8</v>
      </c>
      <c r="T165">
        <f t="shared" si="66"/>
        <v>1.3333333333333333</v>
      </c>
      <c r="U165">
        <f t="shared" si="66"/>
        <v>1.7333333333333334</v>
      </c>
    </row>
    <row r="166" spans="1:21" x14ac:dyDescent="0.15">
      <c r="A166">
        <v>5</v>
      </c>
      <c r="B166">
        <f t="shared" si="63"/>
        <v>1.0666666666666667</v>
      </c>
      <c r="C166">
        <f t="shared" si="63"/>
        <v>0.93333333333333335</v>
      </c>
      <c r="D166">
        <f t="shared" si="63"/>
        <v>0.2</v>
      </c>
      <c r="E166">
        <f t="shared" si="63"/>
        <v>0.6</v>
      </c>
      <c r="F166">
        <f t="shared" si="63"/>
        <v>0</v>
      </c>
      <c r="G166">
        <f t="shared" si="63"/>
        <v>0</v>
      </c>
      <c r="H166">
        <f t="shared" si="63"/>
        <v>0.26666666666666666</v>
      </c>
      <c r="I166">
        <f t="shared" si="63"/>
        <v>1.0666666666666667</v>
      </c>
      <c r="J166">
        <f t="shared" si="63"/>
        <v>0.73333333333333328</v>
      </c>
      <c r="K166">
        <f t="shared" si="63"/>
        <v>1.2</v>
      </c>
      <c r="L166">
        <f t="shared" ref="L166:U166" si="67">ABS(L142/15)</f>
        <v>0.66666666666666663</v>
      </c>
      <c r="M166">
        <f t="shared" si="67"/>
        <v>0.4</v>
      </c>
      <c r="N166">
        <f t="shared" si="67"/>
        <v>0.46666666666666667</v>
      </c>
      <c r="O166">
        <f t="shared" si="67"/>
        <v>0.4</v>
      </c>
      <c r="P166">
        <f t="shared" si="67"/>
        <v>6.6666666666666666E-2</v>
      </c>
      <c r="Q166">
        <f t="shared" si="67"/>
        <v>0.33333333333333331</v>
      </c>
      <c r="R166">
        <f t="shared" si="67"/>
        <v>0.53333333333333333</v>
      </c>
      <c r="S166">
        <f t="shared" si="67"/>
        <v>0.2</v>
      </c>
      <c r="T166">
        <f t="shared" si="67"/>
        <v>0.73333333333333328</v>
      </c>
      <c r="U166">
        <f t="shared" si="67"/>
        <v>1.1333333333333333</v>
      </c>
    </row>
    <row r="167" spans="1:21" x14ac:dyDescent="0.15">
      <c r="A167">
        <v>6</v>
      </c>
      <c r="B167">
        <f t="shared" si="63"/>
        <v>1.0666666666666667</v>
      </c>
      <c r="C167">
        <f t="shared" si="63"/>
        <v>0.93333333333333335</v>
      </c>
      <c r="D167">
        <f t="shared" si="63"/>
        <v>0.2</v>
      </c>
      <c r="E167">
        <f t="shared" si="63"/>
        <v>0.6</v>
      </c>
      <c r="F167">
        <f t="shared" si="63"/>
        <v>0</v>
      </c>
      <c r="G167">
        <f t="shared" si="63"/>
        <v>0</v>
      </c>
      <c r="H167">
        <f t="shared" si="63"/>
        <v>0.26666666666666666</v>
      </c>
      <c r="I167">
        <f t="shared" si="63"/>
        <v>1.0666666666666667</v>
      </c>
      <c r="J167">
        <f t="shared" si="63"/>
        <v>0.73333333333333328</v>
      </c>
      <c r="K167">
        <f t="shared" si="63"/>
        <v>1.2</v>
      </c>
      <c r="L167">
        <f t="shared" ref="L167:U167" si="68">ABS(L143/15)</f>
        <v>0.66666666666666663</v>
      </c>
      <c r="M167">
        <f t="shared" si="68"/>
        <v>0.4</v>
      </c>
      <c r="N167">
        <f t="shared" si="68"/>
        <v>0.46666666666666667</v>
      </c>
      <c r="O167">
        <f t="shared" si="68"/>
        <v>0.4</v>
      </c>
      <c r="P167">
        <f t="shared" si="68"/>
        <v>6.6666666666666666E-2</v>
      </c>
      <c r="Q167">
        <f t="shared" si="68"/>
        <v>0.33333333333333331</v>
      </c>
      <c r="R167">
        <f t="shared" si="68"/>
        <v>0.53333333333333333</v>
      </c>
      <c r="S167">
        <f t="shared" si="68"/>
        <v>0.2</v>
      </c>
      <c r="T167">
        <f t="shared" si="68"/>
        <v>0.73333333333333328</v>
      </c>
      <c r="U167">
        <f t="shared" si="68"/>
        <v>1.1333333333333333</v>
      </c>
    </row>
    <row r="168" spans="1:21" x14ac:dyDescent="0.15">
      <c r="A168">
        <v>7</v>
      </c>
      <c r="B168">
        <f t="shared" si="63"/>
        <v>0.8</v>
      </c>
      <c r="C168">
        <f t="shared" si="63"/>
        <v>0.66666666666666663</v>
      </c>
      <c r="D168">
        <f t="shared" si="63"/>
        <v>0.46666666666666667</v>
      </c>
      <c r="E168">
        <f t="shared" si="63"/>
        <v>0.33333333333333331</v>
      </c>
      <c r="F168">
        <f t="shared" si="63"/>
        <v>0.26666666666666666</v>
      </c>
      <c r="G168">
        <f t="shared" si="63"/>
        <v>0.26666666666666666</v>
      </c>
      <c r="H168">
        <f t="shared" si="63"/>
        <v>0</v>
      </c>
      <c r="I168">
        <f t="shared" si="63"/>
        <v>0.8</v>
      </c>
      <c r="J168">
        <f t="shared" si="63"/>
        <v>1</v>
      </c>
      <c r="K168">
        <f t="shared" si="63"/>
        <v>0.93333333333333335</v>
      </c>
      <c r="L168">
        <f t="shared" ref="L168:U168" si="69">ABS(L144/15)</f>
        <v>0.93333333333333335</v>
      </c>
      <c r="M168">
        <f t="shared" si="69"/>
        <v>0.13333333333333333</v>
      </c>
      <c r="N168">
        <f t="shared" si="69"/>
        <v>0.73333333333333328</v>
      </c>
      <c r="O168">
        <f t="shared" si="69"/>
        <v>0.13333333333333333</v>
      </c>
      <c r="P168">
        <f t="shared" si="69"/>
        <v>0.33333333333333331</v>
      </c>
      <c r="Q168">
        <f t="shared" si="69"/>
        <v>6.6666666666666666E-2</v>
      </c>
      <c r="R168">
        <f t="shared" si="69"/>
        <v>0.26666666666666666</v>
      </c>
      <c r="S168">
        <f t="shared" si="69"/>
        <v>0.46666666666666667</v>
      </c>
      <c r="T168">
        <f t="shared" si="69"/>
        <v>1</v>
      </c>
      <c r="U168">
        <f t="shared" si="69"/>
        <v>1.4</v>
      </c>
    </row>
    <row r="169" spans="1:21" x14ac:dyDescent="0.15">
      <c r="A169">
        <v>8</v>
      </c>
      <c r="B169">
        <f t="shared" si="63"/>
        <v>0</v>
      </c>
      <c r="C169">
        <f t="shared" si="63"/>
        <v>0.13333333333333333</v>
      </c>
      <c r="D169">
        <f t="shared" si="63"/>
        <v>1.2666666666666666</v>
      </c>
      <c r="E169">
        <f t="shared" si="63"/>
        <v>0.46666666666666667</v>
      </c>
      <c r="F169">
        <f t="shared" si="63"/>
        <v>1.0666666666666667</v>
      </c>
      <c r="G169">
        <f t="shared" si="63"/>
        <v>1.0666666666666667</v>
      </c>
      <c r="H169">
        <f t="shared" si="63"/>
        <v>0.8</v>
      </c>
      <c r="I169">
        <f t="shared" si="63"/>
        <v>0</v>
      </c>
      <c r="J169">
        <f t="shared" si="63"/>
        <v>1.8</v>
      </c>
      <c r="K169">
        <f t="shared" si="63"/>
        <v>0.13333333333333333</v>
      </c>
      <c r="L169">
        <f t="shared" ref="L169:U169" si="70">ABS(L145/15)</f>
        <v>1.7333333333333334</v>
      </c>
      <c r="M169">
        <f t="shared" si="70"/>
        <v>0.66666666666666663</v>
      </c>
      <c r="N169">
        <f t="shared" si="70"/>
        <v>1.5333333333333334</v>
      </c>
      <c r="O169">
        <f t="shared" si="70"/>
        <v>0.66666666666666663</v>
      </c>
      <c r="P169">
        <f t="shared" si="70"/>
        <v>1.1333333333333333</v>
      </c>
      <c r="Q169">
        <f t="shared" si="70"/>
        <v>0.73333333333333328</v>
      </c>
      <c r="R169">
        <f t="shared" si="70"/>
        <v>0.53333333333333333</v>
      </c>
      <c r="S169">
        <f t="shared" si="70"/>
        <v>1.2666666666666666</v>
      </c>
      <c r="T169">
        <f t="shared" si="70"/>
        <v>1.8</v>
      </c>
      <c r="U169">
        <f t="shared" si="70"/>
        <v>2.2000000000000002</v>
      </c>
    </row>
    <row r="170" spans="1:21" x14ac:dyDescent="0.15">
      <c r="A170">
        <v>9</v>
      </c>
      <c r="B170">
        <f t="shared" si="63"/>
        <v>1.8</v>
      </c>
      <c r="C170">
        <f t="shared" si="63"/>
        <v>1.6666666666666667</v>
      </c>
      <c r="D170">
        <f t="shared" si="63"/>
        <v>0.53333333333333333</v>
      </c>
      <c r="E170">
        <f t="shared" si="63"/>
        <v>1.3333333333333333</v>
      </c>
      <c r="F170">
        <f t="shared" si="63"/>
        <v>0.73333333333333328</v>
      </c>
      <c r="G170">
        <f t="shared" si="63"/>
        <v>0.73333333333333328</v>
      </c>
      <c r="H170">
        <f t="shared" si="63"/>
        <v>1</v>
      </c>
      <c r="I170">
        <f t="shared" si="63"/>
        <v>1.8</v>
      </c>
      <c r="J170">
        <f t="shared" si="63"/>
        <v>0</v>
      </c>
      <c r="K170">
        <f t="shared" si="63"/>
        <v>1.9333333333333333</v>
      </c>
      <c r="L170">
        <f t="shared" ref="L170:U170" si="71">ABS(L146/15)</f>
        <v>6.6666666666666666E-2</v>
      </c>
      <c r="M170">
        <f t="shared" si="71"/>
        <v>1.1333333333333333</v>
      </c>
      <c r="N170">
        <f t="shared" si="71"/>
        <v>0.26666666666666666</v>
      </c>
      <c r="O170">
        <f t="shared" si="71"/>
        <v>1.1333333333333333</v>
      </c>
      <c r="P170">
        <f t="shared" si="71"/>
        <v>0.66666666666666663</v>
      </c>
      <c r="Q170">
        <f t="shared" si="71"/>
        <v>1.0666666666666667</v>
      </c>
      <c r="R170">
        <f t="shared" si="71"/>
        <v>1.2666666666666666</v>
      </c>
      <c r="S170">
        <f t="shared" si="71"/>
        <v>0.53333333333333333</v>
      </c>
      <c r="T170">
        <f t="shared" si="71"/>
        <v>0</v>
      </c>
      <c r="U170">
        <f t="shared" si="71"/>
        <v>0.4</v>
      </c>
    </row>
    <row r="171" spans="1:21" x14ac:dyDescent="0.15">
      <c r="A171">
        <v>10</v>
      </c>
      <c r="B171">
        <f t="shared" si="63"/>
        <v>0.13333333333333333</v>
      </c>
      <c r="C171">
        <f t="shared" si="63"/>
        <v>0.26666666666666666</v>
      </c>
      <c r="D171">
        <f t="shared" si="63"/>
        <v>1.4</v>
      </c>
      <c r="E171">
        <f t="shared" si="63"/>
        <v>0.6</v>
      </c>
      <c r="F171">
        <f t="shared" si="63"/>
        <v>1.2</v>
      </c>
      <c r="G171">
        <f t="shared" si="63"/>
        <v>1.2</v>
      </c>
      <c r="H171">
        <f t="shared" si="63"/>
        <v>0.93333333333333335</v>
      </c>
      <c r="I171">
        <f t="shared" si="63"/>
        <v>0.13333333333333333</v>
      </c>
      <c r="J171">
        <f t="shared" si="63"/>
        <v>1.9333333333333333</v>
      </c>
      <c r="K171">
        <f t="shared" si="63"/>
        <v>0</v>
      </c>
      <c r="L171">
        <f t="shared" ref="L171:U171" si="72">ABS(L147/15)</f>
        <v>1.8666666666666667</v>
      </c>
      <c r="M171">
        <f t="shared" si="72"/>
        <v>0.8</v>
      </c>
      <c r="N171">
        <f t="shared" si="72"/>
        <v>1.6666666666666667</v>
      </c>
      <c r="O171">
        <f t="shared" si="72"/>
        <v>0.8</v>
      </c>
      <c r="P171">
        <f t="shared" si="72"/>
        <v>1.2666666666666666</v>
      </c>
      <c r="Q171">
        <f t="shared" si="72"/>
        <v>0.8666666666666667</v>
      </c>
      <c r="R171">
        <f t="shared" si="72"/>
        <v>0.66666666666666663</v>
      </c>
      <c r="S171">
        <f t="shared" si="72"/>
        <v>1.4</v>
      </c>
      <c r="T171">
        <f t="shared" si="72"/>
        <v>1.9333333333333333</v>
      </c>
      <c r="U171">
        <f t="shared" si="72"/>
        <v>2.3333333333333335</v>
      </c>
    </row>
    <row r="172" spans="1:21" x14ac:dyDescent="0.15">
      <c r="A172">
        <v>11</v>
      </c>
      <c r="B172">
        <f t="shared" ref="B172:K172" si="73">ABS(B148/15)</f>
        <v>1.7333333333333334</v>
      </c>
      <c r="C172">
        <f t="shared" si="73"/>
        <v>1.6</v>
      </c>
      <c r="D172">
        <f t="shared" si="73"/>
        <v>0.46666666666666667</v>
      </c>
      <c r="E172">
        <f t="shared" si="73"/>
        <v>1.2666666666666666</v>
      </c>
      <c r="F172">
        <f t="shared" si="73"/>
        <v>0.66666666666666663</v>
      </c>
      <c r="G172">
        <f t="shared" si="73"/>
        <v>0.66666666666666663</v>
      </c>
      <c r="H172">
        <f t="shared" si="73"/>
        <v>0.93333333333333335</v>
      </c>
      <c r="I172">
        <f t="shared" si="73"/>
        <v>1.7333333333333334</v>
      </c>
      <c r="J172">
        <f t="shared" si="73"/>
        <v>6.6666666666666666E-2</v>
      </c>
      <c r="K172">
        <f t="shared" si="73"/>
        <v>1.8666666666666667</v>
      </c>
      <c r="L172">
        <f t="shared" ref="L172:U172" si="74">ABS(L148/15)</f>
        <v>0</v>
      </c>
      <c r="M172">
        <f t="shared" si="74"/>
        <v>1.0666666666666667</v>
      </c>
      <c r="N172">
        <f t="shared" si="74"/>
        <v>0.2</v>
      </c>
      <c r="O172">
        <f t="shared" si="74"/>
        <v>1.0666666666666667</v>
      </c>
      <c r="P172">
        <f t="shared" si="74"/>
        <v>0.6</v>
      </c>
      <c r="Q172">
        <f t="shared" si="74"/>
        <v>1</v>
      </c>
      <c r="R172">
        <f t="shared" si="74"/>
        <v>1.2</v>
      </c>
      <c r="S172">
        <f t="shared" si="74"/>
        <v>0.46666666666666667</v>
      </c>
      <c r="T172">
        <f t="shared" si="74"/>
        <v>6.6666666666666666E-2</v>
      </c>
      <c r="U172">
        <f t="shared" si="74"/>
        <v>0.46666666666666667</v>
      </c>
    </row>
    <row r="173" spans="1:21" x14ac:dyDescent="0.15">
      <c r="A173">
        <v>12</v>
      </c>
      <c r="B173">
        <f t="shared" ref="B173:K173" si="75">ABS(B149/15)</f>
        <v>0.66666666666666663</v>
      </c>
      <c r="C173">
        <f t="shared" si="75"/>
        <v>0.53333333333333333</v>
      </c>
      <c r="D173">
        <f t="shared" si="75"/>
        <v>0.6</v>
      </c>
      <c r="E173">
        <f t="shared" si="75"/>
        <v>0.2</v>
      </c>
      <c r="F173">
        <f t="shared" si="75"/>
        <v>0.4</v>
      </c>
      <c r="G173">
        <f t="shared" si="75"/>
        <v>0.4</v>
      </c>
      <c r="H173">
        <f t="shared" si="75"/>
        <v>0.13333333333333333</v>
      </c>
      <c r="I173">
        <f t="shared" si="75"/>
        <v>0.66666666666666663</v>
      </c>
      <c r="J173">
        <f t="shared" si="75"/>
        <v>1.1333333333333333</v>
      </c>
      <c r="K173">
        <f t="shared" si="75"/>
        <v>0.8</v>
      </c>
      <c r="L173">
        <f t="shared" ref="L173:U173" si="76">ABS(L149/15)</f>
        <v>1.0666666666666667</v>
      </c>
      <c r="M173">
        <f t="shared" si="76"/>
        <v>0</v>
      </c>
      <c r="N173">
        <f t="shared" si="76"/>
        <v>0.8666666666666667</v>
      </c>
      <c r="O173">
        <f t="shared" si="76"/>
        <v>0</v>
      </c>
      <c r="P173">
        <f t="shared" si="76"/>
        <v>0.46666666666666667</v>
      </c>
      <c r="Q173">
        <f t="shared" si="76"/>
        <v>6.6666666666666666E-2</v>
      </c>
      <c r="R173">
        <f t="shared" si="76"/>
        <v>0.13333333333333333</v>
      </c>
      <c r="S173">
        <f t="shared" si="76"/>
        <v>0.6</v>
      </c>
      <c r="T173">
        <f t="shared" si="76"/>
        <v>1.1333333333333333</v>
      </c>
      <c r="U173">
        <f t="shared" si="76"/>
        <v>1.5333333333333334</v>
      </c>
    </row>
    <row r="174" spans="1:21" x14ac:dyDescent="0.15">
      <c r="A174">
        <v>13</v>
      </c>
      <c r="B174">
        <f t="shared" ref="B174:K174" si="77">ABS(B150/15)</f>
        <v>1.5333333333333334</v>
      </c>
      <c r="C174">
        <f t="shared" si="77"/>
        <v>1.4</v>
      </c>
      <c r="D174">
        <f t="shared" si="77"/>
        <v>0.26666666666666666</v>
      </c>
      <c r="E174">
        <f t="shared" si="77"/>
        <v>1.0666666666666667</v>
      </c>
      <c r="F174">
        <f t="shared" si="77"/>
        <v>0.46666666666666667</v>
      </c>
      <c r="G174">
        <f t="shared" si="77"/>
        <v>0.46666666666666667</v>
      </c>
      <c r="H174">
        <f t="shared" si="77"/>
        <v>0.73333333333333328</v>
      </c>
      <c r="I174">
        <f t="shared" si="77"/>
        <v>1.5333333333333334</v>
      </c>
      <c r="J174">
        <f t="shared" si="77"/>
        <v>0.26666666666666666</v>
      </c>
      <c r="K174">
        <f t="shared" si="77"/>
        <v>1.6666666666666667</v>
      </c>
      <c r="L174">
        <f t="shared" ref="L174:U174" si="78">ABS(L150/15)</f>
        <v>0.2</v>
      </c>
      <c r="M174">
        <f t="shared" si="78"/>
        <v>0.8666666666666667</v>
      </c>
      <c r="N174">
        <f t="shared" si="78"/>
        <v>0</v>
      </c>
      <c r="O174">
        <f t="shared" si="78"/>
        <v>0.8666666666666667</v>
      </c>
      <c r="P174">
        <f t="shared" si="78"/>
        <v>0.4</v>
      </c>
      <c r="Q174">
        <f t="shared" si="78"/>
        <v>0.8</v>
      </c>
      <c r="R174">
        <f t="shared" si="78"/>
        <v>1</v>
      </c>
      <c r="S174">
        <f t="shared" si="78"/>
        <v>0.26666666666666666</v>
      </c>
      <c r="T174">
        <f t="shared" si="78"/>
        <v>0.26666666666666666</v>
      </c>
      <c r="U174">
        <f t="shared" si="78"/>
        <v>0.66666666666666663</v>
      </c>
    </row>
    <row r="175" spans="1:21" x14ac:dyDescent="0.15">
      <c r="A175">
        <v>14</v>
      </c>
      <c r="B175">
        <f t="shared" ref="B175:K175" si="79">ABS(B151/15)</f>
        <v>0.66666666666666663</v>
      </c>
      <c r="C175">
        <f t="shared" si="79"/>
        <v>0.53333333333333333</v>
      </c>
      <c r="D175">
        <f t="shared" si="79"/>
        <v>0.6</v>
      </c>
      <c r="E175">
        <f t="shared" si="79"/>
        <v>0.2</v>
      </c>
      <c r="F175">
        <f t="shared" si="79"/>
        <v>0.4</v>
      </c>
      <c r="G175">
        <f t="shared" si="79"/>
        <v>0.4</v>
      </c>
      <c r="H175">
        <f t="shared" si="79"/>
        <v>0.13333333333333333</v>
      </c>
      <c r="I175">
        <f t="shared" si="79"/>
        <v>0.66666666666666663</v>
      </c>
      <c r="J175">
        <f t="shared" si="79"/>
        <v>1.1333333333333333</v>
      </c>
      <c r="K175">
        <f t="shared" si="79"/>
        <v>0.8</v>
      </c>
      <c r="L175">
        <f t="shared" ref="L175:U175" si="80">ABS(L151/15)</f>
        <v>1.0666666666666667</v>
      </c>
      <c r="M175">
        <f t="shared" si="80"/>
        <v>0</v>
      </c>
      <c r="N175">
        <f t="shared" si="80"/>
        <v>0.8666666666666667</v>
      </c>
      <c r="O175">
        <f t="shared" si="80"/>
        <v>0</v>
      </c>
      <c r="P175">
        <f t="shared" si="80"/>
        <v>0.46666666666666667</v>
      </c>
      <c r="Q175">
        <f t="shared" si="80"/>
        <v>6.6666666666666666E-2</v>
      </c>
      <c r="R175">
        <f t="shared" si="80"/>
        <v>0.13333333333333333</v>
      </c>
      <c r="S175">
        <f t="shared" si="80"/>
        <v>0.6</v>
      </c>
      <c r="T175">
        <f t="shared" si="80"/>
        <v>1.1333333333333333</v>
      </c>
      <c r="U175">
        <f t="shared" si="80"/>
        <v>1.5333333333333334</v>
      </c>
    </row>
    <row r="176" spans="1:21" x14ac:dyDescent="0.15">
      <c r="A176">
        <v>15</v>
      </c>
      <c r="B176">
        <f t="shared" ref="B176:K176" si="81">ABS(B152/15)</f>
        <v>1.1333333333333333</v>
      </c>
      <c r="C176">
        <f t="shared" si="81"/>
        <v>1</v>
      </c>
      <c r="D176">
        <f t="shared" si="81"/>
        <v>0.13333333333333333</v>
      </c>
      <c r="E176">
        <f t="shared" si="81"/>
        <v>0.66666666666666663</v>
      </c>
      <c r="F176">
        <f t="shared" si="81"/>
        <v>6.6666666666666666E-2</v>
      </c>
      <c r="G176">
        <f t="shared" si="81"/>
        <v>6.6666666666666666E-2</v>
      </c>
      <c r="H176">
        <f t="shared" si="81"/>
        <v>0.33333333333333331</v>
      </c>
      <c r="I176">
        <f t="shared" si="81"/>
        <v>1.1333333333333333</v>
      </c>
      <c r="J176">
        <f t="shared" si="81"/>
        <v>0.66666666666666663</v>
      </c>
      <c r="K176">
        <f t="shared" si="81"/>
        <v>1.2666666666666666</v>
      </c>
      <c r="L176">
        <f t="shared" ref="L176:U176" si="82">ABS(L152/15)</f>
        <v>0.6</v>
      </c>
      <c r="M176">
        <f t="shared" si="82"/>
        <v>0.46666666666666667</v>
      </c>
      <c r="N176">
        <f t="shared" si="82"/>
        <v>0.4</v>
      </c>
      <c r="O176">
        <f t="shared" si="82"/>
        <v>0.46666666666666667</v>
      </c>
      <c r="P176">
        <f t="shared" si="82"/>
        <v>0</v>
      </c>
      <c r="Q176">
        <f t="shared" si="82"/>
        <v>0.4</v>
      </c>
      <c r="R176">
        <f t="shared" si="82"/>
        <v>0.6</v>
      </c>
      <c r="S176">
        <f t="shared" si="82"/>
        <v>0.13333333333333333</v>
      </c>
      <c r="T176">
        <f t="shared" si="82"/>
        <v>0.66666666666666663</v>
      </c>
      <c r="U176">
        <f t="shared" si="82"/>
        <v>1.0666666666666667</v>
      </c>
    </row>
    <row r="177" spans="1:21" x14ac:dyDescent="0.15">
      <c r="A177">
        <v>16</v>
      </c>
      <c r="B177">
        <f t="shared" ref="B177:K177" si="83">ABS(B153/15)</f>
        <v>0.73333333333333328</v>
      </c>
      <c r="C177">
        <f t="shared" si="83"/>
        <v>0.6</v>
      </c>
      <c r="D177">
        <f t="shared" si="83"/>
        <v>0.53333333333333333</v>
      </c>
      <c r="E177">
        <f t="shared" si="83"/>
        <v>0.26666666666666666</v>
      </c>
      <c r="F177">
        <f t="shared" si="83"/>
        <v>0.33333333333333331</v>
      </c>
      <c r="G177">
        <f t="shared" si="83"/>
        <v>0.33333333333333331</v>
      </c>
      <c r="H177">
        <f t="shared" si="83"/>
        <v>6.6666666666666666E-2</v>
      </c>
      <c r="I177">
        <f t="shared" si="83"/>
        <v>0.73333333333333328</v>
      </c>
      <c r="J177">
        <f t="shared" si="83"/>
        <v>1.0666666666666667</v>
      </c>
      <c r="K177">
        <f t="shared" si="83"/>
        <v>0.8666666666666667</v>
      </c>
      <c r="L177">
        <f t="shared" ref="L177:U177" si="84">ABS(L153/15)</f>
        <v>1</v>
      </c>
      <c r="M177">
        <f t="shared" si="84"/>
        <v>6.6666666666666666E-2</v>
      </c>
      <c r="N177">
        <f t="shared" si="84"/>
        <v>0.8</v>
      </c>
      <c r="O177">
        <f t="shared" si="84"/>
        <v>6.6666666666666666E-2</v>
      </c>
      <c r="P177">
        <f t="shared" si="84"/>
        <v>0.4</v>
      </c>
      <c r="Q177">
        <f t="shared" si="84"/>
        <v>0</v>
      </c>
      <c r="R177">
        <f t="shared" si="84"/>
        <v>0.2</v>
      </c>
      <c r="S177">
        <f t="shared" si="84"/>
        <v>0.53333333333333333</v>
      </c>
      <c r="T177">
        <f t="shared" si="84"/>
        <v>1.0666666666666667</v>
      </c>
      <c r="U177">
        <f t="shared" si="84"/>
        <v>1.4666666666666666</v>
      </c>
    </row>
    <row r="178" spans="1:21" x14ac:dyDescent="0.15">
      <c r="A178">
        <v>17</v>
      </c>
      <c r="B178">
        <f t="shared" ref="B178:K178" si="85">ABS(B154/15)</f>
        <v>0.53333333333333333</v>
      </c>
      <c r="C178">
        <f t="shared" si="85"/>
        <v>0.4</v>
      </c>
      <c r="D178">
        <f t="shared" si="85"/>
        <v>0.73333333333333328</v>
      </c>
      <c r="E178">
        <f t="shared" si="85"/>
        <v>6.6666666666666666E-2</v>
      </c>
      <c r="F178">
        <f t="shared" si="85"/>
        <v>0.53333333333333333</v>
      </c>
      <c r="G178">
        <f t="shared" si="85"/>
        <v>0.53333333333333333</v>
      </c>
      <c r="H178">
        <f t="shared" si="85"/>
        <v>0.26666666666666666</v>
      </c>
      <c r="I178">
        <f t="shared" si="85"/>
        <v>0.53333333333333333</v>
      </c>
      <c r="J178">
        <f t="shared" si="85"/>
        <v>1.2666666666666666</v>
      </c>
      <c r="K178">
        <f t="shared" si="85"/>
        <v>0.66666666666666663</v>
      </c>
      <c r="L178">
        <f t="shared" ref="L178:U178" si="86">ABS(L154/15)</f>
        <v>1.2</v>
      </c>
      <c r="M178">
        <f t="shared" si="86"/>
        <v>0.13333333333333333</v>
      </c>
      <c r="N178">
        <f t="shared" si="86"/>
        <v>1</v>
      </c>
      <c r="O178">
        <f t="shared" si="86"/>
        <v>0.13333333333333333</v>
      </c>
      <c r="P178">
        <f t="shared" si="86"/>
        <v>0.6</v>
      </c>
      <c r="Q178">
        <f t="shared" si="86"/>
        <v>0.2</v>
      </c>
      <c r="R178">
        <f t="shared" si="86"/>
        <v>0</v>
      </c>
      <c r="S178">
        <f t="shared" si="86"/>
        <v>0.73333333333333328</v>
      </c>
      <c r="T178">
        <f t="shared" si="86"/>
        <v>1.2666666666666666</v>
      </c>
      <c r="U178">
        <f t="shared" si="86"/>
        <v>1.6666666666666667</v>
      </c>
    </row>
    <row r="179" spans="1:21" x14ac:dyDescent="0.15">
      <c r="A179">
        <v>18</v>
      </c>
      <c r="B179">
        <f t="shared" ref="B179:K179" si="87">ABS(B155/15)</f>
        <v>1.2666666666666666</v>
      </c>
      <c r="C179">
        <f t="shared" si="87"/>
        <v>1.1333333333333333</v>
      </c>
      <c r="D179">
        <f t="shared" si="87"/>
        <v>0</v>
      </c>
      <c r="E179">
        <f t="shared" si="87"/>
        <v>0.8</v>
      </c>
      <c r="F179">
        <f t="shared" si="87"/>
        <v>0.2</v>
      </c>
      <c r="G179">
        <f t="shared" si="87"/>
        <v>0.2</v>
      </c>
      <c r="H179">
        <f t="shared" si="87"/>
        <v>0.46666666666666667</v>
      </c>
      <c r="I179">
        <f t="shared" si="87"/>
        <v>1.2666666666666666</v>
      </c>
      <c r="J179">
        <f t="shared" si="87"/>
        <v>0.53333333333333333</v>
      </c>
      <c r="K179">
        <f t="shared" si="87"/>
        <v>1.4</v>
      </c>
      <c r="L179">
        <f t="shared" ref="L179:U179" si="88">ABS(L155/15)</f>
        <v>0.46666666666666667</v>
      </c>
      <c r="M179">
        <f t="shared" si="88"/>
        <v>0.6</v>
      </c>
      <c r="N179">
        <f t="shared" si="88"/>
        <v>0.26666666666666666</v>
      </c>
      <c r="O179">
        <f t="shared" si="88"/>
        <v>0.6</v>
      </c>
      <c r="P179">
        <f t="shared" si="88"/>
        <v>0.13333333333333333</v>
      </c>
      <c r="Q179">
        <f t="shared" si="88"/>
        <v>0.53333333333333333</v>
      </c>
      <c r="R179">
        <f t="shared" si="88"/>
        <v>0.73333333333333328</v>
      </c>
      <c r="S179">
        <f t="shared" si="88"/>
        <v>0</v>
      </c>
      <c r="T179">
        <f t="shared" si="88"/>
        <v>0.53333333333333333</v>
      </c>
      <c r="U179">
        <f t="shared" si="88"/>
        <v>0.93333333333333335</v>
      </c>
    </row>
    <row r="180" spans="1:21" x14ac:dyDescent="0.15">
      <c r="A180">
        <v>19</v>
      </c>
      <c r="B180">
        <f t="shared" ref="B180:K180" si="89">ABS(B156/15)</f>
        <v>1.8</v>
      </c>
      <c r="C180">
        <f t="shared" si="89"/>
        <v>1.6666666666666667</v>
      </c>
      <c r="D180">
        <f t="shared" si="89"/>
        <v>0.53333333333333333</v>
      </c>
      <c r="E180">
        <f t="shared" si="89"/>
        <v>1.3333333333333333</v>
      </c>
      <c r="F180">
        <f t="shared" si="89"/>
        <v>0.73333333333333328</v>
      </c>
      <c r="G180">
        <f t="shared" si="89"/>
        <v>0.73333333333333328</v>
      </c>
      <c r="H180">
        <f t="shared" si="89"/>
        <v>1</v>
      </c>
      <c r="I180">
        <f t="shared" si="89"/>
        <v>1.8</v>
      </c>
      <c r="J180">
        <f t="shared" si="89"/>
        <v>0</v>
      </c>
      <c r="K180">
        <f t="shared" si="89"/>
        <v>1.9333333333333333</v>
      </c>
      <c r="L180">
        <f t="shared" ref="L180:U180" si="90">ABS(L156/15)</f>
        <v>6.6666666666666666E-2</v>
      </c>
      <c r="M180">
        <f t="shared" si="90"/>
        <v>1.1333333333333333</v>
      </c>
      <c r="N180">
        <f t="shared" si="90"/>
        <v>0.26666666666666666</v>
      </c>
      <c r="O180">
        <f t="shared" si="90"/>
        <v>1.1333333333333333</v>
      </c>
      <c r="P180">
        <f t="shared" si="90"/>
        <v>0.66666666666666663</v>
      </c>
      <c r="Q180">
        <f t="shared" si="90"/>
        <v>1.0666666666666667</v>
      </c>
      <c r="R180">
        <f t="shared" si="90"/>
        <v>1.2666666666666666</v>
      </c>
      <c r="S180">
        <f t="shared" si="90"/>
        <v>0.53333333333333333</v>
      </c>
      <c r="T180">
        <f t="shared" si="90"/>
        <v>0</v>
      </c>
      <c r="U180">
        <f t="shared" si="90"/>
        <v>0.4</v>
      </c>
    </row>
    <row r="181" spans="1:21" x14ac:dyDescent="0.15">
      <c r="A181">
        <v>20</v>
      </c>
      <c r="B181">
        <f t="shared" ref="B181:K181" si="91">ABS(B157/15)</f>
        <v>2.2000000000000002</v>
      </c>
      <c r="C181">
        <f t="shared" si="91"/>
        <v>2.0666666666666669</v>
      </c>
      <c r="D181">
        <f t="shared" si="91"/>
        <v>0.93333333333333335</v>
      </c>
      <c r="E181">
        <f t="shared" si="91"/>
        <v>1.7333333333333334</v>
      </c>
      <c r="F181">
        <f t="shared" si="91"/>
        <v>1.1333333333333333</v>
      </c>
      <c r="G181">
        <f t="shared" si="91"/>
        <v>1.1333333333333333</v>
      </c>
      <c r="H181">
        <f t="shared" si="91"/>
        <v>1.4</v>
      </c>
      <c r="I181">
        <f t="shared" si="91"/>
        <v>2.2000000000000002</v>
      </c>
      <c r="J181">
        <f t="shared" si="91"/>
        <v>0.4</v>
      </c>
      <c r="K181">
        <f t="shared" si="91"/>
        <v>2.3333333333333335</v>
      </c>
      <c r="L181">
        <f t="shared" ref="L181:U181" si="92">ABS(L157/15)</f>
        <v>0.46666666666666667</v>
      </c>
      <c r="M181">
        <f t="shared" si="92"/>
        <v>1.5333333333333334</v>
      </c>
      <c r="N181">
        <f t="shared" si="92"/>
        <v>0.66666666666666663</v>
      </c>
      <c r="O181">
        <f t="shared" si="92"/>
        <v>1.5333333333333334</v>
      </c>
      <c r="P181">
        <f t="shared" si="92"/>
        <v>1.0666666666666667</v>
      </c>
      <c r="Q181">
        <f t="shared" si="92"/>
        <v>1.4666666666666666</v>
      </c>
      <c r="R181">
        <f t="shared" si="92"/>
        <v>1.6666666666666667</v>
      </c>
      <c r="S181">
        <f t="shared" si="92"/>
        <v>0.93333333333333335</v>
      </c>
      <c r="T181">
        <f t="shared" si="92"/>
        <v>0.4</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0.2035539820408484</v>
      </c>
      <c r="D186">
        <f t="shared" si="94"/>
        <v>2.254637551637666</v>
      </c>
      <c r="E186">
        <f t="shared" si="94"/>
        <v>0.5538192525996809</v>
      </c>
      <c r="F186">
        <f t="shared" si="94"/>
        <v>1.7437957817669598</v>
      </c>
      <c r="G186">
        <f t="shared" si="94"/>
        <v>1.2673884932006869</v>
      </c>
      <c r="H186">
        <f t="shared" si="94"/>
        <v>1.0578644041047793</v>
      </c>
      <c r="I186">
        <f t="shared" si="94"/>
        <v>0</v>
      </c>
      <c r="J186">
        <f t="shared" si="94"/>
        <v>1.8944529262039287</v>
      </c>
      <c r="K186">
        <f t="shared" si="94"/>
        <v>0.15396345996584085</v>
      </c>
      <c r="L186">
        <f t="shared" ref="L186:U186" si="95">IF(L115=1,0,L162/SQRT(1-L115*L115))</f>
        <v>1.8339954186786964</v>
      </c>
      <c r="M186">
        <f t="shared" si="95"/>
        <v>0.8929430430918166</v>
      </c>
      <c r="N186">
        <f t="shared" si="95"/>
        <v>1.7163732408114267</v>
      </c>
      <c r="O186">
        <f t="shared" si="95"/>
        <v>0.84031289441251633</v>
      </c>
      <c r="P186">
        <f t="shared" si="95"/>
        <v>1.437402029914139</v>
      </c>
      <c r="Q186">
        <f t="shared" si="95"/>
        <v>0.90423901506083293</v>
      </c>
      <c r="R186">
        <f t="shared" si="95"/>
        <v>0.83598006425450644</v>
      </c>
      <c r="S186">
        <f t="shared" si="95"/>
        <v>1.4365425678930419</v>
      </c>
      <c r="T186">
        <f t="shared" si="95"/>
        <v>1.8029111075731965</v>
      </c>
      <c r="U186">
        <f t="shared" si="95"/>
        <v>2.3231038706016105</v>
      </c>
    </row>
    <row r="187" spans="1:21" x14ac:dyDescent="0.15">
      <c r="A187">
        <v>2</v>
      </c>
      <c r="B187">
        <f t="shared" si="93"/>
        <v>0.2035539820408484</v>
      </c>
      <c r="C187">
        <f t="shared" ref="C187:K187" si="96">IF(C116=1,0,C163/SQRT(1-C116*C116))</f>
        <v>0</v>
      </c>
      <c r="D187">
        <f t="shared" si="96"/>
        <v>1.2685002688155136</v>
      </c>
      <c r="E187">
        <f t="shared" si="96"/>
        <v>0.61593079941127238</v>
      </c>
      <c r="F187">
        <f t="shared" si="96"/>
        <v>1.0254330485189989</v>
      </c>
      <c r="G187">
        <f t="shared" si="96"/>
        <v>1.0231703367571561</v>
      </c>
      <c r="H187">
        <f t="shared" si="96"/>
        <v>0.79351486941786209</v>
      </c>
      <c r="I187">
        <f t="shared" si="96"/>
        <v>0.15791883805429105</v>
      </c>
      <c r="J187">
        <f t="shared" si="96"/>
        <v>1.7137263005763381</v>
      </c>
      <c r="K187">
        <f t="shared" si="96"/>
        <v>0.30640897217948615</v>
      </c>
      <c r="L187">
        <f t="shared" ref="L187:U187" si="97">IF(L116=1,0,L163/SQRT(1-L116*L116))</f>
        <v>1.674554833402834</v>
      </c>
      <c r="M187">
        <f t="shared" si="97"/>
        <v>0.60535295803697864</v>
      </c>
      <c r="N187">
        <f t="shared" si="97"/>
        <v>1.4591519664572548</v>
      </c>
      <c r="O187">
        <f t="shared" si="97"/>
        <v>0.61615352180296523</v>
      </c>
      <c r="P187">
        <f t="shared" si="97"/>
        <v>1.132570030346046</v>
      </c>
      <c r="Q187">
        <f t="shared" si="97"/>
        <v>0.62988134128849116</v>
      </c>
      <c r="R187">
        <f t="shared" si="97"/>
        <v>0.54904858963767988</v>
      </c>
      <c r="S187">
        <f t="shared" si="97"/>
        <v>1.3960296864593671</v>
      </c>
      <c r="T187">
        <f t="shared" si="97"/>
        <v>1.6843391927131195</v>
      </c>
      <c r="U187">
        <f t="shared" si="97"/>
        <v>2.1373574715604913</v>
      </c>
    </row>
    <row r="188" spans="1:21" x14ac:dyDescent="0.15">
      <c r="A188">
        <v>3</v>
      </c>
      <c r="B188">
        <f t="shared" si="93"/>
        <v>2.254637551637666</v>
      </c>
      <c r="C188">
        <f t="shared" ref="C188:K188" si="98">IF(C117=1,0,C164/SQRT(1-C117*C117))</f>
        <v>1.2685002688155136</v>
      </c>
      <c r="D188">
        <f t="shared" si="98"/>
        <v>0</v>
      </c>
      <c r="E188">
        <f t="shared" si="98"/>
        <v>0.84287643158414716</v>
      </c>
      <c r="F188">
        <f t="shared" si="98"/>
        <v>0.46361146926313956</v>
      </c>
      <c r="G188">
        <f t="shared" si="98"/>
        <v>0.24339383119875446</v>
      </c>
      <c r="H188">
        <f t="shared" si="98"/>
        <v>0.56717722476469734</v>
      </c>
      <c r="I188">
        <f t="shared" si="98"/>
        <v>1.4598132773364598</v>
      </c>
      <c r="J188">
        <f t="shared" si="98"/>
        <v>0.57118391915917743</v>
      </c>
      <c r="K188">
        <f t="shared" si="98"/>
        <v>1.5615558161216561</v>
      </c>
      <c r="L188">
        <f t="shared" ref="L188:U188" si="99">IF(L117=1,0,L164/SQRT(1-L117*L117))</f>
        <v>0.50817352682345074</v>
      </c>
      <c r="M188">
        <f t="shared" si="99"/>
        <v>0.79644320099974042</v>
      </c>
      <c r="N188">
        <f t="shared" si="99"/>
        <v>0.31405952344745597</v>
      </c>
      <c r="O188">
        <f t="shared" si="99"/>
        <v>0.71153939033031277</v>
      </c>
      <c r="P188">
        <f t="shared" si="99"/>
        <v>0.15624660996762219</v>
      </c>
      <c r="Q188">
        <f t="shared" si="99"/>
        <v>0.67095164948569752</v>
      </c>
      <c r="R188">
        <f t="shared" si="99"/>
        <v>1.0278964794724674</v>
      </c>
      <c r="S188">
        <f t="shared" si="99"/>
        <v>0</v>
      </c>
      <c r="T188">
        <f t="shared" si="99"/>
        <v>0.54171253189743007</v>
      </c>
      <c r="U188">
        <f t="shared" si="99"/>
        <v>1.0254103147611771</v>
      </c>
    </row>
    <row r="189" spans="1:21" x14ac:dyDescent="0.15">
      <c r="A189">
        <v>4</v>
      </c>
      <c r="B189">
        <f t="shared" si="93"/>
        <v>0.5538192525996809</v>
      </c>
      <c r="C189">
        <f t="shared" ref="C189:K189" si="100">IF(C118=1,0,C165/SQRT(1-C118*C118))</f>
        <v>0.61593079941127238</v>
      </c>
      <c r="D189">
        <f t="shared" si="100"/>
        <v>0.84287643158414716</v>
      </c>
      <c r="E189">
        <f t="shared" si="100"/>
        <v>0</v>
      </c>
      <c r="F189">
        <f t="shared" si="100"/>
        <v>0.64545749074558645</v>
      </c>
      <c r="G189">
        <f t="shared" si="100"/>
        <v>0.67356503693173853</v>
      </c>
      <c r="H189">
        <f t="shared" si="100"/>
        <v>0.40679424516286572</v>
      </c>
      <c r="I189">
        <f t="shared" si="100"/>
        <v>0.52379018226733953</v>
      </c>
      <c r="J189">
        <f t="shared" si="100"/>
        <v>1.3799766121275843</v>
      </c>
      <c r="K189">
        <f t="shared" si="100"/>
        <v>0.66299643152543875</v>
      </c>
      <c r="L189">
        <f t="shared" ref="L189:U189" si="101">IF(L118=1,0,L165/SQRT(1-L118*L118))</f>
        <v>1.3474145100678288</v>
      </c>
      <c r="M189">
        <f t="shared" si="101"/>
        <v>0.24011609032401349</v>
      </c>
      <c r="N189">
        <f t="shared" si="101"/>
        <v>1.1315865192022903</v>
      </c>
      <c r="O189">
        <f t="shared" si="101"/>
        <v>0.23293250916803701</v>
      </c>
      <c r="P189">
        <f t="shared" si="101"/>
        <v>0.76376630505195442</v>
      </c>
      <c r="Q189">
        <f t="shared" si="101"/>
        <v>0.28705918587862145</v>
      </c>
      <c r="R189">
        <f t="shared" si="101"/>
        <v>9.7072271968851667E-2</v>
      </c>
      <c r="S189">
        <f t="shared" si="101"/>
        <v>1.3156111325801967</v>
      </c>
      <c r="T189">
        <f t="shared" si="101"/>
        <v>1.3641023929621403</v>
      </c>
      <c r="U189">
        <f t="shared" si="101"/>
        <v>1.8107786485176864</v>
      </c>
    </row>
    <row r="190" spans="1:21" x14ac:dyDescent="0.15">
      <c r="A190">
        <v>5</v>
      </c>
      <c r="B190">
        <f t="shared" si="93"/>
        <v>1.7437957817669598</v>
      </c>
      <c r="C190">
        <f t="shared" ref="C190:K190" si="102">IF(C119=1,0,C166/SQRT(1-C119*C119))</f>
        <v>1.0254330485189989</v>
      </c>
      <c r="D190">
        <f t="shared" si="102"/>
        <v>0.46361146926313956</v>
      </c>
      <c r="E190">
        <f t="shared" si="102"/>
        <v>0.64545749074558645</v>
      </c>
      <c r="F190">
        <f t="shared" si="102"/>
        <v>0</v>
      </c>
      <c r="G190">
        <f t="shared" si="102"/>
        <v>0</v>
      </c>
      <c r="H190">
        <f t="shared" si="102"/>
        <v>0.30667683463255802</v>
      </c>
      <c r="I190">
        <f t="shared" si="102"/>
        <v>1.2097752833775568</v>
      </c>
      <c r="J190">
        <f t="shared" si="102"/>
        <v>0.77791764542453812</v>
      </c>
      <c r="K190">
        <f t="shared" si="102"/>
        <v>1.3231787972961968</v>
      </c>
      <c r="L190">
        <f t="shared" ref="L190:U190" si="103">IF(L119=1,0,L166/SQRT(1-L119*L119))</f>
        <v>0.71850163354600116</v>
      </c>
      <c r="M190">
        <f t="shared" si="103"/>
        <v>0.47675812778276971</v>
      </c>
      <c r="N190">
        <f t="shared" si="103"/>
        <v>0.53032628617463495</v>
      </c>
      <c r="O190">
        <f t="shared" si="103"/>
        <v>0.45277308575356345</v>
      </c>
      <c r="P190">
        <f t="shared" si="103"/>
        <v>7.429732472132336E-2</v>
      </c>
      <c r="Q190">
        <f t="shared" si="103"/>
        <v>0.37590443071368257</v>
      </c>
      <c r="R190">
        <f t="shared" si="103"/>
        <v>0.71598023766141894</v>
      </c>
      <c r="S190">
        <f t="shared" si="103"/>
        <v>0.21267842536241133</v>
      </c>
      <c r="T190">
        <f t="shared" si="103"/>
        <v>0.75015602298789397</v>
      </c>
      <c r="U190">
        <f t="shared" si="103"/>
        <v>1.228021291718328</v>
      </c>
    </row>
    <row r="191" spans="1:21" x14ac:dyDescent="0.15">
      <c r="A191">
        <v>6</v>
      </c>
      <c r="B191">
        <f t="shared" si="93"/>
        <v>1.2673884932006869</v>
      </c>
      <c r="C191">
        <f t="shared" ref="C191:K191" si="104">IF(C120=1,0,C167/SQRT(1-C120*C120))</f>
        <v>1.0231703367571561</v>
      </c>
      <c r="D191">
        <f t="shared" si="104"/>
        <v>0.24339383119875446</v>
      </c>
      <c r="E191">
        <f t="shared" si="104"/>
        <v>0.67356503693173853</v>
      </c>
      <c r="F191">
        <f t="shared" si="104"/>
        <v>0</v>
      </c>
      <c r="G191">
        <f t="shared" si="104"/>
        <v>0</v>
      </c>
      <c r="H191">
        <f t="shared" si="104"/>
        <v>0.30200947910847642</v>
      </c>
      <c r="I191">
        <f t="shared" si="104"/>
        <v>2.3179156826935823</v>
      </c>
      <c r="J191">
        <f t="shared" si="104"/>
        <v>1.2825121923783482</v>
      </c>
      <c r="K191">
        <f t="shared" si="104"/>
        <v>1.8415397648938872</v>
      </c>
      <c r="L191">
        <f t="shared" ref="L191:U191" si="105">IF(L120=1,0,L167/SQRT(1-L120*L120))</f>
        <v>1.1668930304491059</v>
      </c>
      <c r="M191">
        <f t="shared" si="105"/>
        <v>0.71301849796862959</v>
      </c>
      <c r="N191">
        <f t="shared" si="105"/>
        <v>0.93933799963033737</v>
      </c>
      <c r="O191">
        <f t="shared" si="105"/>
        <v>0.44506105399716822</v>
      </c>
      <c r="P191">
        <f t="shared" si="105"/>
        <v>7.2802157354599689E-2</v>
      </c>
      <c r="Q191">
        <f t="shared" si="105"/>
        <v>0.40986646555258999</v>
      </c>
      <c r="R191">
        <f t="shared" si="105"/>
        <v>1.0588589975254099</v>
      </c>
      <c r="S191">
        <f t="shared" si="105"/>
        <v>0.24311274294637841</v>
      </c>
      <c r="T191">
        <f t="shared" si="105"/>
        <v>1.0836767530194549</v>
      </c>
      <c r="U191">
        <f t="shared" si="105"/>
        <v>1.7405751031106331</v>
      </c>
    </row>
    <row r="192" spans="1:21" x14ac:dyDescent="0.15">
      <c r="A192">
        <v>7</v>
      </c>
      <c r="B192">
        <f t="shared" si="93"/>
        <v>1.0578644041047793</v>
      </c>
      <c r="C192">
        <f t="shared" ref="C192:K192" si="106">IF(C121=1,0,C168/SQRT(1-C121*C121))</f>
        <v>0.79351486941786209</v>
      </c>
      <c r="D192">
        <f t="shared" si="106"/>
        <v>0.56717722476469734</v>
      </c>
      <c r="E192">
        <f t="shared" si="106"/>
        <v>0.40679424516286572</v>
      </c>
      <c r="F192">
        <f t="shared" si="106"/>
        <v>0.30667683463255802</v>
      </c>
      <c r="G192">
        <f t="shared" si="106"/>
        <v>0.30200947910847642</v>
      </c>
      <c r="H192">
        <f t="shared" si="106"/>
        <v>0</v>
      </c>
      <c r="I192">
        <f t="shared" si="106"/>
        <v>0.94699491921734602</v>
      </c>
      <c r="J192">
        <f t="shared" si="106"/>
        <v>1.0420816249502667</v>
      </c>
      <c r="K192">
        <f t="shared" si="106"/>
        <v>1.0712324205122072</v>
      </c>
      <c r="L192">
        <f t="shared" ref="L192:U192" si="107">IF(L121=1,0,L168/SQRT(1-L121*L121))</f>
        <v>0.99161684220992019</v>
      </c>
      <c r="M192">
        <f t="shared" si="107"/>
        <v>0.15722219803806259</v>
      </c>
      <c r="N192">
        <f t="shared" si="107"/>
        <v>0.76907752561941845</v>
      </c>
      <c r="O192">
        <f t="shared" si="107"/>
        <v>0.31100217673371827</v>
      </c>
      <c r="P192">
        <f t="shared" si="107"/>
        <v>0.96045992167817695</v>
      </c>
      <c r="Q192">
        <f t="shared" si="107"/>
        <v>7.0706645609138183E-2</v>
      </c>
      <c r="R192">
        <f t="shared" si="107"/>
        <v>0.44600644171333043</v>
      </c>
      <c r="S192">
        <f t="shared" si="107"/>
        <v>0.54528818803853718</v>
      </c>
      <c r="T192">
        <f t="shared" si="107"/>
        <v>1.0142618659295441</v>
      </c>
      <c r="U192">
        <f t="shared" si="107"/>
        <v>1.450633201887787</v>
      </c>
    </row>
    <row r="193" spans="1:21" x14ac:dyDescent="0.15">
      <c r="A193">
        <v>8</v>
      </c>
      <c r="B193">
        <f t="shared" si="93"/>
        <v>0</v>
      </c>
      <c r="C193">
        <f t="shared" ref="C193:K193" si="108">IF(C122=1,0,C169/SQRT(1-C122*C122))</f>
        <v>0.15791883805429105</v>
      </c>
      <c r="D193">
        <f t="shared" si="108"/>
        <v>1.4598132773364598</v>
      </c>
      <c r="E193">
        <f t="shared" si="108"/>
        <v>0.52379018226733953</v>
      </c>
      <c r="F193">
        <f t="shared" si="108"/>
        <v>1.2097752833775568</v>
      </c>
      <c r="G193">
        <f t="shared" si="108"/>
        <v>2.3179156826935823</v>
      </c>
      <c r="H193">
        <f t="shared" si="108"/>
        <v>0.94699491921734602</v>
      </c>
      <c r="I193">
        <f t="shared" si="108"/>
        <v>0</v>
      </c>
      <c r="J193">
        <f t="shared" si="108"/>
        <v>2.1594329761436946</v>
      </c>
      <c r="K193">
        <f t="shared" si="108"/>
        <v>0.41608533655882429</v>
      </c>
      <c r="L193">
        <f t="shared" ref="L193:U193" si="109">IF(L122=1,0,L169/SQRT(1-L122*L122))</f>
        <v>2.8106552496312438</v>
      </c>
      <c r="M193">
        <f t="shared" si="109"/>
        <v>1.6170649671203616</v>
      </c>
      <c r="N193">
        <f t="shared" si="109"/>
        <v>1.8980137184345827</v>
      </c>
      <c r="O193">
        <f t="shared" si="109"/>
        <v>0.75583635841644137</v>
      </c>
      <c r="P193">
        <f t="shared" si="109"/>
        <v>1.3178538302721052</v>
      </c>
      <c r="Q193">
        <f t="shared" si="109"/>
        <v>0.85620838622862283</v>
      </c>
      <c r="R193">
        <f t="shared" si="109"/>
        <v>0.96875962853612319</v>
      </c>
      <c r="S193">
        <f t="shared" si="109"/>
        <v>1.4579101788165276</v>
      </c>
      <c r="T193">
        <f t="shared" si="109"/>
        <v>2.0437556008447264</v>
      </c>
      <c r="U193">
        <f t="shared" si="109"/>
        <v>2.7591846284341868</v>
      </c>
    </row>
    <row r="194" spans="1:21" x14ac:dyDescent="0.15">
      <c r="A194">
        <v>9</v>
      </c>
      <c r="B194">
        <f t="shared" si="93"/>
        <v>1.8944529262039287</v>
      </c>
      <c r="C194">
        <f t="shared" ref="C194:K194" si="110">IF(C123=1,0,C170/SQRT(1-C123*C123))</f>
        <v>1.7137263005763381</v>
      </c>
      <c r="D194">
        <f t="shared" si="110"/>
        <v>0.57118391915917743</v>
      </c>
      <c r="E194">
        <f t="shared" si="110"/>
        <v>1.3799766121275843</v>
      </c>
      <c r="F194">
        <f t="shared" si="110"/>
        <v>0.77791764542453812</v>
      </c>
      <c r="G194">
        <f t="shared" si="110"/>
        <v>1.2825121923783482</v>
      </c>
      <c r="H194">
        <f t="shared" si="110"/>
        <v>1.0420816249502667</v>
      </c>
      <c r="I194">
        <f t="shared" si="110"/>
        <v>2.1594329761436946</v>
      </c>
      <c r="J194">
        <f t="shared" si="110"/>
        <v>0</v>
      </c>
      <c r="K194">
        <f t="shared" si="110"/>
        <v>2.0794059481217504</v>
      </c>
      <c r="L194">
        <f t="shared" ref="L194:U194" si="111">IF(L123=1,0,L170/SQRT(1-L123*L123))</f>
        <v>7.8886639205538595E-2</v>
      </c>
      <c r="M194">
        <f t="shared" si="111"/>
        <v>1.2820818404173462</v>
      </c>
      <c r="N194">
        <f t="shared" si="111"/>
        <v>0.7444286782133025</v>
      </c>
      <c r="O194">
        <f t="shared" si="111"/>
        <v>1.1713663514791104</v>
      </c>
      <c r="P194">
        <f t="shared" si="111"/>
        <v>0.68329273779057942</v>
      </c>
      <c r="Q194">
        <f t="shared" si="111"/>
        <v>1.1662920379522601</v>
      </c>
      <c r="R194">
        <f t="shared" si="111"/>
        <v>1.6261731974904097</v>
      </c>
      <c r="S194">
        <f t="shared" si="111"/>
        <v>0.56159230491092105</v>
      </c>
      <c r="T194">
        <f t="shared" si="111"/>
        <v>0</v>
      </c>
      <c r="U194">
        <f t="shared" si="111"/>
        <v>0.50303484691779643</v>
      </c>
    </row>
    <row r="195" spans="1:21" x14ac:dyDescent="0.15">
      <c r="A195">
        <v>10</v>
      </c>
      <c r="B195">
        <f t="shared" si="93"/>
        <v>0.15396345996584085</v>
      </c>
      <c r="C195">
        <f t="shared" ref="C195:K195" si="112">IF(C124=1,0,C171/SQRT(1-C124*C124))</f>
        <v>0.30640897217948615</v>
      </c>
      <c r="D195">
        <f t="shared" si="112"/>
        <v>1.5615558161216561</v>
      </c>
      <c r="E195">
        <f t="shared" si="112"/>
        <v>0.66299643152543875</v>
      </c>
      <c r="F195">
        <f t="shared" si="112"/>
        <v>1.3231787972961968</v>
      </c>
      <c r="G195">
        <f t="shared" si="112"/>
        <v>1.8415397648938872</v>
      </c>
      <c r="H195">
        <f t="shared" si="112"/>
        <v>1.0712324205122072</v>
      </c>
      <c r="I195">
        <f t="shared" si="112"/>
        <v>0.41608533655882429</v>
      </c>
      <c r="J195">
        <f t="shared" si="112"/>
        <v>2.0794059481217504</v>
      </c>
      <c r="K195">
        <f t="shared" si="112"/>
        <v>0</v>
      </c>
      <c r="L195">
        <f t="shared" ref="L195:U195" si="113">IF(L124=1,0,L171/SQRT(1-L124*L124))</f>
        <v>2.7436486263776079</v>
      </c>
      <c r="M195">
        <f t="shared" si="113"/>
        <v>1.5098472871203545</v>
      </c>
      <c r="N195">
        <f t="shared" si="113"/>
        <v>1.8338748542326699</v>
      </c>
      <c r="O195">
        <f t="shared" si="113"/>
        <v>0.88956354932135717</v>
      </c>
      <c r="P195">
        <f t="shared" si="113"/>
        <v>1.4337394268003028</v>
      </c>
      <c r="Q195">
        <f t="shared" si="113"/>
        <v>0.93128966630282939</v>
      </c>
      <c r="R195">
        <f t="shared" si="113"/>
        <v>0.98747879619887013</v>
      </c>
      <c r="S195">
        <f t="shared" si="113"/>
        <v>1.5617371374996507</v>
      </c>
      <c r="T195">
        <f t="shared" si="113"/>
        <v>2.0667169687172104</v>
      </c>
      <c r="U195">
        <f t="shared" si="113"/>
        <v>2.7026026334265376</v>
      </c>
    </row>
    <row r="196" spans="1:21" x14ac:dyDescent="0.15">
      <c r="A196">
        <v>11</v>
      </c>
      <c r="B196">
        <f t="shared" ref="B196:K205" si="114">IF(B125=1,0,B172/SQRT(1-B125*B125))</f>
        <v>1.8339954186786964</v>
      </c>
      <c r="C196">
        <f t="shared" si="114"/>
        <v>1.674554833402834</v>
      </c>
      <c r="D196">
        <f t="shared" si="114"/>
        <v>0.50817352682345074</v>
      </c>
      <c r="E196">
        <f t="shared" si="114"/>
        <v>1.3474145100678288</v>
      </c>
      <c r="F196">
        <f t="shared" si="114"/>
        <v>0.71850163354600116</v>
      </c>
      <c r="G196">
        <f t="shared" si="114"/>
        <v>1.1668930304491059</v>
      </c>
      <c r="H196">
        <f t="shared" si="114"/>
        <v>0.99161684220992019</v>
      </c>
      <c r="I196">
        <f t="shared" si="114"/>
        <v>2.8106552496312438</v>
      </c>
      <c r="J196">
        <f t="shared" si="114"/>
        <v>7.8886639205538595E-2</v>
      </c>
      <c r="K196">
        <f t="shared" si="114"/>
        <v>2.7436486263776079</v>
      </c>
      <c r="L196">
        <f t="shared" ref="L196:U196" si="115">IF(L125=1,0,L172/SQRT(1-L125*L125))</f>
        <v>0</v>
      </c>
      <c r="M196">
        <f t="shared" si="115"/>
        <v>1.3397760543418493</v>
      </c>
      <c r="N196">
        <f t="shared" si="115"/>
        <v>0.24839749500770342</v>
      </c>
      <c r="O196">
        <f t="shared" si="115"/>
        <v>1.1438834166641456</v>
      </c>
      <c r="P196">
        <f t="shared" si="115"/>
        <v>0.62160040113585069</v>
      </c>
      <c r="Q196">
        <f t="shared" si="115"/>
        <v>1.0228817216203809</v>
      </c>
      <c r="R196">
        <f t="shared" si="115"/>
        <v>1.6325111546833193</v>
      </c>
      <c r="S196">
        <f t="shared" si="115"/>
        <v>0.5180909920810246</v>
      </c>
      <c r="T196">
        <f t="shared" si="115"/>
        <v>7.6202647662777442E-2</v>
      </c>
      <c r="U196">
        <f t="shared" si="115"/>
        <v>0.89802835162176531</v>
      </c>
    </row>
    <row r="197" spans="1:21" x14ac:dyDescent="0.15">
      <c r="A197">
        <v>12</v>
      </c>
      <c r="B197">
        <f t="shared" si="114"/>
        <v>0.8929430430918166</v>
      </c>
      <c r="C197">
        <f t="shared" si="114"/>
        <v>0.60535295803697864</v>
      </c>
      <c r="D197">
        <f t="shared" si="114"/>
        <v>0.79644320099974042</v>
      </c>
      <c r="E197">
        <f t="shared" si="114"/>
        <v>0.24011609032401349</v>
      </c>
      <c r="F197">
        <f t="shared" si="114"/>
        <v>0.47675812778276971</v>
      </c>
      <c r="G197">
        <f t="shared" si="114"/>
        <v>0.71301849796862959</v>
      </c>
      <c r="H197">
        <f t="shared" si="114"/>
        <v>0.15722219803806259</v>
      </c>
      <c r="I197">
        <f t="shared" si="114"/>
        <v>1.6170649671203616</v>
      </c>
      <c r="J197">
        <f t="shared" si="114"/>
        <v>1.2820818404173462</v>
      </c>
      <c r="K197">
        <f t="shared" si="114"/>
        <v>1.5098472871203545</v>
      </c>
      <c r="L197">
        <f t="shared" ref="L197:U197" si="116">IF(L126=1,0,L173/SQRT(1-L126*L126))</f>
        <v>1.3397760543418493</v>
      </c>
      <c r="M197">
        <f t="shared" si="116"/>
        <v>0</v>
      </c>
      <c r="N197">
        <f t="shared" si="116"/>
        <v>1.0661462848234422</v>
      </c>
      <c r="O197">
        <f t="shared" si="116"/>
        <v>0</v>
      </c>
      <c r="P197">
        <f t="shared" si="116"/>
        <v>0.53532720637933895</v>
      </c>
      <c r="Q197">
        <f t="shared" si="116"/>
        <v>9.3172662503415313E-2</v>
      </c>
      <c r="R197">
        <f t="shared" si="116"/>
        <v>0.23789854007714545</v>
      </c>
      <c r="S197">
        <f t="shared" si="116"/>
        <v>0.85498959805015828</v>
      </c>
      <c r="T197">
        <f t="shared" si="116"/>
        <v>1.2232284548505941</v>
      </c>
      <c r="U197">
        <f t="shared" si="116"/>
        <v>1.7294414856006233</v>
      </c>
    </row>
    <row r="198" spans="1:21" x14ac:dyDescent="0.15">
      <c r="A198">
        <v>13</v>
      </c>
      <c r="B198">
        <f t="shared" si="114"/>
        <v>1.7163732408114267</v>
      </c>
      <c r="C198">
        <f t="shared" si="114"/>
        <v>1.4591519664572548</v>
      </c>
      <c r="D198">
        <f t="shared" si="114"/>
        <v>0.31405952344745597</v>
      </c>
      <c r="E198">
        <f t="shared" si="114"/>
        <v>1.1315865192022903</v>
      </c>
      <c r="F198">
        <f t="shared" si="114"/>
        <v>0.53032628617463495</v>
      </c>
      <c r="G198">
        <f t="shared" si="114"/>
        <v>0.93933799963033737</v>
      </c>
      <c r="H198">
        <f t="shared" si="114"/>
        <v>0.76907752561941845</v>
      </c>
      <c r="I198">
        <f t="shared" si="114"/>
        <v>1.8980137184345827</v>
      </c>
      <c r="J198">
        <f t="shared" si="114"/>
        <v>0.7444286782133025</v>
      </c>
      <c r="K198">
        <f t="shared" si="114"/>
        <v>1.8338748542326699</v>
      </c>
      <c r="L198">
        <f t="shared" ref="L198:U198" si="117">IF(L127=1,0,L174/SQRT(1-L127*L127))</f>
        <v>0.24839749500770342</v>
      </c>
      <c r="M198">
        <f t="shared" si="117"/>
        <v>1.0661462848234422</v>
      </c>
      <c r="N198">
        <f t="shared" si="117"/>
        <v>0</v>
      </c>
      <c r="O198">
        <f t="shared" si="117"/>
        <v>0.90258361043121127</v>
      </c>
      <c r="P198">
        <f t="shared" si="117"/>
        <v>0.41226831394615693</v>
      </c>
      <c r="Q198">
        <f t="shared" si="117"/>
        <v>0.96830432688008061</v>
      </c>
      <c r="R198">
        <f t="shared" si="117"/>
        <v>1.39230191165576</v>
      </c>
      <c r="S198">
        <f t="shared" si="117"/>
        <v>0.28846980372848924</v>
      </c>
      <c r="T198">
        <f t="shared" si="117"/>
        <v>0.64159992218379969</v>
      </c>
      <c r="U198">
        <f t="shared" si="117"/>
        <v>0.87441863380934837</v>
      </c>
    </row>
    <row r="199" spans="1:21" x14ac:dyDescent="0.15">
      <c r="A199">
        <v>14</v>
      </c>
      <c r="B199">
        <f t="shared" si="114"/>
        <v>0.84031289441251633</v>
      </c>
      <c r="C199">
        <f t="shared" si="114"/>
        <v>0.61615352180296523</v>
      </c>
      <c r="D199">
        <f t="shared" si="114"/>
        <v>0.71153939033031277</v>
      </c>
      <c r="E199">
        <f t="shared" si="114"/>
        <v>0.23293250916803701</v>
      </c>
      <c r="F199">
        <f t="shared" si="114"/>
        <v>0.45277308575356345</v>
      </c>
      <c r="G199">
        <f t="shared" si="114"/>
        <v>0.44506105399716822</v>
      </c>
      <c r="H199">
        <f t="shared" si="114"/>
        <v>0.31100217673371827</v>
      </c>
      <c r="I199">
        <f t="shared" si="114"/>
        <v>0.75583635841644137</v>
      </c>
      <c r="J199">
        <f t="shared" si="114"/>
        <v>1.1713663514791104</v>
      </c>
      <c r="K199">
        <f t="shared" si="114"/>
        <v>0.88956354932135717</v>
      </c>
      <c r="L199">
        <f t="shared" ref="L199:U199" si="118">IF(L128=1,0,L175/SQRT(1-L128*L128))</f>
        <v>1.1438834166641456</v>
      </c>
      <c r="M199">
        <f t="shared" si="118"/>
        <v>0</v>
      </c>
      <c r="N199">
        <f t="shared" si="118"/>
        <v>0.90258361043121127</v>
      </c>
      <c r="O199">
        <f t="shared" si="118"/>
        <v>0</v>
      </c>
      <c r="P199">
        <f t="shared" si="118"/>
        <v>0.6882530505391089</v>
      </c>
      <c r="Q199">
        <f t="shared" si="118"/>
        <v>6.9071291674105306E-2</v>
      </c>
      <c r="R199">
        <f t="shared" si="118"/>
        <v>0.1959669409836628</v>
      </c>
      <c r="S199">
        <f t="shared" si="118"/>
        <v>0.6718903766913471</v>
      </c>
      <c r="T199">
        <f t="shared" si="118"/>
        <v>1.1540122186798405</v>
      </c>
      <c r="U199">
        <f t="shared" si="118"/>
        <v>1.6297647964360813</v>
      </c>
    </row>
    <row r="200" spans="1:21" x14ac:dyDescent="0.15">
      <c r="A200">
        <v>15</v>
      </c>
      <c r="B200">
        <f t="shared" si="114"/>
        <v>1.437402029914139</v>
      </c>
      <c r="C200">
        <f t="shared" si="114"/>
        <v>1.132570030346046</v>
      </c>
      <c r="D200">
        <f t="shared" si="114"/>
        <v>0.15624660996762219</v>
      </c>
      <c r="E200">
        <f t="shared" si="114"/>
        <v>0.76376630505195442</v>
      </c>
      <c r="F200">
        <f t="shared" si="114"/>
        <v>7.429732472132336E-2</v>
      </c>
      <c r="G200">
        <f t="shared" si="114"/>
        <v>7.2802157354599689E-2</v>
      </c>
      <c r="H200">
        <f t="shared" si="114"/>
        <v>0.96045992167817695</v>
      </c>
      <c r="I200">
        <f t="shared" si="114"/>
        <v>1.3178538302721052</v>
      </c>
      <c r="J200">
        <f t="shared" si="114"/>
        <v>0.68329273779057942</v>
      </c>
      <c r="K200">
        <f t="shared" si="114"/>
        <v>1.4337394268003028</v>
      </c>
      <c r="L200">
        <f t="shared" ref="L200:U200" si="119">IF(L129=1,0,L176/SQRT(1-L129*L129))</f>
        <v>0.62160040113585069</v>
      </c>
      <c r="M200">
        <f t="shared" si="119"/>
        <v>0.53532720637933895</v>
      </c>
      <c r="N200">
        <f t="shared" si="119"/>
        <v>0.41226831394615693</v>
      </c>
      <c r="O200">
        <f t="shared" si="119"/>
        <v>0.6882530505391089</v>
      </c>
      <c r="P200">
        <f t="shared" si="119"/>
        <v>0</v>
      </c>
      <c r="Q200">
        <f t="shared" si="119"/>
        <v>0.42276448502385161</v>
      </c>
      <c r="R200">
        <f t="shared" si="119"/>
        <v>0.86290917978974846</v>
      </c>
      <c r="S200">
        <f t="shared" si="119"/>
        <v>0.14953498050058392</v>
      </c>
      <c r="T200">
        <f t="shared" si="119"/>
        <v>0.66905645351003484</v>
      </c>
      <c r="U200">
        <f t="shared" si="119"/>
        <v>1.0783886065640975</v>
      </c>
    </row>
    <row r="201" spans="1:21" x14ac:dyDescent="0.15">
      <c r="A201">
        <v>16</v>
      </c>
      <c r="B201">
        <f t="shared" si="114"/>
        <v>0.90423901506083293</v>
      </c>
      <c r="C201">
        <f t="shared" si="114"/>
        <v>0.62988134128849116</v>
      </c>
      <c r="D201">
        <f t="shared" si="114"/>
        <v>0.67095164948569752</v>
      </c>
      <c r="E201">
        <f t="shared" si="114"/>
        <v>0.28705918587862145</v>
      </c>
      <c r="F201">
        <f t="shared" si="114"/>
        <v>0.37590443071368257</v>
      </c>
      <c r="G201">
        <f t="shared" si="114"/>
        <v>0.40986646555258999</v>
      </c>
      <c r="H201">
        <f t="shared" si="114"/>
        <v>7.0706645609138183E-2</v>
      </c>
      <c r="I201">
        <f t="shared" si="114"/>
        <v>0.85620838622862283</v>
      </c>
      <c r="J201">
        <f t="shared" si="114"/>
        <v>1.1662920379522601</v>
      </c>
      <c r="K201">
        <f t="shared" si="114"/>
        <v>0.93128966630282939</v>
      </c>
      <c r="L201">
        <f t="shared" ref="L201:U201" si="120">IF(L130=1,0,L177/SQRT(1-L130*L130))</f>
        <v>1.0228817216203809</v>
      </c>
      <c r="M201">
        <f t="shared" si="120"/>
        <v>9.3172662503415313E-2</v>
      </c>
      <c r="N201">
        <f t="shared" si="120"/>
        <v>0.96830432688008061</v>
      </c>
      <c r="O201">
        <f t="shared" si="120"/>
        <v>6.9071291674105306E-2</v>
      </c>
      <c r="P201">
        <f t="shared" si="120"/>
        <v>0.42276448502385161</v>
      </c>
      <c r="Q201">
        <f t="shared" si="120"/>
        <v>0</v>
      </c>
      <c r="R201">
        <f t="shared" si="120"/>
        <v>0.24550182699291279</v>
      </c>
      <c r="S201">
        <f t="shared" si="120"/>
        <v>0.59040532084989794</v>
      </c>
      <c r="T201">
        <f t="shared" si="120"/>
        <v>1.1086467295720812</v>
      </c>
      <c r="U201">
        <f t="shared" si="120"/>
        <v>1.5066085043537589</v>
      </c>
    </row>
    <row r="202" spans="1:21" x14ac:dyDescent="0.15">
      <c r="A202">
        <v>17</v>
      </c>
      <c r="B202">
        <f t="shared" si="114"/>
        <v>0.83598006425450644</v>
      </c>
      <c r="C202">
        <f t="shared" si="114"/>
        <v>0.54904858963767988</v>
      </c>
      <c r="D202">
        <f t="shared" si="114"/>
        <v>1.0278964794724674</v>
      </c>
      <c r="E202">
        <f t="shared" si="114"/>
        <v>9.7072271968851667E-2</v>
      </c>
      <c r="F202">
        <f t="shared" si="114"/>
        <v>0.71598023766141894</v>
      </c>
      <c r="G202">
        <f t="shared" si="114"/>
        <v>1.0588589975254099</v>
      </c>
      <c r="H202">
        <f t="shared" si="114"/>
        <v>0.44600644171333043</v>
      </c>
      <c r="I202">
        <f t="shared" si="114"/>
        <v>0.96875962853612319</v>
      </c>
      <c r="J202">
        <f t="shared" si="114"/>
        <v>1.6261731974904097</v>
      </c>
      <c r="K202">
        <f t="shared" si="114"/>
        <v>0.98747879619887013</v>
      </c>
      <c r="L202">
        <f t="shared" ref="L202:U202" si="121">IF(L131=1,0,L178/SQRT(1-L131*L131))</f>
        <v>1.6325111546833193</v>
      </c>
      <c r="M202">
        <f t="shared" si="121"/>
        <v>0.23789854007714545</v>
      </c>
      <c r="N202">
        <f t="shared" si="121"/>
        <v>1.39230191165576</v>
      </c>
      <c r="O202">
        <f t="shared" si="121"/>
        <v>0.1959669409836628</v>
      </c>
      <c r="P202">
        <f t="shared" si="121"/>
        <v>0.86290917978974846</v>
      </c>
      <c r="Q202">
        <f t="shared" si="121"/>
        <v>0.24550182699291279</v>
      </c>
      <c r="R202">
        <f t="shared" si="121"/>
        <v>0</v>
      </c>
      <c r="S202">
        <f t="shared" si="121"/>
        <v>1.0420722136848963</v>
      </c>
      <c r="T202">
        <f t="shared" si="121"/>
        <v>1.4762015324925661</v>
      </c>
      <c r="U202">
        <f t="shared" si="121"/>
        <v>2.0984945511098188</v>
      </c>
    </row>
    <row r="203" spans="1:21" x14ac:dyDescent="0.15">
      <c r="A203">
        <v>18</v>
      </c>
      <c r="B203">
        <f t="shared" si="114"/>
        <v>1.4365425678930419</v>
      </c>
      <c r="C203">
        <f t="shared" si="114"/>
        <v>1.3960296864593671</v>
      </c>
      <c r="D203">
        <f t="shared" si="114"/>
        <v>0</v>
      </c>
      <c r="E203">
        <f t="shared" si="114"/>
        <v>1.3156111325801967</v>
      </c>
      <c r="F203">
        <f t="shared" si="114"/>
        <v>0.21267842536241133</v>
      </c>
      <c r="G203">
        <f t="shared" si="114"/>
        <v>0.24311274294637841</v>
      </c>
      <c r="H203">
        <f t="shared" si="114"/>
        <v>0.54528818803853718</v>
      </c>
      <c r="I203">
        <f t="shared" si="114"/>
        <v>1.4579101788165276</v>
      </c>
      <c r="J203">
        <f t="shared" si="114"/>
        <v>0.56159230491092105</v>
      </c>
      <c r="K203">
        <f t="shared" si="114"/>
        <v>1.5617371374996507</v>
      </c>
      <c r="L203">
        <f t="shared" ref="L203:U203" si="122">IF(L132=1,0,L179/SQRT(1-L132*L132))</f>
        <v>0.5180909920810246</v>
      </c>
      <c r="M203">
        <f t="shared" si="122"/>
        <v>0.85498959805015828</v>
      </c>
      <c r="N203">
        <f t="shared" si="122"/>
        <v>0.28846980372848924</v>
      </c>
      <c r="O203">
        <f t="shared" si="122"/>
        <v>0.6718903766913471</v>
      </c>
      <c r="P203">
        <f t="shared" si="122"/>
        <v>0.14953498050058392</v>
      </c>
      <c r="Q203">
        <f t="shared" si="122"/>
        <v>0.59040532084989794</v>
      </c>
      <c r="R203">
        <f t="shared" si="122"/>
        <v>1.0420722136848963</v>
      </c>
      <c r="S203">
        <f t="shared" si="122"/>
        <v>0</v>
      </c>
      <c r="T203">
        <f t="shared" si="122"/>
        <v>0.55074481563463273</v>
      </c>
      <c r="U203">
        <f t="shared" si="122"/>
        <v>1.0001320129208073</v>
      </c>
    </row>
    <row r="204" spans="1:21" x14ac:dyDescent="0.15">
      <c r="A204">
        <v>19</v>
      </c>
      <c r="B204">
        <f t="shared" si="114"/>
        <v>1.8029111075731965</v>
      </c>
      <c r="C204">
        <f t="shared" si="114"/>
        <v>1.6843391927131195</v>
      </c>
      <c r="D204">
        <f t="shared" si="114"/>
        <v>0.54171253189743007</v>
      </c>
      <c r="E204">
        <f t="shared" si="114"/>
        <v>1.3641023929621403</v>
      </c>
      <c r="F204">
        <f t="shared" si="114"/>
        <v>0.75015602298789397</v>
      </c>
      <c r="G204">
        <f t="shared" si="114"/>
        <v>1.0836767530194549</v>
      </c>
      <c r="H204">
        <f t="shared" si="114"/>
        <v>1.0142618659295441</v>
      </c>
      <c r="I204">
        <f t="shared" si="114"/>
        <v>2.0437556008447264</v>
      </c>
      <c r="J204">
        <f t="shared" si="114"/>
        <v>0</v>
      </c>
      <c r="K204">
        <f t="shared" si="114"/>
        <v>2.0667169687172104</v>
      </c>
      <c r="L204">
        <f t="shared" ref="L204:U204" si="123">IF(L133=1,0,L180/SQRT(1-L133*L133))</f>
        <v>7.6202647662777442E-2</v>
      </c>
      <c r="M204">
        <f t="shared" si="123"/>
        <v>1.2232284548505941</v>
      </c>
      <c r="N204">
        <f t="shared" si="123"/>
        <v>0.64159992218379969</v>
      </c>
      <c r="O204">
        <f t="shared" si="123"/>
        <v>1.1540122186798405</v>
      </c>
      <c r="P204">
        <f t="shared" si="123"/>
        <v>0.66905645351003484</v>
      </c>
      <c r="Q204">
        <f t="shared" si="123"/>
        <v>1.1086467295720812</v>
      </c>
      <c r="R204">
        <f t="shared" si="123"/>
        <v>1.4762015324925661</v>
      </c>
      <c r="S204">
        <f t="shared" si="123"/>
        <v>0.55074481563463273</v>
      </c>
      <c r="T204">
        <f t="shared" si="123"/>
        <v>0</v>
      </c>
      <c r="U204">
        <f t="shared" si="123"/>
        <v>0.48430385926764047</v>
      </c>
    </row>
    <row r="205" spans="1:21" x14ac:dyDescent="0.15">
      <c r="A205">
        <v>20</v>
      </c>
      <c r="B205">
        <f t="shared" si="114"/>
        <v>2.3231038706016105</v>
      </c>
      <c r="C205">
        <f t="shared" si="114"/>
        <v>2.1373574715604913</v>
      </c>
      <c r="D205">
        <f t="shared" si="114"/>
        <v>1.0254103147611771</v>
      </c>
      <c r="E205">
        <f t="shared" si="114"/>
        <v>1.8107786485176864</v>
      </c>
      <c r="F205">
        <f t="shared" si="114"/>
        <v>1.228021291718328</v>
      </c>
      <c r="G205">
        <f t="shared" si="114"/>
        <v>1.7405751031106331</v>
      </c>
      <c r="H205">
        <f t="shared" si="114"/>
        <v>1.450633201887787</v>
      </c>
      <c r="I205">
        <f t="shared" si="114"/>
        <v>2.7591846284341868</v>
      </c>
      <c r="J205">
        <f t="shared" si="114"/>
        <v>0.50303484691779643</v>
      </c>
      <c r="K205">
        <f t="shared" si="114"/>
        <v>2.7026026334265376</v>
      </c>
      <c r="L205">
        <f t="shared" ref="L205:U205" si="124">IF(L134=1,0,L181/SQRT(1-L134*L134))</f>
        <v>0.89802835162176531</v>
      </c>
      <c r="M205">
        <f t="shared" si="124"/>
        <v>1.7294414856006233</v>
      </c>
      <c r="N205">
        <f t="shared" si="124"/>
        <v>0.87441863380934837</v>
      </c>
      <c r="O205">
        <f t="shared" si="124"/>
        <v>1.6297647964360813</v>
      </c>
      <c r="P205">
        <f t="shared" si="124"/>
        <v>1.0783886065640975</v>
      </c>
      <c r="Q205">
        <f t="shared" si="124"/>
        <v>1.5066085043537589</v>
      </c>
      <c r="R205">
        <f t="shared" si="124"/>
        <v>2.0984945511098188</v>
      </c>
      <c r="S205">
        <f t="shared" si="124"/>
        <v>1.0001320129208073</v>
      </c>
      <c r="T205">
        <f t="shared" si="124"/>
        <v>0.48430385926764047</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0.83870205714821833</v>
      </c>
      <c r="D211">
        <f t="shared" si="125"/>
        <v>2.4156088377555691E-2</v>
      </c>
      <c r="E211">
        <f t="shared" si="125"/>
        <v>0.57970255091875145</v>
      </c>
      <c r="F211">
        <f t="shared" si="125"/>
        <v>8.1194706298672842E-2</v>
      </c>
      <c r="G211">
        <f t="shared" si="125"/>
        <v>0.20501641219122474</v>
      </c>
      <c r="H211">
        <f t="shared" si="125"/>
        <v>0.29011726552787631</v>
      </c>
      <c r="I211">
        <f t="shared" si="125"/>
        <v>1</v>
      </c>
      <c r="J211">
        <f t="shared" si="125"/>
        <v>5.8164917015896427E-2</v>
      </c>
      <c r="K211">
        <f t="shared" si="125"/>
        <v>0.87763854672013897</v>
      </c>
      <c r="L211">
        <f t="shared" ref="L211:U211" si="126">$A$208*NORMSDIST(-1*ABS(L186))</f>
        <v>6.6654674208384043E-2</v>
      </c>
      <c r="M211">
        <f t="shared" si="126"/>
        <v>0.37188767504176351</v>
      </c>
      <c r="N211">
        <f t="shared" si="126"/>
        <v>8.6093750995849927E-2</v>
      </c>
      <c r="O211">
        <f t="shared" si="126"/>
        <v>0.40073297355279092</v>
      </c>
      <c r="P211">
        <f t="shared" si="126"/>
        <v>0.15060379235015381</v>
      </c>
      <c r="Q211">
        <f t="shared" si="126"/>
        <v>0.36586867641632026</v>
      </c>
      <c r="R211">
        <f t="shared" si="126"/>
        <v>0.40316611840598343</v>
      </c>
      <c r="S211">
        <f t="shared" si="126"/>
        <v>0.15084801263453815</v>
      </c>
      <c r="T211">
        <f t="shared" si="126"/>
        <v>7.1402176284617896E-2</v>
      </c>
      <c r="U211">
        <f t="shared" si="126"/>
        <v>2.0173573104682006E-2</v>
      </c>
    </row>
    <row r="212" spans="1:21" x14ac:dyDescent="0.15">
      <c r="A212">
        <v>2</v>
      </c>
      <c r="B212">
        <f t="shared" ref="B212:K212" si="127">$A$208*NORMSDIST(-1*ABS(B187))</f>
        <v>0.83870205714821833</v>
      </c>
      <c r="C212">
        <f t="shared" si="127"/>
        <v>1</v>
      </c>
      <c r="D212">
        <f t="shared" si="127"/>
        <v>0.20461935478463772</v>
      </c>
      <c r="E212">
        <f t="shared" si="127"/>
        <v>0.53794019297799878</v>
      </c>
      <c r="F212">
        <f t="shared" si="127"/>
        <v>0.30515890105561133</v>
      </c>
      <c r="G212">
        <f t="shared" si="127"/>
        <v>0.30622731544217591</v>
      </c>
      <c r="H212">
        <f t="shared" si="127"/>
        <v>0.42747790952839443</v>
      </c>
      <c r="I212">
        <f t="shared" si="127"/>
        <v>0.8745207537049573</v>
      </c>
      <c r="J212">
        <f t="shared" si="127"/>
        <v>8.6579004275030902E-2</v>
      </c>
      <c r="K212">
        <f t="shared" si="127"/>
        <v>0.75929327787460132</v>
      </c>
      <c r="L212">
        <f t="shared" ref="L212:U212" si="128">$A$208*NORMSDIST(-1*ABS(L187))</f>
        <v>9.4021607391225989E-2</v>
      </c>
      <c r="M212">
        <f t="shared" si="128"/>
        <v>0.54494450069805811</v>
      </c>
      <c r="N212">
        <f t="shared" si="128"/>
        <v>0.14452328591658742</v>
      </c>
      <c r="O212">
        <f t="shared" si="128"/>
        <v>0.53779320059194247</v>
      </c>
      <c r="P212">
        <f t="shared" si="128"/>
        <v>0.2573948601221166</v>
      </c>
      <c r="Q212">
        <f t="shared" si="128"/>
        <v>0.52877222148811254</v>
      </c>
      <c r="R212">
        <f t="shared" si="128"/>
        <v>0.58297210491728124</v>
      </c>
      <c r="S212">
        <f t="shared" si="128"/>
        <v>0.16270555572742962</v>
      </c>
      <c r="T212">
        <f t="shared" si="128"/>
        <v>9.2116135106359881E-2</v>
      </c>
      <c r="U212">
        <f t="shared" si="128"/>
        <v>3.2568927686767273E-2</v>
      </c>
    </row>
    <row r="213" spans="1:21" x14ac:dyDescent="0.15">
      <c r="A213">
        <v>3</v>
      </c>
      <c r="B213">
        <f t="shared" ref="B213:K213" si="129">$A$208*NORMSDIST(-1*ABS(B188))</f>
        <v>2.4156088377555691E-2</v>
      </c>
      <c r="C213">
        <f t="shared" si="129"/>
        <v>0.20461935478463772</v>
      </c>
      <c r="D213">
        <f t="shared" si="129"/>
        <v>1</v>
      </c>
      <c r="E213">
        <f t="shared" si="129"/>
        <v>0.39929755598977629</v>
      </c>
      <c r="F213">
        <f t="shared" si="129"/>
        <v>0.6429261356419198</v>
      </c>
      <c r="G213">
        <f t="shared" si="129"/>
        <v>0.80770032214277643</v>
      </c>
      <c r="H213">
        <f t="shared" si="129"/>
        <v>0.57059378003229766</v>
      </c>
      <c r="I213">
        <f t="shared" si="129"/>
        <v>0.14434139849155467</v>
      </c>
      <c r="J213">
        <f t="shared" si="129"/>
        <v>0.567874977618679</v>
      </c>
      <c r="K213">
        <f t="shared" si="129"/>
        <v>0.11839266509915042</v>
      </c>
      <c r="L213">
        <f t="shared" ref="L213:U213" si="130">$A$208*NORMSDIST(-1*ABS(L188))</f>
        <v>0.61133165468194473</v>
      </c>
      <c r="M213">
        <f t="shared" si="130"/>
        <v>0.42577447671412866</v>
      </c>
      <c r="N213">
        <f t="shared" si="130"/>
        <v>0.75347583087613423</v>
      </c>
      <c r="O213">
        <f t="shared" si="130"/>
        <v>0.47675005043548163</v>
      </c>
      <c r="P213">
        <f t="shared" si="130"/>
        <v>0.87583863842107934</v>
      </c>
      <c r="Q213">
        <f t="shared" si="130"/>
        <v>0.5022513315754833</v>
      </c>
      <c r="R213">
        <f t="shared" si="130"/>
        <v>0.30399852577914399</v>
      </c>
      <c r="S213">
        <f t="shared" si="130"/>
        <v>1</v>
      </c>
      <c r="T213">
        <f t="shared" si="130"/>
        <v>0.58801655527341468</v>
      </c>
      <c r="U213">
        <f t="shared" si="130"/>
        <v>0.30516962323872188</v>
      </c>
    </row>
    <row r="214" spans="1:21" x14ac:dyDescent="0.15">
      <c r="A214">
        <v>4</v>
      </c>
      <c r="B214">
        <f t="shared" ref="B214:K214" si="131">$A$208*NORMSDIST(-1*ABS(B189))</f>
        <v>0.57970255091875145</v>
      </c>
      <c r="C214">
        <f t="shared" si="131"/>
        <v>0.53794019297799878</v>
      </c>
      <c r="D214">
        <f t="shared" si="131"/>
        <v>0.39929755598977629</v>
      </c>
      <c r="E214">
        <f t="shared" si="131"/>
        <v>1</v>
      </c>
      <c r="F214">
        <f t="shared" si="131"/>
        <v>0.51863075744996978</v>
      </c>
      <c r="G214">
        <f t="shared" si="131"/>
        <v>0.50058788765648166</v>
      </c>
      <c r="H214">
        <f t="shared" si="131"/>
        <v>0.68415911380693228</v>
      </c>
      <c r="I214">
        <f t="shared" si="131"/>
        <v>0.60042448267238335</v>
      </c>
      <c r="J214">
        <f t="shared" si="131"/>
        <v>0.16759384599201577</v>
      </c>
      <c r="K214">
        <f t="shared" si="131"/>
        <v>0.50733283952860297</v>
      </c>
      <c r="L214">
        <f t="shared" ref="L214:U214" si="132">$A$208*NORMSDIST(-1*ABS(L189))</f>
        <v>0.17784676995717219</v>
      </c>
      <c r="M214">
        <f t="shared" si="132"/>
        <v>0.81024026078144784</v>
      </c>
      <c r="N214">
        <f t="shared" si="132"/>
        <v>0.25780831029944795</v>
      </c>
      <c r="O214">
        <f t="shared" si="132"/>
        <v>0.81581381400534259</v>
      </c>
      <c r="P214">
        <f t="shared" si="132"/>
        <v>0.44500651984671108</v>
      </c>
      <c r="Q214">
        <f t="shared" si="132"/>
        <v>0.77406700249111471</v>
      </c>
      <c r="R214">
        <f t="shared" si="132"/>
        <v>0.92266900060995227</v>
      </c>
      <c r="S214">
        <f t="shared" si="132"/>
        <v>0.18830459510725489</v>
      </c>
      <c r="T214">
        <f t="shared" si="132"/>
        <v>0.17253534175726479</v>
      </c>
      <c r="U214">
        <f t="shared" si="132"/>
        <v>7.0175122700386422E-2</v>
      </c>
    </row>
    <row r="215" spans="1:21" x14ac:dyDescent="0.15">
      <c r="A215">
        <v>5</v>
      </c>
      <c r="B215">
        <f t="shared" ref="B215:K215" si="133">$A$208*NORMSDIST(-1*ABS(B190))</f>
        <v>8.1194706298672842E-2</v>
      </c>
      <c r="C215">
        <f t="shared" si="133"/>
        <v>0.30515890105561133</v>
      </c>
      <c r="D215">
        <f t="shared" si="133"/>
        <v>0.6429261356419198</v>
      </c>
      <c r="E215">
        <f t="shared" si="133"/>
        <v>0.51863075744996978</v>
      </c>
      <c r="F215">
        <f t="shared" si="133"/>
        <v>1</v>
      </c>
      <c r="G215">
        <f t="shared" si="133"/>
        <v>1</v>
      </c>
      <c r="H215">
        <f t="shared" si="133"/>
        <v>0.75908936394669402</v>
      </c>
      <c r="I215">
        <f t="shared" si="133"/>
        <v>0.22636513294323701</v>
      </c>
      <c r="J215">
        <f t="shared" si="133"/>
        <v>0.43661756508364458</v>
      </c>
      <c r="K215">
        <f t="shared" si="133"/>
        <v>0.1857759252756136</v>
      </c>
      <c r="L215">
        <f t="shared" ref="L215:U215" si="134">$A$208*NORMSDIST(-1*ABS(L190))</f>
        <v>0.47244804102843313</v>
      </c>
      <c r="M215">
        <f t="shared" si="134"/>
        <v>0.63353436551892761</v>
      </c>
      <c r="N215">
        <f t="shared" si="134"/>
        <v>0.59588572458411115</v>
      </c>
      <c r="O215">
        <f t="shared" si="134"/>
        <v>0.65071214585493897</v>
      </c>
      <c r="P215">
        <f t="shared" si="134"/>
        <v>0.94077380571315228</v>
      </c>
      <c r="Q215">
        <f t="shared" si="134"/>
        <v>0.70698794646330732</v>
      </c>
      <c r="R215">
        <f t="shared" si="134"/>
        <v>0.47400355171808678</v>
      </c>
      <c r="S215">
        <f t="shared" si="134"/>
        <v>0.83157779585053704</v>
      </c>
      <c r="T215">
        <f t="shared" si="134"/>
        <v>0.45316074152802055</v>
      </c>
      <c r="U215">
        <f t="shared" si="134"/>
        <v>0.2194389753328225</v>
      </c>
    </row>
    <row r="216" spans="1:21" x14ac:dyDescent="0.15">
      <c r="A216">
        <v>6</v>
      </c>
      <c r="B216">
        <f t="shared" ref="B216:K216" si="135">$A$208*NORMSDIST(-1*ABS(B191))</f>
        <v>0.20501641219122474</v>
      </c>
      <c r="C216">
        <f t="shared" si="135"/>
        <v>0.30622731544217591</v>
      </c>
      <c r="D216">
        <f t="shared" si="135"/>
        <v>0.80770032214277643</v>
      </c>
      <c r="E216">
        <f t="shared" si="135"/>
        <v>0.50058788765648166</v>
      </c>
      <c r="F216">
        <f t="shared" si="135"/>
        <v>1</v>
      </c>
      <c r="G216">
        <f t="shared" si="135"/>
        <v>1</v>
      </c>
      <c r="H216">
        <f t="shared" si="135"/>
        <v>0.76264483687949303</v>
      </c>
      <c r="I216">
        <f t="shared" si="135"/>
        <v>2.0453903956110405E-2</v>
      </c>
      <c r="J216">
        <f t="shared" si="135"/>
        <v>0.19966303070077915</v>
      </c>
      <c r="K216">
        <f t="shared" si="135"/>
        <v>6.5542498870023808E-2</v>
      </c>
      <c r="L216">
        <f t="shared" ref="L216:U216" si="136">$A$208*NORMSDIST(-1*ABS(L191))</f>
        <v>0.24325357085107469</v>
      </c>
      <c r="M216">
        <f t="shared" si="136"/>
        <v>0.47583431069962873</v>
      </c>
      <c r="N216">
        <f t="shared" si="136"/>
        <v>0.34755723451109283</v>
      </c>
      <c r="O216">
        <f t="shared" si="136"/>
        <v>0.65627563288802926</v>
      </c>
      <c r="P216">
        <f t="shared" si="136"/>
        <v>0.94196355419390454</v>
      </c>
      <c r="Q216">
        <f t="shared" si="136"/>
        <v>0.6819039061991321</v>
      </c>
      <c r="R216">
        <f t="shared" si="136"/>
        <v>0.28966400007679033</v>
      </c>
      <c r="S216">
        <f t="shared" si="136"/>
        <v>0.80791805986923215</v>
      </c>
      <c r="T216">
        <f t="shared" si="136"/>
        <v>0.27850814644903316</v>
      </c>
      <c r="U216">
        <f t="shared" si="136"/>
        <v>8.1758084885806534E-2</v>
      </c>
    </row>
    <row r="217" spans="1:21" x14ac:dyDescent="0.15">
      <c r="A217">
        <v>7</v>
      </c>
      <c r="B217">
        <f t="shared" ref="B217:K217" si="137">$A$208*NORMSDIST(-1*ABS(B192))</f>
        <v>0.29011726552787631</v>
      </c>
      <c r="C217">
        <f t="shared" si="137"/>
        <v>0.42747790952839443</v>
      </c>
      <c r="D217">
        <f t="shared" si="137"/>
        <v>0.57059378003229766</v>
      </c>
      <c r="E217">
        <f t="shared" si="137"/>
        <v>0.68415911380693228</v>
      </c>
      <c r="F217">
        <f t="shared" si="137"/>
        <v>0.75908936394669402</v>
      </c>
      <c r="G217">
        <f t="shared" si="137"/>
        <v>0.76264483687949303</v>
      </c>
      <c r="H217">
        <f t="shared" si="137"/>
        <v>1</v>
      </c>
      <c r="I217">
        <f t="shared" si="137"/>
        <v>0.34364136793479039</v>
      </c>
      <c r="J217">
        <f t="shared" si="137"/>
        <v>0.29737383696623382</v>
      </c>
      <c r="K217">
        <f t="shared" si="137"/>
        <v>0.28406493749302886</v>
      </c>
      <c r="L217">
        <f t="shared" ref="L217:U217" si="138">$A$208*NORMSDIST(-1*ABS(L192))</f>
        <v>0.32138447024940536</v>
      </c>
      <c r="M217">
        <f t="shared" si="138"/>
        <v>0.87506973435490909</v>
      </c>
      <c r="N217">
        <f t="shared" si="138"/>
        <v>0.44184728911974291</v>
      </c>
      <c r="O217">
        <f t="shared" si="138"/>
        <v>0.75579896684256043</v>
      </c>
      <c r="P217">
        <f t="shared" si="138"/>
        <v>0.33682379265960954</v>
      </c>
      <c r="Q217">
        <f t="shared" si="138"/>
        <v>0.94363123164687901</v>
      </c>
      <c r="R217">
        <f t="shared" si="138"/>
        <v>0.65559259277924609</v>
      </c>
      <c r="S217">
        <f t="shared" si="138"/>
        <v>0.58555532669687516</v>
      </c>
      <c r="T217">
        <f t="shared" si="138"/>
        <v>0.31045781517904197</v>
      </c>
      <c r="U217">
        <f t="shared" si="138"/>
        <v>0.14688202487121707</v>
      </c>
    </row>
    <row r="218" spans="1:21" x14ac:dyDescent="0.15">
      <c r="A218">
        <v>8</v>
      </c>
      <c r="B218">
        <f t="shared" ref="B218:K218" si="139">$A$208*NORMSDIST(-1*ABS(B193))</f>
        <v>1</v>
      </c>
      <c r="C218">
        <f t="shared" si="139"/>
        <v>0.8745207537049573</v>
      </c>
      <c r="D218">
        <f t="shared" si="139"/>
        <v>0.14434139849155467</v>
      </c>
      <c r="E218">
        <f t="shared" si="139"/>
        <v>0.60042448267238335</v>
      </c>
      <c r="F218">
        <f t="shared" si="139"/>
        <v>0.22636513294323701</v>
      </c>
      <c r="G218">
        <f t="shared" si="139"/>
        <v>2.0453903956110405E-2</v>
      </c>
      <c r="H218">
        <f t="shared" si="139"/>
        <v>0.34364136793479039</v>
      </c>
      <c r="I218">
        <f t="shared" si="139"/>
        <v>1</v>
      </c>
      <c r="J218">
        <f t="shared" si="139"/>
        <v>3.0816591879081989E-2</v>
      </c>
      <c r="K218">
        <f t="shared" si="139"/>
        <v>0.67734755948451997</v>
      </c>
      <c r="L218">
        <f t="shared" ref="L218:U218" si="140">$A$208*NORMSDIST(-1*ABS(L193))</f>
        <v>4.9440730099514088E-3</v>
      </c>
      <c r="M218">
        <f t="shared" si="140"/>
        <v>0.10586425799251324</v>
      </c>
      <c r="N218">
        <f t="shared" si="140"/>
        <v>5.7694274908571486E-2</v>
      </c>
      <c r="O218">
        <f t="shared" si="140"/>
        <v>0.4497473147090843</v>
      </c>
      <c r="P218">
        <f t="shared" si="140"/>
        <v>0.18755258381939607</v>
      </c>
      <c r="Q218">
        <f t="shared" si="140"/>
        <v>0.39188252472043378</v>
      </c>
      <c r="R218">
        <f t="shared" si="140"/>
        <v>0.3326651337926963</v>
      </c>
      <c r="S218">
        <f t="shared" si="140"/>
        <v>0.1448653026079538</v>
      </c>
      <c r="T218">
        <f t="shared" si="140"/>
        <v>4.097769736162845E-2</v>
      </c>
      <c r="U218">
        <f t="shared" si="140"/>
        <v>5.7945786904348429E-3</v>
      </c>
    </row>
    <row r="219" spans="1:21" x14ac:dyDescent="0.15">
      <c r="A219">
        <v>9</v>
      </c>
      <c r="B219">
        <f t="shared" ref="B219:K219" si="141">$A$208*NORMSDIST(-1*ABS(B194))</f>
        <v>5.8164917015896427E-2</v>
      </c>
      <c r="C219">
        <f t="shared" si="141"/>
        <v>8.6579004275030902E-2</v>
      </c>
      <c r="D219">
        <f t="shared" si="141"/>
        <v>0.567874977618679</v>
      </c>
      <c r="E219">
        <f t="shared" si="141"/>
        <v>0.16759384599201577</v>
      </c>
      <c r="F219">
        <f t="shared" si="141"/>
        <v>0.43661756508364458</v>
      </c>
      <c r="G219">
        <f t="shared" si="141"/>
        <v>0.19966303070077915</v>
      </c>
      <c r="H219">
        <f t="shared" si="141"/>
        <v>0.29737383696623382</v>
      </c>
      <c r="I219">
        <f t="shared" si="141"/>
        <v>3.0816591879081989E-2</v>
      </c>
      <c r="J219">
        <f t="shared" si="141"/>
        <v>1</v>
      </c>
      <c r="K219">
        <f t="shared" si="141"/>
        <v>3.7580054260803707E-2</v>
      </c>
      <c r="L219">
        <f t="shared" ref="L219:U219" si="142">$A$208*NORMSDIST(-1*ABS(L194))</f>
        <v>0.93712279049035319</v>
      </c>
      <c r="M219">
        <f t="shared" si="142"/>
        <v>0.19981393852594198</v>
      </c>
      <c r="N219">
        <f t="shared" si="142"/>
        <v>0.45661717458324758</v>
      </c>
      <c r="O219">
        <f t="shared" si="142"/>
        <v>0.24145155144450456</v>
      </c>
      <c r="P219">
        <f t="shared" si="142"/>
        <v>0.49442188219079575</v>
      </c>
      <c r="Q219">
        <f t="shared" si="142"/>
        <v>0.24349639124061961</v>
      </c>
      <c r="R219">
        <f t="shared" si="142"/>
        <v>0.10391281616623363</v>
      </c>
      <c r="S219">
        <f t="shared" si="142"/>
        <v>0.57439382447630249</v>
      </c>
      <c r="T219">
        <f t="shared" si="142"/>
        <v>1</v>
      </c>
      <c r="U219">
        <f t="shared" si="142"/>
        <v>0.61493977247808307</v>
      </c>
    </row>
    <row r="220" spans="1:21" x14ac:dyDescent="0.15">
      <c r="A220">
        <v>10</v>
      </c>
      <c r="B220">
        <f t="shared" ref="B220:K220" si="143">$A$208*NORMSDIST(-1*ABS(B195))</f>
        <v>0.87763854672013897</v>
      </c>
      <c r="C220">
        <f t="shared" si="143"/>
        <v>0.75929327787460132</v>
      </c>
      <c r="D220">
        <f t="shared" si="143"/>
        <v>0.11839266509915042</v>
      </c>
      <c r="E220">
        <f t="shared" si="143"/>
        <v>0.50733283952860297</v>
      </c>
      <c r="F220">
        <f t="shared" si="143"/>
        <v>0.1857759252756136</v>
      </c>
      <c r="G220">
        <f t="shared" si="143"/>
        <v>6.5542498870023808E-2</v>
      </c>
      <c r="H220">
        <f t="shared" si="143"/>
        <v>0.28406493749302886</v>
      </c>
      <c r="I220">
        <f t="shared" si="143"/>
        <v>0.67734755948451997</v>
      </c>
      <c r="J220">
        <f t="shared" si="143"/>
        <v>3.7580054260803707E-2</v>
      </c>
      <c r="K220">
        <f t="shared" si="143"/>
        <v>1</v>
      </c>
      <c r="L220">
        <f t="shared" ref="L220:U220" si="144">$A$208*NORMSDIST(-1*ABS(L195))</f>
        <v>6.0760536012985228E-3</v>
      </c>
      <c r="M220">
        <f t="shared" si="144"/>
        <v>0.13108239579041758</v>
      </c>
      <c r="N220">
        <f t="shared" si="144"/>
        <v>6.6672573014947362E-2</v>
      </c>
      <c r="O220">
        <f t="shared" si="144"/>
        <v>0.3737002858776452</v>
      </c>
      <c r="P220">
        <f t="shared" si="144"/>
        <v>0.15164663646890808</v>
      </c>
      <c r="Q220">
        <f t="shared" si="144"/>
        <v>0.35170374591989778</v>
      </c>
      <c r="R220">
        <f t="shared" si="144"/>
        <v>0.32340797268236521</v>
      </c>
      <c r="S220">
        <f t="shared" si="144"/>
        <v>0.11834992618618549</v>
      </c>
      <c r="T220">
        <f t="shared" si="144"/>
        <v>3.8760831286209413E-2</v>
      </c>
      <c r="U220">
        <f t="shared" si="144"/>
        <v>6.8798940631787592E-3</v>
      </c>
    </row>
    <row r="221" spans="1:21" x14ac:dyDescent="0.15">
      <c r="A221">
        <v>11</v>
      </c>
      <c r="B221">
        <f t="shared" ref="B221:K221" si="145">$A$208*NORMSDIST(-1*ABS(B196))</f>
        <v>6.6654674208384043E-2</v>
      </c>
      <c r="C221">
        <f t="shared" si="145"/>
        <v>9.4021607391225989E-2</v>
      </c>
      <c r="D221">
        <f t="shared" si="145"/>
        <v>0.61133165468194473</v>
      </c>
      <c r="E221">
        <f t="shared" si="145"/>
        <v>0.17784676995717219</v>
      </c>
      <c r="F221">
        <f t="shared" si="145"/>
        <v>0.47244804102843313</v>
      </c>
      <c r="G221">
        <f t="shared" si="145"/>
        <v>0.24325357085107469</v>
      </c>
      <c r="H221">
        <f t="shared" si="145"/>
        <v>0.32138447024940536</v>
      </c>
      <c r="I221">
        <f t="shared" si="145"/>
        <v>4.9440730099514088E-3</v>
      </c>
      <c r="J221">
        <f t="shared" si="145"/>
        <v>0.93712279049035319</v>
      </c>
      <c r="K221">
        <f t="shared" si="145"/>
        <v>6.0760536012985228E-3</v>
      </c>
      <c r="L221">
        <f t="shared" ref="L221:U221" si="146">$A$208*NORMSDIST(-1*ABS(L196))</f>
        <v>1</v>
      </c>
      <c r="M221">
        <f t="shared" si="146"/>
        <v>0.18031816285126878</v>
      </c>
      <c r="N221">
        <f t="shared" si="146"/>
        <v>0.80382687155489196</v>
      </c>
      <c r="O221">
        <f t="shared" si="146"/>
        <v>0.25267198929387152</v>
      </c>
      <c r="P221">
        <f t="shared" si="146"/>
        <v>0.53420465718791599</v>
      </c>
      <c r="Q221">
        <f t="shared" si="146"/>
        <v>0.30636377272417525</v>
      </c>
      <c r="R221">
        <f t="shared" si="146"/>
        <v>0.10257185055373338</v>
      </c>
      <c r="S221">
        <f t="shared" si="146"/>
        <v>0.60439478484476861</v>
      </c>
      <c r="T221">
        <f t="shared" si="146"/>
        <v>0.9392578762861542</v>
      </c>
      <c r="U221">
        <f t="shared" si="146"/>
        <v>0.36917043460774479</v>
      </c>
    </row>
    <row r="222" spans="1:21" x14ac:dyDescent="0.15">
      <c r="A222">
        <v>12</v>
      </c>
      <c r="B222">
        <f t="shared" ref="B222:K222" si="147">$A$208*NORMSDIST(-1*ABS(B197))</f>
        <v>0.37188767504176351</v>
      </c>
      <c r="C222">
        <f t="shared" si="147"/>
        <v>0.54494450069805811</v>
      </c>
      <c r="D222">
        <f t="shared" si="147"/>
        <v>0.42577447671412866</v>
      </c>
      <c r="E222">
        <f t="shared" si="147"/>
        <v>0.81024026078144784</v>
      </c>
      <c r="F222">
        <f t="shared" si="147"/>
        <v>0.63353436551892761</v>
      </c>
      <c r="G222">
        <f t="shared" si="147"/>
        <v>0.47583431069962873</v>
      </c>
      <c r="H222">
        <f t="shared" si="147"/>
        <v>0.87506973435490909</v>
      </c>
      <c r="I222">
        <f t="shared" si="147"/>
        <v>0.10586425799251324</v>
      </c>
      <c r="J222">
        <f t="shared" si="147"/>
        <v>0.19981393852594198</v>
      </c>
      <c r="K222">
        <f t="shared" si="147"/>
        <v>0.13108239579041758</v>
      </c>
      <c r="L222">
        <f t="shared" ref="L222:U222" si="148">$A$208*NORMSDIST(-1*ABS(L197))</f>
        <v>0.18031816285126878</v>
      </c>
      <c r="M222">
        <f t="shared" si="148"/>
        <v>1</v>
      </c>
      <c r="N222">
        <f t="shared" si="148"/>
        <v>0.28635751946199461</v>
      </c>
      <c r="O222">
        <f t="shared" si="148"/>
        <v>1</v>
      </c>
      <c r="P222">
        <f t="shared" si="148"/>
        <v>0.59242361653319298</v>
      </c>
      <c r="Q222">
        <f t="shared" si="148"/>
        <v>0.92576639205721578</v>
      </c>
      <c r="R222">
        <f t="shared" si="148"/>
        <v>0.81195978786223744</v>
      </c>
      <c r="S222">
        <f t="shared" si="148"/>
        <v>0.39255690634608242</v>
      </c>
      <c r="T222">
        <f t="shared" si="148"/>
        <v>0.22124342102171463</v>
      </c>
      <c r="U222">
        <f t="shared" si="148"/>
        <v>8.373011055927948E-2</v>
      </c>
    </row>
    <row r="223" spans="1:21" x14ac:dyDescent="0.15">
      <c r="A223">
        <v>13</v>
      </c>
      <c r="B223">
        <f t="shared" ref="B223:K223" si="149">$A$208*NORMSDIST(-1*ABS(B198))</f>
        <v>8.6093750995849927E-2</v>
      </c>
      <c r="C223">
        <f t="shared" si="149"/>
        <v>0.14452328591658742</v>
      </c>
      <c r="D223">
        <f t="shared" si="149"/>
        <v>0.75347583087613423</v>
      </c>
      <c r="E223">
        <f t="shared" si="149"/>
        <v>0.25780831029944795</v>
      </c>
      <c r="F223">
        <f t="shared" si="149"/>
        <v>0.59588572458411115</v>
      </c>
      <c r="G223">
        <f t="shared" si="149"/>
        <v>0.34755723451109283</v>
      </c>
      <c r="H223">
        <f t="shared" si="149"/>
        <v>0.44184728911974291</v>
      </c>
      <c r="I223">
        <f t="shared" si="149"/>
        <v>5.7694274908571486E-2</v>
      </c>
      <c r="J223">
        <f t="shared" si="149"/>
        <v>0.45661717458324758</v>
      </c>
      <c r="K223">
        <f t="shared" si="149"/>
        <v>6.6672573014947362E-2</v>
      </c>
      <c r="L223">
        <f t="shared" ref="L223:U223" si="150">$A$208*NORMSDIST(-1*ABS(L198))</f>
        <v>0.80382687155489196</v>
      </c>
      <c r="M223">
        <f t="shared" si="150"/>
        <v>0.28635751946199461</v>
      </c>
      <c r="N223">
        <f t="shared" si="150"/>
        <v>1</v>
      </c>
      <c r="O223">
        <f t="shared" si="150"/>
        <v>0.36674692824514116</v>
      </c>
      <c r="P223">
        <f t="shared" si="150"/>
        <v>0.68014277055544281</v>
      </c>
      <c r="Q223">
        <f t="shared" si="150"/>
        <v>0.33289240447280344</v>
      </c>
      <c r="R223">
        <f t="shared" si="150"/>
        <v>0.16383099288465575</v>
      </c>
      <c r="S223">
        <f t="shared" si="150"/>
        <v>0.77298714166417914</v>
      </c>
      <c r="T223">
        <f t="shared" si="150"/>
        <v>0.52113298352278281</v>
      </c>
      <c r="U223">
        <f t="shared" si="150"/>
        <v>0.38189031331403717</v>
      </c>
    </row>
    <row r="224" spans="1:21" x14ac:dyDescent="0.15">
      <c r="A224">
        <v>14</v>
      </c>
      <c r="B224">
        <f t="shared" ref="B224:K224" si="151">$A$208*NORMSDIST(-1*ABS(B199))</f>
        <v>0.40073297355279092</v>
      </c>
      <c r="C224">
        <f t="shared" si="151"/>
        <v>0.53779320059194247</v>
      </c>
      <c r="D224">
        <f t="shared" si="151"/>
        <v>0.47675005043548163</v>
      </c>
      <c r="E224">
        <f t="shared" si="151"/>
        <v>0.81581381400534259</v>
      </c>
      <c r="F224">
        <f t="shared" si="151"/>
        <v>0.65071214585493897</v>
      </c>
      <c r="G224">
        <f t="shared" si="151"/>
        <v>0.65627563288802926</v>
      </c>
      <c r="H224">
        <f t="shared" si="151"/>
        <v>0.75579896684256043</v>
      </c>
      <c r="I224">
        <f t="shared" si="151"/>
        <v>0.4497473147090843</v>
      </c>
      <c r="J224">
        <f t="shared" si="151"/>
        <v>0.24145155144450456</v>
      </c>
      <c r="K224">
        <f t="shared" si="151"/>
        <v>0.3737002858776452</v>
      </c>
      <c r="L224">
        <f t="shared" ref="L224:U224" si="152">$A$208*NORMSDIST(-1*ABS(L199))</f>
        <v>0.25267198929387152</v>
      </c>
      <c r="M224">
        <f t="shared" si="152"/>
        <v>1</v>
      </c>
      <c r="N224">
        <f t="shared" si="152"/>
        <v>0.36674692824514116</v>
      </c>
      <c r="O224">
        <f t="shared" si="152"/>
        <v>1</v>
      </c>
      <c r="P224">
        <f t="shared" si="152"/>
        <v>0.49129344160188826</v>
      </c>
      <c r="Q224">
        <f t="shared" si="152"/>
        <v>0.94493287236224544</v>
      </c>
      <c r="R224">
        <f t="shared" si="152"/>
        <v>0.84463604153943761</v>
      </c>
      <c r="S224">
        <f t="shared" si="152"/>
        <v>0.50165348721102898</v>
      </c>
      <c r="T224">
        <f t="shared" si="152"/>
        <v>0.24849515955981716</v>
      </c>
      <c r="U224">
        <f t="shared" si="152"/>
        <v>0.10315121670359435</v>
      </c>
    </row>
    <row r="225" spans="1:21" x14ac:dyDescent="0.15">
      <c r="A225">
        <v>15</v>
      </c>
      <c r="B225">
        <f t="shared" ref="B225:K225" si="153">$A$208*NORMSDIST(-1*ABS(B200))</f>
        <v>0.15060379235015381</v>
      </c>
      <c r="C225">
        <f t="shared" si="153"/>
        <v>0.2573948601221166</v>
      </c>
      <c r="D225">
        <f t="shared" si="153"/>
        <v>0.87583863842107934</v>
      </c>
      <c r="E225">
        <f t="shared" si="153"/>
        <v>0.44500651984671108</v>
      </c>
      <c r="F225">
        <f t="shared" si="153"/>
        <v>0.94077380571315228</v>
      </c>
      <c r="G225">
        <f t="shared" si="153"/>
        <v>0.94196355419390454</v>
      </c>
      <c r="H225">
        <f t="shared" si="153"/>
        <v>0.33682379265960954</v>
      </c>
      <c r="I225">
        <f t="shared" si="153"/>
        <v>0.18755258381939607</v>
      </c>
      <c r="J225">
        <f t="shared" si="153"/>
        <v>0.49442188219079575</v>
      </c>
      <c r="K225">
        <f t="shared" si="153"/>
        <v>0.15164663646890808</v>
      </c>
      <c r="L225">
        <f t="shared" ref="L225:U225" si="154">$A$208*NORMSDIST(-1*ABS(L200))</f>
        <v>0.53420465718791599</v>
      </c>
      <c r="M225">
        <f t="shared" si="154"/>
        <v>0.59242361653319298</v>
      </c>
      <c r="N225">
        <f t="shared" si="154"/>
        <v>0.68014277055544281</v>
      </c>
      <c r="O225">
        <f t="shared" si="154"/>
        <v>0.49129344160188826</v>
      </c>
      <c r="P225">
        <f t="shared" si="154"/>
        <v>1</v>
      </c>
      <c r="Q225">
        <f t="shared" si="154"/>
        <v>0.67246710185607705</v>
      </c>
      <c r="R225">
        <f t="shared" si="154"/>
        <v>0.38818740309757777</v>
      </c>
      <c r="S225">
        <f t="shared" si="154"/>
        <v>0.88113150920408378</v>
      </c>
      <c r="T225">
        <f t="shared" si="154"/>
        <v>0.5034594668806055</v>
      </c>
      <c r="U225">
        <f t="shared" si="154"/>
        <v>0.28086036939245107</v>
      </c>
    </row>
    <row r="226" spans="1:21" x14ac:dyDescent="0.15">
      <c r="A226">
        <v>16</v>
      </c>
      <c r="B226">
        <f t="shared" ref="B226:K226" si="155">$A$208*NORMSDIST(-1*ABS(B201))</f>
        <v>0.36586867641632026</v>
      </c>
      <c r="C226">
        <f t="shared" si="155"/>
        <v>0.52877222148811254</v>
      </c>
      <c r="D226">
        <f t="shared" si="155"/>
        <v>0.5022513315754833</v>
      </c>
      <c r="E226">
        <f t="shared" si="155"/>
        <v>0.77406700249111471</v>
      </c>
      <c r="F226">
        <f t="shared" si="155"/>
        <v>0.70698794646330732</v>
      </c>
      <c r="G226">
        <f t="shared" si="155"/>
        <v>0.6819039061991321</v>
      </c>
      <c r="H226">
        <f t="shared" si="155"/>
        <v>0.94363123164687901</v>
      </c>
      <c r="I226">
        <f t="shared" si="155"/>
        <v>0.39188252472043378</v>
      </c>
      <c r="J226">
        <f t="shared" si="155"/>
        <v>0.24349639124061961</v>
      </c>
      <c r="K226">
        <f t="shared" si="155"/>
        <v>0.35170374591989778</v>
      </c>
      <c r="L226">
        <f t="shared" ref="L226:U226" si="156">$A$208*NORMSDIST(-1*ABS(L201))</f>
        <v>0.30636377272417525</v>
      </c>
      <c r="M226">
        <f t="shared" si="156"/>
        <v>0.92576639205721578</v>
      </c>
      <c r="N226">
        <f t="shared" si="156"/>
        <v>0.33289240447280344</v>
      </c>
      <c r="O226">
        <f t="shared" si="156"/>
        <v>0.94493287236224544</v>
      </c>
      <c r="P226">
        <f t="shared" si="156"/>
        <v>0.67246710185607705</v>
      </c>
      <c r="Q226">
        <f t="shared" si="156"/>
        <v>1</v>
      </c>
      <c r="R226">
        <f t="shared" si="156"/>
        <v>0.806067893716505</v>
      </c>
      <c r="S226">
        <f t="shared" si="156"/>
        <v>0.55491894420554622</v>
      </c>
      <c r="T226">
        <f t="shared" si="156"/>
        <v>0.26758261082508245</v>
      </c>
      <c r="U226">
        <f t="shared" si="156"/>
        <v>0.13191103625277562</v>
      </c>
    </row>
    <row r="227" spans="1:21" x14ac:dyDescent="0.15">
      <c r="A227">
        <v>17</v>
      </c>
      <c r="B227">
        <f t="shared" ref="B227:K227" si="157">$A$208*NORMSDIST(-1*ABS(B202))</f>
        <v>0.40316611840598343</v>
      </c>
      <c r="C227">
        <f t="shared" si="157"/>
        <v>0.58297210491728124</v>
      </c>
      <c r="D227">
        <f t="shared" si="157"/>
        <v>0.30399852577914399</v>
      </c>
      <c r="E227">
        <f t="shared" si="157"/>
        <v>0.92266900060995227</v>
      </c>
      <c r="F227">
        <f t="shared" si="157"/>
        <v>0.47400355171808678</v>
      </c>
      <c r="G227">
        <f t="shared" si="157"/>
        <v>0.28966400007679033</v>
      </c>
      <c r="H227">
        <f t="shared" si="157"/>
        <v>0.65559259277924609</v>
      </c>
      <c r="I227">
        <f t="shared" si="157"/>
        <v>0.3326651337926963</v>
      </c>
      <c r="J227">
        <f t="shared" si="157"/>
        <v>0.10391281616623363</v>
      </c>
      <c r="K227">
        <f t="shared" si="157"/>
        <v>0.32340797268236521</v>
      </c>
      <c r="L227">
        <f t="shared" ref="L227:U227" si="158">$A$208*NORMSDIST(-1*ABS(L202))</f>
        <v>0.10257185055373338</v>
      </c>
      <c r="M227">
        <f t="shared" si="158"/>
        <v>0.81195978786223744</v>
      </c>
      <c r="N227">
        <f t="shared" si="158"/>
        <v>0.16383099288465575</v>
      </c>
      <c r="O227">
        <f t="shared" si="158"/>
        <v>0.84463604153943761</v>
      </c>
      <c r="P227">
        <f t="shared" si="158"/>
        <v>0.38818740309757777</v>
      </c>
      <c r="Q227">
        <f t="shared" si="158"/>
        <v>0.806067893716505</v>
      </c>
      <c r="R227">
        <f t="shared" si="158"/>
        <v>1</v>
      </c>
      <c r="S227">
        <f t="shared" si="158"/>
        <v>0.29737819994012427</v>
      </c>
      <c r="T227">
        <f t="shared" si="158"/>
        <v>0.13988979827143014</v>
      </c>
      <c r="U227">
        <f t="shared" si="158"/>
        <v>3.5861480742878843E-2</v>
      </c>
    </row>
    <row r="228" spans="1:21" x14ac:dyDescent="0.15">
      <c r="A228">
        <v>18</v>
      </c>
      <c r="B228">
        <f t="shared" ref="B228:K228" si="159">$A$208*NORMSDIST(-1*ABS(B203))</f>
        <v>0.15084801263453815</v>
      </c>
      <c r="C228">
        <f t="shared" si="159"/>
        <v>0.16270555572742962</v>
      </c>
      <c r="D228">
        <f t="shared" si="159"/>
        <v>1</v>
      </c>
      <c r="E228">
        <f t="shared" si="159"/>
        <v>0.18830459510725489</v>
      </c>
      <c r="F228">
        <f t="shared" si="159"/>
        <v>0.83157779585053704</v>
      </c>
      <c r="G228">
        <f t="shared" si="159"/>
        <v>0.80791805986923215</v>
      </c>
      <c r="H228">
        <f t="shared" si="159"/>
        <v>0.58555532669687516</v>
      </c>
      <c r="I228">
        <f t="shared" si="159"/>
        <v>0.1448653026079538</v>
      </c>
      <c r="J228">
        <f t="shared" si="159"/>
        <v>0.57439382447630249</v>
      </c>
      <c r="K228">
        <f t="shared" si="159"/>
        <v>0.11834992618618549</v>
      </c>
      <c r="L228">
        <f t="shared" ref="L228:U228" si="160">$A$208*NORMSDIST(-1*ABS(L203))</f>
        <v>0.60439478484476861</v>
      </c>
      <c r="M228">
        <f t="shared" si="160"/>
        <v>0.39255690634608242</v>
      </c>
      <c r="N228">
        <f t="shared" si="160"/>
        <v>0.77298714166417914</v>
      </c>
      <c r="O228">
        <f t="shared" si="160"/>
        <v>0.50165348721102898</v>
      </c>
      <c r="P228">
        <f t="shared" si="160"/>
        <v>0.88113150920408378</v>
      </c>
      <c r="Q228">
        <f t="shared" si="160"/>
        <v>0.55491894420554622</v>
      </c>
      <c r="R228">
        <f t="shared" si="160"/>
        <v>0.29737819994012427</v>
      </c>
      <c r="S228">
        <f t="shared" si="160"/>
        <v>1</v>
      </c>
      <c r="T228">
        <f t="shared" si="160"/>
        <v>0.58180861835610465</v>
      </c>
      <c r="U228">
        <f t="shared" si="160"/>
        <v>0.31724662555565014</v>
      </c>
    </row>
    <row r="229" spans="1:21" x14ac:dyDescent="0.15">
      <c r="A229">
        <v>19</v>
      </c>
      <c r="B229">
        <f t="shared" ref="B229:K229" si="161">$A$208*NORMSDIST(-1*ABS(B204))</f>
        <v>7.1402176284617896E-2</v>
      </c>
      <c r="C229">
        <f t="shared" si="161"/>
        <v>9.2116135106359881E-2</v>
      </c>
      <c r="D229">
        <f t="shared" si="161"/>
        <v>0.58801655527341468</v>
      </c>
      <c r="E229">
        <f t="shared" si="161"/>
        <v>0.17253534175726479</v>
      </c>
      <c r="F229">
        <f t="shared" si="161"/>
        <v>0.45316074152802055</v>
      </c>
      <c r="G229">
        <f t="shared" si="161"/>
        <v>0.27850814644903316</v>
      </c>
      <c r="H229">
        <f t="shared" si="161"/>
        <v>0.31045781517904197</v>
      </c>
      <c r="I229">
        <f t="shared" si="161"/>
        <v>4.097769736162845E-2</v>
      </c>
      <c r="J229">
        <f t="shared" si="161"/>
        <v>1</v>
      </c>
      <c r="K229">
        <f t="shared" si="161"/>
        <v>3.8760831286209413E-2</v>
      </c>
      <c r="L229">
        <f t="shared" ref="L229:U229" si="162">$A$208*NORMSDIST(-1*ABS(L204))</f>
        <v>0.9392578762861542</v>
      </c>
      <c r="M229">
        <f t="shared" si="162"/>
        <v>0.22124342102171463</v>
      </c>
      <c r="N229">
        <f t="shared" si="162"/>
        <v>0.52113298352278281</v>
      </c>
      <c r="O229">
        <f t="shared" si="162"/>
        <v>0.24849515955981716</v>
      </c>
      <c r="P229">
        <f t="shared" si="162"/>
        <v>0.5034594668806055</v>
      </c>
      <c r="Q229">
        <f t="shared" si="162"/>
        <v>0.26758261082508245</v>
      </c>
      <c r="R229">
        <f t="shared" si="162"/>
        <v>0.13988979827143014</v>
      </c>
      <c r="S229">
        <f t="shared" si="162"/>
        <v>0.58180861835610465</v>
      </c>
      <c r="T229">
        <f t="shared" si="162"/>
        <v>1</v>
      </c>
      <c r="U229">
        <f t="shared" si="162"/>
        <v>0.62817023744330103</v>
      </c>
    </row>
    <row r="230" spans="1:21" x14ac:dyDescent="0.15">
      <c r="A230">
        <v>20</v>
      </c>
      <c r="B230">
        <f t="shared" ref="B230:K230" si="163">$A$208*NORMSDIST(-1*ABS(B205))</f>
        <v>2.0173573104682006E-2</v>
      </c>
      <c r="C230">
        <f t="shared" si="163"/>
        <v>3.2568927686767273E-2</v>
      </c>
      <c r="D230">
        <f t="shared" si="163"/>
        <v>0.30516962323872188</v>
      </c>
      <c r="E230">
        <f t="shared" si="163"/>
        <v>7.0175122700386422E-2</v>
      </c>
      <c r="F230">
        <f t="shared" si="163"/>
        <v>0.2194389753328225</v>
      </c>
      <c r="G230">
        <f t="shared" si="163"/>
        <v>8.1758084885806534E-2</v>
      </c>
      <c r="H230">
        <f t="shared" si="163"/>
        <v>0.14688202487121707</v>
      </c>
      <c r="I230">
        <f t="shared" si="163"/>
        <v>5.7945786904348429E-3</v>
      </c>
      <c r="J230">
        <f t="shared" si="163"/>
        <v>0.61493977247808307</v>
      </c>
      <c r="K230">
        <f t="shared" si="163"/>
        <v>6.8798940631787592E-3</v>
      </c>
      <c r="L230">
        <f t="shared" ref="L230:U230" si="164">$A$208*NORMSDIST(-1*ABS(L205))</f>
        <v>0.36917043460774479</v>
      </c>
      <c r="M230">
        <f t="shared" si="164"/>
        <v>8.373011055927948E-2</v>
      </c>
      <c r="N230">
        <f t="shared" si="164"/>
        <v>0.38189031331403717</v>
      </c>
      <c r="O230">
        <f t="shared" si="164"/>
        <v>0.10315121670359435</v>
      </c>
      <c r="P230">
        <f t="shared" si="164"/>
        <v>0.28086036939245107</v>
      </c>
      <c r="Q230">
        <f t="shared" si="164"/>
        <v>0.13191103625277562</v>
      </c>
      <c r="R230">
        <f t="shared" si="164"/>
        <v>3.5861480742878843E-2</v>
      </c>
      <c r="S230">
        <f t="shared" si="164"/>
        <v>0.31724662555565014</v>
      </c>
      <c r="T230">
        <f t="shared" si="164"/>
        <v>0.62817023744330103</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2</v>
      </c>
      <c r="E233">
        <f t="shared" si="165"/>
        <v>2</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2</v>
      </c>
    </row>
    <row r="235" spans="1:21" x14ac:dyDescent="0.15">
      <c r="A235">
        <v>3</v>
      </c>
      <c r="B235">
        <f t="shared" si="165"/>
        <v>2</v>
      </c>
      <c r="C235">
        <f t="shared" si="165"/>
        <v>2</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row>
    <row r="238" spans="1:21" x14ac:dyDescent="0.15">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3</v>
      </c>
      <c r="M240">
        <f t="shared" si="173"/>
        <v>2</v>
      </c>
      <c r="N240">
        <f t="shared" si="173"/>
        <v>2</v>
      </c>
      <c r="O240">
        <f t="shared" si="173"/>
        <v>2</v>
      </c>
      <c r="P240">
        <f t="shared" si="173"/>
        <v>2</v>
      </c>
      <c r="Q240">
        <f t="shared" si="173"/>
        <v>2</v>
      </c>
      <c r="R240">
        <f t="shared" si="173"/>
        <v>2</v>
      </c>
      <c r="S240">
        <f t="shared" si="173"/>
        <v>2</v>
      </c>
      <c r="T240">
        <f t="shared" si="173"/>
        <v>2</v>
      </c>
      <c r="U240">
        <f t="shared" si="173"/>
        <v>3</v>
      </c>
    </row>
    <row r="241" spans="1:21" x14ac:dyDescent="0.15">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3</v>
      </c>
      <c r="M242">
        <f t="shared" si="176"/>
        <v>2</v>
      </c>
      <c r="N242">
        <f t="shared" si="176"/>
        <v>2</v>
      </c>
      <c r="O242">
        <f t="shared" si="176"/>
        <v>2</v>
      </c>
      <c r="P242">
        <f t="shared" si="176"/>
        <v>2</v>
      </c>
      <c r="Q242">
        <f t="shared" si="176"/>
        <v>2</v>
      </c>
      <c r="R242">
        <f t="shared" si="176"/>
        <v>2</v>
      </c>
      <c r="S242">
        <f t="shared" si="176"/>
        <v>2</v>
      </c>
      <c r="T242">
        <f t="shared" si="176"/>
        <v>2</v>
      </c>
      <c r="U242">
        <f t="shared" si="176"/>
        <v>3</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3</v>
      </c>
      <c r="J243">
        <f t="shared" si="177"/>
        <v>2</v>
      </c>
      <c r="K243">
        <f t="shared" si="177"/>
        <v>3</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row>
    <row r="245" spans="1:21" x14ac:dyDescent="0.15">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2</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2</v>
      </c>
    </row>
    <row r="249" spans="1:21" x14ac:dyDescent="0.15">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row>
    <row r="250" spans="1:21" x14ac:dyDescent="0.15">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3</v>
      </c>
      <c r="J252">
        <f t="shared" si="195"/>
        <v>2</v>
      </c>
      <c r="K252">
        <f t="shared" si="195"/>
        <v>3</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0.77215691126752972</v>
      </c>
      <c r="D258">
        <f t="shared" si="197"/>
        <v>7.6241023383791006E-3</v>
      </c>
      <c r="E258">
        <f t="shared" si="197"/>
        <v>0.30092073747215858</v>
      </c>
      <c r="F258">
        <f t="shared" si="197"/>
        <v>3.0884050402791043E-2</v>
      </c>
      <c r="G258">
        <f t="shared" si="197"/>
        <v>2.4024916506986773E-3</v>
      </c>
      <c r="H258">
        <f t="shared" si="197"/>
        <v>5.9219249609069505E-2</v>
      </c>
      <c r="I258">
        <f t="shared" si="197"/>
        <v>1</v>
      </c>
      <c r="J258">
        <f t="shared" si="197"/>
        <v>2.9574529425594685E-7</v>
      </c>
      <c r="K258">
        <f t="shared" si="197"/>
        <v>0.71829821193572485</v>
      </c>
      <c r="L258">
        <f t="shared" ref="L258:U258" si="198">$A$208*NORMSDIST(-1*ABS(L162/SQRT(2-(L$47+$Y38))))</f>
        <v>2.5029591959980526E-4</v>
      </c>
      <c r="M258">
        <f t="shared" si="198"/>
        <v>0.13949956652214701</v>
      </c>
      <c r="N258">
        <f t="shared" si="198"/>
        <v>1.7775475868987656E-5</v>
      </c>
      <c r="O258">
        <f t="shared" si="198"/>
        <v>0.21188565946886007</v>
      </c>
      <c r="P258">
        <f t="shared" si="198"/>
        <v>3.5282275942108927E-2</v>
      </c>
      <c r="Q258">
        <f t="shared" si="198"/>
        <v>0.20367918621603995</v>
      </c>
      <c r="R258">
        <f t="shared" si="198"/>
        <v>0.10809249081784272</v>
      </c>
      <c r="S258">
        <f t="shared" si="198"/>
        <v>1.4881016221671133E-3</v>
      </c>
      <c r="T258">
        <f t="shared" si="198"/>
        <v>8.0619333566348488E-6</v>
      </c>
      <c r="U258">
        <f t="shared" si="198"/>
        <v>4.9881320867905387E-7</v>
      </c>
    </row>
    <row r="259" spans="1:21" x14ac:dyDescent="0.15">
      <c r="A259">
        <v>2</v>
      </c>
      <c r="B259">
        <f t="shared" ref="B259:K259" si="199">$A$208*NORMSDIST(-1*ABS(B163/SQRT(2-(B$47+$Y39))))</f>
        <v>0.77215691126752972</v>
      </c>
      <c r="C259">
        <f t="shared" si="199"/>
        <v>1</v>
      </c>
      <c r="D259">
        <f t="shared" si="199"/>
        <v>3.3782942766431449E-2</v>
      </c>
      <c r="E259">
        <f t="shared" si="199"/>
        <v>0.51588869701168116</v>
      </c>
      <c r="F259">
        <f t="shared" si="199"/>
        <v>9.0450716661550676E-2</v>
      </c>
      <c r="G259">
        <f t="shared" si="199"/>
        <v>2.9219413030018109E-2</v>
      </c>
      <c r="H259">
        <f t="shared" si="199"/>
        <v>0.1731568207241953</v>
      </c>
      <c r="I259">
        <f t="shared" si="199"/>
        <v>0.76232261459565731</v>
      </c>
      <c r="J259">
        <f t="shared" si="199"/>
        <v>9.7872184408474806E-5</v>
      </c>
      <c r="K259">
        <f t="shared" si="199"/>
        <v>0.54729380079097933</v>
      </c>
      <c r="L259">
        <f t="shared" ref="L259:U259" si="200">$A$208*NORMSDIST(-1*ABS(L163/SQRT(2-(L$47+$Y39))))</f>
        <v>2.6682713930984174E-3</v>
      </c>
      <c r="M259">
        <f t="shared" si="200"/>
        <v>0.29860248164823805</v>
      </c>
      <c r="N259">
        <f t="shared" si="200"/>
        <v>1.2206846450877181E-3</v>
      </c>
      <c r="O259">
        <f t="shared" si="200"/>
        <v>0.36380268219596851</v>
      </c>
      <c r="P259">
        <f t="shared" si="200"/>
        <v>9.0769468105062687E-2</v>
      </c>
      <c r="Q259">
        <f t="shared" si="200"/>
        <v>0.33824078753220083</v>
      </c>
      <c r="R259">
        <f t="shared" si="200"/>
        <v>0.33181953159273786</v>
      </c>
      <c r="S259">
        <f t="shared" si="200"/>
        <v>1.5370027007498647E-2</v>
      </c>
      <c r="T259">
        <f t="shared" si="200"/>
        <v>4.0847597750733017E-4</v>
      </c>
      <c r="U259">
        <f t="shared" si="200"/>
        <v>3.7410537542482398E-5</v>
      </c>
    </row>
    <row r="260" spans="1:21" x14ac:dyDescent="0.15">
      <c r="A260">
        <v>3</v>
      </c>
      <c r="B260">
        <f t="shared" ref="B260:K260" si="201">$A$208*NORMSDIST(-1*ABS(B164/SQRT(2-(B$47+$Y40))))</f>
        <v>7.6241023383791006E-3</v>
      </c>
      <c r="C260">
        <f t="shared" si="201"/>
        <v>3.3782942766431449E-2</v>
      </c>
      <c r="D260">
        <f t="shared" si="201"/>
        <v>1</v>
      </c>
      <c r="E260">
        <f t="shared" si="201"/>
        <v>0.12819101961786381</v>
      </c>
      <c r="F260">
        <f t="shared" si="201"/>
        <v>0.72251717879635902</v>
      </c>
      <c r="G260">
        <f t="shared" si="201"/>
        <v>0.65188229039393852</v>
      </c>
      <c r="H260">
        <f t="shared" si="201"/>
        <v>0.35338157855055274</v>
      </c>
      <c r="I260">
        <f t="shared" si="201"/>
        <v>5.4444210473056686E-3</v>
      </c>
      <c r="J260">
        <f t="shared" si="201"/>
        <v>0.22872523400124087</v>
      </c>
      <c r="K260">
        <f t="shared" si="201"/>
        <v>2.2312331635747579E-3</v>
      </c>
      <c r="L260">
        <f t="shared" ref="L260:U260" si="202">$A$208*NORMSDIST(-1*ABS(L164/SQRT(2-(L$47+$Y40))))</f>
        <v>0.391893472989223</v>
      </c>
      <c r="M260">
        <f t="shared" si="202"/>
        <v>0.2539224394624347</v>
      </c>
      <c r="N260">
        <f t="shared" si="202"/>
        <v>0.55169602003822149</v>
      </c>
      <c r="O260">
        <f t="shared" si="202"/>
        <v>0.31610433778353236</v>
      </c>
      <c r="P260">
        <f t="shared" si="202"/>
        <v>0.82482907428109975</v>
      </c>
      <c r="Q260">
        <f t="shared" si="202"/>
        <v>0.4025004517884147</v>
      </c>
      <c r="R260">
        <f t="shared" si="202"/>
        <v>8.6656684740446452E-2</v>
      </c>
      <c r="S260">
        <f t="shared" si="202"/>
        <v>1</v>
      </c>
      <c r="T260">
        <f t="shared" si="202"/>
        <v>0.27192440786377803</v>
      </c>
      <c r="U260">
        <f t="shared" si="202"/>
        <v>6.9598980072607744E-2</v>
      </c>
    </row>
    <row r="261" spans="1:21" x14ac:dyDescent="0.15">
      <c r="A261">
        <v>4</v>
      </c>
      <c r="B261">
        <f t="shared" ref="B261:K261" si="203">$A$208*NORMSDIST(-1*ABS(B165/SQRT(2-(B$47+$Y41))))</f>
        <v>0.30092073747215858</v>
      </c>
      <c r="C261">
        <f t="shared" si="203"/>
        <v>0.51588869701168116</v>
      </c>
      <c r="D261">
        <f t="shared" si="203"/>
        <v>0.12819101961786381</v>
      </c>
      <c r="E261">
        <f t="shared" si="203"/>
        <v>1</v>
      </c>
      <c r="F261">
        <f t="shared" si="203"/>
        <v>0.26960390961090908</v>
      </c>
      <c r="G261">
        <f t="shared" si="203"/>
        <v>0.15112383560139098</v>
      </c>
      <c r="H261">
        <f t="shared" si="203"/>
        <v>0.48798065047466388</v>
      </c>
      <c r="I261">
        <f t="shared" si="203"/>
        <v>0.27901642718374003</v>
      </c>
      <c r="J261">
        <f t="shared" si="203"/>
        <v>1.4133553617857754E-3</v>
      </c>
      <c r="K261">
        <f t="shared" si="203"/>
        <v>0.16620464677007885</v>
      </c>
      <c r="L261">
        <f t="shared" ref="L261:U261" si="204">$A$208*NORMSDIST(-1*ABS(L165/SQRT(2-(L$47+$Y41))))</f>
        <v>1.5761447809279693E-2</v>
      </c>
      <c r="M261">
        <f t="shared" si="204"/>
        <v>0.69191328324492796</v>
      </c>
      <c r="N261">
        <f t="shared" si="204"/>
        <v>1.1666836131861872E-2</v>
      </c>
      <c r="O261">
        <f t="shared" si="204"/>
        <v>0.73021138387750062</v>
      </c>
      <c r="P261">
        <f t="shared" si="204"/>
        <v>0.2536279692265635</v>
      </c>
      <c r="Q261">
        <f t="shared" si="204"/>
        <v>0.66696168211714912</v>
      </c>
      <c r="R261">
        <f t="shared" si="204"/>
        <v>0.86818661730695168</v>
      </c>
      <c r="S261">
        <f t="shared" si="204"/>
        <v>8.0966468734253727E-2</v>
      </c>
      <c r="T261">
        <f t="shared" si="204"/>
        <v>3.9330244454332678E-3</v>
      </c>
      <c r="U261">
        <f t="shared" si="204"/>
        <v>4.3455222963414871E-4</v>
      </c>
    </row>
    <row r="262" spans="1:21" x14ac:dyDescent="0.15">
      <c r="A262">
        <v>5</v>
      </c>
      <c r="B262">
        <f t="shared" ref="B262:K262" si="205">$A$208*NORMSDIST(-1*ABS(B166/SQRT(2-(B$47+$Y42))))</f>
        <v>3.0884050402791043E-2</v>
      </c>
      <c r="C262">
        <f t="shared" si="205"/>
        <v>9.0450716661550676E-2</v>
      </c>
      <c r="D262">
        <f t="shared" si="205"/>
        <v>0.72251717879635902</v>
      </c>
      <c r="E262">
        <f t="shared" si="205"/>
        <v>0.26960390961090908</v>
      </c>
      <c r="F262">
        <f t="shared" si="205"/>
        <v>1</v>
      </c>
      <c r="G262">
        <f t="shared" si="205"/>
        <v>1</v>
      </c>
      <c r="H262">
        <f t="shared" si="205"/>
        <v>0.60893116570238226</v>
      </c>
      <c r="I262">
        <f t="shared" si="205"/>
        <v>2.5013971449832501E-2</v>
      </c>
      <c r="J262">
        <f t="shared" si="205"/>
        <v>0.11389782524466315</v>
      </c>
      <c r="K262">
        <f t="shared" si="205"/>
        <v>1.2058240853430963E-2</v>
      </c>
      <c r="L262">
        <f t="shared" ref="L262:U262" si="206">$A$208*NORMSDIST(-1*ABS(L166/SQRT(2-(L$47+$Y42))))</f>
        <v>0.23558279739058011</v>
      </c>
      <c r="M262">
        <f t="shared" si="206"/>
        <v>0.46177087665106037</v>
      </c>
      <c r="N262">
        <f t="shared" si="206"/>
        <v>0.31927522996965907</v>
      </c>
      <c r="O262">
        <f t="shared" si="206"/>
        <v>0.51477451348315484</v>
      </c>
      <c r="P262">
        <f t="shared" si="206"/>
        <v>0.91407195183694367</v>
      </c>
      <c r="Q262">
        <f t="shared" si="206"/>
        <v>0.60900662878207945</v>
      </c>
      <c r="R262">
        <f t="shared" si="206"/>
        <v>0.2354129497424082</v>
      </c>
      <c r="S262">
        <f t="shared" si="206"/>
        <v>0.68964652271839455</v>
      </c>
      <c r="T262">
        <f t="shared" si="206"/>
        <v>0.14604329213361</v>
      </c>
      <c r="U262">
        <f t="shared" si="206"/>
        <v>3.326638996297928E-2</v>
      </c>
    </row>
    <row r="263" spans="1:21" x14ac:dyDescent="0.15">
      <c r="A263">
        <v>6</v>
      </c>
      <c r="B263">
        <f t="shared" ref="B263:K263" si="207">$A$208*NORMSDIST(-1*ABS(B167/SQRT(2-(B$47+$Y43))))</f>
        <v>2.4024916506986773E-3</v>
      </c>
      <c r="C263">
        <f t="shared" si="207"/>
        <v>2.9219413030018109E-2</v>
      </c>
      <c r="D263">
        <f t="shared" si="207"/>
        <v>0.65188229039393852</v>
      </c>
      <c r="E263">
        <f t="shared" si="207"/>
        <v>0.15112383560139098</v>
      </c>
      <c r="F263">
        <f t="shared" si="207"/>
        <v>1</v>
      </c>
      <c r="G263">
        <f t="shared" si="207"/>
        <v>1</v>
      </c>
      <c r="H263">
        <f t="shared" si="207"/>
        <v>0.49254833797303366</v>
      </c>
      <c r="I263">
        <f t="shared" si="207"/>
        <v>1.0415940830479382E-3</v>
      </c>
      <c r="J263">
        <f t="shared" si="207"/>
        <v>1.7039166354455477E-2</v>
      </c>
      <c r="K263">
        <f t="shared" si="207"/>
        <v>2.5714481609811802E-4</v>
      </c>
      <c r="L263">
        <f t="shared" ref="L263:U263" si="208">$A$208*NORMSDIST(-1*ABS(L167/SQRT(2-(L$47+$Y43))))</f>
        <v>0.13133657809577864</v>
      </c>
      <c r="M263">
        <f t="shared" si="208"/>
        <v>0.33859753208858212</v>
      </c>
      <c r="N263">
        <f t="shared" si="208"/>
        <v>0.13774193150473654</v>
      </c>
      <c r="O263">
        <f t="shared" si="208"/>
        <v>0.42950960623356449</v>
      </c>
      <c r="P263">
        <f t="shared" si="208"/>
        <v>0.89618010771852052</v>
      </c>
      <c r="Q263">
        <f t="shared" si="208"/>
        <v>0.54546854914048559</v>
      </c>
      <c r="R263">
        <f t="shared" si="208"/>
        <v>6.1485131408929451E-2</v>
      </c>
      <c r="S263">
        <f t="shared" si="208"/>
        <v>0.57929684738233655</v>
      </c>
      <c r="T263">
        <f t="shared" si="208"/>
        <v>4.4982295853121232E-2</v>
      </c>
      <c r="U263">
        <f t="shared" si="208"/>
        <v>4.9606672393422918E-3</v>
      </c>
    </row>
    <row r="264" spans="1:21" x14ac:dyDescent="0.15">
      <c r="A264">
        <v>7</v>
      </c>
      <c r="B264">
        <f t="shared" ref="B264:K264" si="209">$A$208*NORMSDIST(-1*ABS(B168/SQRT(2-(B$47+$Y44))))</f>
        <v>5.9219249609069505E-2</v>
      </c>
      <c r="C264">
        <f t="shared" si="209"/>
        <v>0.1731568207241953</v>
      </c>
      <c r="D264">
        <f t="shared" si="209"/>
        <v>0.35338157855055274</v>
      </c>
      <c r="E264">
        <f t="shared" si="209"/>
        <v>0.48798065047466388</v>
      </c>
      <c r="F264">
        <f t="shared" si="209"/>
        <v>0.60893116570238226</v>
      </c>
      <c r="G264">
        <f t="shared" si="209"/>
        <v>0.49254833797303366</v>
      </c>
      <c r="H264">
        <f t="shared" si="209"/>
        <v>1</v>
      </c>
      <c r="I264">
        <f t="shared" si="209"/>
        <v>4.6954149171035936E-2</v>
      </c>
      <c r="J264">
        <f t="shared" si="209"/>
        <v>1.0020803633383365E-2</v>
      </c>
      <c r="K264">
        <f t="shared" si="209"/>
        <v>2.1229924033794523E-2</v>
      </c>
      <c r="L264">
        <f t="shared" ref="L264:U264" si="210">$A$208*NORMSDIST(-1*ABS(L168/SQRT(2-(L$47+$Y44))))</f>
        <v>6.2756450174962591E-2</v>
      </c>
      <c r="M264">
        <f t="shared" si="210"/>
        <v>0.78148385567560708</v>
      </c>
      <c r="N264">
        <f t="shared" si="210"/>
        <v>6.2663916776469708E-2</v>
      </c>
      <c r="O264">
        <f t="shared" si="210"/>
        <v>0.81153498996875495</v>
      </c>
      <c r="P264">
        <f t="shared" si="210"/>
        <v>0.55404344676728523</v>
      </c>
      <c r="Q264">
        <f t="shared" si="210"/>
        <v>0.91156830393220845</v>
      </c>
      <c r="R264">
        <f t="shared" si="210"/>
        <v>0.47232606274043554</v>
      </c>
      <c r="S264">
        <f t="shared" si="210"/>
        <v>0.27982538160493103</v>
      </c>
      <c r="T264">
        <f t="shared" si="210"/>
        <v>2.1825550383452422E-2</v>
      </c>
      <c r="U264">
        <f t="shared" si="210"/>
        <v>2.777873235168793E-3</v>
      </c>
    </row>
    <row r="265" spans="1:21" x14ac:dyDescent="0.15">
      <c r="A265">
        <v>8</v>
      </c>
      <c r="B265">
        <f t="shared" ref="B265:K265" si="211">$A$208*NORMSDIST(-1*ABS(B169/SQRT(2-(B$47+$Y45))))</f>
        <v>1</v>
      </c>
      <c r="C265">
        <f t="shared" si="211"/>
        <v>0.76232261459565731</v>
      </c>
      <c r="D265">
        <f t="shared" si="211"/>
        <v>5.4444210473056686E-3</v>
      </c>
      <c r="E265">
        <f t="shared" si="211"/>
        <v>0.27901642718374003</v>
      </c>
      <c r="F265">
        <f t="shared" si="211"/>
        <v>2.5013971449832501E-2</v>
      </c>
      <c r="G265">
        <f t="shared" si="211"/>
        <v>1.0415940830479382E-3</v>
      </c>
      <c r="H265">
        <f t="shared" si="211"/>
        <v>4.6954149171035936E-2</v>
      </c>
      <c r="I265">
        <f t="shared" si="211"/>
        <v>1</v>
      </c>
      <c r="J265">
        <f t="shared" si="211"/>
        <v>3.0526187301924393E-8</v>
      </c>
      <c r="K265">
        <f t="shared" si="211"/>
        <v>0.69904836056118325</v>
      </c>
      <c r="L265">
        <f t="shared" ref="L265:U265" si="212">$A$208*NORMSDIST(-1*ABS(L169/SQRT(2-(L$47+$Y45))))</f>
        <v>1.3589004594364418E-4</v>
      </c>
      <c r="M265">
        <f t="shared" si="212"/>
        <v>0.12203011096170203</v>
      </c>
      <c r="N265">
        <f t="shared" si="212"/>
        <v>3.7823772001641925E-6</v>
      </c>
      <c r="O265">
        <f t="shared" si="212"/>
        <v>0.19740655406922566</v>
      </c>
      <c r="P265">
        <f t="shared" si="212"/>
        <v>2.9827547963723257E-2</v>
      </c>
      <c r="Q265">
        <f t="shared" si="212"/>
        <v>0.19145276387362886</v>
      </c>
      <c r="R265">
        <f t="shared" si="212"/>
        <v>7.9494996679046734E-2</v>
      </c>
      <c r="S265">
        <f t="shared" si="212"/>
        <v>7.5213506487581091E-4</v>
      </c>
      <c r="T265">
        <f t="shared" si="212"/>
        <v>2.2695709110461852E-6</v>
      </c>
      <c r="U265">
        <f t="shared" si="212"/>
        <v>1.3199472284985331E-7</v>
      </c>
    </row>
    <row r="266" spans="1:21" x14ac:dyDescent="0.15">
      <c r="A266">
        <v>9</v>
      </c>
      <c r="B266">
        <f t="shared" ref="B266:K266" si="213">$A$208*NORMSDIST(-1*ABS(B170/SQRT(2-(B$47+$Y46))))</f>
        <v>2.9574529425594685E-7</v>
      </c>
      <c r="C266">
        <f t="shared" si="213"/>
        <v>9.7872184408474806E-5</v>
      </c>
      <c r="D266">
        <f t="shared" si="213"/>
        <v>0.22872523400124087</v>
      </c>
      <c r="E266">
        <f t="shared" si="213"/>
        <v>1.4133553617857754E-3</v>
      </c>
      <c r="F266">
        <f t="shared" si="213"/>
        <v>0.11389782524466315</v>
      </c>
      <c r="G266">
        <f t="shared" si="213"/>
        <v>1.7039166354455477E-2</v>
      </c>
      <c r="H266">
        <f t="shared" si="213"/>
        <v>1.0020803633383365E-2</v>
      </c>
      <c r="I266">
        <f t="shared" si="213"/>
        <v>3.0526187301924393E-8</v>
      </c>
      <c r="J266">
        <f t="shared" si="213"/>
        <v>1</v>
      </c>
      <c r="K266">
        <f t="shared" si="213"/>
        <v>3.7718616391273763E-9</v>
      </c>
      <c r="L266">
        <f t="shared" ref="L266:U266" si="214">$A$208*NORMSDIST(-1*ABS(L170/SQRT(2-(L$47+$Y46))))</f>
        <v>0.88000794490388301</v>
      </c>
      <c r="M266">
        <f t="shared" si="214"/>
        <v>6.6714432639986034E-3</v>
      </c>
      <c r="N266">
        <f t="shared" si="214"/>
        <v>0.39590043336085318</v>
      </c>
      <c r="O266">
        <f t="shared" si="214"/>
        <v>2.5139227665550972E-2</v>
      </c>
      <c r="P266">
        <f t="shared" si="214"/>
        <v>0.19176990392420981</v>
      </c>
      <c r="Q266">
        <f t="shared" si="214"/>
        <v>5.2964008452836268E-2</v>
      </c>
      <c r="R266">
        <f t="shared" si="214"/>
        <v>8.7298698042625415E-6</v>
      </c>
      <c r="S266">
        <f t="shared" si="214"/>
        <v>0.13900155499443806</v>
      </c>
      <c r="T266">
        <f t="shared" si="214"/>
        <v>1</v>
      </c>
      <c r="U266">
        <f t="shared" si="214"/>
        <v>0.32110076117354008</v>
      </c>
    </row>
    <row r="267" spans="1:21" x14ac:dyDescent="0.15">
      <c r="A267">
        <v>10</v>
      </c>
      <c r="B267">
        <f t="shared" ref="B267:K267" si="215">$A$208*NORMSDIST(-1*ABS(B171/SQRT(2-(B$47+$Y47))))</f>
        <v>0.71829821193572485</v>
      </c>
      <c r="C267">
        <f t="shared" si="215"/>
        <v>0.54729380079097933</v>
      </c>
      <c r="D267">
        <f t="shared" si="215"/>
        <v>2.2312331635747579E-3</v>
      </c>
      <c r="E267">
        <f t="shared" si="215"/>
        <v>0.16620464677007885</v>
      </c>
      <c r="F267">
        <f t="shared" si="215"/>
        <v>1.2058240853430963E-2</v>
      </c>
      <c r="G267">
        <f t="shared" si="215"/>
        <v>2.5714481609811802E-4</v>
      </c>
      <c r="H267">
        <f t="shared" si="215"/>
        <v>2.1229924033794523E-2</v>
      </c>
      <c r="I267">
        <f t="shared" si="215"/>
        <v>0.69904836056118325</v>
      </c>
      <c r="J267">
        <f t="shared" si="215"/>
        <v>3.7718616391273763E-9</v>
      </c>
      <c r="K267">
        <f t="shared" si="215"/>
        <v>1</v>
      </c>
      <c r="L267">
        <f t="shared" ref="L267:U267" si="216">$A$208*NORMSDIST(-1*ABS(L171/SQRT(2-(L$47+$Y47))))</f>
        <v>4.3221308504942904E-5</v>
      </c>
      <c r="M267">
        <f t="shared" si="216"/>
        <v>6.4920060381500319E-2</v>
      </c>
      <c r="N267">
        <f t="shared" si="216"/>
        <v>6.3397542401497299E-7</v>
      </c>
      <c r="O267">
        <f t="shared" si="216"/>
        <v>0.1232917549568861</v>
      </c>
      <c r="P267">
        <f t="shared" si="216"/>
        <v>1.5554634423797635E-2</v>
      </c>
      <c r="Q267">
        <f t="shared" si="216"/>
        <v>0.12380534067969458</v>
      </c>
      <c r="R267">
        <f t="shared" si="216"/>
        <v>3.0079773678912219E-2</v>
      </c>
      <c r="S267">
        <f t="shared" si="216"/>
        <v>2.165876593818432E-4</v>
      </c>
      <c r="T267">
        <f t="shared" si="216"/>
        <v>4.5629373860029254E-7</v>
      </c>
      <c r="U267">
        <f t="shared" si="216"/>
        <v>2.6311442375441155E-8</v>
      </c>
    </row>
    <row r="268" spans="1:21" x14ac:dyDescent="0.15">
      <c r="A268">
        <v>11</v>
      </c>
      <c r="B268">
        <f t="shared" ref="B268:K268" si="217">$A$208*NORMSDIST(-1*ABS(B172/SQRT(2-(B$47+$Y48))))</f>
        <v>2.5029591959980526E-4</v>
      </c>
      <c r="C268">
        <f t="shared" si="217"/>
        <v>2.6682713930984174E-3</v>
      </c>
      <c r="D268">
        <f t="shared" si="217"/>
        <v>0.391893472989223</v>
      </c>
      <c r="E268">
        <f t="shared" si="217"/>
        <v>1.5761447809279693E-2</v>
      </c>
      <c r="F268">
        <f t="shared" si="217"/>
        <v>0.23558279739058011</v>
      </c>
      <c r="G268">
        <f t="shared" si="217"/>
        <v>0.13133657809577864</v>
      </c>
      <c r="H268">
        <f t="shared" si="217"/>
        <v>6.2756450174962591E-2</v>
      </c>
      <c r="I268">
        <f t="shared" si="217"/>
        <v>1.3589004594364418E-4</v>
      </c>
      <c r="J268">
        <f t="shared" si="217"/>
        <v>0.88000794490388301</v>
      </c>
      <c r="K268">
        <f t="shared" si="217"/>
        <v>4.3221308504942904E-5</v>
      </c>
      <c r="L268">
        <f t="shared" ref="L268:U268" si="218">$A$208*NORMSDIST(-1*ABS(L172/SQRT(2-(L$47+$Y48))))</f>
        <v>1</v>
      </c>
      <c r="M268">
        <f t="shared" si="218"/>
        <v>4.2049848043020595E-2</v>
      </c>
      <c r="N268">
        <f t="shared" si="218"/>
        <v>0.65424328262838261</v>
      </c>
      <c r="O268">
        <f t="shared" si="218"/>
        <v>7.4184693178884376E-2</v>
      </c>
      <c r="P268">
        <f t="shared" si="218"/>
        <v>0.31836685065349712</v>
      </c>
      <c r="Q268">
        <f t="shared" si="218"/>
        <v>0.11590084908767986</v>
      </c>
      <c r="R268">
        <f t="shared" si="218"/>
        <v>4.8984619564712405E-3</v>
      </c>
      <c r="S268">
        <f t="shared" si="218"/>
        <v>0.33124400317734876</v>
      </c>
      <c r="T268">
        <f t="shared" si="218"/>
        <v>0.89046772357060811</v>
      </c>
      <c r="U268">
        <f t="shared" si="218"/>
        <v>0.36308427857367831</v>
      </c>
    </row>
    <row r="269" spans="1:21" x14ac:dyDescent="0.15">
      <c r="A269">
        <v>12</v>
      </c>
      <c r="B269">
        <f t="shared" ref="B269:K269" si="219">$A$208*NORMSDIST(-1*ABS(B173/SQRT(2-(B$47+$Y49))))</f>
        <v>0.13949956652214701</v>
      </c>
      <c r="C269">
        <f t="shared" si="219"/>
        <v>0.29860248164823805</v>
      </c>
      <c r="D269">
        <f t="shared" si="219"/>
        <v>0.2539224394624347</v>
      </c>
      <c r="E269">
        <f t="shared" si="219"/>
        <v>0.69191328324492796</v>
      </c>
      <c r="F269">
        <f t="shared" si="219"/>
        <v>0.46177087665106037</v>
      </c>
      <c r="G269">
        <f t="shared" si="219"/>
        <v>0.33859753208858212</v>
      </c>
      <c r="H269">
        <f t="shared" si="219"/>
        <v>0.78148385567560708</v>
      </c>
      <c r="I269">
        <f t="shared" si="219"/>
        <v>0.12203011096170203</v>
      </c>
      <c r="J269">
        <f t="shared" si="219"/>
        <v>6.6714432639986034E-3</v>
      </c>
      <c r="K269">
        <f t="shared" si="219"/>
        <v>6.4920060381500319E-2</v>
      </c>
      <c r="L269">
        <f t="shared" ref="L269:U269" si="220">$A$208*NORMSDIST(-1*ABS(L173/SQRT(2-(L$47+$Y49))))</f>
        <v>4.2049848043020595E-2</v>
      </c>
      <c r="M269">
        <f t="shared" si="220"/>
        <v>1</v>
      </c>
      <c r="N269">
        <f t="shared" si="220"/>
        <v>4.0467016818512114E-2</v>
      </c>
      <c r="O269">
        <f t="shared" si="220"/>
        <v>1</v>
      </c>
      <c r="P269">
        <f t="shared" si="220"/>
        <v>0.42425526667820418</v>
      </c>
      <c r="Q269">
        <f t="shared" si="220"/>
        <v>0.9143329478284693</v>
      </c>
      <c r="R269">
        <f t="shared" si="220"/>
        <v>0.73997702600615811</v>
      </c>
      <c r="S269">
        <f t="shared" si="220"/>
        <v>0.19063407673700122</v>
      </c>
      <c r="T269">
        <f t="shared" si="220"/>
        <v>1.4256527797546496E-2</v>
      </c>
      <c r="U269">
        <f t="shared" si="220"/>
        <v>1.8584787180996956E-3</v>
      </c>
    </row>
    <row r="270" spans="1:21" x14ac:dyDescent="0.15">
      <c r="A270">
        <v>13</v>
      </c>
      <c r="B270">
        <f t="shared" ref="B270:K270" si="221">$A$208*NORMSDIST(-1*ABS(B174/SQRT(2-(B$47+$Y50))))</f>
        <v>1.7775475868987656E-5</v>
      </c>
      <c r="C270">
        <f t="shared" si="221"/>
        <v>1.2206846450877181E-3</v>
      </c>
      <c r="D270">
        <f t="shared" si="221"/>
        <v>0.55169602003822149</v>
      </c>
      <c r="E270">
        <f t="shared" si="221"/>
        <v>1.1666836131861872E-2</v>
      </c>
      <c r="F270">
        <f t="shared" si="221"/>
        <v>0.31927522996965907</v>
      </c>
      <c r="G270">
        <f t="shared" si="221"/>
        <v>0.13774193150473654</v>
      </c>
      <c r="H270">
        <f t="shared" si="221"/>
        <v>6.2663916776469708E-2</v>
      </c>
      <c r="I270">
        <f t="shared" si="221"/>
        <v>3.7823772001641925E-6</v>
      </c>
      <c r="J270">
        <f t="shared" si="221"/>
        <v>0.39590043336085318</v>
      </c>
      <c r="K270">
        <f t="shared" si="221"/>
        <v>6.3397542401497299E-7</v>
      </c>
      <c r="L270">
        <f t="shared" ref="L270:U270" si="222">$A$208*NORMSDIST(-1*ABS(L174/SQRT(2-(L$47+$Y50))))</f>
        <v>0.65424328262838261</v>
      </c>
      <c r="M270">
        <f t="shared" si="222"/>
        <v>4.0467016818512114E-2</v>
      </c>
      <c r="N270">
        <f t="shared" si="222"/>
        <v>1</v>
      </c>
      <c r="O270">
        <f t="shared" si="222"/>
        <v>8.9523749760998111E-2</v>
      </c>
      <c r="P270">
        <f t="shared" si="222"/>
        <v>0.43732337355258588</v>
      </c>
      <c r="Q270">
        <f t="shared" si="222"/>
        <v>0.14956827957475544</v>
      </c>
      <c r="R270">
        <f t="shared" si="222"/>
        <v>6.2786903932190747E-4</v>
      </c>
      <c r="S270">
        <f t="shared" si="222"/>
        <v>0.46686058669097785</v>
      </c>
      <c r="T270">
        <f t="shared" si="222"/>
        <v>0.47283579899009254</v>
      </c>
      <c r="U270">
        <f t="shared" si="222"/>
        <v>0.10271789288919489</v>
      </c>
    </row>
    <row r="271" spans="1:21" x14ac:dyDescent="0.15">
      <c r="A271">
        <v>14</v>
      </c>
      <c r="B271">
        <f t="shared" ref="B271:K271" si="223">$A$208*NORMSDIST(-1*ABS(B175/SQRT(2-(B$47+$Y51))))</f>
        <v>0.21188565946886007</v>
      </c>
      <c r="C271">
        <f t="shared" si="223"/>
        <v>0.36380268219596851</v>
      </c>
      <c r="D271">
        <f t="shared" si="223"/>
        <v>0.31610433778353236</v>
      </c>
      <c r="E271">
        <f t="shared" si="223"/>
        <v>0.73021138387750062</v>
      </c>
      <c r="F271">
        <f t="shared" si="223"/>
        <v>0.51477451348315484</v>
      </c>
      <c r="G271">
        <f t="shared" si="223"/>
        <v>0.42950960623356449</v>
      </c>
      <c r="H271">
        <f t="shared" si="223"/>
        <v>0.81153498996875495</v>
      </c>
      <c r="I271">
        <f t="shared" si="223"/>
        <v>0.19740655406922566</v>
      </c>
      <c r="J271">
        <f t="shared" si="223"/>
        <v>2.5139227665550972E-2</v>
      </c>
      <c r="K271">
        <f t="shared" si="223"/>
        <v>0.1232917549568861</v>
      </c>
      <c r="L271">
        <f t="shared" ref="L271:U271" si="224">$A$208*NORMSDIST(-1*ABS(L175/SQRT(2-(L$47+$Y51))))</f>
        <v>7.4184693178884376E-2</v>
      </c>
      <c r="M271">
        <f t="shared" si="224"/>
        <v>1</v>
      </c>
      <c r="N271">
        <f t="shared" si="224"/>
        <v>8.9523749760998111E-2</v>
      </c>
      <c r="O271">
        <f t="shared" si="224"/>
        <v>1</v>
      </c>
      <c r="P271">
        <f t="shared" si="224"/>
        <v>0.47289581189312396</v>
      </c>
      <c r="Q271">
        <f t="shared" si="224"/>
        <v>0.9221760608406292</v>
      </c>
      <c r="R271">
        <f t="shared" si="224"/>
        <v>0.78680213724222892</v>
      </c>
      <c r="S271">
        <f t="shared" si="224"/>
        <v>0.26669999116913595</v>
      </c>
      <c r="T271">
        <f t="shared" si="224"/>
        <v>3.707554249636022E-2</v>
      </c>
      <c r="U271">
        <f t="shared" si="224"/>
        <v>7.0997989159625966E-3</v>
      </c>
    </row>
    <row r="272" spans="1:21" x14ac:dyDescent="0.15">
      <c r="A272">
        <v>15</v>
      </c>
      <c r="B272">
        <f t="shared" ref="B272:K272" si="225">$A$208*NORMSDIST(-1*ABS(B176/SQRT(2-(B$47+$Y52))))</f>
        <v>3.5282275942108927E-2</v>
      </c>
      <c r="C272">
        <f t="shared" si="225"/>
        <v>9.0769468105062687E-2</v>
      </c>
      <c r="D272">
        <f t="shared" si="225"/>
        <v>0.82482907428109975</v>
      </c>
      <c r="E272">
        <f t="shared" si="225"/>
        <v>0.2536279692265635</v>
      </c>
      <c r="F272">
        <f t="shared" si="225"/>
        <v>0.91407195183694367</v>
      </c>
      <c r="G272">
        <f t="shared" si="225"/>
        <v>0.89618010771852052</v>
      </c>
      <c r="H272">
        <f t="shared" si="225"/>
        <v>0.55404344676728523</v>
      </c>
      <c r="I272">
        <f t="shared" si="225"/>
        <v>2.9827547963723257E-2</v>
      </c>
      <c r="J272">
        <f t="shared" si="225"/>
        <v>0.19176990392420981</v>
      </c>
      <c r="K272">
        <f t="shared" si="225"/>
        <v>1.5554634423797635E-2</v>
      </c>
      <c r="L272">
        <f t="shared" ref="L272:U272" si="226">$A$208*NORMSDIST(-1*ABS(L176/SQRT(2-(L$47+$Y52))))</f>
        <v>0.31836685065349712</v>
      </c>
      <c r="M272">
        <f t="shared" si="226"/>
        <v>0.42425526667820418</v>
      </c>
      <c r="N272">
        <f t="shared" si="226"/>
        <v>0.43732337355258588</v>
      </c>
      <c r="O272">
        <f t="shared" si="226"/>
        <v>0.47289581189312396</v>
      </c>
      <c r="P272">
        <f t="shared" si="226"/>
        <v>1</v>
      </c>
      <c r="Q272">
        <f t="shared" si="226"/>
        <v>0.5597316666281994</v>
      </c>
      <c r="R272">
        <f t="shared" si="226"/>
        <v>0.22798578485203136</v>
      </c>
      <c r="S272">
        <f t="shared" si="226"/>
        <v>0.80655799407510442</v>
      </c>
      <c r="T272">
        <f t="shared" si="226"/>
        <v>0.2236616042327258</v>
      </c>
      <c r="U272">
        <f t="shared" si="226"/>
        <v>6.2964271582983664E-2</v>
      </c>
    </row>
    <row r="273" spans="1:21" x14ac:dyDescent="0.15">
      <c r="A273">
        <v>16</v>
      </c>
      <c r="B273">
        <f t="shared" ref="B273:K273" si="227">$A$208*NORMSDIST(-1*ABS(B177/SQRT(2-(B$47+$Y53))))</f>
        <v>0.20367918621603995</v>
      </c>
      <c r="C273">
        <f t="shared" si="227"/>
        <v>0.33824078753220083</v>
      </c>
      <c r="D273">
        <f t="shared" si="227"/>
        <v>0.4025004517884147</v>
      </c>
      <c r="E273">
        <f t="shared" si="227"/>
        <v>0.66696168211714912</v>
      </c>
      <c r="F273">
        <f t="shared" si="227"/>
        <v>0.60900662878207945</v>
      </c>
      <c r="G273">
        <f t="shared" si="227"/>
        <v>0.54546854914048559</v>
      </c>
      <c r="H273">
        <f t="shared" si="227"/>
        <v>0.91156830393220845</v>
      </c>
      <c r="I273">
        <f t="shared" si="227"/>
        <v>0.19145276387362886</v>
      </c>
      <c r="J273">
        <f t="shared" si="227"/>
        <v>5.2964008452836268E-2</v>
      </c>
      <c r="K273">
        <f t="shared" si="227"/>
        <v>0.12380534067969458</v>
      </c>
      <c r="L273">
        <f t="shared" ref="L273:U273" si="228">$A$208*NORMSDIST(-1*ABS(L177/SQRT(2-(L$47+$Y53))))</f>
        <v>0.11590084908767986</v>
      </c>
      <c r="M273">
        <f t="shared" si="228"/>
        <v>0.9143329478284693</v>
      </c>
      <c r="N273">
        <f t="shared" si="228"/>
        <v>0.14956827957475544</v>
      </c>
      <c r="O273">
        <f t="shared" si="228"/>
        <v>0.9221760608406292</v>
      </c>
      <c r="P273">
        <f t="shared" si="228"/>
        <v>0.5597316666281994</v>
      </c>
      <c r="Q273">
        <f t="shared" si="228"/>
        <v>1</v>
      </c>
      <c r="R273">
        <f t="shared" si="228"/>
        <v>0.71066876188209938</v>
      </c>
      <c r="S273">
        <f t="shared" si="228"/>
        <v>0.3599953698824353</v>
      </c>
      <c r="T273">
        <f t="shared" si="228"/>
        <v>6.8614734841209044E-2</v>
      </c>
      <c r="U273">
        <f t="shared" si="228"/>
        <v>1.6193321399644321E-2</v>
      </c>
    </row>
    <row r="274" spans="1:21" x14ac:dyDescent="0.15">
      <c r="A274">
        <v>17</v>
      </c>
      <c r="B274">
        <f t="shared" ref="B274:K274" si="229">$A$208*NORMSDIST(-1*ABS(B178/SQRT(2-(B$47+$Y54))))</f>
        <v>0.10809249081784272</v>
      </c>
      <c r="C274">
        <f t="shared" si="229"/>
        <v>0.33181953159273786</v>
      </c>
      <c r="D274">
        <f t="shared" si="229"/>
        <v>8.6656684740446452E-2</v>
      </c>
      <c r="E274">
        <f t="shared" si="229"/>
        <v>0.86818661730695168</v>
      </c>
      <c r="F274">
        <f t="shared" si="229"/>
        <v>0.2354129497424082</v>
      </c>
      <c r="G274">
        <f t="shared" si="229"/>
        <v>6.1485131408929451E-2</v>
      </c>
      <c r="H274">
        <f t="shared" si="229"/>
        <v>0.47232606274043554</v>
      </c>
      <c r="I274">
        <f t="shared" si="229"/>
        <v>7.9494996679046734E-2</v>
      </c>
      <c r="J274">
        <f t="shared" si="229"/>
        <v>8.7298698042625415E-6</v>
      </c>
      <c r="K274">
        <f t="shared" si="229"/>
        <v>3.0079773678912219E-2</v>
      </c>
      <c r="L274">
        <f t="shared" ref="L274:U274" si="230">$A$208*NORMSDIST(-1*ABS(L178/SQRT(2-(L$47+$Y54))))</f>
        <v>4.8984619564712405E-3</v>
      </c>
      <c r="M274">
        <f t="shared" si="230"/>
        <v>0.73997702600615811</v>
      </c>
      <c r="N274">
        <f t="shared" si="230"/>
        <v>6.2786903932190747E-4</v>
      </c>
      <c r="O274">
        <f t="shared" si="230"/>
        <v>0.78680213724222892</v>
      </c>
      <c r="P274">
        <f t="shared" si="230"/>
        <v>0.22798578485203136</v>
      </c>
      <c r="Q274">
        <f t="shared" si="230"/>
        <v>0.71066876188209938</v>
      </c>
      <c r="R274">
        <f t="shared" si="230"/>
        <v>1</v>
      </c>
      <c r="S274">
        <f t="shared" si="230"/>
        <v>3.1901866580211463E-2</v>
      </c>
      <c r="T274">
        <f t="shared" si="230"/>
        <v>2.62938679763871E-4</v>
      </c>
      <c r="U274">
        <f t="shared" si="230"/>
        <v>1.6176730126357325E-5</v>
      </c>
    </row>
    <row r="275" spans="1:21" x14ac:dyDescent="0.15">
      <c r="A275">
        <v>18</v>
      </c>
      <c r="B275">
        <f t="shared" ref="B275:K275" si="231">$A$208*NORMSDIST(-1*ABS(B179/SQRT(2-(B$47+$Y55))))</f>
        <v>1.4881016221671133E-3</v>
      </c>
      <c r="C275">
        <f t="shared" si="231"/>
        <v>1.5370027007498647E-2</v>
      </c>
      <c r="D275">
        <f t="shared" si="231"/>
        <v>1</v>
      </c>
      <c r="E275">
        <f t="shared" si="231"/>
        <v>8.0966468734253727E-2</v>
      </c>
      <c r="F275">
        <f t="shared" si="231"/>
        <v>0.68964652271839455</v>
      </c>
      <c r="G275">
        <f t="shared" si="231"/>
        <v>0.57929684738233655</v>
      </c>
      <c r="H275">
        <f t="shared" si="231"/>
        <v>0.27982538160493103</v>
      </c>
      <c r="I275">
        <f t="shared" si="231"/>
        <v>7.5213506487581091E-4</v>
      </c>
      <c r="J275">
        <f t="shared" si="231"/>
        <v>0.13900155499443806</v>
      </c>
      <c r="K275">
        <f t="shared" si="231"/>
        <v>2.165876593818432E-4</v>
      </c>
      <c r="L275">
        <f t="shared" ref="L275:U275" si="232">$A$208*NORMSDIST(-1*ABS(L179/SQRT(2-(L$47+$Y55))))</f>
        <v>0.33124400317734876</v>
      </c>
      <c r="M275">
        <f t="shared" si="232"/>
        <v>0.19063407673700122</v>
      </c>
      <c r="N275">
        <f t="shared" si="232"/>
        <v>0.46686058669097785</v>
      </c>
      <c r="O275">
        <f t="shared" si="232"/>
        <v>0.26669999116913595</v>
      </c>
      <c r="P275">
        <f t="shared" si="232"/>
        <v>0.80655799407510442</v>
      </c>
      <c r="Q275">
        <f t="shared" si="232"/>
        <v>0.3599953698824353</v>
      </c>
      <c r="R275">
        <f t="shared" si="232"/>
        <v>3.1901866580211463E-2</v>
      </c>
      <c r="S275">
        <f t="shared" si="232"/>
        <v>1</v>
      </c>
      <c r="T275">
        <f t="shared" si="232"/>
        <v>0.19486715220275208</v>
      </c>
      <c r="U275">
        <f t="shared" si="232"/>
        <v>3.6036084975195198E-2</v>
      </c>
    </row>
    <row r="276" spans="1:21" x14ac:dyDescent="0.15">
      <c r="A276">
        <v>19</v>
      </c>
      <c r="B276">
        <f t="shared" ref="B276:K276" si="233">$A$208*NORMSDIST(-1*ABS(B180/SQRT(2-(B$47+$Y56))))</f>
        <v>8.0619333566348488E-6</v>
      </c>
      <c r="C276">
        <f t="shared" si="233"/>
        <v>4.0847597750733017E-4</v>
      </c>
      <c r="D276">
        <f t="shared" si="233"/>
        <v>0.27192440786377803</v>
      </c>
      <c r="E276">
        <f t="shared" si="233"/>
        <v>3.9330244454332678E-3</v>
      </c>
      <c r="F276">
        <f t="shared" si="233"/>
        <v>0.14604329213361</v>
      </c>
      <c r="G276">
        <f t="shared" si="233"/>
        <v>4.4982295853121232E-2</v>
      </c>
      <c r="H276">
        <f t="shared" si="233"/>
        <v>2.1825550383452422E-2</v>
      </c>
      <c r="I276">
        <f t="shared" si="233"/>
        <v>2.2695709110461852E-6</v>
      </c>
      <c r="J276">
        <f t="shared" si="233"/>
        <v>1</v>
      </c>
      <c r="K276">
        <f t="shared" si="233"/>
        <v>4.5629373860029254E-7</v>
      </c>
      <c r="L276">
        <f t="shared" ref="L276:U276" si="234">$A$208*NORMSDIST(-1*ABS(L180/SQRT(2-(L$47+$Y56))))</f>
        <v>0.89046772357060811</v>
      </c>
      <c r="M276">
        <f t="shared" si="234"/>
        <v>1.4256527797546496E-2</v>
      </c>
      <c r="N276">
        <f t="shared" si="234"/>
        <v>0.47283579899009254</v>
      </c>
      <c r="O276">
        <f t="shared" si="234"/>
        <v>3.707554249636022E-2</v>
      </c>
      <c r="P276">
        <f t="shared" si="234"/>
        <v>0.2236616042327258</v>
      </c>
      <c r="Q276">
        <f t="shared" si="234"/>
        <v>6.8614734841209044E-2</v>
      </c>
      <c r="R276">
        <f t="shared" si="234"/>
        <v>2.62938679763871E-4</v>
      </c>
      <c r="S276">
        <f t="shared" si="234"/>
        <v>0.19486715220275208</v>
      </c>
      <c r="T276">
        <f t="shared" si="234"/>
        <v>1</v>
      </c>
      <c r="U276">
        <f t="shared" si="234"/>
        <v>0.37329557604508629</v>
      </c>
    </row>
    <row r="277" spans="1:21" x14ac:dyDescent="0.15">
      <c r="A277">
        <v>20</v>
      </c>
      <c r="B277">
        <f t="shared" ref="B277:K277" si="235">$A$208*NORMSDIST(-1*ABS(B181/SQRT(2-(B$47+$Y57))))</f>
        <v>4.9881320867905387E-7</v>
      </c>
      <c r="C277">
        <f t="shared" si="235"/>
        <v>3.7410537542482398E-5</v>
      </c>
      <c r="D277">
        <f t="shared" si="235"/>
        <v>6.9598980072607744E-2</v>
      </c>
      <c r="E277">
        <f t="shared" si="235"/>
        <v>4.3455222963414871E-4</v>
      </c>
      <c r="F277">
        <f t="shared" si="235"/>
        <v>3.326638996297928E-2</v>
      </c>
      <c r="G277">
        <f t="shared" si="235"/>
        <v>4.9606672393422918E-3</v>
      </c>
      <c r="H277">
        <f t="shared" si="235"/>
        <v>2.777873235168793E-3</v>
      </c>
      <c r="I277">
        <f t="shared" si="235"/>
        <v>1.3199472284985331E-7</v>
      </c>
      <c r="J277">
        <f t="shared" si="235"/>
        <v>0.32110076117354008</v>
      </c>
      <c r="K277">
        <f t="shared" si="235"/>
        <v>2.6311442375441155E-8</v>
      </c>
      <c r="L277">
        <f t="shared" ref="L277:U277" si="236">$A$208*NORMSDIST(-1*ABS(L181/SQRT(2-(L$47+$Y57))))</f>
        <v>0.36308427857367831</v>
      </c>
      <c r="M277">
        <f t="shared" si="236"/>
        <v>1.8584787180996956E-3</v>
      </c>
      <c r="N277">
        <f t="shared" si="236"/>
        <v>0.10271789288919489</v>
      </c>
      <c r="O277">
        <f t="shared" si="236"/>
        <v>7.0997989159625966E-3</v>
      </c>
      <c r="P277">
        <f t="shared" si="236"/>
        <v>6.2964271582983664E-2</v>
      </c>
      <c r="Q277">
        <f t="shared" si="236"/>
        <v>1.6193321399644321E-2</v>
      </c>
      <c r="R277">
        <f t="shared" si="236"/>
        <v>1.6176730126357325E-5</v>
      </c>
      <c r="S277">
        <f t="shared" si="236"/>
        <v>3.6036084975195198E-2</v>
      </c>
      <c r="T277">
        <f t="shared" si="236"/>
        <v>0.37329557604508629</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3</v>
      </c>
      <c r="E280">
        <f t="shared" si="237"/>
        <v>2</v>
      </c>
      <c r="F280">
        <f t="shared" si="237"/>
        <v>2</v>
      </c>
      <c r="G280">
        <f t="shared" si="237"/>
        <v>3</v>
      </c>
      <c r="H280">
        <f t="shared" si="237"/>
        <v>2</v>
      </c>
      <c r="I280">
        <f t="shared" si="237"/>
        <v>2</v>
      </c>
      <c r="J280">
        <f t="shared" si="237"/>
        <v>7</v>
      </c>
      <c r="K280">
        <f t="shared" si="237"/>
        <v>2</v>
      </c>
      <c r="L280">
        <f t="shared" ref="L280:U280" si="238">IF(L258&lt;0.000001,7,IF(L258&lt;0.00001,6,IF(L258&lt;0.0001,5,IF(L258&lt;0.001,4,IF(L258&lt;0.01,3,2)))))</f>
        <v>4</v>
      </c>
      <c r="M280">
        <f t="shared" si="238"/>
        <v>2</v>
      </c>
      <c r="N280">
        <f t="shared" si="238"/>
        <v>5</v>
      </c>
      <c r="O280">
        <f t="shared" si="238"/>
        <v>2</v>
      </c>
      <c r="P280">
        <f t="shared" si="238"/>
        <v>2</v>
      </c>
      <c r="Q280">
        <f t="shared" si="238"/>
        <v>2</v>
      </c>
      <c r="R280">
        <f t="shared" si="238"/>
        <v>2</v>
      </c>
      <c r="S280">
        <f t="shared" si="238"/>
        <v>3</v>
      </c>
      <c r="T280">
        <f t="shared" si="238"/>
        <v>6</v>
      </c>
      <c r="U280">
        <f t="shared" si="238"/>
        <v>7</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2</v>
      </c>
      <c r="H281">
        <f t="shared" si="239"/>
        <v>2</v>
      </c>
      <c r="I281">
        <f t="shared" si="239"/>
        <v>2</v>
      </c>
      <c r="J281">
        <f t="shared" si="239"/>
        <v>5</v>
      </c>
      <c r="K281">
        <f t="shared" si="239"/>
        <v>2</v>
      </c>
      <c r="L281">
        <f t="shared" ref="L281:U281" si="240">IF(L259&lt;0.000001,7,IF(L259&lt;0.00001,6,IF(L259&lt;0.0001,5,IF(L259&lt;0.001,4,IF(L259&lt;0.01,3,2)))))</f>
        <v>3</v>
      </c>
      <c r="M281">
        <f t="shared" si="240"/>
        <v>2</v>
      </c>
      <c r="N281">
        <f t="shared" si="240"/>
        <v>3</v>
      </c>
      <c r="O281">
        <f t="shared" si="240"/>
        <v>2</v>
      </c>
      <c r="P281">
        <f t="shared" si="240"/>
        <v>2</v>
      </c>
      <c r="Q281">
        <f t="shared" si="240"/>
        <v>2</v>
      </c>
      <c r="R281">
        <f t="shared" si="240"/>
        <v>2</v>
      </c>
      <c r="S281">
        <f t="shared" si="240"/>
        <v>2</v>
      </c>
      <c r="T281">
        <f t="shared" si="240"/>
        <v>4</v>
      </c>
      <c r="U281">
        <f t="shared" si="240"/>
        <v>5</v>
      </c>
    </row>
    <row r="282" spans="1:21" x14ac:dyDescent="0.15">
      <c r="A282">
        <v>3</v>
      </c>
      <c r="B282">
        <f t="shared" ref="B282:K282" si="241">IF(B260&lt;0.000001,7,IF(B260&lt;0.00001,6,IF(B260&lt;0.0001,5,IF(B260&lt;0.001,4,IF(B260&lt;0.01,3,2)))))</f>
        <v>3</v>
      </c>
      <c r="C282">
        <f t="shared" si="241"/>
        <v>2</v>
      </c>
      <c r="D282">
        <f t="shared" si="241"/>
        <v>2</v>
      </c>
      <c r="E282">
        <f t="shared" si="241"/>
        <v>2</v>
      </c>
      <c r="F282">
        <f t="shared" si="241"/>
        <v>2</v>
      </c>
      <c r="G282">
        <f t="shared" si="241"/>
        <v>2</v>
      </c>
      <c r="H282">
        <f t="shared" si="241"/>
        <v>2</v>
      </c>
      <c r="I282">
        <f t="shared" si="241"/>
        <v>3</v>
      </c>
      <c r="J282">
        <f t="shared" si="241"/>
        <v>2</v>
      </c>
      <c r="K282">
        <f t="shared" si="241"/>
        <v>3</v>
      </c>
      <c r="L282">
        <f t="shared" ref="L282:U282" si="242">IF(L260&lt;0.000001,7,IF(L260&lt;0.00001,6,IF(L260&lt;0.0001,5,IF(L260&lt;0.001,4,IF(L260&lt;0.01,3,2)))))</f>
        <v>2</v>
      </c>
      <c r="M282">
        <f t="shared" si="242"/>
        <v>2</v>
      </c>
      <c r="N282">
        <f t="shared" si="242"/>
        <v>2</v>
      </c>
      <c r="O282">
        <f t="shared" si="242"/>
        <v>2</v>
      </c>
      <c r="P282">
        <f t="shared" si="242"/>
        <v>2</v>
      </c>
      <c r="Q282">
        <f t="shared" si="242"/>
        <v>2</v>
      </c>
      <c r="R282">
        <f t="shared" si="242"/>
        <v>2</v>
      </c>
      <c r="S282">
        <f t="shared" si="242"/>
        <v>2</v>
      </c>
      <c r="T282">
        <f t="shared" si="242"/>
        <v>2</v>
      </c>
      <c r="U282">
        <f t="shared" si="242"/>
        <v>2</v>
      </c>
    </row>
    <row r="283" spans="1:21" x14ac:dyDescent="0.15">
      <c r="A283">
        <v>4</v>
      </c>
      <c r="B283">
        <f t="shared" ref="B283:K283" si="243">IF(B261&lt;0.000001,7,IF(B261&lt;0.00001,6,IF(B261&lt;0.0001,5,IF(B261&lt;0.001,4,IF(B261&lt;0.01,3,2)))))</f>
        <v>2</v>
      </c>
      <c r="C283">
        <f t="shared" si="243"/>
        <v>2</v>
      </c>
      <c r="D283">
        <f t="shared" si="243"/>
        <v>2</v>
      </c>
      <c r="E283">
        <f t="shared" si="243"/>
        <v>2</v>
      </c>
      <c r="F283">
        <f t="shared" si="243"/>
        <v>2</v>
      </c>
      <c r="G283">
        <f t="shared" si="243"/>
        <v>2</v>
      </c>
      <c r="H283">
        <f t="shared" si="243"/>
        <v>2</v>
      </c>
      <c r="I283">
        <f t="shared" si="243"/>
        <v>2</v>
      </c>
      <c r="J283">
        <f t="shared" si="243"/>
        <v>3</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3</v>
      </c>
      <c r="U283">
        <f t="shared" si="244"/>
        <v>4</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2</v>
      </c>
      <c r="R284">
        <f t="shared" si="246"/>
        <v>2</v>
      </c>
      <c r="S284">
        <f t="shared" si="246"/>
        <v>2</v>
      </c>
      <c r="T284">
        <f t="shared" si="246"/>
        <v>2</v>
      </c>
      <c r="U284">
        <f t="shared" si="246"/>
        <v>2</v>
      </c>
    </row>
    <row r="285" spans="1:21" x14ac:dyDescent="0.15">
      <c r="A285">
        <v>6</v>
      </c>
      <c r="B285">
        <f t="shared" ref="B285:K285" si="247">IF(B263&lt;0.000001,7,IF(B263&lt;0.00001,6,IF(B263&lt;0.0001,5,IF(B263&lt;0.001,4,IF(B263&lt;0.01,3,2)))))</f>
        <v>3</v>
      </c>
      <c r="C285">
        <f t="shared" si="247"/>
        <v>2</v>
      </c>
      <c r="D285">
        <f t="shared" si="247"/>
        <v>2</v>
      </c>
      <c r="E285">
        <f t="shared" si="247"/>
        <v>2</v>
      </c>
      <c r="F285">
        <f t="shared" si="247"/>
        <v>2</v>
      </c>
      <c r="G285">
        <f t="shared" si="247"/>
        <v>2</v>
      </c>
      <c r="H285">
        <f t="shared" si="247"/>
        <v>2</v>
      </c>
      <c r="I285">
        <f t="shared" si="247"/>
        <v>3</v>
      </c>
      <c r="J285">
        <f t="shared" si="247"/>
        <v>2</v>
      </c>
      <c r="K285">
        <f t="shared" si="247"/>
        <v>4</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3</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3</v>
      </c>
    </row>
    <row r="287" spans="1:21" x14ac:dyDescent="0.15">
      <c r="A287">
        <v>8</v>
      </c>
      <c r="B287">
        <f t="shared" ref="B287:K287" si="251">IF(B265&lt;0.000001,7,IF(B265&lt;0.00001,6,IF(B265&lt;0.0001,5,IF(B265&lt;0.001,4,IF(B265&lt;0.01,3,2)))))</f>
        <v>2</v>
      </c>
      <c r="C287">
        <f t="shared" si="251"/>
        <v>2</v>
      </c>
      <c r="D287">
        <f t="shared" si="251"/>
        <v>3</v>
      </c>
      <c r="E287">
        <f t="shared" si="251"/>
        <v>2</v>
      </c>
      <c r="F287">
        <f t="shared" si="251"/>
        <v>2</v>
      </c>
      <c r="G287">
        <f t="shared" si="251"/>
        <v>3</v>
      </c>
      <c r="H287">
        <f t="shared" si="251"/>
        <v>2</v>
      </c>
      <c r="I287">
        <f t="shared" si="251"/>
        <v>2</v>
      </c>
      <c r="J287">
        <f t="shared" si="251"/>
        <v>7</v>
      </c>
      <c r="K287">
        <f t="shared" si="251"/>
        <v>2</v>
      </c>
      <c r="L287">
        <f t="shared" ref="L287:U287" si="252">IF(L265&lt;0.000001,7,IF(L265&lt;0.00001,6,IF(L265&lt;0.0001,5,IF(L265&lt;0.001,4,IF(L265&lt;0.01,3,2)))))</f>
        <v>4</v>
      </c>
      <c r="M287">
        <f t="shared" si="252"/>
        <v>2</v>
      </c>
      <c r="N287">
        <f t="shared" si="252"/>
        <v>6</v>
      </c>
      <c r="O287">
        <f t="shared" si="252"/>
        <v>2</v>
      </c>
      <c r="P287">
        <f t="shared" si="252"/>
        <v>2</v>
      </c>
      <c r="Q287">
        <f t="shared" si="252"/>
        <v>2</v>
      </c>
      <c r="R287">
        <f t="shared" si="252"/>
        <v>2</v>
      </c>
      <c r="S287">
        <f t="shared" si="252"/>
        <v>4</v>
      </c>
      <c r="T287">
        <f t="shared" si="252"/>
        <v>6</v>
      </c>
      <c r="U287">
        <f t="shared" si="252"/>
        <v>7</v>
      </c>
    </row>
    <row r="288" spans="1:21" x14ac:dyDescent="0.15">
      <c r="A288">
        <v>9</v>
      </c>
      <c r="B288">
        <f t="shared" ref="B288:K288" si="253">IF(B266&lt;0.000001,7,IF(B266&lt;0.00001,6,IF(B266&lt;0.0001,5,IF(B266&lt;0.001,4,IF(B266&lt;0.01,3,2)))))</f>
        <v>7</v>
      </c>
      <c r="C288">
        <f t="shared" si="253"/>
        <v>5</v>
      </c>
      <c r="D288">
        <f t="shared" si="253"/>
        <v>2</v>
      </c>
      <c r="E288">
        <f t="shared" si="253"/>
        <v>3</v>
      </c>
      <c r="F288">
        <f t="shared" si="253"/>
        <v>2</v>
      </c>
      <c r="G288">
        <f t="shared" si="253"/>
        <v>2</v>
      </c>
      <c r="H288">
        <f t="shared" si="253"/>
        <v>2</v>
      </c>
      <c r="I288">
        <f t="shared" si="253"/>
        <v>7</v>
      </c>
      <c r="J288">
        <f t="shared" si="253"/>
        <v>2</v>
      </c>
      <c r="K288">
        <f t="shared" si="253"/>
        <v>7</v>
      </c>
      <c r="L288">
        <f t="shared" ref="L288:U288" si="254">IF(L266&lt;0.000001,7,IF(L266&lt;0.00001,6,IF(L266&lt;0.0001,5,IF(L266&lt;0.001,4,IF(L266&lt;0.01,3,2)))))</f>
        <v>2</v>
      </c>
      <c r="M288">
        <f t="shared" si="254"/>
        <v>3</v>
      </c>
      <c r="N288">
        <f t="shared" si="254"/>
        <v>2</v>
      </c>
      <c r="O288">
        <f t="shared" si="254"/>
        <v>2</v>
      </c>
      <c r="P288">
        <f t="shared" si="254"/>
        <v>2</v>
      </c>
      <c r="Q288">
        <f t="shared" si="254"/>
        <v>2</v>
      </c>
      <c r="R288">
        <f t="shared" si="254"/>
        <v>6</v>
      </c>
      <c r="S288">
        <f t="shared" si="254"/>
        <v>2</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2</v>
      </c>
      <c r="D289">
        <f t="shared" si="255"/>
        <v>3</v>
      </c>
      <c r="E289">
        <f t="shared" si="255"/>
        <v>2</v>
      </c>
      <c r="F289">
        <f t="shared" si="255"/>
        <v>2</v>
      </c>
      <c r="G289">
        <f t="shared" si="255"/>
        <v>4</v>
      </c>
      <c r="H289">
        <f t="shared" si="255"/>
        <v>2</v>
      </c>
      <c r="I289">
        <f t="shared" si="255"/>
        <v>2</v>
      </c>
      <c r="J289">
        <f t="shared" si="255"/>
        <v>7</v>
      </c>
      <c r="K289">
        <f t="shared" si="255"/>
        <v>2</v>
      </c>
      <c r="L289">
        <f t="shared" ref="L289:U289" si="256">IF(L267&lt;0.000001,7,IF(L267&lt;0.00001,6,IF(L267&lt;0.0001,5,IF(L267&lt;0.001,4,IF(L267&lt;0.01,3,2)))))</f>
        <v>5</v>
      </c>
      <c r="M289">
        <f t="shared" si="256"/>
        <v>2</v>
      </c>
      <c r="N289">
        <f t="shared" si="256"/>
        <v>7</v>
      </c>
      <c r="O289">
        <f t="shared" si="256"/>
        <v>2</v>
      </c>
      <c r="P289">
        <f t="shared" si="256"/>
        <v>2</v>
      </c>
      <c r="Q289">
        <f t="shared" si="256"/>
        <v>2</v>
      </c>
      <c r="R289">
        <f t="shared" si="256"/>
        <v>2</v>
      </c>
      <c r="S289">
        <f t="shared" si="256"/>
        <v>4</v>
      </c>
      <c r="T289">
        <f t="shared" si="256"/>
        <v>7</v>
      </c>
      <c r="U289">
        <f t="shared" si="256"/>
        <v>7</v>
      </c>
    </row>
    <row r="290" spans="1:21" x14ac:dyDescent="0.15">
      <c r="A290">
        <v>11</v>
      </c>
      <c r="B290">
        <f t="shared" ref="B290:K290" si="257">IF(B268&lt;0.000001,7,IF(B268&lt;0.00001,6,IF(B268&lt;0.0001,5,IF(B268&lt;0.001,4,IF(B268&lt;0.01,3,2)))))</f>
        <v>4</v>
      </c>
      <c r="C290">
        <f t="shared" si="257"/>
        <v>3</v>
      </c>
      <c r="D290">
        <f t="shared" si="257"/>
        <v>2</v>
      </c>
      <c r="E290">
        <f t="shared" si="257"/>
        <v>2</v>
      </c>
      <c r="F290">
        <f t="shared" si="257"/>
        <v>2</v>
      </c>
      <c r="G290">
        <f t="shared" si="257"/>
        <v>2</v>
      </c>
      <c r="H290">
        <f t="shared" si="257"/>
        <v>2</v>
      </c>
      <c r="I290">
        <f t="shared" si="257"/>
        <v>4</v>
      </c>
      <c r="J290">
        <f t="shared" si="257"/>
        <v>2</v>
      </c>
      <c r="K290">
        <f t="shared" si="257"/>
        <v>5</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3</v>
      </c>
      <c r="S290">
        <f t="shared" si="258"/>
        <v>2</v>
      </c>
      <c r="T290">
        <f t="shared" si="258"/>
        <v>2</v>
      </c>
      <c r="U290">
        <f t="shared" si="258"/>
        <v>2</v>
      </c>
    </row>
    <row r="291" spans="1:21" x14ac:dyDescent="0.15">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3</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3</v>
      </c>
    </row>
    <row r="292" spans="1:21" x14ac:dyDescent="0.15">
      <c r="A292">
        <v>13</v>
      </c>
      <c r="B292">
        <f t="shared" ref="B292:K292" si="261">IF(B270&lt;0.000001,7,IF(B270&lt;0.00001,6,IF(B270&lt;0.0001,5,IF(B270&lt;0.001,4,IF(B270&lt;0.01,3,2)))))</f>
        <v>5</v>
      </c>
      <c r="C292">
        <f t="shared" si="261"/>
        <v>3</v>
      </c>
      <c r="D292">
        <f t="shared" si="261"/>
        <v>2</v>
      </c>
      <c r="E292">
        <f t="shared" si="261"/>
        <v>2</v>
      </c>
      <c r="F292">
        <f t="shared" si="261"/>
        <v>2</v>
      </c>
      <c r="G292">
        <f t="shared" si="261"/>
        <v>2</v>
      </c>
      <c r="H292">
        <f t="shared" si="261"/>
        <v>2</v>
      </c>
      <c r="I292">
        <f t="shared" si="261"/>
        <v>6</v>
      </c>
      <c r="J292">
        <f t="shared" si="261"/>
        <v>2</v>
      </c>
      <c r="K292">
        <f t="shared" si="261"/>
        <v>7</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4</v>
      </c>
      <c r="S292">
        <f t="shared" si="262"/>
        <v>2</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3</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15">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2</v>
      </c>
      <c r="J296">
        <f t="shared" si="269"/>
        <v>6</v>
      </c>
      <c r="K296">
        <f t="shared" si="269"/>
        <v>2</v>
      </c>
      <c r="L296">
        <f t="shared" ref="L296:U296" si="270">IF(L274&lt;0.000001,7,IF(L274&lt;0.00001,6,IF(L274&lt;0.0001,5,IF(L274&lt;0.001,4,IF(L274&lt;0.01,3,2)))))</f>
        <v>3</v>
      </c>
      <c r="M296">
        <f t="shared" si="270"/>
        <v>2</v>
      </c>
      <c r="N296">
        <f t="shared" si="270"/>
        <v>4</v>
      </c>
      <c r="O296">
        <f t="shared" si="270"/>
        <v>2</v>
      </c>
      <c r="P296">
        <f t="shared" si="270"/>
        <v>2</v>
      </c>
      <c r="Q296">
        <f t="shared" si="270"/>
        <v>2</v>
      </c>
      <c r="R296">
        <f t="shared" si="270"/>
        <v>2</v>
      </c>
      <c r="S296">
        <f t="shared" si="270"/>
        <v>2</v>
      </c>
      <c r="T296">
        <f t="shared" si="270"/>
        <v>4</v>
      </c>
      <c r="U296">
        <f t="shared" si="270"/>
        <v>5</v>
      </c>
    </row>
    <row r="297" spans="1:21" x14ac:dyDescent="0.15">
      <c r="A297">
        <v>18</v>
      </c>
      <c r="B297">
        <f t="shared" ref="B297:K297" si="271">IF(B275&lt;0.000001,7,IF(B275&lt;0.00001,6,IF(B275&lt;0.0001,5,IF(B275&lt;0.001,4,IF(B275&lt;0.01,3,2)))))</f>
        <v>3</v>
      </c>
      <c r="C297">
        <f t="shared" si="271"/>
        <v>2</v>
      </c>
      <c r="D297">
        <f t="shared" si="271"/>
        <v>2</v>
      </c>
      <c r="E297">
        <f t="shared" si="271"/>
        <v>2</v>
      </c>
      <c r="F297">
        <f t="shared" si="271"/>
        <v>2</v>
      </c>
      <c r="G297">
        <f t="shared" si="271"/>
        <v>2</v>
      </c>
      <c r="H297">
        <f t="shared" si="271"/>
        <v>2</v>
      </c>
      <c r="I297">
        <f t="shared" si="271"/>
        <v>4</v>
      </c>
      <c r="J297">
        <f t="shared" si="271"/>
        <v>2</v>
      </c>
      <c r="K297">
        <f t="shared" si="271"/>
        <v>4</v>
      </c>
      <c r="L297">
        <f t="shared" ref="L297:U297" si="272">IF(L275&lt;0.000001,7,IF(L275&lt;0.00001,6,IF(L275&lt;0.0001,5,IF(L275&lt;0.001,4,IF(L275&lt;0.01,3,2)))))</f>
        <v>2</v>
      </c>
      <c r="M297">
        <f t="shared" si="272"/>
        <v>2</v>
      </c>
      <c r="N297">
        <f t="shared" si="272"/>
        <v>2</v>
      </c>
      <c r="O297">
        <f t="shared" si="272"/>
        <v>2</v>
      </c>
      <c r="P297">
        <f t="shared" si="272"/>
        <v>2</v>
      </c>
      <c r="Q297">
        <f t="shared" si="272"/>
        <v>2</v>
      </c>
      <c r="R297">
        <f t="shared" si="272"/>
        <v>2</v>
      </c>
      <c r="S297">
        <f t="shared" si="272"/>
        <v>2</v>
      </c>
      <c r="T297">
        <f t="shared" si="272"/>
        <v>2</v>
      </c>
      <c r="U297">
        <f t="shared" si="272"/>
        <v>2</v>
      </c>
    </row>
    <row r="298" spans="1:21" x14ac:dyDescent="0.15">
      <c r="A298">
        <v>19</v>
      </c>
      <c r="B298">
        <f t="shared" ref="B298:K298" si="273">IF(B276&lt;0.000001,7,IF(B276&lt;0.00001,6,IF(B276&lt;0.0001,5,IF(B276&lt;0.001,4,IF(B276&lt;0.01,3,2)))))</f>
        <v>6</v>
      </c>
      <c r="C298">
        <f t="shared" si="273"/>
        <v>4</v>
      </c>
      <c r="D298">
        <f t="shared" si="273"/>
        <v>2</v>
      </c>
      <c r="E298">
        <f t="shared" si="273"/>
        <v>3</v>
      </c>
      <c r="F298">
        <f t="shared" si="273"/>
        <v>2</v>
      </c>
      <c r="G298">
        <f t="shared" si="273"/>
        <v>2</v>
      </c>
      <c r="H298">
        <f t="shared" si="273"/>
        <v>2</v>
      </c>
      <c r="I298">
        <f t="shared" si="273"/>
        <v>6</v>
      </c>
      <c r="J298">
        <f t="shared" si="273"/>
        <v>2</v>
      </c>
      <c r="K298">
        <f t="shared" si="273"/>
        <v>7</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4</v>
      </c>
      <c r="S298">
        <f t="shared" si="274"/>
        <v>2</v>
      </c>
      <c r="T298">
        <f t="shared" si="274"/>
        <v>2</v>
      </c>
      <c r="U298">
        <f t="shared" si="274"/>
        <v>2</v>
      </c>
    </row>
    <row r="299" spans="1:21" x14ac:dyDescent="0.15">
      <c r="A299">
        <v>20</v>
      </c>
      <c r="B299">
        <f t="shared" ref="B299:K299" si="275">IF(B277&lt;0.000001,7,IF(B277&lt;0.00001,6,IF(B277&lt;0.0001,5,IF(B277&lt;0.001,4,IF(B277&lt;0.01,3,2)))))</f>
        <v>7</v>
      </c>
      <c r="C299">
        <f t="shared" si="275"/>
        <v>5</v>
      </c>
      <c r="D299">
        <f t="shared" si="275"/>
        <v>2</v>
      </c>
      <c r="E299">
        <f t="shared" si="275"/>
        <v>4</v>
      </c>
      <c r="F299">
        <f t="shared" si="275"/>
        <v>2</v>
      </c>
      <c r="G299">
        <f t="shared" si="275"/>
        <v>3</v>
      </c>
      <c r="H299">
        <f t="shared" si="275"/>
        <v>3</v>
      </c>
      <c r="I299">
        <f t="shared" si="275"/>
        <v>7</v>
      </c>
      <c r="J299">
        <f t="shared" si="275"/>
        <v>2</v>
      </c>
      <c r="K299">
        <f t="shared" si="275"/>
        <v>7</v>
      </c>
      <c r="L299">
        <f t="shared" ref="L299:U299" si="276">IF(L277&lt;0.000001,7,IF(L277&lt;0.00001,6,IF(L277&lt;0.0001,5,IF(L277&lt;0.001,4,IF(L277&lt;0.01,3,2)))))</f>
        <v>2</v>
      </c>
      <c r="M299">
        <f t="shared" si="276"/>
        <v>3</v>
      </c>
      <c r="N299">
        <f t="shared" si="276"/>
        <v>2</v>
      </c>
      <c r="O299">
        <f t="shared" si="276"/>
        <v>3</v>
      </c>
      <c r="P299">
        <f t="shared" si="276"/>
        <v>2</v>
      </c>
      <c r="Q299">
        <f t="shared" si="276"/>
        <v>2</v>
      </c>
      <c r="R299">
        <f t="shared" si="276"/>
        <v>5</v>
      </c>
      <c r="S299">
        <f t="shared" si="276"/>
        <v>2</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1</v>
      </c>
      <c r="C302">
        <f t="shared" si="277"/>
        <v>1</v>
      </c>
      <c r="D302">
        <f t="shared" si="277"/>
        <v>1</v>
      </c>
      <c r="E302">
        <f t="shared" si="277"/>
        <v>1</v>
      </c>
      <c r="F302">
        <f t="shared" si="277"/>
        <v>1</v>
      </c>
      <c r="G302">
        <f t="shared" si="277"/>
        <v>1</v>
      </c>
      <c r="H302">
        <f t="shared" si="277"/>
        <v>1</v>
      </c>
      <c r="I302">
        <f t="shared" si="277"/>
        <v>1</v>
      </c>
      <c r="J302">
        <f t="shared" si="277"/>
        <v>1</v>
      </c>
      <c r="K302">
        <f t="shared" si="277"/>
        <v>1</v>
      </c>
      <c r="L302">
        <f t="shared" ref="L302:U302" si="278">L$38*$W38</f>
        <v>1</v>
      </c>
      <c r="M302">
        <f t="shared" si="278"/>
        <v>1</v>
      </c>
      <c r="N302">
        <f t="shared" si="278"/>
        <v>1</v>
      </c>
      <c r="O302">
        <f t="shared" si="278"/>
        <v>1</v>
      </c>
      <c r="P302">
        <f t="shared" si="278"/>
        <v>1</v>
      </c>
      <c r="Q302">
        <f t="shared" si="278"/>
        <v>1</v>
      </c>
      <c r="R302">
        <f t="shared" si="278"/>
        <v>1</v>
      </c>
      <c r="S302">
        <f t="shared" si="278"/>
        <v>1</v>
      </c>
      <c r="T302">
        <f t="shared" si="278"/>
        <v>1</v>
      </c>
      <c r="U302">
        <f t="shared" si="278"/>
        <v>1</v>
      </c>
    </row>
    <row r="303" spans="1:21" x14ac:dyDescent="0.15">
      <c r="A303">
        <v>2</v>
      </c>
      <c r="B303">
        <f t="shared" ref="B303:K303" si="279">B$38*$W39</f>
        <v>1</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1</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1</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1</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1</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1</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1</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1</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1</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1</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1</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1</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1</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1</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1</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1</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1</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1</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1</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f t="shared" ref="B331:K331" si="308">IF(B302,(B$46-100)*B115+100,"")</f>
        <v>129</v>
      </c>
      <c r="C331">
        <f t="shared" si="308"/>
        <v>120.40135014192356</v>
      </c>
      <c r="D331">
        <f t="shared" si="308"/>
        <v>108.27269686086997</v>
      </c>
      <c r="E331">
        <f t="shared" si="308"/>
        <v>111.84672422547312</v>
      </c>
      <c r="F331">
        <f t="shared" si="308"/>
        <v>110.28424388058826</v>
      </c>
      <c r="G331">
        <f t="shared" si="308"/>
        <v>107.02079755575232</v>
      </c>
      <c r="H331">
        <f t="shared" si="308"/>
        <v>111.12299193540719</v>
      </c>
      <c r="I331">
        <f t="shared" si="308"/>
        <v>116.16622429106201</v>
      </c>
      <c r="J331">
        <f t="shared" si="308"/>
        <v>100.62363280820225</v>
      </c>
      <c r="K331">
        <f t="shared" si="308"/>
        <v>115.50102325270227</v>
      </c>
      <c r="L331">
        <f t="shared" ref="L331:U331" si="309">IF(L302,(L$46-100)*L115+100,"")</f>
        <v>100.98022897735949</v>
      </c>
      <c r="M331">
        <f t="shared" si="309"/>
        <v>112.64030099885588</v>
      </c>
      <c r="N331">
        <f t="shared" si="309"/>
        <v>102.69609060875597</v>
      </c>
      <c r="O331">
        <f t="shared" si="309"/>
        <v>111.5664192677109</v>
      </c>
      <c r="P331">
        <f t="shared" si="309"/>
        <v>107.38103958256818</v>
      </c>
      <c r="Q331">
        <f t="shared" si="309"/>
        <v>110.53095512733958</v>
      </c>
      <c r="R331">
        <f t="shared" si="309"/>
        <v>116.17122039718996</v>
      </c>
      <c r="S331">
        <f t="shared" si="309"/>
        <v>104.71723180978928</v>
      </c>
      <c r="T331">
        <f t="shared" si="309"/>
        <v>100.11360869779514</v>
      </c>
      <c r="U331">
        <f t="shared" si="309"/>
        <v>98.71517050583941</v>
      </c>
    </row>
    <row r="332" spans="1:21" x14ac:dyDescent="0.15">
      <c r="A332">
        <v>2</v>
      </c>
      <c r="B332">
        <f t="shared" ref="B332:K332" si="310">IF(B303,(B$46-100)*B116+100,"")</f>
        <v>121.91256126354752</v>
      </c>
      <c r="C332">
        <f t="shared" si="310"/>
        <v>127</v>
      </c>
      <c r="D332">
        <f t="shared" si="310"/>
        <v>104.49175570812777</v>
      </c>
      <c r="E332">
        <f t="shared" si="310"/>
        <v>118.49985936737281</v>
      </c>
      <c r="F332">
        <f t="shared" si="310"/>
        <v>105.38463793595341</v>
      </c>
      <c r="G332">
        <f t="shared" si="310"/>
        <v>105.32676298963203</v>
      </c>
      <c r="H332">
        <f t="shared" si="310"/>
        <v>109.22018080478283</v>
      </c>
      <c r="I332">
        <f t="shared" si="310"/>
        <v>115.53954177058519</v>
      </c>
      <c r="J332">
        <f t="shared" si="310"/>
        <v>100.46547504296097</v>
      </c>
      <c r="K332">
        <f t="shared" si="310"/>
        <v>115.26837149417373</v>
      </c>
      <c r="L332">
        <f t="shared" ref="L332:U332" si="311">IF(L303,(L$46-100)*L116+100,"")</f>
        <v>100.88518881418133</v>
      </c>
      <c r="M332">
        <f t="shared" si="311"/>
        <v>108.98819332735007</v>
      </c>
      <c r="N332">
        <f t="shared" si="311"/>
        <v>101.69104022621327</v>
      </c>
      <c r="O332">
        <f t="shared" si="311"/>
        <v>109.51447386871888</v>
      </c>
      <c r="P332">
        <f t="shared" si="311"/>
        <v>105.63365839550603</v>
      </c>
      <c r="Q332">
        <f t="shared" si="311"/>
        <v>105.4782949620495</v>
      </c>
      <c r="R332">
        <f t="shared" si="311"/>
        <v>114.38522549196915</v>
      </c>
      <c r="S332">
        <f t="shared" si="311"/>
        <v>105.83899294636593</v>
      </c>
      <c r="T332">
        <f t="shared" si="311"/>
        <v>100.28895974818164</v>
      </c>
      <c r="U332">
        <f t="shared" si="311"/>
        <v>98.979772815353542</v>
      </c>
    </row>
    <row r="333" spans="1:21" x14ac:dyDescent="0.15">
      <c r="A333">
        <v>3</v>
      </c>
      <c r="B333">
        <f t="shared" ref="B333:K333" si="312">IF(B304,(B$46-100)*B117+100,"")</f>
        <v>123.99082089652292</v>
      </c>
      <c r="C333">
        <f t="shared" si="312"/>
        <v>112.12774041194498</v>
      </c>
      <c r="D333">
        <f t="shared" si="312"/>
        <v>110</v>
      </c>
      <c r="E333">
        <f t="shared" si="312"/>
        <v>106.9274043354547</v>
      </c>
      <c r="F333">
        <f t="shared" si="312"/>
        <v>111.72811655656223</v>
      </c>
      <c r="G333">
        <f t="shared" si="312"/>
        <v>107.40871018593612</v>
      </c>
      <c r="H333">
        <f t="shared" si="312"/>
        <v>109.66192058145393</v>
      </c>
      <c r="I333">
        <f t="shared" si="312"/>
        <v>114.41602039399801</v>
      </c>
      <c r="J333">
        <f t="shared" si="312"/>
        <v>100.71593991924492</v>
      </c>
      <c r="K333">
        <f t="shared" si="312"/>
        <v>113.73173587865034</v>
      </c>
      <c r="L333">
        <f t="shared" ref="L333:U333" si="313">IF(L304,(L$46-100)*L117+100,"")</f>
        <v>101.18750616345037</v>
      </c>
      <c r="M333">
        <f t="shared" si="313"/>
        <v>112.49478912282356</v>
      </c>
      <c r="N333">
        <f t="shared" si="313"/>
        <v>103.16943196370846</v>
      </c>
      <c r="O333">
        <f t="shared" si="313"/>
        <v>110.21314401877704</v>
      </c>
      <c r="P333">
        <f t="shared" si="313"/>
        <v>106.25602508206947</v>
      </c>
      <c r="Q333">
        <f t="shared" si="313"/>
        <v>110.92154389121529</v>
      </c>
      <c r="R333">
        <f t="shared" si="313"/>
        <v>114.71523273074521</v>
      </c>
      <c r="S333">
        <f t="shared" si="313"/>
        <v>103.08648827230665</v>
      </c>
      <c r="T333">
        <f t="shared" si="313"/>
        <v>100.35040948292531</v>
      </c>
      <c r="U333">
        <f t="shared" si="313"/>
        <v>98.343365708513943</v>
      </c>
    </row>
    <row r="334" spans="1:21" x14ac:dyDescent="0.15">
      <c r="A334">
        <v>4</v>
      </c>
      <c r="B334">
        <f t="shared" ref="B334:K334" si="314">IF(B305,(B$46-100)*B118+100,"")</f>
        <v>115.61613647903276</v>
      </c>
      <c r="C334">
        <f t="shared" si="314"/>
        <v>122.70437285995754</v>
      </c>
      <c r="D334">
        <f t="shared" si="314"/>
        <v>103.1488201524794</v>
      </c>
      <c r="E334">
        <f t="shared" si="314"/>
        <v>122</v>
      </c>
      <c r="F334">
        <f t="shared" si="314"/>
        <v>104.7922877931035</v>
      </c>
      <c r="G334">
        <f t="shared" si="314"/>
        <v>105.90758676681355</v>
      </c>
      <c r="H334">
        <f t="shared" si="314"/>
        <v>109.74441051779012</v>
      </c>
      <c r="I334">
        <f t="shared" si="314"/>
        <v>113.16939692830528</v>
      </c>
      <c r="J334">
        <f t="shared" si="314"/>
        <v>100.51558765325716</v>
      </c>
      <c r="K334">
        <f t="shared" si="314"/>
        <v>113.1889292732149</v>
      </c>
      <c r="L334">
        <f t="shared" ref="L334:U334" si="315">IF(L305,(L$46-100)*L118+100,"")</f>
        <v>101.02292792785579</v>
      </c>
      <c r="M334">
        <f t="shared" si="315"/>
        <v>110.5141764471087</v>
      </c>
      <c r="N334">
        <f t="shared" si="315"/>
        <v>102.00304683184655</v>
      </c>
      <c r="O334">
        <f t="shared" si="315"/>
        <v>109.73970955095638</v>
      </c>
      <c r="P334">
        <f t="shared" si="315"/>
        <v>105.85549094360083</v>
      </c>
      <c r="Q334">
        <f t="shared" si="315"/>
        <v>106.66321607145009</v>
      </c>
      <c r="R334">
        <f t="shared" si="315"/>
        <v>115.26430069207686</v>
      </c>
      <c r="S334">
        <f t="shared" si="315"/>
        <v>107.93873901617016</v>
      </c>
      <c r="T334">
        <f t="shared" si="315"/>
        <v>100.42239200490911</v>
      </c>
      <c r="U334">
        <f t="shared" si="315"/>
        <v>98.84270008825888</v>
      </c>
    </row>
    <row r="335" spans="1:21" x14ac:dyDescent="0.15">
      <c r="A335">
        <v>5</v>
      </c>
      <c r="B335">
        <f t="shared" ref="B335:K335" si="316">IF(B306,(B$46-100)*B119+100,"")</f>
        <v>122.94177481054304</v>
      </c>
      <c r="C335">
        <f t="shared" si="316"/>
        <v>111.18347879005708</v>
      </c>
      <c r="D335">
        <f t="shared" si="316"/>
        <v>109.02162812043248</v>
      </c>
      <c r="E335">
        <f t="shared" si="316"/>
        <v>108.11002549602129</v>
      </c>
      <c r="F335">
        <f t="shared" si="316"/>
        <v>113</v>
      </c>
      <c r="G335">
        <f t="shared" si="316"/>
        <v>106.67719301188282</v>
      </c>
      <c r="H335">
        <f t="shared" si="316"/>
        <v>108.39577098748188</v>
      </c>
      <c r="I335">
        <f t="shared" si="316"/>
        <v>113.68215394527027</v>
      </c>
      <c r="J335">
        <f t="shared" si="316"/>
        <v>100.66735313601998</v>
      </c>
      <c r="K335">
        <f t="shared" si="316"/>
        <v>113.06126237597232</v>
      </c>
      <c r="L335">
        <f t="shared" ref="L335:U335" si="317">IF(L306,(L$46-100)*L119+100,"")</f>
        <v>101.11880958813497</v>
      </c>
      <c r="M335">
        <f t="shared" si="317"/>
        <v>110.33850119390203</v>
      </c>
      <c r="N335">
        <f t="shared" si="317"/>
        <v>102.85027103867874</v>
      </c>
      <c r="O335">
        <f t="shared" si="317"/>
        <v>108.9021720789803</v>
      </c>
      <c r="P335">
        <f t="shared" si="317"/>
        <v>105.2971608458318</v>
      </c>
      <c r="Q335">
        <f t="shared" si="317"/>
        <v>108.32048053785779</v>
      </c>
      <c r="R335">
        <f t="shared" si="317"/>
        <v>114.01071007528429</v>
      </c>
      <c r="S335">
        <f t="shared" si="317"/>
        <v>103.4010663565472</v>
      </c>
      <c r="T335">
        <f t="shared" si="317"/>
        <v>100.4211805709872</v>
      </c>
      <c r="U335">
        <f t="shared" si="317"/>
        <v>98.459782414242241</v>
      </c>
    </row>
    <row r="336" spans="1:21" x14ac:dyDescent="0.15">
      <c r="A336">
        <v>6</v>
      </c>
      <c r="B336">
        <f t="shared" ref="B336:K336" si="318">IF(B307,(B$46-100)*B120+100,"")</f>
        <v>115.66177916283212</v>
      </c>
      <c r="C336">
        <f t="shared" si="318"/>
        <v>111.06327697846653</v>
      </c>
      <c r="D336">
        <f t="shared" si="318"/>
        <v>105.69900783533546</v>
      </c>
      <c r="E336">
        <f t="shared" si="318"/>
        <v>109.99745452845369</v>
      </c>
      <c r="F336">
        <f t="shared" si="318"/>
        <v>106.67719301188282</v>
      </c>
      <c r="G336">
        <f t="shared" si="318"/>
        <v>113</v>
      </c>
      <c r="H336">
        <f t="shared" si="318"/>
        <v>107.98015645039958</v>
      </c>
      <c r="I336">
        <f t="shared" si="318"/>
        <v>125.74689021272266</v>
      </c>
      <c r="J336">
        <f t="shared" si="318"/>
        <v>101.64079386282788</v>
      </c>
      <c r="K336">
        <f t="shared" si="318"/>
        <v>123.51468321567965</v>
      </c>
      <c r="L336">
        <f t="shared" ref="L336:U336" si="319">IF(L307,(L$46-100)*L120+100,"")</f>
        <v>102.46218694584282</v>
      </c>
      <c r="M336">
        <f t="shared" si="319"/>
        <v>115.72856120430504</v>
      </c>
      <c r="N336">
        <f t="shared" si="319"/>
        <v>105.20717737704175</v>
      </c>
      <c r="O336">
        <f t="shared" si="319"/>
        <v>108.33064686701519</v>
      </c>
      <c r="P336">
        <f t="shared" si="319"/>
        <v>104.82170035048902</v>
      </c>
      <c r="Q336">
        <f t="shared" si="319"/>
        <v>110.47388145174679</v>
      </c>
      <c r="R336">
        <f t="shared" si="319"/>
        <v>118.14161274454293</v>
      </c>
      <c r="S336">
        <f t="shared" si="319"/>
        <v>105.6852847814262</v>
      </c>
      <c r="T336">
        <f t="shared" si="319"/>
        <v>101.47250198907274</v>
      </c>
      <c r="U336">
        <f t="shared" si="319"/>
        <v>96.964120661457486</v>
      </c>
    </row>
    <row r="337" spans="1:21" x14ac:dyDescent="0.15">
      <c r="A337">
        <v>7</v>
      </c>
      <c r="B337">
        <f t="shared" ref="B337:K337" si="320">IF(B308,(B$46-100)*B121+100,"")</f>
        <v>118.97451565451814</v>
      </c>
      <c r="C337">
        <f t="shared" si="320"/>
        <v>114.64381657230214</v>
      </c>
      <c r="D337">
        <f t="shared" si="320"/>
        <v>105.68348269497289</v>
      </c>
      <c r="E337">
        <f t="shared" si="320"/>
        <v>112.6104136112578</v>
      </c>
      <c r="F337">
        <f t="shared" si="320"/>
        <v>106.42029546101556</v>
      </c>
      <c r="G337">
        <f t="shared" si="320"/>
        <v>106.10247257971733</v>
      </c>
      <c r="H337">
        <f t="shared" si="320"/>
        <v>117</v>
      </c>
      <c r="I337">
        <f t="shared" si="320"/>
        <v>115.51841393133029</v>
      </c>
      <c r="J337">
        <f t="shared" si="320"/>
        <v>100.56261467648474</v>
      </c>
      <c r="K337">
        <f t="shared" si="320"/>
        <v>115.2148906290912</v>
      </c>
      <c r="L337">
        <f t="shared" ref="L337:U337" si="321">IF(L308,(L$46-100)*L121+100,"")</f>
        <v>101.01335111967835</v>
      </c>
      <c r="M337">
        <f t="shared" si="321"/>
        <v>110.06820539083996</v>
      </c>
      <c r="N337">
        <f t="shared" si="321"/>
        <v>101.8079159273704</v>
      </c>
      <c r="O337">
        <f t="shared" si="321"/>
        <v>117.16529695275941</v>
      </c>
      <c r="P337">
        <f t="shared" si="321"/>
        <v>111.25413310037177</v>
      </c>
      <c r="Q337">
        <f t="shared" si="321"/>
        <v>105.99726178277102</v>
      </c>
      <c r="R337">
        <f t="shared" si="321"/>
        <v>116.83300527782403</v>
      </c>
      <c r="S337">
        <f t="shared" si="321"/>
        <v>105.17279420401387</v>
      </c>
      <c r="T337">
        <f t="shared" si="321"/>
        <v>100.33421507759772</v>
      </c>
      <c r="U337">
        <f t="shared" si="321"/>
        <v>98.952411448934924</v>
      </c>
    </row>
    <row r="338" spans="1:21" x14ac:dyDescent="0.15">
      <c r="A338">
        <v>8</v>
      </c>
      <c r="B338">
        <f t="shared" ref="B338:K338" si="322">IF(B309,(B$46-100)*B122+100,"")</f>
        <v>116.16622429106201</v>
      </c>
      <c r="C338">
        <f t="shared" si="322"/>
        <v>114.46784923468276</v>
      </c>
      <c r="D338">
        <f t="shared" si="322"/>
        <v>104.97104151517172</v>
      </c>
      <c r="E338">
        <f t="shared" si="322"/>
        <v>109.99057698009366</v>
      </c>
      <c r="F338">
        <f t="shared" si="322"/>
        <v>106.13337935477632</v>
      </c>
      <c r="G338">
        <f t="shared" si="322"/>
        <v>111.54170940570326</v>
      </c>
      <c r="H338">
        <f t="shared" si="322"/>
        <v>109.09700127009017</v>
      </c>
      <c r="I338">
        <f t="shared" si="322"/>
        <v>129</v>
      </c>
      <c r="J338">
        <f t="shared" si="322"/>
        <v>101.10488155612353</v>
      </c>
      <c r="K338">
        <f t="shared" si="322"/>
        <v>129.36525893929434</v>
      </c>
      <c r="L338">
        <f t="shared" ref="L338:U338" si="323">IF(L309,(L$46-100)*L122+100,"")</f>
        <v>102.36159292421071</v>
      </c>
      <c r="M338">
        <f t="shared" si="323"/>
        <v>117.31017633080141</v>
      </c>
      <c r="N338">
        <f t="shared" si="323"/>
        <v>103.53622938278076</v>
      </c>
      <c r="O338">
        <f t="shared" si="323"/>
        <v>108.95284475464751</v>
      </c>
      <c r="P338">
        <f t="shared" si="323"/>
        <v>106.12385004374154</v>
      </c>
      <c r="Q338">
        <f t="shared" si="323"/>
        <v>109.29096560319844</v>
      </c>
      <c r="R338">
        <f t="shared" si="323"/>
        <v>117.53109303594529</v>
      </c>
      <c r="S338">
        <f t="shared" si="323"/>
        <v>104.95121879224114</v>
      </c>
      <c r="T338">
        <f t="shared" si="323"/>
        <v>100.94723169228627</v>
      </c>
      <c r="U338">
        <f t="shared" si="323"/>
        <v>97.585862621935249</v>
      </c>
    </row>
    <row r="339" spans="1:21" x14ac:dyDescent="0.15">
      <c r="A339">
        <v>9</v>
      </c>
      <c r="B339">
        <f t="shared" ref="B339:K339" si="324">IF(B310,(B$46-100)*B123+100,"")</f>
        <v>109.0426757189325</v>
      </c>
      <c r="C339">
        <f t="shared" si="324"/>
        <v>106.28391307997322</v>
      </c>
      <c r="D339">
        <f t="shared" si="324"/>
        <v>103.5796995962246</v>
      </c>
      <c r="E339">
        <f t="shared" si="324"/>
        <v>105.67146418582868</v>
      </c>
      <c r="F339">
        <f t="shared" si="324"/>
        <v>104.33779538412988</v>
      </c>
      <c r="G339">
        <f t="shared" si="324"/>
        <v>110.66516010838119</v>
      </c>
      <c r="H339">
        <f t="shared" si="324"/>
        <v>104.78222475012032</v>
      </c>
      <c r="I339">
        <f t="shared" si="324"/>
        <v>116.0207825637911</v>
      </c>
      <c r="J339">
        <f t="shared" si="324"/>
        <v>102</v>
      </c>
      <c r="K339">
        <f t="shared" si="324"/>
        <v>111.41372186681353</v>
      </c>
      <c r="L339">
        <f t="shared" ref="L339:U339" si="325">IF(L310,(L$46-100)*L123+100,"")</f>
        <v>101.60385075273958</v>
      </c>
      <c r="M339">
        <f t="shared" si="325"/>
        <v>108.8830080372822</v>
      </c>
      <c r="N339">
        <f t="shared" si="325"/>
        <v>105.60183119458067</v>
      </c>
      <c r="O339">
        <f t="shared" si="325"/>
        <v>104.802290447495</v>
      </c>
      <c r="P339">
        <f t="shared" si="325"/>
        <v>102.63105309604114</v>
      </c>
      <c r="Q339">
        <f t="shared" si="325"/>
        <v>107.2793150567265</v>
      </c>
      <c r="R339">
        <f t="shared" si="325"/>
        <v>113.16946355734463</v>
      </c>
      <c r="S339">
        <f t="shared" si="325"/>
        <v>103.13219895638865</v>
      </c>
      <c r="T339">
        <f t="shared" si="325"/>
        <v>101.90105330412662</v>
      </c>
      <c r="U339">
        <f t="shared" si="325"/>
        <v>97.574472292701699</v>
      </c>
    </row>
    <row r="340" spans="1:21" x14ac:dyDescent="0.15">
      <c r="A340">
        <v>10</v>
      </c>
      <c r="B340">
        <f t="shared" ref="B340:K340" si="326">IF(B311,(B$46-100)*B124+100,"")</f>
        <v>114.50095723639889</v>
      </c>
      <c r="C340">
        <f t="shared" si="326"/>
        <v>113.29825904331261</v>
      </c>
      <c r="D340">
        <f t="shared" si="326"/>
        <v>104.42959221891947</v>
      </c>
      <c r="E340">
        <f t="shared" si="326"/>
        <v>109.35988529066864</v>
      </c>
      <c r="F340">
        <f t="shared" si="326"/>
        <v>105.47730357702065</v>
      </c>
      <c r="G340">
        <f t="shared" si="326"/>
        <v>109.86099618722051</v>
      </c>
      <c r="H340">
        <f t="shared" si="326"/>
        <v>108.34364969982421</v>
      </c>
      <c r="I340">
        <f t="shared" si="326"/>
        <v>127.47072610450115</v>
      </c>
      <c r="J340">
        <f t="shared" si="326"/>
        <v>100.73636915269765</v>
      </c>
      <c r="K340">
        <f t="shared" si="326"/>
        <v>131</v>
      </c>
      <c r="L340">
        <f t="shared" ref="L340:U340" si="327">IF(L311,(L$46-100)*L124+100,"")</f>
        <v>102.19863636468743</v>
      </c>
      <c r="M340">
        <f t="shared" si="327"/>
        <v>116.11367779690228</v>
      </c>
      <c r="N340">
        <f t="shared" si="327"/>
        <v>102.50309850690705</v>
      </c>
      <c r="O340">
        <f t="shared" si="327"/>
        <v>108.30863222456651</v>
      </c>
      <c r="P340">
        <f t="shared" si="327"/>
        <v>105.62183870548678</v>
      </c>
      <c r="Q340">
        <f t="shared" si="327"/>
        <v>106.58826178414843</v>
      </c>
      <c r="R340">
        <f t="shared" si="327"/>
        <v>115.49186682224743</v>
      </c>
      <c r="S340">
        <f t="shared" si="327"/>
        <v>104.43169837195788</v>
      </c>
      <c r="T340">
        <f t="shared" si="327"/>
        <v>100.70685932522412</v>
      </c>
      <c r="U340">
        <f t="shared" si="327"/>
        <v>97.981682448011568</v>
      </c>
    </row>
    <row r="341" spans="1:21" x14ac:dyDescent="0.15">
      <c r="A341">
        <v>11</v>
      </c>
      <c r="B341">
        <f t="shared" ref="B341:K341" si="328">IF(B312,(B$46-100)*B125+100,"")</f>
        <v>109.47554678114167</v>
      </c>
      <c r="C341">
        <f t="shared" si="328"/>
        <v>107.96669932763194</v>
      </c>
      <c r="D341">
        <f t="shared" si="328"/>
        <v>103.95835387816791</v>
      </c>
      <c r="E341">
        <f t="shared" si="328"/>
        <v>107.50147147094243</v>
      </c>
      <c r="F341">
        <f t="shared" si="328"/>
        <v>104.84817488191818</v>
      </c>
      <c r="G341">
        <f t="shared" si="328"/>
        <v>110.66947676531885</v>
      </c>
      <c r="H341">
        <f t="shared" si="328"/>
        <v>105.74232301151065</v>
      </c>
      <c r="I341">
        <f t="shared" si="328"/>
        <v>122.82873160070361</v>
      </c>
      <c r="J341">
        <f t="shared" si="328"/>
        <v>101.06923383515972</v>
      </c>
      <c r="K341">
        <f t="shared" si="328"/>
        <v>122.71924243510338</v>
      </c>
      <c r="L341">
        <f t="shared" ref="L341:U341" si="329">IF(L312,(L$46-100)*L125+100,"")</f>
        <v>103</v>
      </c>
      <c r="M341">
        <f t="shared" si="329"/>
        <v>111.49681302090495</v>
      </c>
      <c r="N341">
        <f t="shared" si="329"/>
        <v>103.55833694073758</v>
      </c>
      <c r="O341">
        <f t="shared" si="329"/>
        <v>106.8624276030271</v>
      </c>
      <c r="P341">
        <f t="shared" si="329"/>
        <v>103.13592344134756</v>
      </c>
      <c r="Q341">
        <f t="shared" si="329"/>
        <v>103.78596575185956</v>
      </c>
      <c r="R341">
        <f t="shared" si="329"/>
        <v>114.2379547394287</v>
      </c>
      <c r="S341">
        <f t="shared" si="329"/>
        <v>104.34353118401461</v>
      </c>
      <c r="T341">
        <f t="shared" si="329"/>
        <v>100.96875086469542</v>
      </c>
      <c r="U341">
        <f t="shared" si="329"/>
        <v>96.58249994749319</v>
      </c>
    </row>
    <row r="342" spans="1:21" x14ac:dyDescent="0.15">
      <c r="A342">
        <v>12</v>
      </c>
      <c r="B342">
        <f t="shared" ref="B342:K342" si="330">IF(B313,(B$46-100)*B126+100,"")</f>
        <v>119.29309099825372</v>
      </c>
      <c r="C342">
        <f t="shared" si="330"/>
        <v>112.77269578097115</v>
      </c>
      <c r="D342">
        <f t="shared" si="330"/>
        <v>106.57620480148609</v>
      </c>
      <c r="E342">
        <f t="shared" si="330"/>
        <v>112.17430957033639</v>
      </c>
      <c r="F342">
        <f t="shared" si="330"/>
        <v>107.07371134319612</v>
      </c>
      <c r="G342">
        <f t="shared" si="330"/>
        <v>110.76164713978766</v>
      </c>
      <c r="H342">
        <f t="shared" si="330"/>
        <v>109.00839429706734</v>
      </c>
      <c r="I342">
        <f t="shared" si="330"/>
        <v>126.42079545227584</v>
      </c>
      <c r="J342">
        <f t="shared" si="330"/>
        <v>100.93505347760865</v>
      </c>
      <c r="K342">
        <f t="shared" si="330"/>
        <v>126.29073745810372</v>
      </c>
      <c r="L342">
        <f t="shared" ref="L342:U342" si="331">IF(L313,(L$46-100)*L126+100,"")</f>
        <v>101.81528626645867</v>
      </c>
      <c r="M342">
        <f t="shared" si="331"/>
        <v>119</v>
      </c>
      <c r="N342">
        <f t="shared" si="331"/>
        <v>103.49444838571063</v>
      </c>
      <c r="O342">
        <f t="shared" si="331"/>
        <v>108.72623059139126</v>
      </c>
      <c r="P342">
        <f t="shared" si="331"/>
        <v>105.87960390715473</v>
      </c>
      <c r="Q342">
        <f t="shared" si="331"/>
        <v>112.57470732937843</v>
      </c>
      <c r="R342">
        <f t="shared" si="331"/>
        <v>117.39176852623009</v>
      </c>
      <c r="S342">
        <f t="shared" si="331"/>
        <v>107.12410555101327</v>
      </c>
      <c r="T342">
        <f t="shared" si="331"/>
        <v>100.75254053547238</v>
      </c>
      <c r="U342">
        <f t="shared" si="331"/>
        <v>98.149898762629789</v>
      </c>
    </row>
    <row r="343" spans="1:21" x14ac:dyDescent="0.15">
      <c r="A343">
        <v>13</v>
      </c>
      <c r="B343">
        <f t="shared" ref="B343:K343" si="332">IF(B314,(B$46-100)*B127+100,"")</f>
        <v>113.03110460898714</v>
      </c>
      <c r="C343">
        <f t="shared" si="332"/>
        <v>107.60968101795976</v>
      </c>
      <c r="D343">
        <f t="shared" si="332"/>
        <v>105.28238660618076</v>
      </c>
      <c r="E343">
        <f t="shared" si="332"/>
        <v>107.34450505010399</v>
      </c>
      <c r="F343">
        <f t="shared" si="332"/>
        <v>106.1755872504706</v>
      </c>
      <c r="G343">
        <f t="shared" si="332"/>
        <v>111.28221765025712</v>
      </c>
      <c r="H343">
        <f t="shared" si="332"/>
        <v>105.1224284608828</v>
      </c>
      <c r="I343">
        <f t="shared" si="332"/>
        <v>117.09177535010699</v>
      </c>
      <c r="J343">
        <f t="shared" si="332"/>
        <v>101.86727706486022</v>
      </c>
      <c r="K343">
        <f t="shared" si="332"/>
        <v>112.93267561901979</v>
      </c>
      <c r="L343">
        <f t="shared" ref="L343:U343" si="333">IF(L314,(L$46-100)*L127+100,"")</f>
        <v>101.77916847036879</v>
      </c>
      <c r="M343">
        <f t="shared" si="333"/>
        <v>111.065753221417</v>
      </c>
      <c r="N343">
        <f t="shared" si="333"/>
        <v>106</v>
      </c>
      <c r="O343">
        <f t="shared" si="333"/>
        <v>105.30652825896603</v>
      </c>
      <c r="P343">
        <f t="shared" si="333"/>
        <v>102.90565123945245</v>
      </c>
      <c r="Q343">
        <f t="shared" si="333"/>
        <v>110.14113999453507</v>
      </c>
      <c r="R343">
        <f t="shared" si="333"/>
        <v>114.61181218011195</v>
      </c>
      <c r="S343">
        <f t="shared" si="333"/>
        <v>103.81380965007016</v>
      </c>
      <c r="T343">
        <f t="shared" si="333"/>
        <v>101.81906971625615</v>
      </c>
      <c r="U343">
        <f t="shared" si="333"/>
        <v>97.411629158124086</v>
      </c>
    </row>
    <row r="344" spans="1:21" x14ac:dyDescent="0.15">
      <c r="A344">
        <v>14</v>
      </c>
      <c r="B344">
        <f t="shared" ref="B344:K344" si="334">IF(B315,(B$46-100)*B128+100,"")</f>
        <v>117.65400835597978</v>
      </c>
      <c r="C344">
        <f t="shared" si="334"/>
        <v>113.52056812923209</v>
      </c>
      <c r="D344">
        <f t="shared" si="334"/>
        <v>105.37533895725107</v>
      </c>
      <c r="E344">
        <f t="shared" si="334"/>
        <v>111.27755842742317</v>
      </c>
      <c r="F344">
        <f t="shared" si="334"/>
        <v>106.09095984351283</v>
      </c>
      <c r="G344">
        <f t="shared" si="334"/>
        <v>105.69991627743146</v>
      </c>
      <c r="H344">
        <f t="shared" si="334"/>
        <v>115.35842358931104</v>
      </c>
      <c r="I344">
        <f t="shared" si="334"/>
        <v>113.66486830972516</v>
      </c>
      <c r="J344">
        <f t="shared" si="334"/>
        <v>100.50550425763105</v>
      </c>
      <c r="K344">
        <f t="shared" si="334"/>
        <v>113.55618941902958</v>
      </c>
      <c r="L344">
        <f t="shared" ref="L344:U344" si="335">IF(L315,(L$46-100)*L128+100,"")</f>
        <v>101.08354120047797</v>
      </c>
      <c r="M344">
        <f t="shared" si="335"/>
        <v>108.72623059139126</v>
      </c>
      <c r="N344">
        <f t="shared" si="335"/>
        <v>101.67574576598928</v>
      </c>
      <c r="O344">
        <f t="shared" si="335"/>
        <v>119</v>
      </c>
      <c r="P344">
        <f t="shared" si="335"/>
        <v>108.82024267188532</v>
      </c>
      <c r="Q344">
        <f t="shared" si="335"/>
        <v>104.70813886169297</v>
      </c>
      <c r="R344">
        <f t="shared" si="335"/>
        <v>115.38991571320797</v>
      </c>
      <c r="S344">
        <f t="shared" si="335"/>
        <v>104.50051070923291</v>
      </c>
      <c r="T344">
        <f t="shared" si="335"/>
        <v>100.37691987691707</v>
      </c>
      <c r="U344">
        <f t="shared" si="335"/>
        <v>98.644496106270665</v>
      </c>
    </row>
    <row r="345" spans="1:21" x14ac:dyDescent="0.15">
      <c r="A345">
        <v>15</v>
      </c>
      <c r="B345">
        <f t="shared" ref="B345:K345" si="336">IF(B316,(B$46-100)*B129+100,"")</f>
        <v>117.83751232453976</v>
      </c>
      <c r="C345">
        <f t="shared" si="336"/>
        <v>112.67573138988857</v>
      </c>
      <c r="D345">
        <f t="shared" si="336"/>
        <v>105.21335423505789</v>
      </c>
      <c r="E345">
        <f t="shared" si="336"/>
        <v>110.73506672993484</v>
      </c>
      <c r="F345">
        <f t="shared" si="336"/>
        <v>105.73859091631778</v>
      </c>
      <c r="G345">
        <f t="shared" si="336"/>
        <v>105.22350871302979</v>
      </c>
      <c r="H345">
        <f t="shared" si="336"/>
        <v>115.94335522552669</v>
      </c>
      <c r="I345">
        <f t="shared" si="336"/>
        <v>114.79930427237538</v>
      </c>
      <c r="J345">
        <f t="shared" si="336"/>
        <v>100.4385088493402</v>
      </c>
      <c r="K345">
        <f t="shared" si="336"/>
        <v>114.52308332250752</v>
      </c>
      <c r="L345">
        <f t="shared" ref="L345:U345" si="337">IF(L316,(L$46-100)*L129+100,"")</f>
        <v>100.7839808603369</v>
      </c>
      <c r="M345">
        <f t="shared" si="337"/>
        <v>109.309372852995</v>
      </c>
      <c r="N345">
        <f t="shared" si="337"/>
        <v>101.45282561972623</v>
      </c>
      <c r="O345">
        <f t="shared" si="337"/>
        <v>113.9653842304851</v>
      </c>
      <c r="P345">
        <f t="shared" si="337"/>
        <v>112</v>
      </c>
      <c r="Q345">
        <f t="shared" si="337"/>
        <v>105.82694195723919</v>
      </c>
      <c r="R345">
        <f t="shared" si="337"/>
        <v>115.09265912202316</v>
      </c>
      <c r="S345">
        <f t="shared" si="337"/>
        <v>104.52719224961434</v>
      </c>
      <c r="T345">
        <f t="shared" si="337"/>
        <v>100.16889042793277</v>
      </c>
      <c r="U345">
        <f t="shared" si="337"/>
        <v>99.411828889272968</v>
      </c>
    </row>
    <row r="346" spans="1:21" x14ac:dyDescent="0.15">
      <c r="A346">
        <v>16</v>
      </c>
      <c r="B346">
        <f t="shared" ref="B346:K346" si="338">IF(B317,(B$46-100)*B130+100,"")</f>
        <v>116.96653881626932</v>
      </c>
      <c r="C346">
        <f t="shared" si="338"/>
        <v>108.21744244307426</v>
      </c>
      <c r="D346">
        <f t="shared" si="338"/>
        <v>106.06752438400849</v>
      </c>
      <c r="E346">
        <f t="shared" si="338"/>
        <v>108.14393075399455</v>
      </c>
      <c r="F346">
        <f t="shared" si="338"/>
        <v>106.00923594400841</v>
      </c>
      <c r="G346">
        <f t="shared" si="338"/>
        <v>107.56446993737268</v>
      </c>
      <c r="H346">
        <f t="shared" si="338"/>
        <v>105.66408057261708</v>
      </c>
      <c r="I346">
        <f t="shared" si="338"/>
        <v>114.96877791626414</v>
      </c>
      <c r="J346">
        <f t="shared" si="338"/>
        <v>100.80881278408073</v>
      </c>
      <c r="K346">
        <f t="shared" si="338"/>
        <v>111.34645085047784</v>
      </c>
      <c r="L346">
        <f t="shared" ref="L346:U346" si="339">IF(L317,(L$46-100)*L130+100,"")</f>
        <v>100.63099429197659</v>
      </c>
      <c r="M346">
        <f t="shared" si="339"/>
        <v>113.27330218101056</v>
      </c>
      <c r="N346">
        <f t="shared" si="339"/>
        <v>103.38037999817836</v>
      </c>
      <c r="O346">
        <f t="shared" si="339"/>
        <v>104.96970213178703</v>
      </c>
      <c r="P346">
        <f t="shared" si="339"/>
        <v>103.88462797149279</v>
      </c>
      <c r="Q346">
        <f t="shared" si="339"/>
        <v>118</v>
      </c>
      <c r="R346">
        <f t="shared" si="339"/>
        <v>112.1787784033346</v>
      </c>
      <c r="S346">
        <f t="shared" si="339"/>
        <v>104.28937380928542</v>
      </c>
      <c r="T346">
        <f t="shared" si="339"/>
        <v>100.54515409056168</v>
      </c>
      <c r="U346">
        <f t="shared" si="339"/>
        <v>99.085063085721444</v>
      </c>
    </row>
    <row r="347" spans="1:21" x14ac:dyDescent="0.15">
      <c r="A347">
        <v>17</v>
      </c>
      <c r="B347">
        <f t="shared" ref="B347:K347" si="340">IF(B318,(B$46-100)*B131+100,"")</f>
        <v>122.33168531040518</v>
      </c>
      <c r="C347">
        <f t="shared" si="340"/>
        <v>118.49528991824604</v>
      </c>
      <c r="D347">
        <f t="shared" si="340"/>
        <v>107.00725368130725</v>
      </c>
      <c r="E347">
        <f t="shared" si="340"/>
        <v>115.99117215360434</v>
      </c>
      <c r="F347">
        <f t="shared" si="340"/>
        <v>108.67329671327123</v>
      </c>
      <c r="G347">
        <f t="shared" si="340"/>
        <v>111.23052217519324</v>
      </c>
      <c r="H347">
        <f t="shared" si="340"/>
        <v>113.62671855823849</v>
      </c>
      <c r="I347">
        <f t="shared" si="340"/>
        <v>124.20960466868635</v>
      </c>
      <c r="J347">
        <f t="shared" si="340"/>
        <v>101.25423462450901</v>
      </c>
      <c r="K347">
        <f t="shared" si="340"/>
        <v>122.86894626141289</v>
      </c>
      <c r="L347">
        <f t="shared" ref="L347:U347" si="341">IF(L318,(L$46-100)*L131+100,"")</f>
        <v>102.0339935342041</v>
      </c>
      <c r="M347">
        <f t="shared" si="341"/>
        <v>115.73540961897008</v>
      </c>
      <c r="N347">
        <f t="shared" si="341"/>
        <v>104.17480348003198</v>
      </c>
      <c r="O347">
        <f t="shared" si="341"/>
        <v>113.92420945480721</v>
      </c>
      <c r="P347">
        <f t="shared" si="341"/>
        <v>108.62437664115609</v>
      </c>
      <c r="Q347">
        <f t="shared" si="341"/>
        <v>110.43895291714395</v>
      </c>
      <c r="R347">
        <f t="shared" si="341"/>
        <v>121</v>
      </c>
      <c r="S347">
        <f t="shared" si="341"/>
        <v>107.10471453532114</v>
      </c>
      <c r="T347">
        <f t="shared" si="341"/>
        <v>101.02710528198014</v>
      </c>
      <c r="U347">
        <f t="shared" si="341"/>
        <v>97.569479574624665</v>
      </c>
    </row>
    <row r="348" spans="1:21" x14ac:dyDescent="0.15">
      <c r="A348">
        <v>18</v>
      </c>
      <c r="B348">
        <f t="shared" ref="B348:K348" si="342">IF(B319,(B$46-100)*B132+100,"")</f>
        <v>113.67997224838891</v>
      </c>
      <c r="C348">
        <f t="shared" si="342"/>
        <v>115.76528095518803</v>
      </c>
      <c r="D348">
        <f t="shared" si="342"/>
        <v>103.08648827230665</v>
      </c>
      <c r="E348">
        <f t="shared" si="342"/>
        <v>117.46522583557436</v>
      </c>
      <c r="F348">
        <f t="shared" si="342"/>
        <v>104.42138626351137</v>
      </c>
      <c r="G348">
        <f t="shared" si="342"/>
        <v>107.39087021585406</v>
      </c>
      <c r="H348">
        <f t="shared" si="342"/>
        <v>108.79375014682358</v>
      </c>
      <c r="I348">
        <f t="shared" si="342"/>
        <v>114.35853449749931</v>
      </c>
      <c r="J348">
        <f t="shared" si="342"/>
        <v>100.62643979127773</v>
      </c>
      <c r="K348">
        <f t="shared" si="342"/>
        <v>113.73826495306943</v>
      </c>
      <c r="L348">
        <f t="shared" ref="L348:U348" si="343">IF(L319,(L$46-100)*L132+100,"")</f>
        <v>101.30305935520438</v>
      </c>
      <c r="M348">
        <f t="shared" si="343"/>
        <v>113.53580054692522</v>
      </c>
      <c r="N348">
        <f t="shared" si="343"/>
        <v>102.2882857900421</v>
      </c>
      <c r="O348">
        <f t="shared" si="343"/>
        <v>108.55097034754255</v>
      </c>
      <c r="P348">
        <f t="shared" si="343"/>
        <v>105.43263069953721</v>
      </c>
      <c r="Q348">
        <f t="shared" si="343"/>
        <v>107.72087285671375</v>
      </c>
      <c r="R348">
        <f t="shared" si="343"/>
        <v>114.91990052417438</v>
      </c>
      <c r="S348">
        <f t="shared" si="343"/>
        <v>110</v>
      </c>
      <c r="T348">
        <f t="shared" si="343"/>
        <v>100.49891636122932</v>
      </c>
      <c r="U348">
        <f t="shared" si="343"/>
        <v>98.562675601278428</v>
      </c>
    </row>
    <row r="349" spans="1:21" x14ac:dyDescent="0.15">
      <c r="A349">
        <v>19</v>
      </c>
      <c r="B349">
        <f t="shared" ref="B349:K349" si="344">IF(B320,(B$46-100)*B133+100,"")</f>
        <v>101.64732611802962</v>
      </c>
      <c r="C349">
        <f t="shared" si="344"/>
        <v>103.90095660045222</v>
      </c>
      <c r="D349">
        <f t="shared" si="344"/>
        <v>101.75204741462657</v>
      </c>
      <c r="E349">
        <f t="shared" si="344"/>
        <v>104.64631205400028</v>
      </c>
      <c r="F349">
        <f t="shared" si="344"/>
        <v>102.73767371141685</v>
      </c>
      <c r="G349">
        <f t="shared" si="344"/>
        <v>109.57126292897279</v>
      </c>
      <c r="H349">
        <f t="shared" si="344"/>
        <v>102.84082815958065</v>
      </c>
      <c r="I349">
        <f t="shared" si="344"/>
        <v>113.73485953815076</v>
      </c>
      <c r="J349">
        <f t="shared" si="344"/>
        <v>101.90105330412662</v>
      </c>
      <c r="K349">
        <f t="shared" si="344"/>
        <v>110.95631954097385</v>
      </c>
      <c r="L349">
        <f t="shared" ref="L349:U349" si="345">IF(L320,(L$46-100)*L133+100,"")</f>
        <v>101.45312629704314</v>
      </c>
      <c r="M349">
        <f t="shared" si="345"/>
        <v>107.14913508698758</v>
      </c>
      <c r="N349">
        <f t="shared" si="345"/>
        <v>105.45720914876846</v>
      </c>
      <c r="O349">
        <f t="shared" si="345"/>
        <v>103.58073883071225</v>
      </c>
      <c r="P349">
        <f t="shared" si="345"/>
        <v>101.01334256759662</v>
      </c>
      <c r="Q349">
        <f t="shared" si="345"/>
        <v>104.90638681505519</v>
      </c>
      <c r="R349">
        <f t="shared" si="345"/>
        <v>110.78460546079155</v>
      </c>
      <c r="S349">
        <f t="shared" si="345"/>
        <v>102.49458180614657</v>
      </c>
      <c r="T349">
        <f t="shared" si="345"/>
        <v>102</v>
      </c>
      <c r="U349">
        <f t="shared" si="345"/>
        <v>97.744896132344564</v>
      </c>
    </row>
    <row r="350" spans="1:21" x14ac:dyDescent="0.15">
      <c r="A350">
        <v>20</v>
      </c>
      <c r="B350">
        <f t="shared" ref="B350:K350" si="346">IF(B321,(B$46-100)*B134+100,"")</f>
        <v>109.31501383266432</v>
      </c>
      <c r="C350">
        <f t="shared" si="346"/>
        <v>106.88653349636357</v>
      </c>
      <c r="D350">
        <f t="shared" si="346"/>
        <v>104.14158572871513</v>
      </c>
      <c r="E350">
        <f t="shared" si="346"/>
        <v>106.36514951457616</v>
      </c>
      <c r="F350">
        <f t="shared" si="346"/>
        <v>105.00570715371271</v>
      </c>
      <c r="G350">
        <f t="shared" si="346"/>
        <v>109.86660785026316</v>
      </c>
      <c r="H350">
        <f t="shared" si="346"/>
        <v>104.45225134202656</v>
      </c>
      <c r="I350">
        <f t="shared" si="346"/>
        <v>117.50249599096948</v>
      </c>
      <c r="J350">
        <f t="shared" si="346"/>
        <v>101.21276385364915</v>
      </c>
      <c r="K350">
        <f t="shared" si="346"/>
        <v>115.64196102791033</v>
      </c>
      <c r="L350">
        <f t="shared" ref="L350:U350" si="347">IF(L321,(L$46-100)*L134+100,"")</f>
        <v>102.56312503938011</v>
      </c>
      <c r="M350">
        <f t="shared" si="347"/>
        <v>108.78798087750847</v>
      </c>
      <c r="N350">
        <f t="shared" si="347"/>
        <v>103.88255626281388</v>
      </c>
      <c r="O350">
        <f t="shared" si="347"/>
        <v>106.43864349521435</v>
      </c>
      <c r="P350">
        <f t="shared" si="347"/>
        <v>101.76451333218111</v>
      </c>
      <c r="Q350">
        <f t="shared" si="347"/>
        <v>104.11721611425348</v>
      </c>
      <c r="R350">
        <f t="shared" si="347"/>
        <v>112.76023223322051</v>
      </c>
      <c r="S350">
        <f t="shared" si="347"/>
        <v>103.59331099680392</v>
      </c>
      <c r="T350">
        <f t="shared" si="347"/>
        <v>101.12755193382772</v>
      </c>
      <c r="U350">
        <f t="shared" si="347"/>
        <v>96</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f t="shared" ref="B354:K354" si="348">IF(B302,$X38-B331,"")</f>
        <v>0</v>
      </c>
      <c r="C354">
        <f t="shared" si="348"/>
        <v>8.5986498580764419</v>
      </c>
      <c r="D354">
        <f t="shared" si="348"/>
        <v>20.727303139130029</v>
      </c>
      <c r="E354">
        <f t="shared" si="348"/>
        <v>17.153275774526875</v>
      </c>
      <c r="F354">
        <f t="shared" si="348"/>
        <v>18.715756119411736</v>
      </c>
      <c r="G354">
        <f t="shared" si="348"/>
        <v>21.979202444247676</v>
      </c>
      <c r="H354">
        <f t="shared" si="348"/>
        <v>17.877008064592815</v>
      </c>
      <c r="I354">
        <f t="shared" si="348"/>
        <v>12.833775708937992</v>
      </c>
      <c r="J354">
        <f t="shared" si="348"/>
        <v>28.376367191797755</v>
      </c>
      <c r="K354">
        <f t="shared" si="348"/>
        <v>13.498976747297732</v>
      </c>
      <c r="L354">
        <f t="shared" ref="L354:U354" si="349">IF(L302,$X38-L331,"")</f>
        <v>28.019771022640512</v>
      </c>
      <c r="M354">
        <f t="shared" si="349"/>
        <v>16.359699001144122</v>
      </c>
      <c r="N354">
        <f t="shared" si="349"/>
        <v>26.303909391244034</v>
      </c>
      <c r="O354">
        <f t="shared" si="349"/>
        <v>17.433580732289101</v>
      </c>
      <c r="P354">
        <f t="shared" si="349"/>
        <v>21.618960417431822</v>
      </c>
      <c r="Q354">
        <f t="shared" si="349"/>
        <v>18.469044872660419</v>
      </c>
      <c r="R354">
        <f t="shared" si="349"/>
        <v>12.828779602810044</v>
      </c>
      <c r="S354">
        <f t="shared" si="349"/>
        <v>24.282768190210717</v>
      </c>
      <c r="T354">
        <f t="shared" si="349"/>
        <v>28.886391302204856</v>
      </c>
      <c r="U354">
        <f t="shared" si="349"/>
        <v>30.28482949416059</v>
      </c>
    </row>
    <row r="355" spans="1:21" x14ac:dyDescent="0.15">
      <c r="A355">
        <v>2</v>
      </c>
      <c r="B355">
        <f t="shared" ref="B355:K355" si="350">IF(B303,$X39-B332,"")</f>
        <v>5.0874387364524836</v>
      </c>
      <c r="C355">
        <f t="shared" si="350"/>
        <v>0</v>
      </c>
      <c r="D355">
        <f t="shared" si="350"/>
        <v>22.508244291872231</v>
      </c>
      <c r="E355">
        <f t="shared" si="350"/>
        <v>8.5001406326271933</v>
      </c>
      <c r="F355">
        <f t="shared" si="350"/>
        <v>21.615362064046593</v>
      </c>
      <c r="G355">
        <f t="shared" si="350"/>
        <v>21.67323701036797</v>
      </c>
      <c r="H355">
        <f t="shared" si="350"/>
        <v>17.779819195217172</v>
      </c>
      <c r="I355">
        <f t="shared" si="350"/>
        <v>11.460458229414812</v>
      </c>
      <c r="J355">
        <f t="shared" si="350"/>
        <v>26.534524957039025</v>
      </c>
      <c r="K355">
        <f t="shared" si="350"/>
        <v>11.731628505826265</v>
      </c>
      <c r="L355">
        <f t="shared" ref="L355:U355" si="351">IF(L303,$X39-L332,"")</f>
        <v>26.114811185818667</v>
      </c>
      <c r="M355">
        <f t="shared" si="351"/>
        <v>18.011806672649925</v>
      </c>
      <c r="N355">
        <f t="shared" si="351"/>
        <v>25.308959773786725</v>
      </c>
      <c r="O355">
        <f t="shared" si="351"/>
        <v>17.485526131281119</v>
      </c>
      <c r="P355">
        <f t="shared" si="351"/>
        <v>21.366341604493968</v>
      </c>
      <c r="Q355">
        <f t="shared" si="351"/>
        <v>21.521705037950497</v>
      </c>
      <c r="R355">
        <f t="shared" si="351"/>
        <v>12.614774508030848</v>
      </c>
      <c r="S355">
        <f t="shared" si="351"/>
        <v>21.161007053634066</v>
      </c>
      <c r="T355">
        <f t="shared" si="351"/>
        <v>26.711040251818361</v>
      </c>
      <c r="U355">
        <f t="shared" si="351"/>
        <v>28.020227184646458</v>
      </c>
    </row>
    <row r="356" spans="1:21" x14ac:dyDescent="0.15">
      <c r="A356">
        <v>3</v>
      </c>
      <c r="B356">
        <f t="shared" ref="B356:K356" si="352">IF(B304,$X40-B333,"")</f>
        <v>-13.990820896522919</v>
      </c>
      <c r="C356">
        <f t="shared" si="352"/>
        <v>-2.1277404119449841</v>
      </c>
      <c r="D356">
        <f t="shared" si="352"/>
        <v>0</v>
      </c>
      <c r="E356">
        <f t="shared" si="352"/>
        <v>3.0725956645453039</v>
      </c>
      <c r="F356">
        <f t="shared" si="352"/>
        <v>-1.7281165565622274</v>
      </c>
      <c r="G356">
        <f t="shared" si="352"/>
        <v>2.5912898140638845</v>
      </c>
      <c r="H356">
        <f t="shared" si="352"/>
        <v>0.33807941854607293</v>
      </c>
      <c r="I356">
        <f t="shared" si="352"/>
        <v>-4.4160203939980107</v>
      </c>
      <c r="J356">
        <f t="shared" si="352"/>
        <v>9.2840600807550828</v>
      </c>
      <c r="K356">
        <f t="shared" si="352"/>
        <v>-3.7317358786503405</v>
      </c>
      <c r="L356">
        <f t="shared" ref="L356:U356" si="353">IF(L304,$X40-L333,"")</f>
        <v>8.8124938365496348</v>
      </c>
      <c r="M356">
        <f t="shared" si="353"/>
        <v>-2.4947891228235619</v>
      </c>
      <c r="N356">
        <f t="shared" si="353"/>
        <v>6.8305680362915382</v>
      </c>
      <c r="O356">
        <f t="shared" si="353"/>
        <v>-0.2131440187770437</v>
      </c>
      <c r="P356">
        <f t="shared" si="353"/>
        <v>3.7439749179305295</v>
      </c>
      <c r="Q356">
        <f t="shared" si="353"/>
        <v>-0.92154389121529334</v>
      </c>
      <c r="R356">
        <f t="shared" si="353"/>
        <v>-4.715232730745214</v>
      </c>
      <c r="S356">
        <f t="shared" si="353"/>
        <v>6.9135117276933471</v>
      </c>
      <c r="T356">
        <f t="shared" si="353"/>
        <v>9.6495905170746852</v>
      </c>
      <c r="U356">
        <f t="shared" si="353"/>
        <v>11.656634291486057</v>
      </c>
    </row>
    <row r="357" spans="1:21" x14ac:dyDescent="0.15">
      <c r="A357">
        <v>4</v>
      </c>
      <c r="B357">
        <f t="shared" ref="B357:K357" si="354">IF(B305,$X41-B334,"")</f>
        <v>6.383863520967239</v>
      </c>
      <c r="C357">
        <f t="shared" si="354"/>
        <v>-0.70437285995754451</v>
      </c>
      <c r="D357">
        <f t="shared" si="354"/>
        <v>18.851179847520598</v>
      </c>
      <c r="E357">
        <f t="shared" si="354"/>
        <v>0</v>
      </c>
      <c r="F357">
        <f t="shared" si="354"/>
        <v>17.207712206896502</v>
      </c>
      <c r="G357">
        <f t="shared" si="354"/>
        <v>16.092413233186448</v>
      </c>
      <c r="H357">
        <f t="shared" si="354"/>
        <v>12.255589482209885</v>
      </c>
      <c r="I357">
        <f t="shared" si="354"/>
        <v>8.8306030716947248</v>
      </c>
      <c r="J357">
        <f t="shared" si="354"/>
        <v>21.484412346742843</v>
      </c>
      <c r="K357">
        <f t="shared" si="354"/>
        <v>8.8110707267851041</v>
      </c>
      <c r="L357">
        <f t="shared" ref="L357:U357" si="355">IF(L305,$X41-L334,"")</f>
        <v>20.97707207214421</v>
      </c>
      <c r="M357">
        <f t="shared" si="355"/>
        <v>11.485823552891304</v>
      </c>
      <c r="N357">
        <f t="shared" si="355"/>
        <v>19.996953168153453</v>
      </c>
      <c r="O357">
        <f t="shared" si="355"/>
        <v>12.260290449043623</v>
      </c>
      <c r="P357">
        <f t="shared" si="355"/>
        <v>16.144509056399173</v>
      </c>
      <c r="Q357">
        <f t="shared" si="355"/>
        <v>15.336783928549906</v>
      </c>
      <c r="R357">
        <f t="shared" si="355"/>
        <v>6.7356993079231415</v>
      </c>
      <c r="S357">
        <f t="shared" si="355"/>
        <v>14.06126098382984</v>
      </c>
      <c r="T357">
        <f t="shared" si="355"/>
        <v>21.577607995090887</v>
      </c>
      <c r="U357">
        <f t="shared" si="355"/>
        <v>23.15729991174112</v>
      </c>
    </row>
    <row r="358" spans="1:21" x14ac:dyDescent="0.15">
      <c r="A358">
        <v>5</v>
      </c>
      <c r="B358">
        <f t="shared" ref="B358:K358" si="356">IF(B306,$X42-B335,"")</f>
        <v>-9.9417748105430377</v>
      </c>
      <c r="C358">
        <f t="shared" si="356"/>
        <v>1.8165212099429198</v>
      </c>
      <c r="D358">
        <f t="shared" si="356"/>
        <v>3.9783718795675185</v>
      </c>
      <c r="E358">
        <f t="shared" si="356"/>
        <v>4.8899745039787064</v>
      </c>
      <c r="F358">
        <f t="shared" si="356"/>
        <v>0</v>
      </c>
      <c r="G358">
        <f t="shared" si="356"/>
        <v>6.3228069881171791</v>
      </c>
      <c r="H358">
        <f t="shared" si="356"/>
        <v>4.6042290125181182</v>
      </c>
      <c r="I358">
        <f t="shared" si="356"/>
        <v>-0.68215394527027229</v>
      </c>
      <c r="J358">
        <f t="shared" si="356"/>
        <v>12.332646863980017</v>
      </c>
      <c r="K358">
        <f t="shared" si="356"/>
        <v>-6.1262375972319205E-2</v>
      </c>
      <c r="L358">
        <f t="shared" ref="L358:U358" si="357">IF(L306,$X42-L335,"")</f>
        <v>11.881190411865035</v>
      </c>
      <c r="M358">
        <f t="shared" si="357"/>
        <v>2.661498806097967</v>
      </c>
      <c r="N358">
        <f t="shared" si="357"/>
        <v>10.149728961321259</v>
      </c>
      <c r="O358">
        <f t="shared" si="357"/>
        <v>4.0978279210197002</v>
      </c>
      <c r="P358">
        <f t="shared" si="357"/>
        <v>7.7028391541682026</v>
      </c>
      <c r="Q358">
        <f t="shared" si="357"/>
        <v>4.6795194621422098</v>
      </c>
      <c r="R358">
        <f t="shared" si="357"/>
        <v>-1.0107100752842939</v>
      </c>
      <c r="S358">
        <f t="shared" si="357"/>
        <v>9.5989336434527956</v>
      </c>
      <c r="T358">
        <f t="shared" si="357"/>
        <v>12.578819429012796</v>
      </c>
      <c r="U358">
        <f t="shared" si="357"/>
        <v>14.540217585757759</v>
      </c>
    </row>
    <row r="359" spans="1:21" x14ac:dyDescent="0.15">
      <c r="A359">
        <v>6</v>
      </c>
      <c r="B359">
        <f t="shared" ref="B359:K359" si="358">IF(B307,$X43-B336,"")</f>
        <v>-2.6617791628321186</v>
      </c>
      <c r="C359">
        <f t="shared" si="358"/>
        <v>1.9367230215334672</v>
      </c>
      <c r="D359">
        <f t="shared" si="358"/>
        <v>7.3009921646645353</v>
      </c>
      <c r="E359">
        <f t="shared" si="358"/>
        <v>3.0025454715463127</v>
      </c>
      <c r="F359">
        <f t="shared" si="358"/>
        <v>6.3228069881171791</v>
      </c>
      <c r="G359">
        <f t="shared" si="358"/>
        <v>0</v>
      </c>
      <c r="H359">
        <f t="shared" si="358"/>
        <v>5.0198435496004237</v>
      </c>
      <c r="I359">
        <f t="shared" si="358"/>
        <v>-12.746890212722661</v>
      </c>
      <c r="J359">
        <f t="shared" si="358"/>
        <v>11.359206137172123</v>
      </c>
      <c r="K359">
        <f t="shared" si="358"/>
        <v>-10.514683215679653</v>
      </c>
      <c r="L359">
        <f t="shared" ref="L359:U359" si="359">IF(L307,$X43-L336,"")</f>
        <v>10.537813054157184</v>
      </c>
      <c r="M359">
        <f t="shared" si="359"/>
        <v>-2.7285612043050378</v>
      </c>
      <c r="N359">
        <f t="shared" si="359"/>
        <v>7.7928226229582549</v>
      </c>
      <c r="O359">
        <f t="shared" si="359"/>
        <v>4.6693531329848099</v>
      </c>
      <c r="P359">
        <f t="shared" si="359"/>
        <v>8.1782996495109757</v>
      </c>
      <c r="Q359">
        <f t="shared" si="359"/>
        <v>2.5261185482532085</v>
      </c>
      <c r="R359">
        <f t="shared" si="359"/>
        <v>-5.1416127445429254</v>
      </c>
      <c r="S359">
        <f t="shared" si="359"/>
        <v>7.3147152185737951</v>
      </c>
      <c r="T359">
        <f t="shared" si="359"/>
        <v>11.52749801092726</v>
      </c>
      <c r="U359">
        <f t="shared" si="359"/>
        <v>16.035879338542514</v>
      </c>
    </row>
    <row r="360" spans="1:21" x14ac:dyDescent="0.15">
      <c r="A360">
        <v>7</v>
      </c>
      <c r="B360">
        <f t="shared" ref="B360:K360" si="360">IF(B308,$X44-B337,"")</f>
        <v>-1.974515654518143</v>
      </c>
      <c r="C360">
        <f t="shared" si="360"/>
        <v>2.3561834276978573</v>
      </c>
      <c r="D360">
        <f t="shared" si="360"/>
        <v>11.316517305027105</v>
      </c>
      <c r="E360">
        <f t="shared" si="360"/>
        <v>4.3895863887422024</v>
      </c>
      <c r="F360">
        <f t="shared" si="360"/>
        <v>10.579704538984444</v>
      </c>
      <c r="G360">
        <f t="shared" si="360"/>
        <v>10.897527420282671</v>
      </c>
      <c r="H360">
        <f t="shared" si="360"/>
        <v>0</v>
      </c>
      <c r="I360">
        <f t="shared" si="360"/>
        <v>1.4815860686697135</v>
      </c>
      <c r="J360">
        <f t="shared" si="360"/>
        <v>16.437385323515258</v>
      </c>
      <c r="K360">
        <f t="shared" si="360"/>
        <v>1.7851093709087991</v>
      </c>
      <c r="L360">
        <f t="shared" ref="L360:U360" si="361">IF(L308,$X44-L337,"")</f>
        <v>15.986648880321653</v>
      </c>
      <c r="M360">
        <f t="shared" si="361"/>
        <v>6.9317946091600362</v>
      </c>
      <c r="N360">
        <f t="shared" si="361"/>
        <v>15.192084072629598</v>
      </c>
      <c r="O360">
        <f t="shared" si="361"/>
        <v>-0.16529695275940526</v>
      </c>
      <c r="P360">
        <f t="shared" si="361"/>
        <v>5.7458668996282256</v>
      </c>
      <c r="Q360">
        <f t="shared" si="361"/>
        <v>11.00273821722898</v>
      </c>
      <c r="R360">
        <f t="shared" si="361"/>
        <v>0.16699472217597133</v>
      </c>
      <c r="S360">
        <f t="shared" si="361"/>
        <v>11.827205795986131</v>
      </c>
      <c r="T360">
        <f t="shared" si="361"/>
        <v>16.665784922402281</v>
      </c>
      <c r="U360">
        <f t="shared" si="361"/>
        <v>18.047588551065076</v>
      </c>
    </row>
    <row r="361" spans="1:21" x14ac:dyDescent="0.15">
      <c r="A361">
        <v>8</v>
      </c>
      <c r="B361">
        <f t="shared" ref="B361:K361" si="362">IF(B309,$X45-B338,"")</f>
        <v>12.833775708937992</v>
      </c>
      <c r="C361">
        <f t="shared" si="362"/>
        <v>14.53215076531724</v>
      </c>
      <c r="D361">
        <f t="shared" si="362"/>
        <v>24.02895848482828</v>
      </c>
      <c r="E361">
        <f t="shared" si="362"/>
        <v>19.009423019906336</v>
      </c>
      <c r="F361">
        <f t="shared" si="362"/>
        <v>22.866620645223676</v>
      </c>
      <c r="G361">
        <f t="shared" si="362"/>
        <v>17.458290594296741</v>
      </c>
      <c r="H361">
        <f t="shared" si="362"/>
        <v>19.902998729909825</v>
      </c>
      <c r="I361">
        <f t="shared" si="362"/>
        <v>0</v>
      </c>
      <c r="J361">
        <f t="shared" si="362"/>
        <v>27.89511844387647</v>
      </c>
      <c r="K361">
        <f t="shared" si="362"/>
        <v>-0.36525893929433551</v>
      </c>
      <c r="L361">
        <f t="shared" ref="L361:U361" si="363">IF(L309,$X45-L338,"")</f>
        <v>26.638407075789289</v>
      </c>
      <c r="M361">
        <f t="shared" si="363"/>
        <v>11.689823669198589</v>
      </c>
      <c r="N361">
        <f t="shared" si="363"/>
        <v>25.46377061721924</v>
      </c>
      <c r="O361">
        <f t="shared" si="363"/>
        <v>20.047155245352485</v>
      </c>
      <c r="P361">
        <f t="shared" si="363"/>
        <v>22.876149956258459</v>
      </c>
      <c r="Q361">
        <f t="shared" si="363"/>
        <v>19.709034396801556</v>
      </c>
      <c r="R361">
        <f t="shared" si="363"/>
        <v>11.46890696405471</v>
      </c>
      <c r="S361">
        <f t="shared" si="363"/>
        <v>24.048781207758864</v>
      </c>
      <c r="T361">
        <f t="shared" si="363"/>
        <v>28.052768307713734</v>
      </c>
      <c r="U361">
        <f t="shared" si="363"/>
        <v>31.414137378064751</v>
      </c>
    </row>
    <row r="362" spans="1:21" x14ac:dyDescent="0.15">
      <c r="A362">
        <v>9</v>
      </c>
      <c r="B362">
        <f t="shared" ref="B362:K362" si="364">IF(B310,$X46-B339,"")</f>
        <v>-7.0426757189325002</v>
      </c>
      <c r="C362">
        <f t="shared" si="364"/>
        <v>-4.2839130799732175</v>
      </c>
      <c r="D362">
        <f t="shared" si="364"/>
        <v>-1.5796995962246001</v>
      </c>
      <c r="E362">
        <f t="shared" si="364"/>
        <v>-3.6714641858286825</v>
      </c>
      <c r="F362">
        <f t="shared" si="364"/>
        <v>-2.3377953841298762</v>
      </c>
      <c r="G362">
        <f t="shared" si="364"/>
        <v>-8.6651601083811869</v>
      </c>
      <c r="H362">
        <f t="shared" si="364"/>
        <v>-2.7822247501203208</v>
      </c>
      <c r="I362">
        <f t="shared" si="364"/>
        <v>-14.020782563791101</v>
      </c>
      <c r="J362">
        <f t="shared" si="364"/>
        <v>0</v>
      </c>
      <c r="K362">
        <f t="shared" si="364"/>
        <v>-9.4137218668135318</v>
      </c>
      <c r="L362">
        <f t="shared" ref="L362:U362" si="365">IF(L310,$X46-L339,"")</f>
        <v>0.39614924726042489</v>
      </c>
      <c r="M362">
        <f t="shared" si="365"/>
        <v>-6.8830080372821953</v>
      </c>
      <c r="N362">
        <f t="shared" si="365"/>
        <v>-3.6018311945806687</v>
      </c>
      <c r="O362">
        <f t="shared" si="365"/>
        <v>-2.8022904474949968</v>
      </c>
      <c r="P362">
        <f t="shared" si="365"/>
        <v>-0.63105309604114268</v>
      </c>
      <c r="Q362">
        <f t="shared" si="365"/>
        <v>-5.279315056726503</v>
      </c>
      <c r="R362">
        <f t="shared" si="365"/>
        <v>-11.169463557344628</v>
      </c>
      <c r="S362">
        <f t="shared" si="365"/>
        <v>-1.132198956388649</v>
      </c>
      <c r="T362">
        <f t="shared" si="365"/>
        <v>9.8946695873380008E-2</v>
      </c>
      <c r="U362">
        <f t="shared" si="365"/>
        <v>4.4255277072983006</v>
      </c>
    </row>
    <row r="363" spans="1:21" x14ac:dyDescent="0.15">
      <c r="A363">
        <v>10</v>
      </c>
      <c r="B363">
        <f t="shared" ref="B363:K363" si="366">IF(B311,$X47-B340,"")</f>
        <v>16.499042763601111</v>
      </c>
      <c r="C363">
        <f t="shared" si="366"/>
        <v>17.701740956687388</v>
      </c>
      <c r="D363">
        <f t="shared" si="366"/>
        <v>26.570407781080533</v>
      </c>
      <c r="E363">
        <f t="shared" si="366"/>
        <v>21.640114709331357</v>
      </c>
      <c r="F363">
        <f t="shared" si="366"/>
        <v>25.522696422979351</v>
      </c>
      <c r="G363">
        <f t="shared" si="366"/>
        <v>21.139003812779492</v>
      </c>
      <c r="H363">
        <f t="shared" si="366"/>
        <v>22.656350300175788</v>
      </c>
      <c r="I363">
        <f t="shared" si="366"/>
        <v>3.5292738954988465</v>
      </c>
      <c r="J363">
        <f t="shared" si="366"/>
        <v>30.263630847302352</v>
      </c>
      <c r="K363">
        <f t="shared" si="366"/>
        <v>0</v>
      </c>
      <c r="L363">
        <f t="shared" ref="L363:U363" si="367">IF(L311,$X47-L340,"")</f>
        <v>28.801363635312569</v>
      </c>
      <c r="M363">
        <f t="shared" si="367"/>
        <v>14.88632220309772</v>
      </c>
      <c r="N363">
        <f t="shared" si="367"/>
        <v>28.496901493092949</v>
      </c>
      <c r="O363">
        <f t="shared" si="367"/>
        <v>22.691367775433491</v>
      </c>
      <c r="P363">
        <f t="shared" si="367"/>
        <v>25.37816129451322</v>
      </c>
      <c r="Q363">
        <f t="shared" si="367"/>
        <v>24.411738215851571</v>
      </c>
      <c r="R363">
        <f t="shared" si="367"/>
        <v>15.508133177752569</v>
      </c>
      <c r="S363">
        <f t="shared" si="367"/>
        <v>26.568301628042121</v>
      </c>
      <c r="T363">
        <f t="shared" si="367"/>
        <v>30.293140674775884</v>
      </c>
      <c r="U363">
        <f t="shared" si="367"/>
        <v>33.018317551988432</v>
      </c>
    </row>
    <row r="364" spans="1:21" x14ac:dyDescent="0.15">
      <c r="A364">
        <v>11</v>
      </c>
      <c r="B364">
        <f t="shared" ref="B364:K364" si="368">IF(B312,$X48-B341,"")</f>
        <v>-6.4755467811416736</v>
      </c>
      <c r="C364">
        <f t="shared" si="368"/>
        <v>-4.9666993276319431</v>
      </c>
      <c r="D364">
        <f t="shared" si="368"/>
        <v>-0.9583538781679124</v>
      </c>
      <c r="E364">
        <f t="shared" si="368"/>
        <v>-4.5014714709424339</v>
      </c>
      <c r="F364">
        <f t="shared" si="368"/>
        <v>-1.8481748819181831</v>
      </c>
      <c r="G364">
        <f t="shared" si="368"/>
        <v>-7.6694767653188478</v>
      </c>
      <c r="H364">
        <f t="shared" si="368"/>
        <v>-2.7423230115106492</v>
      </c>
      <c r="I364">
        <f t="shared" si="368"/>
        <v>-19.828731600703605</v>
      </c>
      <c r="J364">
        <f t="shared" si="368"/>
        <v>1.9307661648402785</v>
      </c>
      <c r="K364">
        <f t="shared" si="368"/>
        <v>-19.719242435103382</v>
      </c>
      <c r="L364">
        <f t="shared" ref="L364:U364" si="369">IF(L312,$X48-L341,"")</f>
        <v>0</v>
      </c>
      <c r="M364">
        <f t="shared" si="369"/>
        <v>-8.4968130209049519</v>
      </c>
      <c r="N364">
        <f t="shared" si="369"/>
        <v>-0.55833694073757556</v>
      </c>
      <c r="O364">
        <f t="shared" si="369"/>
        <v>-3.8624276030271005</v>
      </c>
      <c r="P364">
        <f t="shared" si="369"/>
        <v>-0.13592344134755763</v>
      </c>
      <c r="Q364">
        <f t="shared" si="369"/>
        <v>-0.78596575185956397</v>
      </c>
      <c r="R364">
        <f t="shared" si="369"/>
        <v>-11.237954739428702</v>
      </c>
      <c r="S364">
        <f t="shared" si="369"/>
        <v>-1.3435311840146085</v>
      </c>
      <c r="T364">
        <f t="shared" si="369"/>
        <v>2.0312491353045772</v>
      </c>
      <c r="U364">
        <f t="shared" si="369"/>
        <v>6.41750005250681</v>
      </c>
    </row>
    <row r="365" spans="1:21" x14ac:dyDescent="0.15">
      <c r="A365">
        <v>12</v>
      </c>
      <c r="B365">
        <f t="shared" ref="B365:K365" si="370">IF(B313,$X49-B342,"")</f>
        <v>-0.29309099825371732</v>
      </c>
      <c r="C365">
        <f t="shared" si="370"/>
        <v>6.2273042190288521</v>
      </c>
      <c r="D365">
        <f t="shared" si="370"/>
        <v>12.423795198513915</v>
      </c>
      <c r="E365">
        <f t="shared" si="370"/>
        <v>6.8256904296636094</v>
      </c>
      <c r="F365">
        <f t="shared" si="370"/>
        <v>11.926288656803877</v>
      </c>
      <c r="G365">
        <f t="shared" si="370"/>
        <v>8.2383528602123448</v>
      </c>
      <c r="H365">
        <f t="shared" si="370"/>
        <v>9.9916057029326595</v>
      </c>
      <c r="I365">
        <f t="shared" si="370"/>
        <v>-7.4207954522758399</v>
      </c>
      <c r="J365">
        <f t="shared" si="370"/>
        <v>18.064946522391352</v>
      </c>
      <c r="K365">
        <f t="shared" si="370"/>
        <v>-7.2907374581037203</v>
      </c>
      <c r="L365">
        <f t="shared" ref="L365:U365" si="371">IF(L313,$X49-L342,"")</f>
        <v>17.184713733541329</v>
      </c>
      <c r="M365">
        <f t="shared" si="371"/>
        <v>0</v>
      </c>
      <c r="N365">
        <f t="shared" si="371"/>
        <v>15.505551614289374</v>
      </c>
      <c r="O365">
        <f t="shared" si="371"/>
        <v>10.273769408608743</v>
      </c>
      <c r="P365">
        <f t="shared" si="371"/>
        <v>13.120396092845269</v>
      </c>
      <c r="Q365">
        <f t="shared" si="371"/>
        <v>6.4252926706215732</v>
      </c>
      <c r="R365">
        <f t="shared" si="371"/>
        <v>1.6082314737699051</v>
      </c>
      <c r="S365">
        <f t="shared" si="371"/>
        <v>11.875894448986728</v>
      </c>
      <c r="T365">
        <f t="shared" si="371"/>
        <v>18.247459464527623</v>
      </c>
      <c r="U365">
        <f t="shared" si="371"/>
        <v>20.850101237370211</v>
      </c>
    </row>
    <row r="366" spans="1:21" x14ac:dyDescent="0.15">
      <c r="A366">
        <v>13</v>
      </c>
      <c r="B366">
        <f t="shared" ref="B366:K366" si="372">IF(B314,$X50-B343,"")</f>
        <v>-7.0311046089871354</v>
      </c>
      <c r="C366">
        <f t="shared" si="372"/>
        <v>-1.6096810179597583</v>
      </c>
      <c r="D366">
        <f t="shared" si="372"/>
        <v>0.71761339381923506</v>
      </c>
      <c r="E366">
        <f t="shared" si="372"/>
        <v>-1.3445050501039901</v>
      </c>
      <c r="F366">
        <f t="shared" si="372"/>
        <v>-0.17558725047059909</v>
      </c>
      <c r="G366">
        <f t="shared" si="372"/>
        <v>-5.2822176502571239</v>
      </c>
      <c r="H366">
        <f t="shared" si="372"/>
        <v>0.87757153911719854</v>
      </c>
      <c r="I366">
        <f t="shared" si="372"/>
        <v>-11.091775350106985</v>
      </c>
      <c r="J366">
        <f t="shared" si="372"/>
        <v>4.1327229351397818</v>
      </c>
      <c r="K366">
        <f t="shared" si="372"/>
        <v>-6.9326756190197898</v>
      </c>
      <c r="L366">
        <f t="shared" ref="L366:U366" si="373">IF(L314,$X50-L343,"")</f>
        <v>4.2208315296312122</v>
      </c>
      <c r="M366">
        <f t="shared" si="373"/>
        <v>-5.0657532214169976</v>
      </c>
      <c r="N366">
        <f t="shared" si="373"/>
        <v>0</v>
      </c>
      <c r="O366">
        <f t="shared" si="373"/>
        <v>0.69347174103397435</v>
      </c>
      <c r="P366">
        <f t="shared" si="373"/>
        <v>3.0943487605475468</v>
      </c>
      <c r="Q366">
        <f t="shared" si="373"/>
        <v>-4.1411399945350666</v>
      </c>
      <c r="R366">
        <f t="shared" si="373"/>
        <v>-8.6118121801119543</v>
      </c>
      <c r="S366">
        <f t="shared" si="373"/>
        <v>2.186190349929845</v>
      </c>
      <c r="T366">
        <f t="shared" si="373"/>
        <v>4.180930283743848</v>
      </c>
      <c r="U366">
        <f t="shared" si="373"/>
        <v>8.5883708418759142</v>
      </c>
    </row>
    <row r="367" spans="1:21" x14ac:dyDescent="0.15">
      <c r="A367">
        <v>14</v>
      </c>
      <c r="B367">
        <f t="shared" ref="B367:K367" si="374">IF(B315,$X51-B344,"")</f>
        <v>1.3459916440202164</v>
      </c>
      <c r="C367">
        <f t="shared" si="374"/>
        <v>5.4794318707679111</v>
      </c>
      <c r="D367">
        <f t="shared" si="374"/>
        <v>13.624661042748926</v>
      </c>
      <c r="E367">
        <f t="shared" si="374"/>
        <v>7.7224415725768267</v>
      </c>
      <c r="F367">
        <f t="shared" si="374"/>
        <v>12.909040156487166</v>
      </c>
      <c r="G367">
        <f t="shared" si="374"/>
        <v>13.300083722568544</v>
      </c>
      <c r="H367">
        <f t="shared" si="374"/>
        <v>3.6415764106889554</v>
      </c>
      <c r="I367">
        <f t="shared" si="374"/>
        <v>5.3351316902748351</v>
      </c>
      <c r="J367">
        <f t="shared" si="374"/>
        <v>18.494495742368954</v>
      </c>
      <c r="K367">
        <f t="shared" si="374"/>
        <v>5.4438105809704211</v>
      </c>
      <c r="L367">
        <f t="shared" ref="L367:U367" si="375">IF(L315,$X51-L344,"")</f>
        <v>17.916458799522033</v>
      </c>
      <c r="M367">
        <f t="shared" si="375"/>
        <v>10.273769408608743</v>
      </c>
      <c r="N367">
        <f t="shared" si="375"/>
        <v>17.324254234010724</v>
      </c>
      <c r="O367">
        <f t="shared" si="375"/>
        <v>0</v>
      </c>
      <c r="P367">
        <f t="shared" si="375"/>
        <v>10.179757328114675</v>
      </c>
      <c r="Q367">
        <f t="shared" si="375"/>
        <v>14.291861138307027</v>
      </c>
      <c r="R367">
        <f t="shared" si="375"/>
        <v>3.6100842867920306</v>
      </c>
      <c r="S367">
        <f t="shared" si="375"/>
        <v>14.499489290767087</v>
      </c>
      <c r="T367">
        <f t="shared" si="375"/>
        <v>18.623080123082929</v>
      </c>
      <c r="U367">
        <f t="shared" si="375"/>
        <v>20.355503893729335</v>
      </c>
    </row>
    <row r="368" spans="1:21" x14ac:dyDescent="0.15">
      <c r="A368">
        <v>15</v>
      </c>
      <c r="B368">
        <f t="shared" ref="B368:K368" si="376">IF(B316,$X52-B345,"")</f>
        <v>-5.8375123245397589</v>
      </c>
      <c r="C368">
        <f t="shared" si="376"/>
        <v>-0.6757313898885684</v>
      </c>
      <c r="D368">
        <f t="shared" si="376"/>
        <v>6.7866457649421079</v>
      </c>
      <c r="E368">
        <f t="shared" si="376"/>
        <v>1.264933270065157</v>
      </c>
      <c r="F368">
        <f t="shared" si="376"/>
        <v>6.2614090836822243</v>
      </c>
      <c r="G368">
        <f t="shared" si="376"/>
        <v>6.776491286970213</v>
      </c>
      <c r="H368">
        <f t="shared" si="376"/>
        <v>-3.9433552255266875</v>
      </c>
      <c r="I368">
        <f t="shared" si="376"/>
        <v>-2.7993042723753803</v>
      </c>
      <c r="J368">
        <f t="shared" si="376"/>
        <v>11.561491150659805</v>
      </c>
      <c r="K368">
        <f t="shared" si="376"/>
        <v>-2.5230833225075173</v>
      </c>
      <c r="L368">
        <f t="shared" ref="L368:U368" si="377">IF(L316,$X52-L345,"")</f>
        <v>11.216019139663103</v>
      </c>
      <c r="M368">
        <f t="shared" si="377"/>
        <v>2.6906271470050029</v>
      </c>
      <c r="N368">
        <f t="shared" si="377"/>
        <v>10.547174380273773</v>
      </c>
      <c r="O368">
        <f t="shared" si="377"/>
        <v>-1.9653842304850997</v>
      </c>
      <c r="P368">
        <f t="shared" si="377"/>
        <v>0</v>
      </c>
      <c r="Q368">
        <f t="shared" si="377"/>
        <v>6.1730580427608146</v>
      </c>
      <c r="R368">
        <f t="shared" si="377"/>
        <v>-3.0926591220231643</v>
      </c>
      <c r="S368">
        <f t="shared" si="377"/>
        <v>7.4728077503856554</v>
      </c>
      <c r="T368">
        <f t="shared" si="377"/>
        <v>11.831109572067234</v>
      </c>
      <c r="U368">
        <f t="shared" si="377"/>
        <v>12.588171110727032</v>
      </c>
    </row>
    <row r="369" spans="1:21" x14ac:dyDescent="0.15">
      <c r="A369">
        <v>16</v>
      </c>
      <c r="B369">
        <f t="shared" ref="B369:K369" si="378">IF(B317,$X53-B346,"")</f>
        <v>1.0334611837306795</v>
      </c>
      <c r="C369">
        <f t="shared" si="378"/>
        <v>9.7825575569257381</v>
      </c>
      <c r="D369">
        <f t="shared" si="378"/>
        <v>11.932475615991507</v>
      </c>
      <c r="E369">
        <f t="shared" si="378"/>
        <v>9.8560692460054469</v>
      </c>
      <c r="F369">
        <f t="shared" si="378"/>
        <v>11.99076405599159</v>
      </c>
      <c r="G369">
        <f t="shared" si="378"/>
        <v>10.435530062627322</v>
      </c>
      <c r="H369">
        <f t="shared" si="378"/>
        <v>12.335919427382919</v>
      </c>
      <c r="I369">
        <f t="shared" si="378"/>
        <v>3.0312220837358552</v>
      </c>
      <c r="J369">
        <f t="shared" si="378"/>
        <v>17.191187215919271</v>
      </c>
      <c r="K369">
        <f t="shared" si="378"/>
        <v>6.6535491495221635</v>
      </c>
      <c r="L369">
        <f t="shared" ref="L369:U369" si="379">IF(L317,$X53-L346,"")</f>
        <v>17.369005708023408</v>
      </c>
      <c r="M369">
        <f t="shared" si="379"/>
        <v>4.726697818989436</v>
      </c>
      <c r="N369">
        <f t="shared" si="379"/>
        <v>14.619620001821644</v>
      </c>
      <c r="O369">
        <f t="shared" si="379"/>
        <v>13.030297868212969</v>
      </c>
      <c r="P369">
        <f t="shared" si="379"/>
        <v>14.11537202850721</v>
      </c>
      <c r="Q369">
        <f t="shared" si="379"/>
        <v>0</v>
      </c>
      <c r="R369">
        <f t="shared" si="379"/>
        <v>5.8212215966653957</v>
      </c>
      <c r="S369">
        <f t="shared" si="379"/>
        <v>13.710626190714578</v>
      </c>
      <c r="T369">
        <f t="shared" si="379"/>
        <v>17.454845909438319</v>
      </c>
      <c r="U369">
        <f t="shared" si="379"/>
        <v>18.914936914278556</v>
      </c>
    </row>
    <row r="370" spans="1:21" x14ac:dyDescent="0.15">
      <c r="A370">
        <v>17</v>
      </c>
      <c r="B370">
        <f t="shared" ref="B370:K370" si="380">IF(B318,$X54-B347,"")</f>
        <v>-1.3316853104051773</v>
      </c>
      <c r="C370">
        <f t="shared" si="380"/>
        <v>2.5047100817539558</v>
      </c>
      <c r="D370">
        <f t="shared" si="380"/>
        <v>13.992746318692753</v>
      </c>
      <c r="E370">
        <f t="shared" si="380"/>
        <v>5.0088278463956613</v>
      </c>
      <c r="F370">
        <f t="shared" si="380"/>
        <v>12.326703286728772</v>
      </c>
      <c r="G370">
        <f t="shared" si="380"/>
        <v>9.7694778248067564</v>
      </c>
      <c r="H370">
        <f t="shared" si="380"/>
        <v>7.373281441761506</v>
      </c>
      <c r="I370">
        <f t="shared" si="380"/>
        <v>-3.2096046686863531</v>
      </c>
      <c r="J370">
        <f t="shared" si="380"/>
        <v>19.74576537549099</v>
      </c>
      <c r="K370">
        <f t="shared" si="380"/>
        <v>-1.8689462614128871</v>
      </c>
      <c r="L370">
        <f t="shared" ref="L370:U370" si="381">IF(L318,$X54-L347,"")</f>
        <v>18.9660064657959</v>
      </c>
      <c r="M370">
        <f t="shared" si="381"/>
        <v>5.2645903810299188</v>
      </c>
      <c r="N370">
        <f t="shared" si="381"/>
        <v>16.825196519968017</v>
      </c>
      <c r="O370">
        <f t="shared" si="381"/>
        <v>7.0757905451927883</v>
      </c>
      <c r="P370">
        <f t="shared" si="381"/>
        <v>12.37562335884391</v>
      </c>
      <c r="Q370">
        <f t="shared" si="381"/>
        <v>10.561047082856049</v>
      </c>
      <c r="R370">
        <f t="shared" si="381"/>
        <v>0</v>
      </c>
      <c r="S370">
        <f t="shared" si="381"/>
        <v>13.895285464678864</v>
      </c>
      <c r="T370">
        <f t="shared" si="381"/>
        <v>19.972894718019859</v>
      </c>
      <c r="U370">
        <f t="shared" si="381"/>
        <v>23.430520425375335</v>
      </c>
    </row>
    <row r="371" spans="1:21" x14ac:dyDescent="0.15">
      <c r="A371">
        <v>18</v>
      </c>
      <c r="B371">
        <f t="shared" ref="B371:K371" si="382">IF(B319,$X55-B348,"")</f>
        <v>-3.679972248388907</v>
      </c>
      <c r="C371">
        <f t="shared" si="382"/>
        <v>-5.7652809551880324</v>
      </c>
      <c r="D371">
        <f t="shared" si="382"/>
        <v>6.9135117276933471</v>
      </c>
      <c r="E371">
        <f t="shared" si="382"/>
        <v>-7.4652258355743584</v>
      </c>
      <c r="F371">
        <f t="shared" si="382"/>
        <v>5.5786137364886343</v>
      </c>
      <c r="G371">
        <f t="shared" si="382"/>
        <v>2.6091297841459351</v>
      </c>
      <c r="H371">
        <f t="shared" si="382"/>
        <v>1.2062498531764163</v>
      </c>
      <c r="I371">
        <f t="shared" si="382"/>
        <v>-4.3585344974993063</v>
      </c>
      <c r="J371">
        <f t="shared" si="382"/>
        <v>9.3735602087222674</v>
      </c>
      <c r="K371">
        <f t="shared" si="382"/>
        <v>-3.7382649530694323</v>
      </c>
      <c r="L371">
        <f t="shared" ref="L371:U371" si="383">IF(L319,$X55-L348,"")</f>
        <v>8.6969406447956175</v>
      </c>
      <c r="M371">
        <f t="shared" si="383"/>
        <v>-3.5358005469252163</v>
      </c>
      <c r="N371">
        <f t="shared" si="383"/>
        <v>7.7117142099579041</v>
      </c>
      <c r="O371">
        <f t="shared" si="383"/>
        <v>1.4490296524574546</v>
      </c>
      <c r="P371">
        <f t="shared" si="383"/>
        <v>4.5673693004627864</v>
      </c>
      <c r="Q371">
        <f t="shared" si="383"/>
        <v>2.2791271432862459</v>
      </c>
      <c r="R371">
        <f t="shared" si="383"/>
        <v>-4.9199005241743805</v>
      </c>
      <c r="S371">
        <f t="shared" si="383"/>
        <v>0</v>
      </c>
      <c r="T371">
        <f t="shared" si="383"/>
        <v>9.5010836387706803</v>
      </c>
      <c r="U371">
        <f t="shared" si="383"/>
        <v>11.437324398721572</v>
      </c>
    </row>
    <row r="372" spans="1:21" x14ac:dyDescent="0.15">
      <c r="A372">
        <v>19</v>
      </c>
      <c r="B372">
        <f t="shared" ref="B372:K372" si="384">IF(B320,$X56-B349,"")</f>
        <v>0.35267388197037519</v>
      </c>
      <c r="C372">
        <f t="shared" si="384"/>
        <v>-1.9009566004522185</v>
      </c>
      <c r="D372">
        <f t="shared" si="384"/>
        <v>0.2479525853734259</v>
      </c>
      <c r="E372">
        <f t="shared" si="384"/>
        <v>-2.6463120540002762</v>
      </c>
      <c r="F372">
        <f t="shared" si="384"/>
        <v>-0.73767371141684634</v>
      </c>
      <c r="G372">
        <f t="shared" si="384"/>
        <v>-7.5712629289727857</v>
      </c>
      <c r="H372">
        <f t="shared" si="384"/>
        <v>-0.84082815958065282</v>
      </c>
      <c r="I372">
        <f t="shared" si="384"/>
        <v>-11.734859538150758</v>
      </c>
      <c r="J372">
        <f t="shared" si="384"/>
        <v>9.8946695873380008E-2</v>
      </c>
      <c r="K372">
        <f t="shared" si="384"/>
        <v>-8.9563195409738512</v>
      </c>
      <c r="L372">
        <f t="shared" ref="L372:U372" si="385">IF(L320,$X56-L349,"")</f>
        <v>0.54687370295685866</v>
      </c>
      <c r="M372">
        <f t="shared" si="385"/>
        <v>-5.1491350869875845</v>
      </c>
      <c r="N372">
        <f t="shared" si="385"/>
        <v>-3.457209148768456</v>
      </c>
      <c r="O372">
        <f t="shared" si="385"/>
        <v>-1.5807388307122494</v>
      </c>
      <c r="P372">
        <f t="shared" si="385"/>
        <v>0.98665743240337633</v>
      </c>
      <c r="Q372">
        <f t="shared" si="385"/>
        <v>-2.9063868150551855</v>
      </c>
      <c r="R372">
        <f t="shared" si="385"/>
        <v>-8.7846054607915534</v>
      </c>
      <c r="S372">
        <f t="shared" si="385"/>
        <v>-0.4945818061465701</v>
      </c>
      <c r="T372">
        <f t="shared" si="385"/>
        <v>0</v>
      </c>
      <c r="U372">
        <f t="shared" si="385"/>
        <v>4.2551038676554356</v>
      </c>
    </row>
    <row r="373" spans="1:21" x14ac:dyDescent="0.15">
      <c r="A373">
        <v>20</v>
      </c>
      <c r="B373">
        <f t="shared" ref="B373:K373" si="386">IF(B321,$X57-B350,"")</f>
        <v>-13.31501383266432</v>
      </c>
      <c r="C373">
        <f t="shared" si="386"/>
        <v>-10.886533496363569</v>
      </c>
      <c r="D373">
        <f t="shared" si="386"/>
        <v>-8.1415857287151283</v>
      </c>
      <c r="E373">
        <f t="shared" si="386"/>
        <v>-10.36514951457616</v>
      </c>
      <c r="F373">
        <f t="shared" si="386"/>
        <v>-9.0057071537127058</v>
      </c>
      <c r="G373">
        <f t="shared" si="386"/>
        <v>-13.866607850263165</v>
      </c>
      <c r="H373">
        <f t="shared" si="386"/>
        <v>-8.4522513420265568</v>
      </c>
      <c r="I373">
        <f t="shared" si="386"/>
        <v>-21.502495990969479</v>
      </c>
      <c r="J373">
        <f t="shared" si="386"/>
        <v>-5.2127638536491503</v>
      </c>
      <c r="K373">
        <f t="shared" si="386"/>
        <v>-19.641961027910327</v>
      </c>
      <c r="L373">
        <f t="shared" ref="L373:U373" si="387">IF(L321,$X57-L350,"")</f>
        <v>-6.563125039380111</v>
      </c>
      <c r="M373">
        <f t="shared" si="387"/>
        <v>-12.787980877508474</v>
      </c>
      <c r="N373">
        <f t="shared" si="387"/>
        <v>-7.8825562628138783</v>
      </c>
      <c r="O373">
        <f t="shared" si="387"/>
        <v>-10.43864349521435</v>
      </c>
      <c r="P373">
        <f t="shared" si="387"/>
        <v>-5.7645133321811102</v>
      </c>
      <c r="Q373">
        <f t="shared" si="387"/>
        <v>-8.1172161142534804</v>
      </c>
      <c r="R373">
        <f t="shared" si="387"/>
        <v>-16.760232233220506</v>
      </c>
      <c r="S373">
        <f t="shared" si="387"/>
        <v>-7.5933109968039219</v>
      </c>
      <c r="T373">
        <f t="shared" si="387"/>
        <v>-5.1275519338277178</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f t="shared" ref="B377:B386" si="388">IF(B302,IF(B115=1,1,NORMSDIST(ABS((B354/15)/SQRT(1-B115^2))*-1)*$A$208),"")</f>
        <v>1</v>
      </c>
      <c r="C377">
        <f t="shared" ref="C377:K377" si="389">IF(C302,IF(C115=1,1,NORMSDIST(ABS((C354/15)/SQRT(1-C115^2))*-1)*$A$208),"")</f>
        <v>0.38149517286253132</v>
      </c>
      <c r="D377">
        <f t="shared" si="389"/>
        <v>1.3908876055845917E-2</v>
      </c>
      <c r="E377">
        <f t="shared" si="389"/>
        <v>0.17474424783634587</v>
      </c>
      <c r="F377">
        <f t="shared" si="389"/>
        <v>4.1372388583579854E-2</v>
      </c>
      <c r="G377">
        <f t="shared" si="389"/>
        <v>8.1681515992254428E-2</v>
      </c>
      <c r="H377">
        <f t="shared" si="389"/>
        <v>0.11503635704433297</v>
      </c>
      <c r="I377">
        <f t="shared" si="389"/>
        <v>0.30274298694991048</v>
      </c>
      <c r="J377">
        <f t="shared" si="389"/>
        <v>4.6478070194468181E-2</v>
      </c>
      <c r="K377">
        <f t="shared" si="389"/>
        <v>0.29872354905384785</v>
      </c>
      <c r="L377">
        <f t="shared" ref="L377:U377" si="390">IF(L302,IF(L115=1,1,NORMSDIST(ABS((L354/15)/SQRT(1-L115^2))*-1)*$A$208),"")</f>
        <v>4.8101954596230782E-2</v>
      </c>
      <c r="M377">
        <f t="shared" si="390"/>
        <v>0.14406266585225272</v>
      </c>
      <c r="N377">
        <f t="shared" si="390"/>
        <v>4.9654630645167862E-2</v>
      </c>
      <c r="O377">
        <f t="shared" si="390"/>
        <v>0.14293012096690894</v>
      </c>
      <c r="P377">
        <f t="shared" si="390"/>
        <v>6.7557165595817467E-2</v>
      </c>
      <c r="Q377">
        <f t="shared" si="390"/>
        <v>0.12895869650691161</v>
      </c>
      <c r="R377">
        <f t="shared" si="390"/>
        <v>0.18005831633087407</v>
      </c>
      <c r="S377">
        <f t="shared" si="390"/>
        <v>6.6363649259891966E-2</v>
      </c>
      <c r="T377">
        <f t="shared" si="390"/>
        <v>5.3746516702518517E-2</v>
      </c>
      <c r="U377">
        <f t="shared" si="390"/>
        <v>3.3009824547567825E-2</v>
      </c>
    </row>
    <row r="378" spans="1:21" x14ac:dyDescent="0.15">
      <c r="A378">
        <v>2</v>
      </c>
      <c r="B378">
        <f t="shared" si="388"/>
        <v>0.60460883871656479</v>
      </c>
      <c r="C378">
        <f t="shared" ref="C378:K378" si="391">IF(C303,IF(C116=1,1,NORMSDIST(ABS((C355/15)/SQRT(1-C116^2))*-1)*$A$208),"")</f>
        <v>1</v>
      </c>
      <c r="D378">
        <f t="shared" si="391"/>
        <v>9.3052188353289156E-2</v>
      </c>
      <c r="E378">
        <f t="shared" si="391"/>
        <v>0.29505360552349508</v>
      </c>
      <c r="F378">
        <f t="shared" si="391"/>
        <v>0.11337089630951422</v>
      </c>
      <c r="G378">
        <f t="shared" si="391"/>
        <v>0.11320325746775255</v>
      </c>
      <c r="H378">
        <f t="shared" si="391"/>
        <v>0.15828734646378029</v>
      </c>
      <c r="I378">
        <f t="shared" si="391"/>
        <v>0.36551247354583449</v>
      </c>
      <c r="J378">
        <f t="shared" si="391"/>
        <v>6.8924165295466078E-2</v>
      </c>
      <c r="K378">
        <f t="shared" si="391"/>
        <v>0.36882896287213407</v>
      </c>
      <c r="L378">
        <f t="shared" ref="L378:U378" si="392">IF(L303,IF(L116=1,1,NORMSDIST(ABS((L355/15)/SQRT(1-L116^2))*-1)*$A$208),"")</f>
        <v>6.8438023038762896E-2</v>
      </c>
      <c r="M378">
        <f t="shared" si="392"/>
        <v>0.17290219124570319</v>
      </c>
      <c r="N378">
        <f t="shared" si="392"/>
        <v>7.865341805805498E-2</v>
      </c>
      <c r="O378">
        <f t="shared" si="392"/>
        <v>0.17807008585177997</v>
      </c>
      <c r="P378">
        <f t="shared" si="392"/>
        <v>0.10668834910289164</v>
      </c>
      <c r="Q378">
        <f t="shared" si="392"/>
        <v>0.13200670255831948</v>
      </c>
      <c r="R378">
        <f t="shared" si="392"/>
        <v>0.24835505560816357</v>
      </c>
      <c r="S378">
        <f t="shared" si="392"/>
        <v>8.2258565474722031E-2</v>
      </c>
      <c r="T378">
        <f t="shared" si="392"/>
        <v>7.1920964409257229E-2</v>
      </c>
      <c r="U378">
        <f t="shared" si="392"/>
        <v>5.337048815291854E-2</v>
      </c>
    </row>
    <row r="379" spans="1:21" x14ac:dyDescent="0.15">
      <c r="A379">
        <v>3</v>
      </c>
      <c r="B379">
        <f t="shared" si="388"/>
        <v>9.6869671589179002E-2</v>
      </c>
      <c r="C379">
        <f t="shared" ref="C379:K379" si="393">IF(C304,IF(C117=1,1,NORMSDIST(ABS((C356/15)/SQRT(1-C117^2))*-1)*$A$208),"")</f>
        <v>0.87385243597731121</v>
      </c>
      <c r="D379">
        <f t="shared" si="393"/>
        <v>1</v>
      </c>
      <c r="E379">
        <f t="shared" si="393"/>
        <v>0.82912945656080628</v>
      </c>
      <c r="F379">
        <f t="shared" si="393"/>
        <v>0.78942433629167663</v>
      </c>
      <c r="G379">
        <f t="shared" si="393"/>
        <v>0.83348453558126767</v>
      </c>
      <c r="H379">
        <f t="shared" si="393"/>
        <v>0.97814628745773313</v>
      </c>
      <c r="I379">
        <f t="shared" si="393"/>
        <v>0.73438908662414182</v>
      </c>
      <c r="J379">
        <f t="shared" si="393"/>
        <v>0.50741815451874173</v>
      </c>
      <c r="K379">
        <f t="shared" si="393"/>
        <v>0.78140301079072927</v>
      </c>
      <c r="L379">
        <f t="shared" ref="L379:U379" si="394">IF(L304,IF(L117=1,1,NORMSDIST(ABS((L356/15)/SQRT(1-L117^2))*-1)*$A$208),"")</f>
        <v>0.52233272160389776</v>
      </c>
      <c r="M379">
        <f t="shared" si="394"/>
        <v>0.82526911551256832</v>
      </c>
      <c r="N379">
        <f t="shared" si="394"/>
        <v>0.59175037680716325</v>
      </c>
      <c r="O379">
        <f t="shared" si="394"/>
        <v>0.98655536253389642</v>
      </c>
      <c r="P379">
        <f t="shared" si="394"/>
        <v>0.7699107093157409</v>
      </c>
      <c r="Q379">
        <f t="shared" si="394"/>
        <v>0.93839370173104375</v>
      </c>
      <c r="R379">
        <f t="shared" si="394"/>
        <v>0.65949133860450315</v>
      </c>
      <c r="S379">
        <f t="shared" si="394"/>
        <v>0.62798930726754154</v>
      </c>
      <c r="T379">
        <f t="shared" si="394"/>
        <v>0.51349005123336777</v>
      </c>
      <c r="U379">
        <f t="shared" si="394"/>
        <v>0.39323034040801746</v>
      </c>
    </row>
    <row r="380" spans="1:21" x14ac:dyDescent="0.15">
      <c r="A380">
        <v>4</v>
      </c>
      <c r="B380">
        <f t="shared" si="388"/>
        <v>0.61350801347633943</v>
      </c>
      <c r="C380">
        <f t="shared" ref="C380:K380" si="395">IF(C305,IF(C118=1,1,NORMSDIST(ABS((C357/15)/SQRT(1-C118^2))*-1)*$A$208),"")</f>
        <v>0.93085513882010806</v>
      </c>
      <c r="D380">
        <f t="shared" si="395"/>
        <v>0.18546941494116501</v>
      </c>
      <c r="E380">
        <f t="shared" si="395"/>
        <v>1</v>
      </c>
      <c r="F380">
        <f t="shared" si="395"/>
        <v>0.21716784831618688</v>
      </c>
      <c r="G380">
        <f t="shared" si="395"/>
        <v>0.22844845149848347</v>
      </c>
      <c r="H380">
        <f t="shared" si="395"/>
        <v>0.31871565538362301</v>
      </c>
      <c r="I380">
        <f t="shared" si="395"/>
        <v>0.50876044843820289</v>
      </c>
      <c r="J380">
        <f t="shared" si="395"/>
        <v>0.1382340726346816</v>
      </c>
      <c r="K380">
        <f t="shared" si="395"/>
        <v>0.51628749786582939</v>
      </c>
      <c r="L380">
        <f t="shared" ref="L380:U380" si="396">IF(L305,IF(L118=1,1,NORMSDIST(ABS((L357/15)/SQRT(1-L118^2))*-1)*$A$208),"")</f>
        <v>0.13685070143322145</v>
      </c>
      <c r="M380">
        <f t="shared" si="396"/>
        <v>0.35793326650454216</v>
      </c>
      <c r="N380">
        <f t="shared" si="396"/>
        <v>0.15728332734632247</v>
      </c>
      <c r="O380">
        <f t="shared" si="396"/>
        <v>0.34112737514746128</v>
      </c>
      <c r="P380">
        <f t="shared" si="396"/>
        <v>0.21755218473091711</v>
      </c>
      <c r="Q380">
        <f t="shared" si="396"/>
        <v>0.27105285673771035</v>
      </c>
      <c r="R380">
        <f t="shared" si="396"/>
        <v>0.51320868479998227</v>
      </c>
      <c r="S380">
        <f t="shared" si="396"/>
        <v>0.12317180855509079</v>
      </c>
      <c r="T380">
        <f t="shared" si="396"/>
        <v>0.14110100662563138</v>
      </c>
      <c r="U380">
        <f t="shared" si="396"/>
        <v>0.10678843223431997</v>
      </c>
    </row>
    <row r="381" spans="1:21" x14ac:dyDescent="0.15">
      <c r="A381">
        <v>5</v>
      </c>
      <c r="B381">
        <f t="shared" si="388"/>
        <v>0.27857476787157232</v>
      </c>
      <c r="C381">
        <f t="shared" ref="C381:K381" si="397">IF(C306,IF(C119=1,1,NORMSDIST(ABS((C358/15)/SQRT(1-C119^2))*-1)*$A$208),"")</f>
        <v>0.89415265807699496</v>
      </c>
      <c r="D381">
        <f t="shared" si="397"/>
        <v>0.53868266314681834</v>
      </c>
      <c r="E381">
        <f t="shared" si="397"/>
        <v>0.7258158704268618</v>
      </c>
      <c r="F381">
        <f t="shared" si="397"/>
        <v>1</v>
      </c>
      <c r="G381">
        <f t="shared" si="397"/>
        <v>0.62323130458500198</v>
      </c>
      <c r="H381">
        <f t="shared" si="397"/>
        <v>0.7240864951883047</v>
      </c>
      <c r="I381">
        <f t="shared" si="397"/>
        <v>0.95886470132555823</v>
      </c>
      <c r="J381">
        <f t="shared" si="397"/>
        <v>0.38311992683531848</v>
      </c>
      <c r="K381">
        <f t="shared" si="397"/>
        <v>0.99640682426819582</v>
      </c>
      <c r="L381">
        <f t="shared" ref="L381:U381" si="398">IF(L306,IF(L119=1,1,NORMSDIST(ABS((L358/15)/SQRT(1-L119^2))*-1)*$A$208),"")</f>
        <v>0.39329037058379157</v>
      </c>
      <c r="M381">
        <f t="shared" si="398"/>
        <v>0.83251128211174619</v>
      </c>
      <c r="N381">
        <f t="shared" si="398"/>
        <v>0.44192146125989412</v>
      </c>
      <c r="O381">
        <f t="shared" si="398"/>
        <v>0.75714578971388369</v>
      </c>
      <c r="P381">
        <f t="shared" si="398"/>
        <v>0.56711851814295411</v>
      </c>
      <c r="Q381">
        <f t="shared" si="398"/>
        <v>0.72498044359087532</v>
      </c>
      <c r="R381">
        <f t="shared" si="398"/>
        <v>0.92792481377600955</v>
      </c>
      <c r="S381">
        <f t="shared" si="398"/>
        <v>0.49619085618864756</v>
      </c>
      <c r="T381">
        <f t="shared" si="398"/>
        <v>0.39098899465755277</v>
      </c>
      <c r="U381">
        <f t="shared" si="398"/>
        <v>0.29356407064129331</v>
      </c>
    </row>
    <row r="382" spans="1:21" x14ac:dyDescent="0.15">
      <c r="A382">
        <v>6</v>
      </c>
      <c r="B382">
        <f t="shared" si="388"/>
        <v>0.83300879433692854</v>
      </c>
      <c r="C382">
        <f t="shared" ref="C382:K382" si="399">IF(C307,IF(C120=1,1,NORMSDIST(ABS((C359/15)/SQRT(1-C120^2))*-1)*$A$208),"")</f>
        <v>0.88744124417122394</v>
      </c>
      <c r="D382">
        <f t="shared" si="399"/>
        <v>0.55362372684149053</v>
      </c>
      <c r="E382">
        <f t="shared" si="399"/>
        <v>0.82220318593705399</v>
      </c>
      <c r="F382">
        <f t="shared" si="399"/>
        <v>0.62323130458500198</v>
      </c>
      <c r="G382">
        <f t="shared" si="399"/>
        <v>1</v>
      </c>
      <c r="H382">
        <f t="shared" si="399"/>
        <v>0.70468037565497554</v>
      </c>
      <c r="I382">
        <f t="shared" si="399"/>
        <v>6.4799543812524965E-2</v>
      </c>
      <c r="J382">
        <f t="shared" si="399"/>
        <v>0.18537263763829834</v>
      </c>
      <c r="K382">
        <f t="shared" si="399"/>
        <v>0.28204635483430507</v>
      </c>
      <c r="L382">
        <f t="shared" ref="L382:U382" si="400">IF(L307,IF(L120=1,1,NORMSDIST(ABS((L359/15)/SQRT(1-L120^2))*-1)*$A$208),"")</f>
        <v>0.21882817503939725</v>
      </c>
      <c r="M382">
        <f t="shared" si="400"/>
        <v>0.7457469270306083</v>
      </c>
      <c r="N382">
        <f t="shared" si="400"/>
        <v>0.29568673610274637</v>
      </c>
      <c r="O382">
        <f t="shared" si="400"/>
        <v>0.72907378189355976</v>
      </c>
      <c r="P382">
        <f t="shared" si="400"/>
        <v>0.55157755700814382</v>
      </c>
      <c r="Q382">
        <f t="shared" si="400"/>
        <v>0.83595186693349643</v>
      </c>
      <c r="R382">
        <f t="shared" si="400"/>
        <v>0.49616870216571107</v>
      </c>
      <c r="S382">
        <f t="shared" si="400"/>
        <v>0.55333721130034053</v>
      </c>
      <c r="T382">
        <f t="shared" si="400"/>
        <v>0.25610567702878451</v>
      </c>
      <c r="U382">
        <f t="shared" si="400"/>
        <v>0.10061862689351873</v>
      </c>
    </row>
    <row r="383" spans="1:21" x14ac:dyDescent="0.15">
      <c r="A383">
        <v>7</v>
      </c>
      <c r="B383">
        <f t="shared" si="388"/>
        <v>0.86181504549012922</v>
      </c>
      <c r="C383">
        <f t="shared" ref="C383:K383" si="401">IF(C308,IF(C121=1,1,NORMSDIST(ABS((C360/15)/SQRT(1-C121^2))*-1)*$A$208),"")</f>
        <v>0.85168677460681153</v>
      </c>
      <c r="D383">
        <f t="shared" si="401"/>
        <v>0.35918225107498564</v>
      </c>
      <c r="E383">
        <f t="shared" si="401"/>
        <v>0.72099321677562433</v>
      </c>
      <c r="F383">
        <f t="shared" si="401"/>
        <v>0.41728666975773371</v>
      </c>
      <c r="G383">
        <f t="shared" si="401"/>
        <v>0.41062791067007981</v>
      </c>
      <c r="H383">
        <f t="shared" si="401"/>
        <v>1</v>
      </c>
      <c r="I383">
        <f t="shared" si="401"/>
        <v>0.90692249296184313</v>
      </c>
      <c r="J383">
        <f t="shared" si="401"/>
        <v>0.25347903787166315</v>
      </c>
      <c r="K383">
        <f t="shared" si="401"/>
        <v>0.89135448419727392</v>
      </c>
      <c r="L383">
        <f t="shared" ref="L383:U383" si="402">IF(L308,IF(L121=1,1,NORMSDIST(ABS((L360/15)/SQRT(1-L121^2))*-1)*$A$208),"")</f>
        <v>0.25749541344659749</v>
      </c>
      <c r="M383">
        <f t="shared" si="402"/>
        <v>0.58581129666466514</v>
      </c>
      <c r="N383">
        <f t="shared" si="402"/>
        <v>0.28815767352370159</v>
      </c>
      <c r="O383">
        <f t="shared" si="402"/>
        <v>0.97949354818507739</v>
      </c>
      <c r="P383">
        <f t="shared" si="402"/>
        <v>0.26970811939875161</v>
      </c>
      <c r="Q383">
        <f t="shared" si="402"/>
        <v>0.43658863775577894</v>
      </c>
      <c r="R383">
        <f t="shared" si="402"/>
        <v>0.98514410395075824</v>
      </c>
      <c r="S383">
        <f t="shared" si="402"/>
        <v>0.35688370899745681</v>
      </c>
      <c r="T383">
        <f t="shared" si="402"/>
        <v>0.25978560589746064</v>
      </c>
      <c r="U383">
        <f t="shared" si="402"/>
        <v>0.21251221458214692</v>
      </c>
    </row>
    <row r="384" spans="1:21" x14ac:dyDescent="0.15">
      <c r="A384">
        <v>8</v>
      </c>
      <c r="B384">
        <f t="shared" si="388"/>
        <v>0.30274298694991048</v>
      </c>
      <c r="C384">
        <f t="shared" ref="C384:K384" si="403">IF(C309,IF(C122=1,1,NORMSDIST(ABS((C361/15)/SQRT(1-C122^2))*-1)*$A$208),"")</f>
        <v>0.25119561154235043</v>
      </c>
      <c r="D384">
        <f t="shared" si="403"/>
        <v>6.4863227221210823E-2</v>
      </c>
      <c r="E384">
        <f t="shared" si="403"/>
        <v>0.15490398131557881</v>
      </c>
      <c r="F384">
        <f t="shared" si="403"/>
        <v>8.3814996138023484E-2</v>
      </c>
      <c r="G384">
        <f t="shared" si="403"/>
        <v>1.1433007750170749E-2</v>
      </c>
      <c r="H384">
        <f t="shared" si="403"/>
        <v>0.11625934672585364</v>
      </c>
      <c r="I384">
        <f t="shared" si="403"/>
        <v>1</v>
      </c>
      <c r="J384">
        <f t="shared" si="403"/>
        <v>2.5679562257867401E-2</v>
      </c>
      <c r="K384">
        <f t="shared" si="403"/>
        <v>0.93942749610983423</v>
      </c>
      <c r="L384">
        <f t="shared" ref="L384:U384" si="404">IF(L309,IF(L122=1,1,NORMSDIST(ABS((L361/15)/SQRT(1-L122^2))*-1)*$A$208),"")</f>
        <v>3.9809361879896577E-3</v>
      </c>
      <c r="M384">
        <f t="shared" si="404"/>
        <v>5.8715117683986982E-2</v>
      </c>
      <c r="N384">
        <f t="shared" si="404"/>
        <v>3.5612023457458154E-2</v>
      </c>
      <c r="O384">
        <f t="shared" si="404"/>
        <v>0.12971242612560566</v>
      </c>
      <c r="P384">
        <f t="shared" si="404"/>
        <v>7.6166132477391402E-2</v>
      </c>
      <c r="Q384">
        <f t="shared" si="404"/>
        <v>0.12500638305796716</v>
      </c>
      <c r="R384">
        <f t="shared" si="404"/>
        <v>0.16488543700209146</v>
      </c>
      <c r="S384">
        <f t="shared" si="404"/>
        <v>6.4991898740851761E-2</v>
      </c>
      <c r="T384">
        <f t="shared" si="404"/>
        <v>3.3716618949413663E-2</v>
      </c>
      <c r="U384">
        <f t="shared" si="404"/>
        <v>8.6245681097984975E-3</v>
      </c>
    </row>
    <row r="385" spans="1:21" x14ac:dyDescent="0.15">
      <c r="A385">
        <v>9</v>
      </c>
      <c r="B385">
        <f t="shared" si="388"/>
        <v>0.62120109517370892</v>
      </c>
      <c r="C385">
        <f t="shared" ref="C385:K385" si="405">IF(C310,IF(C123=1,1,NORMSDIST(ABS((C362/15)/SQRT(1-C123^2))*-1)*$A$208),"")</f>
        <v>0.76901911305201809</v>
      </c>
      <c r="D385">
        <f t="shared" si="405"/>
        <v>0.91019912712080542</v>
      </c>
      <c r="E385">
        <f t="shared" si="405"/>
        <v>0.80001573785856572</v>
      </c>
      <c r="F385">
        <f t="shared" si="405"/>
        <v>0.86868551496181046</v>
      </c>
      <c r="G385">
        <f t="shared" si="405"/>
        <v>0.31235708972329329</v>
      </c>
      <c r="H385">
        <f t="shared" si="405"/>
        <v>0.84673419178928266</v>
      </c>
      <c r="I385">
        <f t="shared" si="405"/>
        <v>0.26213118494999083</v>
      </c>
      <c r="J385">
        <f t="shared" si="405"/>
        <v>1</v>
      </c>
      <c r="K385">
        <f t="shared" si="405"/>
        <v>0.4996768769148402</v>
      </c>
      <c r="L385">
        <f t="shared" ref="L385:U385" si="406">IF(L310,IF(L123=1,1,NORMSDIST(ABS((L362/15)/SQRT(1-L123^2))*-1)*$A$208),"")</f>
        <v>0.97506946115032023</v>
      </c>
      <c r="M385">
        <f t="shared" si="406"/>
        <v>0.60369594645776825</v>
      </c>
      <c r="N385">
        <f t="shared" si="406"/>
        <v>0.50264960824395866</v>
      </c>
      <c r="O385">
        <f t="shared" si="406"/>
        <v>0.84688946365349327</v>
      </c>
      <c r="P385">
        <f t="shared" si="406"/>
        <v>0.9656063549015762</v>
      </c>
      <c r="Q385">
        <f t="shared" si="406"/>
        <v>0.70036600505675994</v>
      </c>
      <c r="R385">
        <f t="shared" si="406"/>
        <v>0.3390860014790652</v>
      </c>
      <c r="S385">
        <f t="shared" si="406"/>
        <v>0.93665141347054892</v>
      </c>
      <c r="T385">
        <f t="shared" si="406"/>
        <v>0.98305834371324019</v>
      </c>
      <c r="U385">
        <f t="shared" si="406"/>
        <v>0.71061336828898791</v>
      </c>
    </row>
    <row r="386" spans="1:21" x14ac:dyDescent="0.15">
      <c r="A386">
        <v>10</v>
      </c>
      <c r="B386">
        <f t="shared" si="388"/>
        <v>0.20404015936447079</v>
      </c>
      <c r="C386">
        <f t="shared" ref="C386:K386" si="407">IF(C311,IF(C124=1,1,NORMSDIST(ABS((C363/15)/SQRT(1-C124^2))*-1)*$A$208),"")</f>
        <v>0.17510137520308411</v>
      </c>
      <c r="D386">
        <f t="shared" si="407"/>
        <v>4.8180806720116258E-2</v>
      </c>
      <c r="E386">
        <f t="shared" si="407"/>
        <v>0.11090321780928181</v>
      </c>
      <c r="F386">
        <f t="shared" si="407"/>
        <v>6.0631705550161702E-2</v>
      </c>
      <c r="G386">
        <f t="shared" si="407"/>
        <v>3.0565474961421361E-2</v>
      </c>
      <c r="H386">
        <f t="shared" si="407"/>
        <v>8.2991401754492253E-2</v>
      </c>
      <c r="I386">
        <f t="shared" si="407"/>
        <v>0.46280274787306103</v>
      </c>
      <c r="J386">
        <f t="shared" si="407"/>
        <v>3.0005868984985268E-2</v>
      </c>
      <c r="K386">
        <f t="shared" si="407"/>
        <v>1</v>
      </c>
      <c r="L386">
        <f t="shared" ref="L386:U386" si="408">IF(L311,IF(L124=1,1,NORMSDIST(ABS((L363/15)/SQRT(1-L124^2))*-1)*$A$208),"")</f>
        <v>4.7699556534076676E-3</v>
      </c>
      <c r="M386">
        <f t="shared" si="408"/>
        <v>6.1067542727740773E-2</v>
      </c>
      <c r="N386">
        <f t="shared" si="408"/>
        <v>3.6582776608043439E-2</v>
      </c>
      <c r="O386">
        <f t="shared" si="408"/>
        <v>9.2545998475818528E-2</v>
      </c>
      <c r="P386">
        <f t="shared" si="408"/>
        <v>5.548800378267308E-2</v>
      </c>
      <c r="Q386">
        <f t="shared" si="408"/>
        <v>8.0325602973839921E-2</v>
      </c>
      <c r="R386">
        <f t="shared" si="408"/>
        <v>0.12567173285225325</v>
      </c>
      <c r="S386">
        <f t="shared" si="408"/>
        <v>4.8172559805428804E-2</v>
      </c>
      <c r="T386">
        <f t="shared" si="408"/>
        <v>3.085993847905525E-2</v>
      </c>
      <c r="U386">
        <f t="shared" si="408"/>
        <v>1.0785195033956847E-2</v>
      </c>
    </row>
    <row r="387" spans="1:21" x14ac:dyDescent="0.15">
      <c r="A387">
        <v>11</v>
      </c>
      <c r="B387">
        <f t="shared" ref="B387:K387" si="409">IF(B312,IF(B125=1,1,NORMSDIST(ABS((B364/15)/SQRT(1-B125^2))*-1)*$A$208),"")</f>
        <v>0.64783351963922287</v>
      </c>
      <c r="C387">
        <f t="shared" si="409"/>
        <v>0.72893535176022883</v>
      </c>
      <c r="D387">
        <f t="shared" si="409"/>
        <v>0.94453363345428643</v>
      </c>
      <c r="E387">
        <f t="shared" si="409"/>
        <v>0.74955298832933925</v>
      </c>
      <c r="F387">
        <f t="shared" si="409"/>
        <v>0.89435814462748486</v>
      </c>
      <c r="G387">
        <f t="shared" si="409"/>
        <v>0.37081600940934456</v>
      </c>
      <c r="H387">
        <f t="shared" si="409"/>
        <v>0.84598943550535022</v>
      </c>
      <c r="I387">
        <f t="shared" si="409"/>
        <v>3.2070723479515797E-2</v>
      </c>
      <c r="J387">
        <f t="shared" si="409"/>
        <v>0.87894113372927318</v>
      </c>
      <c r="K387">
        <f t="shared" si="409"/>
        <v>5.3330099844845644E-2</v>
      </c>
      <c r="L387">
        <f t="shared" ref="L387:U387" si="410">IF(L312,IF(L125=1,1,NORMSDIST(ABS((L364/15)/SQRT(1-L125^2))*-1)*$A$208),"")</f>
        <v>1</v>
      </c>
      <c r="M387">
        <f t="shared" si="410"/>
        <v>0.47678116332613335</v>
      </c>
      <c r="N387">
        <f t="shared" si="410"/>
        <v>0.96312706500429668</v>
      </c>
      <c r="O387">
        <f t="shared" si="410"/>
        <v>0.78244404882002339</v>
      </c>
      <c r="P387">
        <f t="shared" si="410"/>
        <v>0.99250974124958613</v>
      </c>
      <c r="Q387">
        <f t="shared" si="410"/>
        <v>0.95725651223719743</v>
      </c>
      <c r="R387">
        <f t="shared" si="410"/>
        <v>0.30809519893273757</v>
      </c>
      <c r="S387">
        <f t="shared" si="410"/>
        <v>0.92078989969246983</v>
      </c>
      <c r="T387">
        <f t="shared" si="410"/>
        <v>0.87698958535883209</v>
      </c>
      <c r="U387">
        <f t="shared" si="410"/>
        <v>0.41033765780471021</v>
      </c>
    </row>
    <row r="388" spans="1:21" x14ac:dyDescent="0.15">
      <c r="A388">
        <v>12</v>
      </c>
      <c r="B388">
        <f t="shared" ref="B388:K388" si="411">IF(B313,IF(B126=1,1,NORMSDIST(ABS((B365/15)/SQRT(1-B126^2))*-1)*$A$208),"")</f>
        <v>0.97912066202585091</v>
      </c>
      <c r="C388">
        <f t="shared" si="411"/>
        <v>0.63748747316847942</v>
      </c>
      <c r="D388">
        <f t="shared" si="411"/>
        <v>0.27158165491578129</v>
      </c>
      <c r="E388">
        <f t="shared" si="411"/>
        <v>0.58484642605777371</v>
      </c>
      <c r="F388">
        <f t="shared" si="411"/>
        <v>0.34330299047295748</v>
      </c>
      <c r="G388">
        <f t="shared" si="411"/>
        <v>0.32757191069871278</v>
      </c>
      <c r="H388">
        <f t="shared" si="411"/>
        <v>0.43218912716465702</v>
      </c>
      <c r="I388">
        <f t="shared" si="411"/>
        <v>0.23014289973642077</v>
      </c>
      <c r="J388">
        <f t="shared" si="411"/>
        <v>0.17307279913434997</v>
      </c>
      <c r="K388">
        <f t="shared" si="411"/>
        <v>0.35897235325715177</v>
      </c>
      <c r="L388">
        <f t="shared" ref="L388:U388" si="412">IF(L313,IF(L126=1,1,NORMSDIST(ABS((L365/15)/SQRT(1-L126^2))*-1)*$A$208),"")</f>
        <v>0.15015640257726873</v>
      </c>
      <c r="M388">
        <f t="shared" si="412"/>
        <v>1</v>
      </c>
      <c r="N388">
        <f t="shared" si="412"/>
        <v>0.20350471504784259</v>
      </c>
      <c r="O388">
        <f t="shared" si="412"/>
        <v>0.44067804063196309</v>
      </c>
      <c r="P388">
        <f t="shared" si="412"/>
        <v>0.31567445050094123</v>
      </c>
      <c r="Q388">
        <f t="shared" si="412"/>
        <v>0.54939855209422817</v>
      </c>
      <c r="R388">
        <f t="shared" si="412"/>
        <v>0.84829215937453539</v>
      </c>
      <c r="S388">
        <f t="shared" si="412"/>
        <v>0.25923704864154828</v>
      </c>
      <c r="T388">
        <f t="shared" si="412"/>
        <v>0.18918668166019023</v>
      </c>
      <c r="U388">
        <f t="shared" si="412"/>
        <v>0.11693156985671173</v>
      </c>
    </row>
    <row r="389" spans="1:21" x14ac:dyDescent="0.15">
      <c r="A389">
        <v>13</v>
      </c>
      <c r="B389">
        <f t="shared" ref="B389:K389" si="413">IF(B314,IF(B127=1,1,NORMSDIST(ABS((B366/15)/SQRT(1-B127^2))*-1)*$A$208),"")</f>
        <v>0.59979478617814874</v>
      </c>
      <c r="C389">
        <f t="shared" si="413"/>
        <v>0.91094539190869239</v>
      </c>
      <c r="D389">
        <f t="shared" si="413"/>
        <v>0.95506830119287667</v>
      </c>
      <c r="E389">
        <f t="shared" si="413"/>
        <v>0.92424414565323987</v>
      </c>
      <c r="F389">
        <f t="shared" si="413"/>
        <v>0.98938633575466195</v>
      </c>
      <c r="G389">
        <f t="shared" si="413"/>
        <v>0.47843195026083474</v>
      </c>
      <c r="H389">
        <f t="shared" si="413"/>
        <v>0.95107536395749737</v>
      </c>
      <c r="I389">
        <f t="shared" si="413"/>
        <v>0.36002407842446316</v>
      </c>
      <c r="J389">
        <f t="shared" si="413"/>
        <v>0.4418165155345426</v>
      </c>
      <c r="K389">
        <f t="shared" si="413"/>
        <v>0.61107022185043403</v>
      </c>
      <c r="L389">
        <f t="shared" ref="L389:U389" si="414">IF(L314,IF(L127=1,1,NORMSDIST(ABS((L366/15)/SQRT(1-L127^2))*-1)*$A$208),"")</f>
        <v>0.72672798758605239</v>
      </c>
      <c r="M389">
        <f t="shared" si="414"/>
        <v>0.67781341265585793</v>
      </c>
      <c r="N389">
        <f t="shared" si="414"/>
        <v>1</v>
      </c>
      <c r="O389">
        <f t="shared" si="414"/>
        <v>0.96159876854535276</v>
      </c>
      <c r="P389">
        <f t="shared" si="414"/>
        <v>0.83162571751615588</v>
      </c>
      <c r="Q389">
        <f t="shared" si="414"/>
        <v>0.73826110395060407</v>
      </c>
      <c r="R389">
        <f t="shared" si="414"/>
        <v>0.42408778156906585</v>
      </c>
      <c r="S389">
        <f t="shared" si="414"/>
        <v>0.87472277097540252</v>
      </c>
      <c r="T389">
        <f t="shared" si="414"/>
        <v>0.50246191426090681</v>
      </c>
      <c r="U389">
        <f t="shared" si="414"/>
        <v>0.45266279667678944</v>
      </c>
    </row>
    <row r="390" spans="1:21" x14ac:dyDescent="0.15">
      <c r="A390">
        <v>14</v>
      </c>
      <c r="B390">
        <f t="shared" ref="B390:K390" si="415">IF(B315,IF(B128=1,1,NORMSDIST(ABS((B367/15)/SQRT(1-B128^2))*-1)*$A$208),"")</f>
        <v>0.90994698324404644</v>
      </c>
      <c r="C390">
        <f t="shared" si="415"/>
        <v>0.673009393360675</v>
      </c>
      <c r="D390">
        <f t="shared" si="415"/>
        <v>0.28140665714585927</v>
      </c>
      <c r="E390">
        <f t="shared" si="415"/>
        <v>0.5487711378932596</v>
      </c>
      <c r="F390">
        <f t="shared" si="415"/>
        <v>0.32998488420687505</v>
      </c>
      <c r="G390">
        <f t="shared" si="415"/>
        <v>0.32385926393956205</v>
      </c>
      <c r="H390">
        <f t="shared" si="415"/>
        <v>0.5712108658347852</v>
      </c>
      <c r="I390">
        <f t="shared" si="415"/>
        <v>0.68676531275568442</v>
      </c>
      <c r="J390">
        <f t="shared" si="415"/>
        <v>0.20254190439937983</v>
      </c>
      <c r="K390">
        <f t="shared" si="415"/>
        <v>0.68654271214666074</v>
      </c>
      <c r="L390">
        <f t="shared" ref="L390:U390" si="416">IF(L315,IF(L128=1,1,NORMSDIST(ABS((L367/15)/SQRT(1-L128^2))*-1)*$A$208),"")</f>
        <v>0.20023010783564515</v>
      </c>
      <c r="M390">
        <f t="shared" si="416"/>
        <v>0.44067804063196309</v>
      </c>
      <c r="N390">
        <f t="shared" si="416"/>
        <v>0.22904812921125917</v>
      </c>
      <c r="O390">
        <f t="shared" si="416"/>
        <v>1</v>
      </c>
      <c r="P390">
        <f t="shared" si="416"/>
        <v>0.3168786768484349</v>
      </c>
      <c r="Q390">
        <f t="shared" si="416"/>
        <v>0.32356552650447368</v>
      </c>
      <c r="R390">
        <f t="shared" si="416"/>
        <v>0.72354229648683899</v>
      </c>
      <c r="S390">
        <f t="shared" si="416"/>
        <v>0.27905176647660346</v>
      </c>
      <c r="T390">
        <f t="shared" si="416"/>
        <v>0.20616116351690517</v>
      </c>
      <c r="U390">
        <f t="shared" si="416"/>
        <v>0.14919589346525425</v>
      </c>
    </row>
    <row r="391" spans="1:21" x14ac:dyDescent="0.15">
      <c r="A391">
        <v>15</v>
      </c>
      <c r="B391">
        <f t="shared" ref="B391:K391" si="417">IF(B316,IF(B129=1,1,NORMSDIST(ABS((B368/15)/SQRT(1-B129^2))*-1)*$A$208),"")</f>
        <v>0.62160315803760968</v>
      </c>
      <c r="C391">
        <f t="shared" si="417"/>
        <v>0.95930888659090296</v>
      </c>
      <c r="D391">
        <f t="shared" si="417"/>
        <v>0.59597660085381365</v>
      </c>
      <c r="E391">
        <f t="shared" si="417"/>
        <v>0.92303504982825202</v>
      </c>
      <c r="F391">
        <f t="shared" si="417"/>
        <v>0.64178398256656588</v>
      </c>
      <c r="G391">
        <f t="shared" si="417"/>
        <v>0.62177011948375727</v>
      </c>
      <c r="H391">
        <f t="shared" si="417"/>
        <v>0.44875819315878163</v>
      </c>
      <c r="I391">
        <f t="shared" si="417"/>
        <v>0.82820495914959802</v>
      </c>
      <c r="J391">
        <f t="shared" si="417"/>
        <v>0.42953460467685706</v>
      </c>
      <c r="K391">
        <f t="shared" si="417"/>
        <v>0.8490021295458523</v>
      </c>
      <c r="L391">
        <f t="shared" ref="L391:U391" si="418">IF(L316,IF(L129=1,1,NORMSDIST(ABS((L368/15)/SQRT(1-L129^2))*-1)*$A$208),"")</f>
        <v>0.43854440227609504</v>
      </c>
      <c r="M391">
        <f t="shared" si="418"/>
        <v>0.83697326413405881</v>
      </c>
      <c r="N391">
        <f t="shared" si="418"/>
        <v>0.46862936597691418</v>
      </c>
      <c r="O391">
        <f t="shared" si="418"/>
        <v>0.84677082428581019</v>
      </c>
      <c r="P391">
        <f t="shared" si="418"/>
        <v>1</v>
      </c>
      <c r="Q391">
        <f t="shared" si="418"/>
        <v>0.66359270745807497</v>
      </c>
      <c r="R391">
        <f t="shared" si="418"/>
        <v>0.76683266075369738</v>
      </c>
      <c r="S391">
        <f t="shared" si="418"/>
        <v>0.57635072489641681</v>
      </c>
      <c r="T391">
        <f t="shared" si="418"/>
        <v>0.42861259944895469</v>
      </c>
      <c r="U391">
        <f t="shared" si="418"/>
        <v>0.39619644289467909</v>
      </c>
    </row>
    <row r="392" spans="1:21" x14ac:dyDescent="0.15">
      <c r="A392">
        <v>16</v>
      </c>
      <c r="B392">
        <f t="shared" ref="B392:K392" si="419">IF(B317,IF(B130=1,1,NORMSDIST(ABS((B369/15)/SQRT(1-B130^2))*-1)*$A$208),"")</f>
        <v>0.93229782214911883</v>
      </c>
      <c r="C392">
        <f t="shared" si="419"/>
        <v>0.49356477418340305</v>
      </c>
      <c r="D392">
        <f t="shared" si="419"/>
        <v>0.31694078503247353</v>
      </c>
      <c r="E392">
        <f t="shared" si="419"/>
        <v>0.47936838289973671</v>
      </c>
      <c r="F392">
        <f t="shared" si="419"/>
        <v>0.36733514677024387</v>
      </c>
      <c r="G392">
        <f t="shared" si="419"/>
        <v>0.39231050463876477</v>
      </c>
      <c r="H392">
        <f t="shared" si="419"/>
        <v>0.38308210747432342</v>
      </c>
      <c r="I392">
        <f t="shared" si="419"/>
        <v>0.81347797533363186</v>
      </c>
      <c r="J392">
        <f t="shared" si="419"/>
        <v>0.21016147508422101</v>
      </c>
      <c r="K392">
        <f t="shared" si="419"/>
        <v>0.63361512182045598</v>
      </c>
      <c r="L392">
        <f t="shared" ref="L392:U392" si="420">IF(L317,IF(L130=1,1,NORMSDIST(ABS((L369/15)/SQRT(1-L130^2))*-1)*$A$208),"")</f>
        <v>0.23624319489582654</v>
      </c>
      <c r="M392">
        <f t="shared" si="420"/>
        <v>0.65964813410874812</v>
      </c>
      <c r="N392">
        <f t="shared" si="420"/>
        <v>0.23812481556535017</v>
      </c>
      <c r="O392">
        <f t="shared" si="420"/>
        <v>0.3681098709821925</v>
      </c>
      <c r="P392">
        <f t="shared" si="420"/>
        <v>0.31994074198936773</v>
      </c>
      <c r="Q392">
        <f t="shared" si="420"/>
        <v>1</v>
      </c>
      <c r="R392">
        <f t="shared" si="420"/>
        <v>0.63380830162351876</v>
      </c>
      <c r="S392">
        <f t="shared" si="420"/>
        <v>0.31160818569838644</v>
      </c>
      <c r="T392">
        <f t="shared" si="420"/>
        <v>0.22648862139514517</v>
      </c>
      <c r="U392">
        <f t="shared" si="420"/>
        <v>0.19520414463087452</v>
      </c>
    </row>
    <row r="393" spans="1:21" x14ac:dyDescent="0.15">
      <c r="A393">
        <v>17</v>
      </c>
      <c r="B393">
        <f t="shared" ref="B393:K393" si="421">IF(B318,IF(B131=1,1,NORMSDIST(ABS((B370/15)/SQRT(1-B131^2))*-1)*$A$208),"")</f>
        <v>0.88932545752176573</v>
      </c>
      <c r="C393">
        <f t="shared" si="421"/>
        <v>0.81871249618002084</v>
      </c>
      <c r="D393">
        <f t="shared" si="421"/>
        <v>0.19102460688977463</v>
      </c>
      <c r="E393">
        <f t="shared" si="421"/>
        <v>0.62681239858757476</v>
      </c>
      <c r="F393">
        <f t="shared" si="421"/>
        <v>0.26993619951685666</v>
      </c>
      <c r="G393">
        <f t="shared" si="421"/>
        <v>0.19598946539841822</v>
      </c>
      <c r="H393">
        <f t="shared" si="421"/>
        <v>0.41100134524702764</v>
      </c>
      <c r="I393">
        <f t="shared" si="421"/>
        <v>0.69752254993204832</v>
      </c>
      <c r="J393">
        <f t="shared" si="421"/>
        <v>9.1027608088546694E-2</v>
      </c>
      <c r="K393">
        <f t="shared" si="421"/>
        <v>0.85357849186035639</v>
      </c>
      <c r="L393">
        <f t="shared" ref="L393:U393" si="422">IF(L318,IF(L131=1,1,NORMSDIST(ABS((L370/15)/SQRT(1-L131^2))*-1)*$A$208),"")</f>
        <v>8.5410054298327792E-2</v>
      </c>
      <c r="M393">
        <f t="shared" si="422"/>
        <v>0.53117118661445739</v>
      </c>
      <c r="N393">
        <f t="shared" si="422"/>
        <v>0.11835469920484755</v>
      </c>
      <c r="O393">
        <f t="shared" si="422"/>
        <v>0.4881147062229555</v>
      </c>
      <c r="P393">
        <f t="shared" si="422"/>
        <v>0.23540126534602182</v>
      </c>
      <c r="Q393">
        <f t="shared" si="422"/>
        <v>0.38744940739861766</v>
      </c>
      <c r="R393">
        <f t="shared" si="422"/>
        <v>1</v>
      </c>
      <c r="S393">
        <f t="shared" si="422"/>
        <v>0.18805534920158501</v>
      </c>
      <c r="T393">
        <f t="shared" si="422"/>
        <v>0.12071238131923999</v>
      </c>
      <c r="U393">
        <f t="shared" si="422"/>
        <v>4.9211719075976192E-2</v>
      </c>
    </row>
    <row r="394" spans="1:21" x14ac:dyDescent="0.15">
      <c r="A394">
        <v>18</v>
      </c>
      <c r="B394">
        <f t="shared" ref="B394:K394" si="423">IF(B319,IF(B132=1,1,NORMSDIST(ABS((B371/15)/SQRT(1-B132^2))*-1)*$A$208),"")</f>
        <v>0.78083310899099356</v>
      </c>
      <c r="C394">
        <f t="shared" si="423"/>
        <v>0.6358983175873103</v>
      </c>
      <c r="D394">
        <f t="shared" si="423"/>
        <v>0.62798930726754154</v>
      </c>
      <c r="E394">
        <f t="shared" si="423"/>
        <v>0.41310341039500831</v>
      </c>
      <c r="F394">
        <f t="shared" si="423"/>
        <v>0.69248602620378263</v>
      </c>
      <c r="G394">
        <f t="shared" si="423"/>
        <v>0.8325458457166669</v>
      </c>
      <c r="H394">
        <f t="shared" si="423"/>
        <v>0.9251370961833405</v>
      </c>
      <c r="I394">
        <f t="shared" si="423"/>
        <v>0.73804788497796037</v>
      </c>
      <c r="J394">
        <f t="shared" si="423"/>
        <v>0.51052855019585397</v>
      </c>
      <c r="K394">
        <f t="shared" si="423"/>
        <v>0.78100551553520414</v>
      </c>
      <c r="L394">
        <f t="shared" ref="L394:U394" si="424">IF(L319,IF(L132=1,1,NORMSDIST(ABS((L371/15)/SQRT(1-L132^2))*-1)*$A$208),"")</f>
        <v>0.51977864328492229</v>
      </c>
      <c r="M394">
        <f t="shared" si="424"/>
        <v>0.73694856552218369</v>
      </c>
      <c r="N394">
        <f t="shared" si="424"/>
        <v>0.57810888326794951</v>
      </c>
      <c r="O394">
        <f t="shared" si="424"/>
        <v>0.91385563479787657</v>
      </c>
      <c r="P394">
        <f t="shared" si="424"/>
        <v>0.73273417505329541</v>
      </c>
      <c r="Q394">
        <f t="shared" si="424"/>
        <v>0.86642507635821775</v>
      </c>
      <c r="R394">
        <f t="shared" si="424"/>
        <v>0.64115748169508846</v>
      </c>
      <c r="S394">
        <f t="shared" si="424"/>
        <v>1</v>
      </c>
      <c r="T394">
        <f t="shared" si="424"/>
        <v>0.51305764421716415</v>
      </c>
      <c r="U394">
        <f t="shared" si="424"/>
        <v>0.4138943741814326</v>
      </c>
    </row>
    <row r="395" spans="1:21" x14ac:dyDescent="0.15">
      <c r="A395">
        <v>19</v>
      </c>
      <c r="B395">
        <f t="shared" ref="B395:K395" si="425">IF(B320,IF(B133=1,1,NORMSDIST(ABS((B372/15)/SQRT(1-B133^2))*-1)*$A$208),"")</f>
        <v>0.98121186079601375</v>
      </c>
      <c r="C395">
        <f t="shared" si="425"/>
        <v>0.89809023095449669</v>
      </c>
      <c r="D395">
        <f t="shared" si="425"/>
        <v>0.98660424506457955</v>
      </c>
      <c r="E395">
        <f t="shared" si="425"/>
        <v>0.85676631057586616</v>
      </c>
      <c r="F395">
        <f t="shared" si="425"/>
        <v>0.95987822538816236</v>
      </c>
      <c r="G395">
        <f t="shared" si="425"/>
        <v>0.45573322794558802</v>
      </c>
      <c r="H395">
        <f t="shared" si="425"/>
        <v>0.95466096991117499</v>
      </c>
      <c r="I395">
        <f t="shared" si="425"/>
        <v>0.3743976261695191</v>
      </c>
      <c r="J395">
        <f t="shared" si="425"/>
        <v>0.98305834371324019</v>
      </c>
      <c r="K395">
        <f t="shared" si="425"/>
        <v>0.52329013662731882</v>
      </c>
      <c r="L395">
        <f t="shared" ref="L395:U395" si="426">IF(L320,IF(L133=1,1,NORMSDIST(ABS((L372/15)/SQRT(1-L133^2))*-1)*$A$208),"")</f>
        <v>0.96675919948297218</v>
      </c>
      <c r="M395">
        <f t="shared" si="426"/>
        <v>0.71100697234456967</v>
      </c>
      <c r="N395">
        <f t="shared" si="426"/>
        <v>0.57921188353299391</v>
      </c>
      <c r="O395">
        <f t="shared" si="426"/>
        <v>0.91454669485805495</v>
      </c>
      <c r="P395">
        <f t="shared" si="426"/>
        <v>0.94736751353986037</v>
      </c>
      <c r="Q395">
        <f t="shared" si="426"/>
        <v>0.84039772708034055</v>
      </c>
      <c r="R395">
        <f t="shared" si="426"/>
        <v>0.49491126383295903</v>
      </c>
      <c r="S395">
        <f t="shared" si="426"/>
        <v>0.97283843924723234</v>
      </c>
      <c r="T395">
        <f t="shared" si="426"/>
        <v>1</v>
      </c>
      <c r="U395">
        <f t="shared" si="426"/>
        <v>0.73125202373710874</v>
      </c>
    </row>
    <row r="396" spans="1:21" x14ac:dyDescent="0.15">
      <c r="A396">
        <v>20</v>
      </c>
      <c r="B396">
        <f t="shared" ref="B396:K396" si="427">IF(B321,IF(B134=1,1,NORMSDIST(ABS((B373/15)/SQRT(1-B134^2))*-1)*$A$208),"")</f>
        <v>0.34858462585966882</v>
      </c>
      <c r="C396">
        <f t="shared" si="427"/>
        <v>0.45289703885612903</v>
      </c>
      <c r="D396">
        <f t="shared" si="427"/>
        <v>0.55096214126935261</v>
      </c>
      <c r="E396">
        <f t="shared" si="427"/>
        <v>0.47036562338358223</v>
      </c>
      <c r="F396">
        <f t="shared" si="427"/>
        <v>0.51534270801748061</v>
      </c>
      <c r="G396">
        <f t="shared" si="427"/>
        <v>0.15567837937319456</v>
      </c>
      <c r="H396">
        <f t="shared" si="427"/>
        <v>0.55931269878935908</v>
      </c>
      <c r="I396">
        <f t="shared" si="427"/>
        <v>7.2199309593664635E-2</v>
      </c>
      <c r="J396">
        <f t="shared" si="427"/>
        <v>0.66208694843022708</v>
      </c>
      <c r="K396">
        <f t="shared" si="427"/>
        <v>0.12934305342382571</v>
      </c>
      <c r="L396">
        <f t="shared" ref="L396:U396" si="428">IF(L321,IF(L134=1,1,NORMSDIST(ABS((L373/15)/SQRT(1-L134^2))*-1)*$A$208),"")</f>
        <v>0.39979816003873847</v>
      </c>
      <c r="M396">
        <f t="shared" si="428"/>
        <v>0.33626663812760949</v>
      </c>
      <c r="N396">
        <f t="shared" si="428"/>
        <v>0.49065626247219174</v>
      </c>
      <c r="O396">
        <f t="shared" si="428"/>
        <v>0.45949699173662217</v>
      </c>
      <c r="P396">
        <f t="shared" si="428"/>
        <v>0.69762822749745657</v>
      </c>
      <c r="Q396">
        <f t="shared" si="428"/>
        <v>0.57828957161922867</v>
      </c>
      <c r="R396">
        <f t="shared" si="428"/>
        <v>0.15947180118997475</v>
      </c>
      <c r="S396">
        <f t="shared" si="428"/>
        <v>0.58750788330203862</v>
      </c>
      <c r="T396">
        <f t="shared" si="428"/>
        <v>0.67896038160629146</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3</v>
      </c>
      <c r="M406">
        <f t="shared" si="444"/>
        <v>2</v>
      </c>
      <c r="N406">
        <f t="shared" si="444"/>
        <v>2</v>
      </c>
      <c r="O406">
        <f t="shared" si="444"/>
        <v>2</v>
      </c>
      <c r="P406">
        <f t="shared" si="444"/>
        <v>2</v>
      </c>
      <c r="Q406">
        <f t="shared" si="444"/>
        <v>2</v>
      </c>
      <c r="R406">
        <f t="shared" si="444"/>
        <v>2</v>
      </c>
      <c r="S406">
        <f t="shared" si="444"/>
        <v>2</v>
      </c>
      <c r="T406">
        <f t="shared" si="444"/>
        <v>2</v>
      </c>
      <c r="U406">
        <f t="shared" si="444"/>
        <v>3</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3</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0.36818457634882351</v>
      </c>
      <c r="L432">
        <f t="shared" ref="L432:U432" si="484">IF(L$422*L$38*$V432*$W46,L123,IF(L$423=$A432,1,0))</f>
        <v>0.53461691757985852</v>
      </c>
      <c r="M432">
        <f t="shared" si="484"/>
        <v>0.46752673880432594</v>
      </c>
      <c r="N432">
        <f t="shared" si="484"/>
        <v>0</v>
      </c>
      <c r="O432">
        <f t="shared" si="484"/>
        <v>0</v>
      </c>
      <c r="P432">
        <f t="shared" si="484"/>
        <v>0</v>
      </c>
      <c r="Q432">
        <f t="shared" si="484"/>
        <v>0.40440639204036161</v>
      </c>
      <c r="R432">
        <f t="shared" si="484"/>
        <v>0</v>
      </c>
      <c r="S432">
        <f t="shared" si="484"/>
        <v>0.31321989563886499</v>
      </c>
      <c r="T432">
        <f t="shared" si="484"/>
        <v>0</v>
      </c>
      <c r="U432">
        <f t="shared" si="484"/>
        <v>0.6063819268245737</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0.36818457634882351</v>
      </c>
      <c r="K433">
        <f t="shared" si="476"/>
        <v>1</v>
      </c>
      <c r="L433">
        <f t="shared" ref="L433:U433" si="485">IF(L$422*L$38*$V433*$W47,L124,IF(L$423=$A433,1,0))</f>
        <v>0.73287878822914143</v>
      </c>
      <c r="M433">
        <f t="shared" si="485"/>
        <v>0.84808830510012012</v>
      </c>
      <c r="N433">
        <f t="shared" si="485"/>
        <v>0</v>
      </c>
      <c r="O433">
        <f t="shared" si="485"/>
        <v>0</v>
      </c>
      <c r="P433">
        <f t="shared" si="485"/>
        <v>0</v>
      </c>
      <c r="Q433">
        <f t="shared" si="485"/>
        <v>0.36601454356380136</v>
      </c>
      <c r="R433">
        <f t="shared" si="485"/>
        <v>0</v>
      </c>
      <c r="S433">
        <f t="shared" si="485"/>
        <v>0.44316983719578829</v>
      </c>
      <c r="T433">
        <f t="shared" si="485"/>
        <v>0</v>
      </c>
      <c r="U433">
        <f t="shared" si="485"/>
        <v>0.50457938799710722</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0.53461691757985852</v>
      </c>
      <c r="K434">
        <f t="shared" si="486"/>
        <v>0.73287878822914143</v>
      </c>
      <c r="L434">
        <f>IF(L$422*L$38*$V434*$W48,L125,IF(L$423=$A434,1,0))</f>
        <v>1</v>
      </c>
      <c r="M434">
        <f t="shared" ref="M434:U434" si="487">IF(M$422*M$38*$V434*$W48,M125,IF(M$423=$A434,1,0))</f>
        <v>0.60509542215289214</v>
      </c>
      <c r="N434">
        <f t="shared" si="487"/>
        <v>0</v>
      </c>
      <c r="O434">
        <f t="shared" si="487"/>
        <v>0</v>
      </c>
      <c r="P434">
        <f t="shared" si="487"/>
        <v>0</v>
      </c>
      <c r="Q434">
        <f t="shared" si="487"/>
        <v>0.21033143065886445</v>
      </c>
      <c r="R434">
        <f t="shared" si="487"/>
        <v>0</v>
      </c>
      <c r="S434">
        <f t="shared" si="487"/>
        <v>0.43435311840146118</v>
      </c>
      <c r="T434">
        <f t="shared" si="487"/>
        <v>0</v>
      </c>
      <c r="U434">
        <f t="shared" si="487"/>
        <v>0.85437501312670339</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0.46752673880432594</v>
      </c>
      <c r="K435">
        <f t="shared" si="489"/>
        <v>0.84808830510012012</v>
      </c>
      <c r="L435">
        <f t="shared" ref="L435:U435" si="490">IF(L$422*L$38*$V435*$W49,L126,IF(L$423=$A435,1,0))</f>
        <v>0.60509542215289214</v>
      </c>
      <c r="M435">
        <f t="shared" si="490"/>
        <v>1</v>
      </c>
      <c r="N435">
        <f t="shared" si="490"/>
        <v>0</v>
      </c>
      <c r="O435">
        <f t="shared" si="490"/>
        <v>0</v>
      </c>
      <c r="P435">
        <f t="shared" si="490"/>
        <v>0</v>
      </c>
      <c r="Q435">
        <f t="shared" si="490"/>
        <v>0.69859485163213475</v>
      </c>
      <c r="R435">
        <f t="shared" si="490"/>
        <v>0</v>
      </c>
      <c r="S435">
        <f t="shared" si="490"/>
        <v>0.71241055510132723</v>
      </c>
      <c r="T435">
        <f t="shared" si="490"/>
        <v>0</v>
      </c>
      <c r="U435">
        <f t="shared" si="490"/>
        <v>0.46252530934255104</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0.40440639204036161</v>
      </c>
      <c r="K439">
        <f t="shared" si="497"/>
        <v>0.36601454356380136</v>
      </c>
      <c r="L439">
        <f t="shared" ref="L439:U439" si="498">IF(L$422*L$38*$V439*$W53,L130,IF(L$423=$A439,1,0))</f>
        <v>0.21033143065886445</v>
      </c>
      <c r="M439">
        <f t="shared" si="498"/>
        <v>0.69859485163213475</v>
      </c>
      <c r="N439">
        <f t="shared" si="498"/>
        <v>0</v>
      </c>
      <c r="O439">
        <f t="shared" si="498"/>
        <v>0</v>
      </c>
      <c r="P439">
        <f t="shared" si="498"/>
        <v>0</v>
      </c>
      <c r="Q439">
        <f t="shared" si="498"/>
        <v>1</v>
      </c>
      <c r="R439">
        <f t="shared" si="498"/>
        <v>0</v>
      </c>
      <c r="S439">
        <f t="shared" si="498"/>
        <v>0.42893738092854172</v>
      </c>
      <c r="T439">
        <f t="shared" si="498"/>
        <v>0</v>
      </c>
      <c r="U439">
        <f t="shared" si="498"/>
        <v>0.22873422856963779</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0.31321989563886499</v>
      </c>
      <c r="K441">
        <f t="shared" si="501"/>
        <v>0.44316983719578829</v>
      </c>
      <c r="L441">
        <f t="shared" ref="L441:U441" si="502">IF(L$422*L$38*$V441*$W55,L132,IF(L$423=$A441,1,0))</f>
        <v>0.43435311840146118</v>
      </c>
      <c r="M441">
        <f t="shared" si="502"/>
        <v>0.71241055510132723</v>
      </c>
      <c r="N441">
        <f t="shared" si="502"/>
        <v>0</v>
      </c>
      <c r="O441">
        <f t="shared" si="502"/>
        <v>0</v>
      </c>
      <c r="P441">
        <f t="shared" si="502"/>
        <v>0</v>
      </c>
      <c r="Q441">
        <f t="shared" si="502"/>
        <v>0.42893738092854172</v>
      </c>
      <c r="R441">
        <f t="shared" si="502"/>
        <v>0</v>
      </c>
      <c r="S441">
        <f t="shared" si="502"/>
        <v>1</v>
      </c>
      <c r="T441">
        <f t="shared" si="502"/>
        <v>0</v>
      </c>
      <c r="U441">
        <f t="shared" si="502"/>
        <v>0.35933109968039284</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0.6063819268245737</v>
      </c>
      <c r="K443">
        <f t="shared" si="505"/>
        <v>0.50457938799710722</v>
      </c>
      <c r="L443">
        <f t="shared" ref="L443:U443" si="506">IF(L$422*L$38*$V443*$W57,L134,IF(L$423=$A443,1,0))</f>
        <v>0.85437501312670339</v>
      </c>
      <c r="M443">
        <f t="shared" si="506"/>
        <v>0.46252530934255104</v>
      </c>
      <c r="N443">
        <f t="shared" si="506"/>
        <v>0</v>
      </c>
      <c r="O443">
        <f t="shared" si="506"/>
        <v>0</v>
      </c>
      <c r="P443">
        <f t="shared" si="506"/>
        <v>0</v>
      </c>
      <c r="Q443">
        <f t="shared" si="506"/>
        <v>0.22873422856963779</v>
      </c>
      <c r="R443">
        <f t="shared" si="506"/>
        <v>0</v>
      </c>
      <c r="S443">
        <f t="shared" si="506"/>
        <v>0.35933109968039284</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General Ability</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Cognitive Proficiency</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0.36818457634882351</v>
      </c>
      <c r="L455">
        <f t="shared" si="527"/>
        <v>0.53461691757985852</v>
      </c>
      <c r="M455">
        <f t="shared" si="527"/>
        <v>0.46752673880432594</v>
      </c>
      <c r="N455">
        <f t="shared" si="527"/>
        <v>0</v>
      </c>
      <c r="O455">
        <f t="shared" si="527"/>
        <v>0</v>
      </c>
      <c r="P455">
        <f t="shared" si="527"/>
        <v>0</v>
      </c>
      <c r="Q455">
        <f t="shared" si="527"/>
        <v>0.40440639204036161</v>
      </c>
      <c r="R455">
        <f t="shared" si="527"/>
        <v>0</v>
      </c>
      <c r="S455">
        <f t="shared" si="527"/>
        <v>0.31321989563886499</v>
      </c>
      <c r="T455">
        <f t="shared" si="527"/>
        <v>0</v>
      </c>
      <c r="U455">
        <f t="shared" si="527"/>
        <v>0</v>
      </c>
      <c r="W455" t="b">
        <f t="shared" si="514"/>
        <v>1</v>
      </c>
      <c r="Y455">
        <v>0.1708579888648018</v>
      </c>
      <c r="Z455">
        <f t="shared" si="509"/>
        <v>1.3356267755582598E-2</v>
      </c>
      <c r="AA455">
        <f t="shared" si="515"/>
        <v>12.792345286233669</v>
      </c>
      <c r="AC455">
        <f t="shared" si="510"/>
        <v>0.13011425678204211</v>
      </c>
      <c r="AD455">
        <f t="shared" si="516"/>
        <v>1.6929719817943192E-2</v>
      </c>
      <c r="AE455">
        <f t="shared" si="517"/>
        <v>0.27546151557199755</v>
      </c>
      <c r="AF455">
        <f t="shared" si="511"/>
        <v>7.5879046561221852E-2</v>
      </c>
      <c r="AG455">
        <f t="shared" si="518"/>
        <v>0.4200651726757918</v>
      </c>
      <c r="AH455" t="str">
        <f t="shared" si="512"/>
        <v>Processing Speed</v>
      </c>
      <c r="AI455">
        <f t="shared" si="519"/>
        <v>2.9192452358924738E-2</v>
      </c>
      <c r="AJ455">
        <f t="shared" si="520"/>
        <v>2.7816278576708632E-2</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0.36818457634882351</v>
      </c>
      <c r="K456">
        <f t="shared" si="528"/>
        <v>1</v>
      </c>
      <c r="L456">
        <f t="shared" si="528"/>
        <v>0.73287878822914143</v>
      </c>
      <c r="M456">
        <f t="shared" si="528"/>
        <v>0.84808830510012012</v>
      </c>
      <c r="N456">
        <f t="shared" si="528"/>
        <v>0</v>
      </c>
      <c r="O456">
        <f t="shared" si="528"/>
        <v>0</v>
      </c>
      <c r="P456">
        <f t="shared" si="528"/>
        <v>0</v>
      </c>
      <c r="Q456">
        <f t="shared" si="528"/>
        <v>0.36601454356380136</v>
      </c>
      <c r="R456">
        <f t="shared" si="528"/>
        <v>0</v>
      </c>
      <c r="S456">
        <f t="shared" si="528"/>
        <v>0.44316983719578829</v>
      </c>
      <c r="T456">
        <f t="shared" si="528"/>
        <v>0</v>
      </c>
      <c r="U456">
        <f t="shared" si="528"/>
        <v>0</v>
      </c>
      <c r="W456" t="b">
        <f t="shared" si="514"/>
        <v>1</v>
      </c>
      <c r="Y456">
        <v>-0.33397275374139057</v>
      </c>
      <c r="Z456">
        <f t="shared" si="509"/>
        <v>3.7204567830844852E-2</v>
      </c>
      <c r="AA456">
        <f t="shared" si="515"/>
        <v>-8.9766599429360081</v>
      </c>
      <c r="AC456">
        <f t="shared" si="510"/>
        <v>-9.1303932994770506E-2</v>
      </c>
      <c r="AD456">
        <f t="shared" si="516"/>
        <v>8.3364081803135419E-3</v>
      </c>
      <c r="AE456">
        <f t="shared" si="517"/>
        <v>-0.19713073053312416</v>
      </c>
      <c r="AF456">
        <f t="shared" si="511"/>
        <v>3.8860524920523207E-2</v>
      </c>
      <c r="AG456">
        <f t="shared" si="518"/>
        <v>0.92525934560072332</v>
      </c>
      <c r="AH456" t="str">
        <f t="shared" si="512"/>
        <v>Working Memory</v>
      </c>
      <c r="AI456">
        <f t="shared" si="519"/>
        <v>0.1115378002416075</v>
      </c>
      <c r="AJ456">
        <f t="shared" si="520"/>
        <v>0.10479450186098746</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0.53461691757985852</v>
      </c>
      <c r="K457">
        <f t="shared" si="529"/>
        <v>0.73287878822914143</v>
      </c>
      <c r="L457">
        <f t="shared" si="529"/>
        <v>1</v>
      </c>
      <c r="M457">
        <f t="shared" si="529"/>
        <v>0.60509542215289214</v>
      </c>
      <c r="N457">
        <f t="shared" si="529"/>
        <v>0</v>
      </c>
      <c r="O457">
        <f t="shared" si="529"/>
        <v>0</v>
      </c>
      <c r="P457">
        <f t="shared" si="529"/>
        <v>0</v>
      </c>
      <c r="Q457">
        <f t="shared" si="529"/>
        <v>0.21033143065886445</v>
      </c>
      <c r="R457">
        <f t="shared" si="529"/>
        <v>0</v>
      </c>
      <c r="S457">
        <f t="shared" si="529"/>
        <v>0.43435311840146118</v>
      </c>
      <c r="T457">
        <f t="shared" si="529"/>
        <v>0</v>
      </c>
      <c r="U457">
        <f t="shared" si="529"/>
        <v>0</v>
      </c>
      <c r="W457" t="b">
        <f t="shared" si="514"/>
        <v>1</v>
      </c>
      <c r="Y457">
        <v>0.96699876804946916</v>
      </c>
      <c r="Z457">
        <f t="shared" si="509"/>
        <v>1.8152702331260845E-2</v>
      </c>
      <c r="AA457">
        <f t="shared" si="515"/>
        <v>53.270237698119281</v>
      </c>
      <c r="AC457">
        <f t="shared" si="510"/>
        <v>0.54182538319634466</v>
      </c>
      <c r="AD457">
        <f t="shared" si="516"/>
        <v>0.29357474587586574</v>
      </c>
      <c r="AE457">
        <f t="shared" si="517"/>
        <v>0.76644109334951782</v>
      </c>
      <c r="AF457">
        <f t="shared" si="511"/>
        <v>0.58743194957480427</v>
      </c>
      <c r="AG457">
        <f t="shared" si="518"/>
        <v>0.68604539899280981</v>
      </c>
      <c r="AH457" t="str">
        <f t="shared" ref="AH457:AH466" si="530">A12</f>
        <v>Attention</v>
      </c>
      <c r="AI457">
        <f t="shared" si="519"/>
        <v>0.93508661740919108</v>
      </c>
      <c r="AJ457">
        <f t="shared" si="520"/>
        <v>0.79679915990501504</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0.46752673880432594</v>
      </c>
      <c r="K458">
        <f t="shared" si="531"/>
        <v>0.84808830510012012</v>
      </c>
      <c r="L458">
        <f t="shared" si="531"/>
        <v>0.60509542215289214</v>
      </c>
      <c r="M458">
        <f t="shared" si="531"/>
        <v>1</v>
      </c>
      <c r="N458">
        <f t="shared" si="531"/>
        <v>0</v>
      </c>
      <c r="O458">
        <f t="shared" si="531"/>
        <v>0</v>
      </c>
      <c r="P458">
        <f t="shared" si="531"/>
        <v>0</v>
      </c>
      <c r="Q458">
        <f t="shared" si="531"/>
        <v>0.69859485163213475</v>
      </c>
      <c r="R458">
        <f t="shared" si="531"/>
        <v>0</v>
      </c>
      <c r="S458">
        <f t="shared" si="531"/>
        <v>0.71241055510132723</v>
      </c>
      <c r="T458">
        <f t="shared" si="531"/>
        <v>0</v>
      </c>
      <c r="U458">
        <f t="shared" si="531"/>
        <v>0</v>
      </c>
      <c r="W458" t="b">
        <f t="shared" si="514"/>
        <v>1</v>
      </c>
      <c r="Y458">
        <v>8.528435956889302E-2</v>
      </c>
      <c r="Z458">
        <f t="shared" si="509"/>
        <v>5.226648064698769E-2</v>
      </c>
      <c r="AA458">
        <f t="shared" si="515"/>
        <v>1.6317218705600427</v>
      </c>
      <c r="AC458">
        <f t="shared" si="510"/>
        <v>1.6596665717849145E-2</v>
      </c>
      <c r="AD458">
        <f t="shared" si="516"/>
        <v>2.7544931295002905E-4</v>
      </c>
      <c r="AE458">
        <f t="shared" si="517"/>
        <v>3.6526039503113894E-2</v>
      </c>
      <c r="AF458">
        <f t="shared" si="511"/>
        <v>1.3341515617830368E-3</v>
      </c>
      <c r="AG458">
        <f t="shared" si="518"/>
        <v>0.96212933699715752</v>
      </c>
      <c r="AH458" t="str">
        <f t="shared" si="530"/>
        <v>Executive Functions</v>
      </c>
      <c r="AI458">
        <f t="shared" si="519"/>
        <v>7.2734219870762345E-3</v>
      </c>
      <c r="AJ458">
        <f t="shared" si="520"/>
        <v>6.3468564270513974E-3</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0.40440639204036161</v>
      </c>
      <c r="K462">
        <f t="shared" si="535"/>
        <v>0.36601454356380136</v>
      </c>
      <c r="L462">
        <f t="shared" si="535"/>
        <v>0.21033143065886445</v>
      </c>
      <c r="M462">
        <f t="shared" si="535"/>
        <v>0.69859485163213475</v>
      </c>
      <c r="N462">
        <f t="shared" si="535"/>
        <v>0</v>
      </c>
      <c r="O462">
        <f t="shared" si="535"/>
        <v>0</v>
      </c>
      <c r="P462">
        <f t="shared" si="535"/>
        <v>0</v>
      </c>
      <c r="Q462">
        <f t="shared" si="535"/>
        <v>1</v>
      </c>
      <c r="R462">
        <f t="shared" si="535"/>
        <v>0</v>
      </c>
      <c r="S462">
        <f t="shared" si="535"/>
        <v>0.42893738092854172</v>
      </c>
      <c r="T462">
        <f t="shared" si="535"/>
        <v>0</v>
      </c>
      <c r="U462">
        <f t="shared" si="535"/>
        <v>0</v>
      </c>
      <c r="W462" t="b">
        <f t="shared" si="514"/>
        <v>1</v>
      </c>
      <c r="Y462">
        <v>3.7339508856283787E-2</v>
      </c>
      <c r="Z462">
        <f t="shared" si="509"/>
        <v>2.129299663400621E-2</v>
      </c>
      <c r="AA462">
        <f t="shared" si="515"/>
        <v>1.7536051640871591</v>
      </c>
      <c r="AC462">
        <f t="shared" si="510"/>
        <v>1.7836372260831099E-2</v>
      </c>
      <c r="AD462">
        <f t="shared" si="516"/>
        <v>3.1813617542694511E-4</v>
      </c>
      <c r="AE462">
        <f t="shared" si="517"/>
        <v>3.9250335544963058E-2</v>
      </c>
      <c r="AF462">
        <f t="shared" si="511"/>
        <v>1.5405888403921904E-3</v>
      </c>
      <c r="AG462">
        <f t="shared" si="518"/>
        <v>0.77182090494550493</v>
      </c>
      <c r="AH462" t="str">
        <f t="shared" si="530"/>
        <v>Planning</v>
      </c>
      <c r="AI462">
        <f t="shared" si="519"/>
        <v>1.3942389216284954E-3</v>
      </c>
      <c r="AJ462">
        <f t="shared" si="520"/>
        <v>1.0363842650771818E-3</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0.31321989563886499</v>
      </c>
      <c r="K464">
        <f t="shared" si="537"/>
        <v>0.44316983719578829</v>
      </c>
      <c r="L464">
        <f t="shared" si="537"/>
        <v>0.43435311840146118</v>
      </c>
      <c r="M464">
        <f t="shared" si="537"/>
        <v>0.71241055510132723</v>
      </c>
      <c r="N464">
        <f t="shared" si="537"/>
        <v>0</v>
      </c>
      <c r="O464">
        <f t="shared" si="537"/>
        <v>0</v>
      </c>
      <c r="P464">
        <f t="shared" si="537"/>
        <v>0</v>
      </c>
      <c r="Q464">
        <f t="shared" si="537"/>
        <v>0.42893738092854172</v>
      </c>
      <c r="R464">
        <f t="shared" si="537"/>
        <v>0</v>
      </c>
      <c r="S464">
        <f t="shared" si="537"/>
        <v>1</v>
      </c>
      <c r="T464">
        <f t="shared" si="537"/>
        <v>0</v>
      </c>
      <c r="U464">
        <f t="shared" si="537"/>
        <v>0</v>
      </c>
      <c r="W464" t="b">
        <f t="shared" si="514"/>
        <v>1</v>
      </c>
      <c r="Y464">
        <v>-4.2971090326073158E-2</v>
      </c>
      <c r="Z464">
        <f t="shared" si="509"/>
        <v>2.0470543987185435E-2</v>
      </c>
      <c r="AA464">
        <f t="shared" si="515"/>
        <v>-2.0991669959026527</v>
      </c>
      <c r="AC464">
        <f t="shared" si="510"/>
        <v>-2.135117114351134E-2</v>
      </c>
      <c r="AD464">
        <f t="shared" si="516"/>
        <v>4.5587250919951135E-4</v>
      </c>
      <c r="AE464">
        <f t="shared" si="517"/>
        <v>-4.6969264541233798E-2</v>
      </c>
      <c r="AF464">
        <f t="shared" si="511"/>
        <v>2.2061118115444026E-3</v>
      </c>
      <c r="AG464">
        <f t="shared" si="518"/>
        <v>0.7531173009633888</v>
      </c>
      <c r="AH464" t="str">
        <f t="shared" si="530"/>
        <v>Fluency</v>
      </c>
      <c r="AI464">
        <f t="shared" si="519"/>
        <v>1.8465146038115382E-3</v>
      </c>
      <c r="AJ464">
        <f t="shared" si="520"/>
        <v>1.693618490120137E-3</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1.0863310455222397</v>
      </c>
      <c r="AJ467">
        <f>SUM(AJ447:AJ466)</f>
        <v>0.93848679952495984</v>
      </c>
    </row>
    <row r="468" spans="1:37" x14ac:dyDescent="0.15">
      <c r="AH468" t="s">
        <v>321</v>
      </c>
      <c r="AI468">
        <f>SUM(B771:U790)</f>
        <v>0.79381516336020308</v>
      </c>
    </row>
    <row r="469" spans="1:37" x14ac:dyDescent="0.15">
      <c r="A469" t="s">
        <v>327</v>
      </c>
      <c r="B469">
        <f>SQRT(B472)</f>
        <v>0.89096305386935293</v>
      </c>
      <c r="AH469" t="s">
        <v>324</v>
      </c>
      <c r="AI469">
        <f>1-(AI467-AJ467)/AI468</f>
        <v>0.81375482250621389</v>
      </c>
    </row>
    <row r="470" spans="1:37" x14ac:dyDescent="0.15">
      <c r="A470" t="s">
        <v>174</v>
      </c>
      <c r="B470">
        <f>MDETERM(B424:U443)</f>
        <v>1.2906404932925982E-3</v>
      </c>
      <c r="AH470" t="s">
        <v>325</v>
      </c>
      <c r="AI470">
        <f>(-1*B469+AI469*B469+AI472-B472)/(1-B472)</f>
        <v>-0.36441744251245256</v>
      </c>
    </row>
    <row r="471" spans="1:37" x14ac:dyDescent="0.15">
      <c r="A471" t="s">
        <v>175</v>
      </c>
      <c r="B471">
        <f>MDETERM(B447:U466)</f>
        <v>6.2596285659325089E-3</v>
      </c>
      <c r="AH471" t="s">
        <v>326</v>
      </c>
      <c r="AI471">
        <f>(B469-AI472*B469-AI469+B472)/(1-B472)</f>
        <v>0.40189070882729289</v>
      </c>
    </row>
    <row r="472" spans="1:37" x14ac:dyDescent="0.15">
      <c r="A472" t="s">
        <v>173</v>
      </c>
      <c r="B472">
        <f>1-B470/B471</f>
        <v>0.79381516336020352</v>
      </c>
      <c r="AH472" t="s">
        <v>328</v>
      </c>
      <c r="AI472">
        <f>INDEX(Y38:Y57,A445,1)</f>
        <v>0.88461538461538447</v>
      </c>
    </row>
    <row r="473" spans="1:37" x14ac:dyDescent="0.15">
      <c r="A473" t="s">
        <v>179</v>
      </c>
      <c r="B473">
        <f>15*SQRT(1-B472)</f>
        <v>6.8111370742302793</v>
      </c>
      <c r="AH473" t="s">
        <v>329</v>
      </c>
      <c r="AI473">
        <f>15*SQRT(AI470*AI470+AI471*AI471+2*AI470*AI471*B469)</f>
        <v>2.7389881800927753</v>
      </c>
    </row>
    <row r="474" spans="1:37" x14ac:dyDescent="0.15">
      <c r="A474" t="s">
        <v>317</v>
      </c>
      <c r="B474">
        <f>B473*SQRT((B475+5+SUM(B724:U743))/B475)</f>
        <v>6.8523403534494509</v>
      </c>
      <c r="AH474" t="s">
        <v>330</v>
      </c>
      <c r="AI474">
        <f>(2-((AI469-AI472)^2+(AI472-B469)^2-2*(AI469-B469)*(AI472-B469)*B472)/((1-B469)*(AI472*AI472+AI469*AI469-2*B469)))^-1</f>
        <v>0.47247672698965926</v>
      </c>
    </row>
    <row r="475" spans="1:37" x14ac:dyDescent="0.15">
      <c r="A475" t="s">
        <v>183</v>
      </c>
      <c r="B475">
        <v>2000</v>
      </c>
      <c r="AH475" t="s">
        <v>331</v>
      </c>
      <c r="AI475">
        <f>AI473*SQRT(1-AI474)</f>
        <v>1.9893489557316446</v>
      </c>
      <c r="AJ475" s="27" t="s">
        <v>335</v>
      </c>
      <c r="AK475">
        <f>15*SQRT((1-B472)*(1-(AI472+AI469*B472-2*B472)/(1-B472)))</f>
        <v>7.6958751166405017</v>
      </c>
    </row>
    <row r="476" spans="1:37" x14ac:dyDescent="0.15">
      <c r="A476" t="s">
        <v>184</v>
      </c>
      <c r="B476">
        <f t="array" ref="B476">SUM(B445:U445*1)</f>
        <v>6</v>
      </c>
      <c r="AH476" t="s">
        <v>332</v>
      </c>
      <c r="AI476" s="40">
        <f>(Predictions!C39-100)*AI470+(Predictions!C40-100)*AI471</f>
        <v>-0.65130798767085274</v>
      </c>
      <c r="AK476" s="40">
        <f>Predictions!C41</f>
        <v>1.2476399961437465</v>
      </c>
    </row>
    <row r="477" spans="1:37" x14ac:dyDescent="0.15">
      <c r="A477" t="s">
        <v>188</v>
      </c>
      <c r="B477">
        <f t="array" ref="B477">100-SUM(Y447:Y466)*100</f>
        <v>11.646321872801593</v>
      </c>
      <c r="AH477" t="s">
        <v>333</v>
      </c>
      <c r="AI477">
        <f>AI476/AI475</f>
        <v>-0.32739755677068433</v>
      </c>
      <c r="AK477">
        <f>AK476/AK475</f>
        <v>0.16211801481107996</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11.6463 + </v>
      </c>
      <c r="AC478" s="27" t="s">
        <v>338</v>
      </c>
      <c r="AH478" t="s">
        <v>334</v>
      </c>
      <c r="AI478">
        <f>NORMSDIST(-1*ABS(AI477))</f>
        <v>0.37168360707358705</v>
      </c>
      <c r="AK478">
        <f>$A$208*NORMSDIST(-1*ABS(AK477))</f>
        <v>0.87121292008760032</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6.3832330382732341</v>
      </c>
      <c r="Y479">
        <f>IF(B501="","",ROUND(G501,4))</f>
        <v>0.1709</v>
      </c>
      <c r="Z479" t="str">
        <f>IF($B501="","",INDEX(AH$447:AH$466,$C501,1))</f>
        <v>Processing Speed</v>
      </c>
      <c r="AA479" t="str">
        <f>IF(Z479="",""," * "&amp;Z479&amp;IF(Z480="",""," + "))</f>
        <v xml:space="preserve"> * Processing Speed + </v>
      </c>
      <c r="AB479" t="str">
        <f>AB478&amp;Y479&amp;AA479</f>
        <v xml:space="preserve">11.6463 + 0.1709 * Processing Speed + </v>
      </c>
      <c r="AC479">
        <f>W479/$B$469</f>
        <v>0</v>
      </c>
      <c r="AH479" s="27" t="s">
        <v>250</v>
      </c>
      <c r="AI479">
        <f>IF(AI478&lt;0.000001,7,IF(AI478&lt;0.00001,6,IF(AI478&lt;0.0001,5,IF(AI478&lt;0.001,4,IF(AI478&lt;0.01,3,2)))))</f>
        <v>2</v>
      </c>
      <c r="AK479">
        <f>IF(AK478&lt;0.000001,7,IF(AK478&lt;0.00001,6,IF(AK478&lt;0.0001,5,IF(AK478&lt;0.001,4,IF(AK478&lt;0.01,3,2)))))</f>
        <v>2</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7.2287715671292414</v>
      </c>
      <c r="Y480">
        <f t="shared" ref="Y480:Y498" si="543">IF(B502="","",ROUND(G502,4))</f>
        <v>-0.33400000000000002</v>
      </c>
      <c r="Z480" t="str">
        <f t="shared" ref="Z480:Z498" si="544">IF($B502="","",INDEX(AH$447:AH$466,$C502,1))</f>
        <v>Working Memory</v>
      </c>
      <c r="AA480" t="str">
        <f t="shared" ref="AA480:AA498" si="545">IF(Z480="",""," * "&amp;Z480&amp;IF(Z481="",""," + "))</f>
        <v xml:space="preserve"> * Working Memory + </v>
      </c>
      <c r="AB480" t="str">
        <f t="shared" ref="AB480:AB498" si="546">AB479&amp;Y480&amp;AA480</f>
        <v xml:space="preserve">11.6463 + 0.1709 * Processing Speed + -0.334 * Working Memory + </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11.305891810567248</v>
      </c>
      <c r="Y481">
        <f t="shared" si="543"/>
        <v>0.96699999999999997</v>
      </c>
      <c r="Z481" t="str">
        <f t="shared" si="544"/>
        <v>Attention</v>
      </c>
      <c r="AA481" t="str">
        <f t="shared" si="545"/>
        <v xml:space="preserve"> * Attention + </v>
      </c>
      <c r="AB481" t="str">
        <f t="shared" si="546"/>
        <v xml:space="preserve">11.6463 + 0.1709 * Processing Speed + -0.334 * Working Memory + 0.967 * Attention + </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10.493202024666262</v>
      </c>
      <c r="Y482">
        <f t="shared" si="543"/>
        <v>8.5300000000000001E-2</v>
      </c>
      <c r="Z482" t="str">
        <f t="shared" si="544"/>
        <v>Executive Functions</v>
      </c>
      <c r="AA482" t="str">
        <f t="shared" si="545"/>
        <v xml:space="preserve"> * Executive Functions + </v>
      </c>
      <c r="AB482" t="str">
        <f t="shared" si="546"/>
        <v xml:space="preserve">11.6463 + 0.1709 * Processing Speed + -0.334 * Working Memory + 0.967 * Attention + 0.0853 * Executive Functions + </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14.89443677669906</v>
      </c>
      <c r="Y483">
        <f t="shared" si="543"/>
        <v>3.73E-2</v>
      </c>
      <c r="Z483" t="str">
        <f t="shared" si="544"/>
        <v>Planning</v>
      </c>
      <c r="AA483" t="str">
        <f t="shared" si="545"/>
        <v xml:space="preserve"> * Planning + </v>
      </c>
      <c r="AB483" t="str">
        <f t="shared" si="546"/>
        <v xml:space="preserve">11.6463 + 0.1709 * Processing Speed + -0.334 * Working Memory + 0.967 * Attention + 0.0853 * Executive Functions + 0.0373 * Planning + </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8.4598215075546062</v>
      </c>
      <c r="Y484">
        <f t="shared" si="543"/>
        <v>-4.2999999999999997E-2</v>
      </c>
      <c r="Z484" t="str">
        <f t="shared" si="544"/>
        <v>Fluency</v>
      </c>
      <c r="AA484" t="str">
        <f t="shared" si="545"/>
        <v xml:space="preserve"> * Fluency</v>
      </c>
      <c r="AB484" t="str">
        <f t="shared" si="546"/>
        <v>11.6463 + 0.1709 * Processing Speed + -0.334 * Working Memory + 0.967 * Attention + 0.0853 * Executive Functions + 0.0373 * Planning + -0.043 * Fluency</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11.6463 + 0.1709 * Processing Speed + -0.334 * Working Memory + 0.967 * Attention + 0.0853 * Executive Functions + 0.0373 * Planning + -0.043 * Fluency</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11.6463 + 0.1709 * Processing Speed + -0.334 * Working Memory + 0.967 * Attention + 0.0853 * Executive Functions + 0.0373 * Planning + -0.043 * Fluency</v>
      </c>
      <c r="AC486">
        <f t="shared" si="547"/>
        <v>0</v>
      </c>
    </row>
    <row r="487" spans="1:29" x14ac:dyDescent="0.15">
      <c r="A487">
        <v>9</v>
      </c>
      <c r="B487">
        <v>0</v>
      </c>
      <c r="C487">
        <v>0</v>
      </c>
      <c r="D487">
        <v>0</v>
      </c>
      <c r="E487">
        <v>0</v>
      </c>
      <c r="F487">
        <v>0</v>
      </c>
      <c r="G487">
        <v>0</v>
      </c>
      <c r="H487">
        <v>0</v>
      </c>
      <c r="I487">
        <v>0</v>
      </c>
      <c r="J487">
        <v>1.7243316884656723</v>
      </c>
      <c r="K487">
        <v>1.2461840886923765</v>
      </c>
      <c r="L487">
        <v>-1.1628723271263985</v>
      </c>
      <c r="M487">
        <v>-1.4004979084054958</v>
      </c>
      <c r="N487">
        <v>0</v>
      </c>
      <c r="O487">
        <v>0</v>
      </c>
      <c r="P487">
        <v>0</v>
      </c>
      <c r="Q487">
        <v>-0.13056768236399896</v>
      </c>
      <c r="R487">
        <v>0</v>
      </c>
      <c r="S487">
        <v>0.46646588243285914</v>
      </c>
      <c r="T487">
        <v>0</v>
      </c>
      <c r="U487">
        <v>0</v>
      </c>
      <c r="V487">
        <f t="shared" si="541"/>
        <v>1.7243316884656723</v>
      </c>
      <c r="W487">
        <f t="shared" si="540"/>
        <v>0.6063819268245737</v>
      </c>
      <c r="X487" t="str">
        <f t="shared" si="542"/>
        <v/>
      </c>
      <c r="Y487" t="str">
        <f t="shared" si="543"/>
        <v/>
      </c>
      <c r="Z487" t="str">
        <f t="shared" si="544"/>
        <v/>
      </c>
      <c r="AA487" t="str">
        <f t="shared" si="545"/>
        <v/>
      </c>
      <c r="AB487" t="str">
        <f t="shared" si="546"/>
        <v>11.6463 + 0.1709 * Processing Speed + -0.334 * Working Memory + 0.967 * Attention + 0.0853 * Executive Functions + 0.0373 * Planning + -0.043 * Fluency</v>
      </c>
      <c r="AC487">
        <f t="shared" si="547"/>
        <v>0.68059155112114333</v>
      </c>
    </row>
    <row r="488" spans="1:29" x14ac:dyDescent="0.15">
      <c r="A488">
        <v>10</v>
      </c>
      <c r="B488">
        <v>0</v>
      </c>
      <c r="C488">
        <v>0</v>
      </c>
      <c r="D488">
        <v>0</v>
      </c>
      <c r="E488">
        <v>0</v>
      </c>
      <c r="F488">
        <v>0</v>
      </c>
      <c r="G488">
        <v>0</v>
      </c>
      <c r="H488">
        <v>0</v>
      </c>
      <c r="I488">
        <v>0</v>
      </c>
      <c r="J488">
        <v>1.2461840886923756</v>
      </c>
      <c r="K488">
        <v>13.37959920256837</v>
      </c>
      <c r="L488">
        <v>-3.4937773402184602</v>
      </c>
      <c r="M488">
        <v>-16.950672170505783</v>
      </c>
      <c r="N488">
        <v>0</v>
      </c>
      <c r="O488">
        <v>0</v>
      </c>
      <c r="P488">
        <v>0</v>
      </c>
      <c r="Q488">
        <v>4.9698846529786298</v>
      </c>
      <c r="R488">
        <v>0</v>
      </c>
      <c r="S488">
        <v>5.1418370959351209</v>
      </c>
      <c r="T488">
        <v>0</v>
      </c>
      <c r="U488">
        <v>0</v>
      </c>
      <c r="V488">
        <f t="shared" si="541"/>
        <v>13.37959920256837</v>
      </c>
      <c r="W488">
        <f t="shared" si="540"/>
        <v>0.50457938799710722</v>
      </c>
      <c r="X488" t="str">
        <f t="shared" si="542"/>
        <v/>
      </c>
      <c r="Y488" t="str">
        <f t="shared" si="543"/>
        <v/>
      </c>
      <c r="Z488" t="str">
        <f t="shared" si="544"/>
        <v/>
      </c>
      <c r="AA488" t="str">
        <f t="shared" si="545"/>
        <v/>
      </c>
      <c r="AB488" t="str">
        <f t="shared" si="546"/>
        <v>11.6463 + 0.1709 * Processing Speed + -0.334 * Working Memory + 0.967 * Attention + 0.0853 * Executive Functions + 0.0373 * Planning + -0.043 * Fluency</v>
      </c>
      <c r="AC488">
        <f t="shared" si="547"/>
        <v>0.56633031617391472</v>
      </c>
    </row>
    <row r="489" spans="1:29" x14ac:dyDescent="0.15">
      <c r="A489">
        <v>11</v>
      </c>
      <c r="B489">
        <v>0</v>
      </c>
      <c r="C489">
        <v>0</v>
      </c>
      <c r="D489">
        <v>0</v>
      </c>
      <c r="E489">
        <v>0</v>
      </c>
      <c r="F489">
        <v>0</v>
      </c>
      <c r="G489">
        <v>0</v>
      </c>
      <c r="H489">
        <v>0</v>
      </c>
      <c r="I489">
        <v>0</v>
      </c>
      <c r="J489">
        <v>-1.1628723271263983</v>
      </c>
      <c r="K489">
        <v>-3.4937773402184589</v>
      </c>
      <c r="L489">
        <v>3.1851738970918855</v>
      </c>
      <c r="M489">
        <v>2.6123533032096891</v>
      </c>
      <c r="N489">
        <v>0</v>
      </c>
      <c r="O489">
        <v>0</v>
      </c>
      <c r="P489">
        <v>0</v>
      </c>
      <c r="Q489">
        <v>-0.21388576037845583</v>
      </c>
      <c r="R489">
        <v>0</v>
      </c>
      <c r="S489">
        <v>-1.2402431998317478</v>
      </c>
      <c r="T489">
        <v>0</v>
      </c>
      <c r="U489">
        <v>0</v>
      </c>
      <c r="V489">
        <f t="shared" si="541"/>
        <v>3.1851738970918855</v>
      </c>
      <c r="W489">
        <f t="shared" si="540"/>
        <v>0.85437501312670339</v>
      </c>
      <c r="X489" t="str">
        <f t="shared" si="542"/>
        <v/>
      </c>
      <c r="Y489" t="str">
        <f t="shared" si="543"/>
        <v/>
      </c>
      <c r="Z489" t="str">
        <f t="shared" si="544"/>
        <v/>
      </c>
      <c r="AA489" t="str">
        <f t="shared" si="545"/>
        <v/>
      </c>
      <c r="AB489" t="str">
        <f t="shared" si="546"/>
        <v>11.6463 + 0.1709 * Processing Speed + -0.334 * Working Memory + 0.967 * Attention + 0.0853 * Executive Functions + 0.0373 * Planning + -0.043 * Fluency</v>
      </c>
      <c r="AC489">
        <f t="shared" si="547"/>
        <v>0.95893427838140788</v>
      </c>
    </row>
    <row r="490" spans="1:29" x14ac:dyDescent="0.15">
      <c r="A490">
        <v>12</v>
      </c>
      <c r="B490">
        <v>0</v>
      </c>
      <c r="C490">
        <v>0</v>
      </c>
      <c r="D490">
        <v>0</v>
      </c>
      <c r="E490">
        <v>0</v>
      </c>
      <c r="F490">
        <v>0</v>
      </c>
      <c r="G490">
        <v>0</v>
      </c>
      <c r="H490">
        <v>0</v>
      </c>
      <c r="I490">
        <v>0</v>
      </c>
      <c r="J490">
        <v>-1.4004979084054974</v>
      </c>
      <c r="K490">
        <v>-16.95067217050579</v>
      </c>
      <c r="L490">
        <v>2.6123533032096922</v>
      </c>
      <c r="M490">
        <v>26.405663928432993</v>
      </c>
      <c r="N490">
        <v>0</v>
      </c>
      <c r="O490">
        <v>0</v>
      </c>
      <c r="P490">
        <v>0</v>
      </c>
      <c r="Q490">
        <v>-8.6767863083848802</v>
      </c>
      <c r="R490">
        <v>0</v>
      </c>
      <c r="S490">
        <v>-8.2738690718188401</v>
      </c>
      <c r="T490">
        <v>0</v>
      </c>
      <c r="U490">
        <v>0</v>
      </c>
      <c r="V490">
        <f t="shared" si="541"/>
        <v>26.405663928432993</v>
      </c>
      <c r="W490">
        <f t="shared" si="540"/>
        <v>0.46252530934255104</v>
      </c>
      <c r="X490" t="str">
        <f t="shared" si="542"/>
        <v/>
      </c>
      <c r="Y490" t="str">
        <f t="shared" si="543"/>
        <v/>
      </c>
      <c r="Z490" t="str">
        <f t="shared" si="544"/>
        <v/>
      </c>
      <c r="AA490" t="str">
        <f t="shared" si="545"/>
        <v/>
      </c>
      <c r="AB490" t="str">
        <f t="shared" si="546"/>
        <v>11.6463 + 0.1709 * Processing Speed + -0.334 * Working Memory + 0.967 * Attention + 0.0853 * Executive Functions + 0.0373 * Planning + -0.043 * Fluency</v>
      </c>
      <c r="AC490">
        <f t="shared" si="547"/>
        <v>0.51912961747836273</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11.6463 + 0.1709 * Processing Speed + -0.334 * Working Memory + 0.967 * Attention + 0.0853 * Executive Functions + 0.0373 * Planning + -0.043 * Fluency</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11.6463 + 0.1709 * Processing Speed + -0.334 * Working Memory + 0.967 * Attention + 0.0853 * Executive Functions + 0.0373 * Planning + -0.043 * Fluency</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11.6463 + 0.1709 * Processing Speed + -0.334 * Working Memory + 0.967 * Attention + 0.0853 * Executive Functions + 0.0373 * Planning + -0.043 * Fluency</v>
      </c>
      <c r="AC493">
        <f t="shared" si="547"/>
        <v>0</v>
      </c>
    </row>
    <row r="494" spans="1:29" x14ac:dyDescent="0.15">
      <c r="A494">
        <v>16</v>
      </c>
      <c r="B494">
        <v>0</v>
      </c>
      <c r="C494">
        <v>0</v>
      </c>
      <c r="D494">
        <v>0</v>
      </c>
      <c r="E494">
        <v>0</v>
      </c>
      <c r="F494">
        <v>0</v>
      </c>
      <c r="G494">
        <v>0</v>
      </c>
      <c r="H494">
        <v>0</v>
      </c>
      <c r="I494">
        <v>0</v>
      </c>
      <c r="J494">
        <v>-0.13056768236399882</v>
      </c>
      <c r="K494">
        <v>4.9698846529786325</v>
      </c>
      <c r="L494">
        <v>-0.2138857603784568</v>
      </c>
      <c r="M494">
        <v>-8.6767863083848802</v>
      </c>
      <c r="N494">
        <v>0</v>
      </c>
      <c r="O494">
        <v>0</v>
      </c>
      <c r="P494">
        <v>0</v>
      </c>
      <c r="Q494">
        <v>4.3825224206502105</v>
      </c>
      <c r="R494">
        <v>0</v>
      </c>
      <c r="S494">
        <v>2.2329018317812777</v>
      </c>
      <c r="T494">
        <v>0</v>
      </c>
      <c r="U494">
        <v>0</v>
      </c>
      <c r="V494">
        <f t="shared" si="541"/>
        <v>4.3825224206502105</v>
      </c>
      <c r="W494">
        <f t="shared" si="540"/>
        <v>0.22873422856963779</v>
      </c>
      <c r="X494" t="str">
        <f t="shared" si="542"/>
        <v/>
      </c>
      <c r="Y494" t="str">
        <f t="shared" si="543"/>
        <v/>
      </c>
      <c r="Z494" t="str">
        <f t="shared" si="544"/>
        <v/>
      </c>
      <c r="AA494" t="str">
        <f t="shared" si="545"/>
        <v/>
      </c>
      <c r="AB494" t="str">
        <f t="shared" si="546"/>
        <v>11.6463 + 0.1709 * Processing Speed + -0.334 * Working Memory + 0.967 * Attention + 0.0853 * Executive Functions + 0.0373 * Planning + -0.043 * Fluency</v>
      </c>
      <c r="AC494">
        <f t="shared" si="547"/>
        <v>0.2567269513323483</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11.6463 + 0.1709 * Processing Speed + -0.334 * Working Memory + 0.967 * Attention + 0.0853 * Executive Functions + 0.0373 * Planning + -0.043 * Fluency</v>
      </c>
      <c r="AC495">
        <f t="shared" si="547"/>
        <v>0</v>
      </c>
    </row>
    <row r="496" spans="1:29" x14ac:dyDescent="0.15">
      <c r="A496">
        <v>18</v>
      </c>
      <c r="B496">
        <v>0</v>
      </c>
      <c r="C496">
        <v>0</v>
      </c>
      <c r="D496">
        <v>0</v>
      </c>
      <c r="E496">
        <v>0</v>
      </c>
      <c r="F496">
        <v>0</v>
      </c>
      <c r="G496">
        <v>0</v>
      </c>
      <c r="H496">
        <v>0</v>
      </c>
      <c r="I496">
        <v>0</v>
      </c>
      <c r="J496">
        <v>0.46646588243285919</v>
      </c>
      <c r="K496">
        <v>5.1418370959351263</v>
      </c>
      <c r="L496">
        <v>-1.2402431998317494</v>
      </c>
      <c r="M496">
        <v>-8.2738690718188419</v>
      </c>
      <c r="N496">
        <v>0</v>
      </c>
      <c r="O496">
        <v>0</v>
      </c>
      <c r="P496">
        <v>0</v>
      </c>
      <c r="Q496">
        <v>2.2329018317812781</v>
      </c>
      <c r="R496">
        <v>0</v>
      </c>
      <c r="S496">
        <v>4.0505065924109411</v>
      </c>
      <c r="T496">
        <v>0</v>
      </c>
      <c r="U496">
        <v>0</v>
      </c>
      <c r="V496">
        <f t="shared" si="541"/>
        <v>4.0505065924109411</v>
      </c>
      <c r="W496">
        <f t="shared" si="540"/>
        <v>0.35933109968039284</v>
      </c>
      <c r="X496" t="str">
        <f t="shared" si="542"/>
        <v/>
      </c>
      <c r="Y496" t="str">
        <f t="shared" si="543"/>
        <v/>
      </c>
      <c r="Z496" t="str">
        <f t="shared" si="544"/>
        <v/>
      </c>
      <c r="AA496" t="str">
        <f t="shared" si="545"/>
        <v/>
      </c>
      <c r="AB496" t="str">
        <f t="shared" si="546"/>
        <v>11.6463 + 0.1709 * Processing Speed + -0.334 * Working Memory + 0.967 * Attention + 0.0853 * Executive Functions + 0.0373 * Planning + -0.043 * Fluency</v>
      </c>
      <c r="AC496">
        <f t="shared" si="547"/>
        <v>0.40330639763327791</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11.6463 + 0.1709 * Processing Speed + -0.334 * Working Memory + 0.967 * Attention + 0.0853 * Executive Functions + 0.0373 * Planning + -0.043 * Fluency</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11.6463 + 0.1709 * Processing Speed + -0.334 * Working Memory + 0.967 * Attention + 0.0853 * Executive Functions + 0.0373 * Planning + -0.043 * Fluency</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Processing Speed</v>
      </c>
      <c r="E501">
        <f>IF($B501="","",INDEX($X$38:$X$57,$C501,1))</f>
        <v>102</v>
      </c>
      <c r="F501">
        <f>IF($B501="","",INDEX(W$479:W$498,$C501,1))</f>
        <v>0.6063819268245737</v>
      </c>
      <c r="G501">
        <f>IF($B501="","",INDEX(Y$447:Y$466,$C501,1))</f>
        <v>0.1708579888648018</v>
      </c>
      <c r="H501">
        <f>IF($B501="","",INDEX(AC$447:AC$466,$C501,1))</f>
        <v>0.13011425678204211</v>
      </c>
      <c r="I501">
        <f>IF($B501="","",INDEX(AD$447:AD$466,$C501,1))</f>
        <v>1.6929719817943192E-2</v>
      </c>
      <c r="J501">
        <f>IF($B501="","",INDEX(AE$447:AE$466,$C501,1))</f>
        <v>0.27546151557199755</v>
      </c>
      <c r="K501">
        <f>IF($B501="","",INDEX(AF$447:AF$466,$C501,1))</f>
        <v>7.5879046561221852E-2</v>
      </c>
      <c r="L501">
        <f>IF($B501="","",INDEX($Y$38:$Y$57,$C501,1))</f>
        <v>0.95285857572718169</v>
      </c>
      <c r="M501">
        <f>IF(B501="","",NORMSINV(1-'Create Composites'!M$3/2)*15*SQRT(1-L501))</f>
        <v>6.3832330382732341</v>
      </c>
      <c r="N501">
        <f>IF($B501="","",INDEX(AC$479:AC$498,$C501,1))</f>
        <v>0.68059155112114333</v>
      </c>
      <c r="O501">
        <f>IF($B501="","",SQRT(INDEX(AG$447:AG$466,$C501,1)))</f>
        <v>0.64812434970134536</v>
      </c>
    </row>
    <row r="502" spans="1:29" x14ac:dyDescent="0.15">
      <c r="A502">
        <v>2</v>
      </c>
      <c r="B502">
        <f t="shared" si="548"/>
        <v>2</v>
      </c>
      <c r="C502">
        <f t="shared" ref="C502:C520" si="550">IF(B502="","",VLOOKUP(B502,$W$424:$X$443,2))</f>
        <v>10</v>
      </c>
      <c r="D502" t="str">
        <f t="shared" si="549"/>
        <v>Working Memory</v>
      </c>
      <c r="E502">
        <f t="shared" ref="E502:E520" si="551">IF($B502="","",INDEX($X$38:$X$57,$C502,1))</f>
        <v>131</v>
      </c>
      <c r="F502">
        <f t="shared" ref="F502:F520" si="552">IF($B502="","",INDEX(W$479:W$498,$C502,1))</f>
        <v>0.50457938799710722</v>
      </c>
      <c r="G502">
        <f t="shared" ref="G502:G520" si="553">IF($B502="","",INDEX(Y$447:Y$466,$C502,1))</f>
        <v>-0.33397275374139057</v>
      </c>
      <c r="H502">
        <f t="shared" ref="H502:H520" si="554">IF($B502="","",INDEX(AC$447:AC$466,$C502,1))</f>
        <v>-9.1303932994770506E-2</v>
      </c>
      <c r="I502">
        <f t="shared" ref="I502:I520" si="555">IF($B502="","",INDEX(AD$447:AD$466,$C502,1))</f>
        <v>8.3364081803135419E-3</v>
      </c>
      <c r="J502">
        <f t="shared" ref="J502:J520" si="556">IF($B502="","",INDEX(AE$447:AE$466,$C502,1))</f>
        <v>-0.19713073053312416</v>
      </c>
      <c r="K502">
        <f t="shared" ref="K502:K520" si="557">IF($B502="","",INDEX(AF$447:AF$466,$C502,1))</f>
        <v>3.8860524920523207E-2</v>
      </c>
      <c r="L502">
        <f t="shared" ref="L502:L520" si="558">IF($B502="","",INDEX($Y$38:$Y$57,$C502,1))</f>
        <v>0.93954248366013082</v>
      </c>
      <c r="M502">
        <f>IF(B502="","",NORMSINV(1-'Create Composites'!M$3/2)*15*SQRT(1-L502))</f>
        <v>7.2287715671292414</v>
      </c>
      <c r="N502">
        <f t="shared" ref="N502:N520" si="559">IF($B502="","",INDEX(AC$479:AC$498,$C502,1))</f>
        <v>0.56633031617391472</v>
      </c>
      <c r="O502">
        <f t="shared" ref="O502:O520" si="560">IF($B502="","",SQRT(INDEX(AG$447:AG$466,$C502,1)))</f>
        <v>0.9619040209920755</v>
      </c>
    </row>
    <row r="503" spans="1:29" x14ac:dyDescent="0.15">
      <c r="A503">
        <v>3</v>
      </c>
      <c r="B503">
        <f t="shared" si="548"/>
        <v>3</v>
      </c>
      <c r="C503">
        <f t="shared" si="550"/>
        <v>11</v>
      </c>
      <c r="D503" t="str">
        <f t="shared" si="549"/>
        <v>Attention</v>
      </c>
      <c r="E503">
        <f t="shared" si="551"/>
        <v>103</v>
      </c>
      <c r="F503">
        <f t="shared" si="552"/>
        <v>0.85437501312670339</v>
      </c>
      <c r="G503">
        <f t="shared" si="553"/>
        <v>0.96699876804946916</v>
      </c>
      <c r="H503">
        <f t="shared" si="554"/>
        <v>0.54182538319634466</v>
      </c>
      <c r="I503">
        <f t="shared" si="555"/>
        <v>0.29357474587586574</v>
      </c>
      <c r="J503">
        <f t="shared" si="556"/>
        <v>0.76644109334951782</v>
      </c>
      <c r="K503">
        <f t="shared" si="557"/>
        <v>0.58743194957480427</v>
      </c>
      <c r="L503">
        <f t="shared" si="558"/>
        <v>0.85211267605633811</v>
      </c>
      <c r="M503">
        <f>IF(B503="","",NORMSINV(1-'Create Composites'!M$3/2)*15*SQRT(1-L503))</f>
        <v>11.305891810567248</v>
      </c>
      <c r="N503">
        <f t="shared" si="559"/>
        <v>0.95893427838140788</v>
      </c>
      <c r="O503">
        <f t="shared" si="560"/>
        <v>0.82827857571762042</v>
      </c>
    </row>
    <row r="504" spans="1:29" x14ac:dyDescent="0.15">
      <c r="A504">
        <v>4</v>
      </c>
      <c r="B504">
        <f t="shared" si="548"/>
        <v>4</v>
      </c>
      <c r="C504">
        <f t="shared" si="550"/>
        <v>12</v>
      </c>
      <c r="D504" t="str">
        <f t="shared" si="549"/>
        <v>Executive Functions</v>
      </c>
      <c r="E504">
        <f t="shared" si="551"/>
        <v>119</v>
      </c>
      <c r="F504">
        <f t="shared" si="552"/>
        <v>0.46252530934255104</v>
      </c>
      <c r="G504">
        <f t="shared" si="553"/>
        <v>8.528435956889302E-2</v>
      </c>
      <c r="H504">
        <f t="shared" si="554"/>
        <v>1.6596665717849145E-2</v>
      </c>
      <c r="I504">
        <f t="shared" si="555"/>
        <v>2.7544931295002905E-4</v>
      </c>
      <c r="J504">
        <f t="shared" si="556"/>
        <v>3.6526039503113894E-2</v>
      </c>
      <c r="K504">
        <f t="shared" si="557"/>
        <v>1.3341515617830368E-3</v>
      </c>
      <c r="L504">
        <f t="shared" si="558"/>
        <v>0.87260940425686795</v>
      </c>
      <c r="M504">
        <f>IF(B504="","",NORMSINV(1-'Create Composites'!M$3/2)*15*SQRT(1-L504))</f>
        <v>10.493202024666262</v>
      </c>
      <c r="N504">
        <f t="shared" si="559"/>
        <v>0.51912961747836273</v>
      </c>
      <c r="O504">
        <f t="shared" si="560"/>
        <v>0.98088191796829327</v>
      </c>
    </row>
    <row r="505" spans="1:29" x14ac:dyDescent="0.15">
      <c r="A505">
        <v>5</v>
      </c>
      <c r="B505">
        <f t="shared" si="548"/>
        <v>5</v>
      </c>
      <c r="C505">
        <f t="shared" si="550"/>
        <v>16</v>
      </c>
      <c r="D505" t="str">
        <f t="shared" si="549"/>
        <v>Planning</v>
      </c>
      <c r="E505">
        <f t="shared" si="551"/>
        <v>118</v>
      </c>
      <c r="F505">
        <f t="shared" si="552"/>
        <v>0.22873422856963779</v>
      </c>
      <c r="G505">
        <f t="shared" si="553"/>
        <v>3.7339508856283787E-2</v>
      </c>
      <c r="H505">
        <f t="shared" si="554"/>
        <v>1.7836372260831099E-2</v>
      </c>
      <c r="I505">
        <f t="shared" si="555"/>
        <v>3.1813617542694511E-4</v>
      </c>
      <c r="J505">
        <f t="shared" si="556"/>
        <v>3.9250335544963058E-2</v>
      </c>
      <c r="K505">
        <f t="shared" si="557"/>
        <v>1.5405888403921904E-3</v>
      </c>
      <c r="L505">
        <f t="shared" si="558"/>
        <v>0.74333333333333351</v>
      </c>
      <c r="M505">
        <f>IF(B505="","",NORMSINV(1-'Create Composites'!M$3/2)*15*SQRT(1-L505))</f>
        <v>14.89443677669906</v>
      </c>
      <c r="N505">
        <f t="shared" si="559"/>
        <v>0.2567269513323483</v>
      </c>
      <c r="O505">
        <f t="shared" si="560"/>
        <v>0.87853338294313266</v>
      </c>
    </row>
    <row r="506" spans="1:29" x14ac:dyDescent="0.15">
      <c r="A506">
        <v>6</v>
      </c>
      <c r="B506">
        <f t="shared" si="548"/>
        <v>6</v>
      </c>
      <c r="C506">
        <f t="shared" si="550"/>
        <v>18</v>
      </c>
      <c r="D506" t="str">
        <f t="shared" si="549"/>
        <v>Fluency</v>
      </c>
      <c r="E506">
        <f t="shared" si="551"/>
        <v>110</v>
      </c>
      <c r="F506">
        <f t="shared" si="552"/>
        <v>0.35933109968039284</v>
      </c>
      <c r="G506">
        <f t="shared" si="553"/>
        <v>-4.2971090326073158E-2</v>
      </c>
      <c r="H506">
        <f t="shared" si="554"/>
        <v>-2.135117114351134E-2</v>
      </c>
      <c r="I506">
        <f t="shared" si="555"/>
        <v>4.5587250919951135E-4</v>
      </c>
      <c r="J506">
        <f t="shared" si="556"/>
        <v>-4.6969264541233798E-2</v>
      </c>
      <c r="K506">
        <f t="shared" si="557"/>
        <v>2.2061118115444026E-3</v>
      </c>
      <c r="L506">
        <f t="shared" si="558"/>
        <v>0.91719745222929938</v>
      </c>
      <c r="M506">
        <f>IF(B506="","",NORMSINV(1-'Create Composites'!M$3/2)*15*SQRT(1-L506))</f>
        <v>8.4598215075546062</v>
      </c>
      <c r="N506">
        <f t="shared" si="559"/>
        <v>0.40330639763327791</v>
      </c>
      <c r="O506">
        <f t="shared" si="560"/>
        <v>0.86782331206495533</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-0.25944795099974788</v>
      </c>
      <c r="L532">
        <f t="shared" si="562"/>
        <v>0.49619805437958325</v>
      </c>
      <c r="M532">
        <f t="shared" si="562"/>
        <v>0.2075503710117293</v>
      </c>
      <c r="N532">
        <f t="shared" si="562"/>
        <v>0</v>
      </c>
      <c r="O532">
        <f t="shared" si="562"/>
        <v>0</v>
      </c>
      <c r="P532">
        <f t="shared" si="562"/>
        <v>0</v>
      </c>
      <c r="Q532">
        <f t="shared" si="562"/>
        <v>4.7496676018157193E-2</v>
      </c>
      <c r="R532">
        <f t="shared" si="562"/>
        <v>0</v>
      </c>
      <c r="S532">
        <f t="shared" si="562"/>
        <v>-0.17650410418590345</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-0.25944795099974771</v>
      </c>
      <c r="K533">
        <f t="shared" si="562"/>
        <v>-1</v>
      </c>
      <c r="L533">
        <f t="shared" si="562"/>
        <v>0.53518890045633649</v>
      </c>
      <c r="M533">
        <f t="shared" si="562"/>
        <v>0.90181369621556862</v>
      </c>
      <c r="N533">
        <f t="shared" si="562"/>
        <v>0</v>
      </c>
      <c r="O533">
        <f t="shared" si="562"/>
        <v>0</v>
      </c>
      <c r="P533">
        <f t="shared" si="562"/>
        <v>0</v>
      </c>
      <c r="Q533">
        <f t="shared" si="562"/>
        <v>-0.6490268801525374</v>
      </c>
      <c r="R533">
        <f t="shared" si="562"/>
        <v>0</v>
      </c>
      <c r="S533">
        <f t="shared" si="562"/>
        <v>-0.69846088439132337</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0.4961980543795832</v>
      </c>
      <c r="K534">
        <f t="shared" si="562"/>
        <v>0.53518890045633627</v>
      </c>
      <c r="L534">
        <f t="shared" si="562"/>
        <v>-1</v>
      </c>
      <c r="M534">
        <f t="shared" si="562"/>
        <v>-0.28485037280988484</v>
      </c>
      <c r="N534">
        <f t="shared" si="562"/>
        <v>0</v>
      </c>
      <c r="O534">
        <f t="shared" si="562"/>
        <v>0</v>
      </c>
      <c r="P534">
        <f t="shared" si="562"/>
        <v>0</v>
      </c>
      <c r="Q534">
        <f t="shared" si="562"/>
        <v>5.7247064868544008E-2</v>
      </c>
      <c r="R534">
        <f t="shared" si="562"/>
        <v>0</v>
      </c>
      <c r="S534">
        <f t="shared" si="562"/>
        <v>0.34529127845184332</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0.20755037101172952</v>
      </c>
      <c r="K535">
        <f t="shared" si="562"/>
        <v>0.90181369621556906</v>
      </c>
      <c r="L535">
        <f t="shared" si="562"/>
        <v>-0.28485037280988518</v>
      </c>
      <c r="M535">
        <f t="shared" si="562"/>
        <v>-1</v>
      </c>
      <c r="N535">
        <f t="shared" si="562"/>
        <v>0</v>
      </c>
      <c r="O535">
        <f t="shared" si="562"/>
        <v>0</v>
      </c>
      <c r="P535">
        <f t="shared" si="562"/>
        <v>0</v>
      </c>
      <c r="Q535">
        <f t="shared" si="562"/>
        <v>0.80658154832625306</v>
      </c>
      <c r="R535">
        <f t="shared" si="562"/>
        <v>0</v>
      </c>
      <c r="S535">
        <f t="shared" si="562"/>
        <v>0.80002844155822017</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4.7496676018157137E-2</v>
      </c>
      <c r="K539">
        <f t="shared" si="564"/>
        <v>-0.64902688015253784</v>
      </c>
      <c r="L539">
        <f t="shared" si="564"/>
        <v>5.7247064868544272E-2</v>
      </c>
      <c r="M539">
        <f t="shared" si="564"/>
        <v>0.80658154832625306</v>
      </c>
      <c r="N539">
        <f t="shared" si="564"/>
        <v>0</v>
      </c>
      <c r="O539">
        <f t="shared" si="564"/>
        <v>0</v>
      </c>
      <c r="P539">
        <f t="shared" si="564"/>
        <v>0</v>
      </c>
      <c r="Q539">
        <f t="shared" si="564"/>
        <v>-1</v>
      </c>
      <c r="R539">
        <f t="shared" si="564"/>
        <v>0</v>
      </c>
      <c r="S539">
        <f t="shared" si="564"/>
        <v>-0.52997195104939443</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-0.17650410418590345</v>
      </c>
      <c r="K541">
        <f t="shared" si="564"/>
        <v>-0.69846088439132414</v>
      </c>
      <c r="L541">
        <f t="shared" si="564"/>
        <v>0.34529127845184376</v>
      </c>
      <c r="M541">
        <f t="shared" si="564"/>
        <v>0.80002844155822028</v>
      </c>
      <c r="N541">
        <f t="shared" si="564"/>
        <v>0</v>
      </c>
      <c r="O541">
        <f t="shared" si="564"/>
        <v>0</v>
      </c>
      <c r="P541">
        <f t="shared" si="564"/>
        <v>0</v>
      </c>
      <c r="Q541">
        <f t="shared" si="564"/>
        <v>-0.52997195104939454</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1</v>
      </c>
      <c r="C547">
        <f t="shared" ref="C547:K547" si="566">IF(C302,IF(C115=1,1,(INDEX($Y$38:$Y$57,C$546,1)+INDEX($Y$38:$Y$57,$A547,1)-2*C115)/(2-2*C115)),0)</f>
        <v>0.56619469550163726</v>
      </c>
      <c r="D547">
        <f t="shared" si="566"/>
        <v>0.34767533364772013</v>
      </c>
      <c r="E547">
        <f t="shared" si="566"/>
        <v>0.77951863547247724</v>
      </c>
      <c r="F547">
        <f t="shared" si="566"/>
        <v>0.41554591796264645</v>
      </c>
      <c r="G547">
        <f t="shared" si="566"/>
        <v>0.86575216584821135</v>
      </c>
      <c r="H547">
        <f t="shared" si="566"/>
        <v>0.73992392268827623</v>
      </c>
      <c r="I547">
        <f t="shared" si="566"/>
        <v>0.84787367811660597</v>
      </c>
      <c r="J547">
        <f t="shared" si="566"/>
        <v>0.91041608271037122</v>
      </c>
      <c r="K547">
        <f t="shared" si="566"/>
        <v>0.86337452375389168</v>
      </c>
      <c r="L547">
        <f>IF(L302,IF(L115=1,1,(INDEX($Y$38:$Y$57,L$546,1)+INDEX($Y$38:$Y$57,$A547,1)-2*L115)/(2-2*L115)),0)</f>
        <v>0.83361015048519493</v>
      </c>
      <c r="M547">
        <f t="shared" ref="M547:U547" si="567">IF(M302,IF(M115=1,1,(INDEX($Y$38:$Y$57,M$546,1)+INDEX($Y$38:$Y$57,$A547,1)-2*M115)/(2-2*M115)),0)</f>
        <v>0.69594149141544137</v>
      </c>
      <c r="N547">
        <f t="shared" si="567"/>
        <v>0.8840635378991123</v>
      </c>
      <c r="O547">
        <f t="shared" si="567"/>
        <v>0.63555038022093502</v>
      </c>
      <c r="P547">
        <f t="shared" si="567"/>
        <v>0.62349104031544078</v>
      </c>
      <c r="Q547">
        <f t="shared" si="567"/>
        <v>0.59895401424878514</v>
      </c>
      <c r="R547">
        <f t="shared" si="567"/>
        <v>0.76044152385498209</v>
      </c>
      <c r="S547">
        <f t="shared" si="567"/>
        <v>0.84954716689763488</v>
      </c>
      <c r="T547">
        <f t="shared" si="567"/>
        <v>0.91379036490424581</v>
      </c>
      <c r="U547">
        <f t="shared" si="567"/>
        <v>0.85890863548346463</v>
      </c>
    </row>
    <row r="548" spans="1:21" x14ac:dyDescent="0.15">
      <c r="A548">
        <v>2</v>
      </c>
      <c r="B548">
        <f t="shared" si="565"/>
        <v>0.56619469550163726</v>
      </c>
      <c r="C548">
        <f t="shared" ref="C548:K548" si="568">IF(C303,IF(C116=1,1,(INDEX($Y$38:$Y$57,C$546,1)+INDEX($Y$38:$Y$57,$A548,1)-2*C116)/(2-2*C116)),0)</f>
        <v>1</v>
      </c>
      <c r="D548">
        <f t="shared" si="568"/>
        <v>0.74122987189428113</v>
      </c>
      <c r="E548">
        <f t="shared" si="568"/>
        <v>0.17273532615475737</v>
      </c>
      <c r="F548">
        <f t="shared" si="568"/>
        <v>0.7406002023995033</v>
      </c>
      <c r="G548">
        <f t="shared" si="568"/>
        <v>0.84480036199242947</v>
      </c>
      <c r="H548">
        <f t="shared" si="568"/>
        <v>0.73828434366061768</v>
      </c>
      <c r="I548">
        <f t="shared" si="568"/>
        <v>0.7906227043611731</v>
      </c>
      <c r="J548">
        <f t="shared" si="568"/>
        <v>0.88073071652874957</v>
      </c>
      <c r="K548">
        <f t="shared" si="568"/>
        <v>0.80655304354653767</v>
      </c>
      <c r="L548">
        <f t="shared" ref="L548:U548" si="569">IF(L303,IF(L116=1,1,(INDEX($Y$38:$Y$57,L$546,1)+INDEX($Y$38:$Y$57,$A548,1)-2*L116)/(2-2*L116)),0)</f>
        <v>0.79872842053098791</v>
      </c>
      <c r="M548">
        <f t="shared" si="569"/>
        <v>0.7501876249068089</v>
      </c>
      <c r="N548">
        <f t="shared" si="569"/>
        <v>0.86952592325953837</v>
      </c>
      <c r="O548">
        <f t="shared" si="569"/>
        <v>0.65457706439619812</v>
      </c>
      <c r="P548">
        <f t="shared" si="569"/>
        <v>0.67054737611650916</v>
      </c>
      <c r="Q548">
        <f t="shared" si="569"/>
        <v>0.71785612265340115</v>
      </c>
      <c r="R548">
        <f t="shared" si="569"/>
        <v>0.73032353270966921</v>
      </c>
      <c r="S548">
        <f t="shared" si="569"/>
        <v>0.7372236903543713</v>
      </c>
      <c r="T548">
        <f t="shared" si="569"/>
        <v>0.87005189796136018</v>
      </c>
      <c r="U548">
        <f t="shared" si="569"/>
        <v>0.83135299314637146</v>
      </c>
    </row>
    <row r="549" spans="1:21" x14ac:dyDescent="0.15">
      <c r="A549">
        <v>3</v>
      </c>
      <c r="B549">
        <f t="shared" si="565"/>
        <v>0.34767533364772013</v>
      </c>
      <c r="C549">
        <f t="shared" ref="C549:K549" si="570">IF(C304,IF(C117=1,1,(INDEX($Y$38:$Y$57,C$546,1)+INDEX($Y$38:$Y$57,$A549,1)-2*C117)/(2-2*C117)),0)</f>
        <v>0.74122987189428113</v>
      </c>
      <c r="D549">
        <f t="shared" si="570"/>
        <v>1</v>
      </c>
      <c r="E549">
        <f t="shared" si="570"/>
        <v>0.79817751017930605</v>
      </c>
      <c r="F549">
        <f t="shared" si="570"/>
        <v>-0.62118605472856603</v>
      </c>
      <c r="G549">
        <f t="shared" si="570"/>
        <v>0.7715339443118191</v>
      </c>
      <c r="H549">
        <f t="shared" si="570"/>
        <v>0.70710818879262682</v>
      </c>
      <c r="I549">
        <f t="shared" si="570"/>
        <v>0.79351610522760274</v>
      </c>
      <c r="J549">
        <f t="shared" si="570"/>
        <v>0.84709829734410713</v>
      </c>
      <c r="K549">
        <f t="shared" si="570"/>
        <v>0.8118171299424165</v>
      </c>
      <c r="L549">
        <f t="shared" ref="L549:U549" si="571">IF(L304,IF(L117=1,1,(INDEX($Y$38:$Y$57,L$546,1)+INDEX($Y$38:$Y$57,$A549,1)-2*L117)/(2-2*L117)),0)</f>
        <v>0.7541391316704007</v>
      </c>
      <c r="M549">
        <f t="shared" si="571"/>
        <v>0.59608544306289257</v>
      </c>
      <c r="N549">
        <f t="shared" si="571"/>
        <v>0.78726976982299579</v>
      </c>
      <c r="O549">
        <f t="shared" si="571"/>
        <v>0.61271762566106058</v>
      </c>
      <c r="P549">
        <f t="shared" si="571"/>
        <v>0.62094409174155418</v>
      </c>
      <c r="Q549">
        <f t="shared" si="571"/>
        <v>0.48396346896173631</v>
      </c>
      <c r="R549">
        <f t="shared" si="571"/>
        <v>0.6939204930320757</v>
      </c>
      <c r="S549">
        <f t="shared" si="571"/>
        <v>0.83221544614693133</v>
      </c>
      <c r="T549">
        <f t="shared" si="571"/>
        <v>0.85714047737220245</v>
      </c>
      <c r="U549">
        <f t="shared" si="571"/>
        <v>0.77418960872351783</v>
      </c>
    </row>
    <row r="550" spans="1:21" x14ac:dyDescent="0.15">
      <c r="A550">
        <v>4</v>
      </c>
      <c r="B550">
        <f t="shared" si="565"/>
        <v>0.77951863547247724</v>
      </c>
      <c r="C550">
        <f t="shared" ref="C550:K550" si="572">IF(C305,IF(C118=1,1,(INDEX($Y$38:$Y$57,C$546,1)+INDEX($Y$38:$Y$57,$A550,1)-2*C118)/(2-2*C118)),0)</f>
        <v>0.17273532615475737</v>
      </c>
      <c r="D550">
        <f t="shared" si="572"/>
        <v>0.79817751017930605</v>
      </c>
      <c r="E550">
        <f t="shared" si="572"/>
        <v>1</v>
      </c>
      <c r="F550">
        <f t="shared" si="572"/>
        <v>0.76607581359362209</v>
      </c>
      <c r="G550">
        <f t="shared" si="572"/>
        <v>0.83990743471766804</v>
      </c>
      <c r="H550">
        <f t="shared" si="572"/>
        <v>0.72936716562085091</v>
      </c>
      <c r="I550">
        <f t="shared" si="572"/>
        <v>0.8297829651527906</v>
      </c>
      <c r="J550">
        <f t="shared" si="572"/>
        <v>0.88245024283461893</v>
      </c>
      <c r="K550">
        <f t="shared" si="572"/>
        <v>0.83656062622323257</v>
      </c>
      <c r="L550">
        <f t="shared" ref="L550:U550" si="573">IF(L305,IF(L118=1,1,(INDEX($Y$38:$Y$57,L$546,1)+INDEX($Y$38:$Y$57,$A550,1)-2*L118)/(2-2*L118)),0)</f>
        <v>0.79117740740838149</v>
      </c>
      <c r="M550">
        <f t="shared" si="573"/>
        <v>0.71481329214933842</v>
      </c>
      <c r="N550">
        <f t="shared" si="573"/>
        <v>0.86574288413819944</v>
      </c>
      <c r="O550">
        <f t="shared" si="573"/>
        <v>0.65492560107271203</v>
      </c>
      <c r="P550">
        <f t="shared" si="573"/>
        <v>0.66698207454070768</v>
      </c>
      <c r="Q550">
        <f t="shared" si="573"/>
        <v>0.6951377038352935</v>
      </c>
      <c r="R550">
        <f t="shared" si="573"/>
        <v>0.70460611205895951</v>
      </c>
      <c r="S550">
        <f t="shared" si="573"/>
        <v>0.49023089254731161</v>
      </c>
      <c r="T550">
        <f t="shared" si="573"/>
        <v>0.86446756564433291</v>
      </c>
      <c r="U550">
        <f t="shared" si="573"/>
        <v>0.82922187042715101</v>
      </c>
    </row>
    <row r="551" spans="1:21" x14ac:dyDescent="0.15">
      <c r="A551">
        <v>5</v>
      </c>
      <c r="B551">
        <f t="shared" si="565"/>
        <v>0.41554591796264645</v>
      </c>
      <c r="C551">
        <f t="shared" ref="C551:K551" si="574">IF(C306,IF(C119=1,1,(INDEX($Y$38:$Y$57,C$546,1)+INDEX($Y$38:$Y$57,$A551,1)-2*C119)/(2-2*C119)),0)</f>
        <v>0.7406002023995033</v>
      </c>
      <c r="D551">
        <f t="shared" si="574"/>
        <v>-0.62118605472856603</v>
      </c>
      <c r="E551">
        <f t="shared" si="574"/>
        <v>0.76607581359362209</v>
      </c>
      <c r="F551">
        <f t="shared" si="574"/>
        <v>1</v>
      </c>
      <c r="G551">
        <f t="shared" si="574"/>
        <v>0.77860094332015417</v>
      </c>
      <c r="H551">
        <f t="shared" si="574"/>
        <v>0.73159920703181869</v>
      </c>
      <c r="I551">
        <f t="shared" si="574"/>
        <v>0.78557688508564916</v>
      </c>
      <c r="J551">
        <f t="shared" si="574"/>
        <v>0.83853753668711251</v>
      </c>
      <c r="K551">
        <f t="shared" si="574"/>
        <v>0.80257404926008136</v>
      </c>
      <c r="L551">
        <f t="shared" ref="L551:U551" si="575">IF(L306,IF(L119=1,1,(INDEX($Y$38:$Y$57,L$546,1)+INDEX($Y$38:$Y$57,$A551,1)-2*L119)/(2-2*L119)),0)</f>
        <v>0.74809699507607508</v>
      </c>
      <c r="M551">
        <f t="shared" si="575"/>
        <v>0.6759792475935007</v>
      </c>
      <c r="N551">
        <f t="shared" si="575"/>
        <v>0.79088365502117619</v>
      </c>
      <c r="O551">
        <f t="shared" si="575"/>
        <v>0.6452751555798637</v>
      </c>
      <c r="P551">
        <f t="shared" si="575"/>
        <v>0.658307112374523</v>
      </c>
      <c r="Q551">
        <f t="shared" si="575"/>
        <v>0.60511684438946467</v>
      </c>
      <c r="R551">
        <f t="shared" si="575"/>
        <v>0.69647389740022547</v>
      </c>
      <c r="S551">
        <f t="shared" si="575"/>
        <v>0.80994386181534239</v>
      </c>
      <c r="T551">
        <f t="shared" si="575"/>
        <v>0.83880538720995068</v>
      </c>
      <c r="U551">
        <f t="shared" si="575"/>
        <v>0.76956040107025991</v>
      </c>
    </row>
    <row r="552" spans="1:21" x14ac:dyDescent="0.15">
      <c r="A552">
        <v>6</v>
      </c>
      <c r="B552">
        <f t="shared" si="565"/>
        <v>0.86575216584821135</v>
      </c>
      <c r="C552">
        <f t="shared" ref="C552:K552" si="576">IF(C307,IF(C120=1,1,(INDEX($Y$38:$Y$57,C$546,1)+INDEX($Y$38:$Y$57,$A552,1)-2*C120)/(2-2*C120)),0)</f>
        <v>0.84480036199242947</v>
      </c>
      <c r="D552">
        <f t="shared" si="576"/>
        <v>0.7715339443118191</v>
      </c>
      <c r="E552">
        <f t="shared" si="576"/>
        <v>0.83990743471766804</v>
      </c>
      <c r="F552">
        <f t="shared" si="576"/>
        <v>0.77860094332015417</v>
      </c>
      <c r="G552">
        <f t="shared" si="576"/>
        <v>1</v>
      </c>
      <c r="H552">
        <f t="shared" si="576"/>
        <v>0.85770869990876231</v>
      </c>
      <c r="I552">
        <f t="shared" si="576"/>
        <v>0.5283365204018422</v>
      </c>
      <c r="J552">
        <f t="shared" si="576"/>
        <v>0.73699219141741268</v>
      </c>
      <c r="K552">
        <f t="shared" si="576"/>
        <v>0.77679679174989402</v>
      </c>
      <c r="L552">
        <f t="shared" ref="L552:U552" si="577">IF(L307,IF(L120=1,1,(INDEX($Y$38:$Y$57,L$546,1)+INDEX($Y$38:$Y$57,$A552,1)-2*L120)/(2-2*L120)),0)</f>
        <v>0.45551734809459737</v>
      </c>
      <c r="M552">
        <f t="shared" si="577"/>
        <v>0.49261764843673089</v>
      </c>
      <c r="N552">
        <f t="shared" si="577"/>
        <v>0.62593836221924815</v>
      </c>
      <c r="O552">
        <f t="shared" si="577"/>
        <v>0.77174666946102943</v>
      </c>
      <c r="P552">
        <f t="shared" si="577"/>
        <v>0.78182550411093088</v>
      </c>
      <c r="Q552">
        <f t="shared" si="577"/>
        <v>0.63646688067607426</v>
      </c>
      <c r="R552">
        <f t="shared" si="577"/>
        <v>0.70119568236387919</v>
      </c>
      <c r="S552">
        <f t="shared" si="577"/>
        <v>0.84919613940598104</v>
      </c>
      <c r="T552">
        <f t="shared" si="577"/>
        <v>0.74635210496325155</v>
      </c>
      <c r="U552">
        <f t="shared" si="577"/>
        <v>0.66245467692213988</v>
      </c>
    </row>
    <row r="553" spans="1:21" x14ac:dyDescent="0.15">
      <c r="A553">
        <v>7</v>
      </c>
      <c r="B553">
        <f t="shared" si="565"/>
        <v>0.73992392268827623</v>
      </c>
      <c r="C553">
        <f t="shared" ref="C553:K553" si="578">IF(C308,IF(C121=1,1,(INDEX($Y$38:$Y$57,C$546,1)+INDEX($Y$38:$Y$57,$A553,1)-2*C121)/(2-2*C121)),0)</f>
        <v>0.73828434366061768</v>
      </c>
      <c r="D553">
        <f t="shared" si="578"/>
        <v>0.70710818879262682</v>
      </c>
      <c r="E553">
        <f t="shared" si="578"/>
        <v>0.72936716562085091</v>
      </c>
      <c r="F553">
        <f t="shared" si="578"/>
        <v>0.73159920703181869</v>
      </c>
      <c r="G553">
        <f t="shared" si="578"/>
        <v>0.85770869990876231</v>
      </c>
      <c r="H553">
        <f t="shared" si="578"/>
        <v>1</v>
      </c>
      <c r="I553">
        <f t="shared" si="578"/>
        <v>0.82560401627068913</v>
      </c>
      <c r="J553">
        <f t="shared" si="578"/>
        <v>0.89508561988625857</v>
      </c>
      <c r="K553">
        <f t="shared" si="578"/>
        <v>0.83884581250694756</v>
      </c>
      <c r="L553">
        <f t="shared" ref="L553:U553" si="579">IF(L308,IF(L121=1,1,(INDEX($Y$38:$Y$57,L$546,1)+INDEX($Y$38:$Y$57,$A553,1)-2*L121)/(2-2*L121)),0)</f>
        <v>0.81007089952052147</v>
      </c>
      <c r="M553">
        <f t="shared" si="579"/>
        <v>0.75424985325701144</v>
      </c>
      <c r="N553">
        <f t="shared" si="579"/>
        <v>0.88894553772062757</v>
      </c>
      <c r="O553">
        <f t="shared" si="579"/>
        <v>-0.61902762329415173</v>
      </c>
      <c r="P553">
        <f t="shared" si="579"/>
        <v>-1.5528578030834379</v>
      </c>
      <c r="Q553">
        <f t="shared" si="579"/>
        <v>0.72981592744392498</v>
      </c>
      <c r="R553">
        <f t="shared" si="579"/>
        <v>0.6530961885619545</v>
      </c>
      <c r="S553">
        <f t="shared" si="579"/>
        <v>0.80686185592696147</v>
      </c>
      <c r="T553">
        <f t="shared" si="579"/>
        <v>0.88586333758639102</v>
      </c>
      <c r="U553">
        <f t="shared" si="579"/>
        <v>0.85161581635783856</v>
      </c>
    </row>
    <row r="554" spans="1:21" x14ac:dyDescent="0.15">
      <c r="A554">
        <v>8</v>
      </c>
      <c r="B554">
        <f t="shared" si="565"/>
        <v>0.84787367811660597</v>
      </c>
      <c r="C554">
        <f t="shared" ref="C554:K554" si="580">IF(C309,IF(C122=1,1,(INDEX($Y$38:$Y$57,C$546,1)+INDEX($Y$38:$Y$57,$A554,1)-2*C122)/(2-2*C122)),0)</f>
        <v>0.7906227043611731</v>
      </c>
      <c r="D554">
        <f t="shared" si="580"/>
        <v>0.79351610522760274</v>
      </c>
      <c r="E554">
        <f t="shared" si="580"/>
        <v>0.8297829651527906</v>
      </c>
      <c r="F554">
        <f t="shared" si="580"/>
        <v>0.78557688508564916</v>
      </c>
      <c r="G554">
        <f t="shared" si="580"/>
        <v>0.5283365204018422</v>
      </c>
      <c r="H554">
        <f t="shared" si="580"/>
        <v>0.82560401627068913</v>
      </c>
      <c r="I554">
        <f t="shared" si="580"/>
        <v>1</v>
      </c>
      <c r="J554">
        <f t="shared" si="580"/>
        <v>0.88199588163161036</v>
      </c>
      <c r="K554">
        <f t="shared" si="580"/>
        <v>-0.12777995538928838</v>
      </c>
      <c r="L554">
        <f t="shared" ref="L554:U554" si="581">IF(L309,IF(L122=1,1,(INDEX($Y$38:$Y$57,L$546,1)+INDEX($Y$38:$Y$57,$A554,1)-2*L122)/(2-2*L122)),0)</f>
        <v>0.51510508662370491</v>
      </c>
      <c r="M554">
        <f t="shared" si="581"/>
        <v>-4.4978809210465286E-2</v>
      </c>
      <c r="N554">
        <f t="shared" si="581"/>
        <v>0.86604862562266649</v>
      </c>
      <c r="O554">
        <f t="shared" si="581"/>
        <v>0.74706521978592078</v>
      </c>
      <c r="P554">
        <f t="shared" si="581"/>
        <v>0.72208950034355812</v>
      </c>
      <c r="Q554">
        <f t="shared" si="581"/>
        <v>0.67431795333927436</v>
      </c>
      <c r="R554">
        <f t="shared" si="581"/>
        <v>0.72002370666953108</v>
      </c>
      <c r="S554">
        <f t="shared" si="581"/>
        <v>0.86007634269664823</v>
      </c>
      <c r="T554">
        <f t="shared" si="581"/>
        <v>0.86231310072352774</v>
      </c>
      <c r="U554">
        <f t="shared" si="581"/>
        <v>0.78072393975141496</v>
      </c>
    </row>
    <row r="555" spans="1:21" x14ac:dyDescent="0.15">
      <c r="A555">
        <v>9</v>
      </c>
      <c r="B555">
        <f t="shared" si="565"/>
        <v>0.91041608271037122</v>
      </c>
      <c r="C555">
        <f t="shared" ref="C555:K555" si="582">IF(C310,IF(C123=1,1,(INDEX($Y$38:$Y$57,C$546,1)+INDEX($Y$38:$Y$57,$A555,1)-2*C123)/(2-2*C123)),0)</f>
        <v>0.88073071652874957</v>
      </c>
      <c r="D555">
        <f t="shared" si="582"/>
        <v>0.84709829734410713</v>
      </c>
      <c r="E555">
        <f t="shared" si="582"/>
        <v>0.88245024283461893</v>
      </c>
      <c r="F555">
        <f t="shared" si="582"/>
        <v>0.83853753668711251</v>
      </c>
      <c r="G555">
        <f t="shared" si="582"/>
        <v>0.73699219141741268</v>
      </c>
      <c r="H555">
        <f t="shared" si="582"/>
        <v>0.89508561988625857</v>
      </c>
      <c r="I555">
        <f t="shared" si="582"/>
        <v>0.88199588163161036</v>
      </c>
      <c r="J555">
        <f t="shared" si="582"/>
        <v>1</v>
      </c>
      <c r="K555">
        <f t="shared" si="582"/>
        <v>0.91484938750712375</v>
      </c>
      <c r="L555">
        <f t="shared" ref="L555:U555" si="583">IF(L310,IF(L123=1,1,(INDEX($Y$38:$Y$57,L$546,1)+INDEX($Y$38:$Y$57,$A555,1)-2*L123)/(2-2*L123)),0)</f>
        <v>0.79046429105000127</v>
      </c>
      <c r="M555">
        <f t="shared" si="583"/>
        <v>0.8361119395704143</v>
      </c>
      <c r="N555">
        <f t="shared" si="583"/>
        <v>0.25661926921318434</v>
      </c>
      <c r="O555">
        <f t="shared" si="583"/>
        <v>0.82859916528808464</v>
      </c>
      <c r="P555">
        <f t="shared" si="583"/>
        <v>0.83296149493782112</v>
      </c>
      <c r="Q555">
        <f t="shared" si="583"/>
        <v>0.74495353301367773</v>
      </c>
      <c r="R555">
        <f t="shared" si="583"/>
        <v>0.89118355169894625</v>
      </c>
      <c r="S555">
        <f t="shared" si="583"/>
        <v>0.90539623147324788</v>
      </c>
      <c r="T555">
        <f t="shared" si="583"/>
        <v>-0.35029864824717066</v>
      </c>
      <c r="U555">
        <f t="shared" si="583"/>
        <v>0.79354855539750591</v>
      </c>
    </row>
    <row r="556" spans="1:21" x14ac:dyDescent="0.15">
      <c r="A556">
        <v>10</v>
      </c>
      <c r="B556">
        <f t="shared" si="565"/>
        <v>0.86337452375389168</v>
      </c>
      <c r="C556">
        <f t="shared" ref="C556:K556" si="584">IF(C311,IF(C124=1,1,(INDEX($Y$38:$Y$57,C$546,1)+INDEX($Y$38:$Y$57,$A556,1)-2*C124)/(2-2*C124)),0)</f>
        <v>0.80655304354653767</v>
      </c>
      <c r="D556">
        <f t="shared" si="584"/>
        <v>0.8118171299424165</v>
      </c>
      <c r="E556">
        <f t="shared" si="584"/>
        <v>0.83656062622323257</v>
      </c>
      <c r="F556">
        <f t="shared" si="584"/>
        <v>0.80257404926008136</v>
      </c>
      <c r="G556">
        <f t="shared" si="584"/>
        <v>0.77679679174989402</v>
      </c>
      <c r="H556">
        <f t="shared" si="584"/>
        <v>0.83884581250694756</v>
      </c>
      <c r="I556">
        <f t="shared" si="584"/>
        <v>-0.12777995538928838</v>
      </c>
      <c r="J556">
        <f t="shared" si="584"/>
        <v>0.91484938750712375</v>
      </c>
      <c r="K556">
        <f t="shared" si="584"/>
        <v>1</v>
      </c>
      <c r="L556">
        <f t="shared" ref="L556:U556" si="585">IF(L311,IF(L124=1,1,(INDEX($Y$38:$Y$57,L$546,1)+INDEX($Y$38:$Y$57,$A556,1)-2*L124)/(2-2*L124)),0)</f>
        <v>0.61001816571899004</v>
      </c>
      <c r="M556">
        <f t="shared" si="585"/>
        <v>0.38171938570362868</v>
      </c>
      <c r="N556">
        <f t="shared" si="585"/>
        <v>0.90393229708819889</v>
      </c>
      <c r="O556">
        <f t="shared" si="585"/>
        <v>0.7605542904607564</v>
      </c>
      <c r="P556">
        <f t="shared" si="585"/>
        <v>0.74210883649782966</v>
      </c>
      <c r="Q556">
        <f t="shared" si="585"/>
        <v>0.74989632665299988</v>
      </c>
      <c r="R556">
        <f t="shared" si="585"/>
        <v>0.81991900001762819</v>
      </c>
      <c r="S556">
        <f t="shared" si="585"/>
        <v>0.87136107768560134</v>
      </c>
      <c r="T556">
        <f t="shared" si="585"/>
        <v>0.8863822903267139</v>
      </c>
      <c r="U556">
        <f t="shared" si="585"/>
        <v>0.82253248304144244</v>
      </c>
    </row>
    <row r="557" spans="1:21" x14ac:dyDescent="0.15">
      <c r="A557">
        <v>11</v>
      </c>
      <c r="B557">
        <f t="shared" si="565"/>
        <v>0.83361015048519493</v>
      </c>
      <c r="C557">
        <f t="shared" ref="C557:K557" si="586">IF(C312,IF(C125=1,1,(INDEX($Y$38:$Y$57,C$546,1)+INDEX($Y$38:$Y$57,$A557,1)-2*C125)/(2-2*C125)),0)</f>
        <v>0.79872842053098791</v>
      </c>
      <c r="D557">
        <f t="shared" si="586"/>
        <v>0.7541391316704007</v>
      </c>
      <c r="E557">
        <f t="shared" si="586"/>
        <v>0.79117740740838149</v>
      </c>
      <c r="F557">
        <f t="shared" si="586"/>
        <v>0.74809699507607508</v>
      </c>
      <c r="G557">
        <f t="shared" si="586"/>
        <v>0.45551734809459737</v>
      </c>
      <c r="H557">
        <f t="shared" si="586"/>
        <v>0.81007089952052147</v>
      </c>
      <c r="I557">
        <f t="shared" si="586"/>
        <v>0.51510508662370491</v>
      </c>
      <c r="J557">
        <f t="shared" si="586"/>
        <v>0.79046429105000127</v>
      </c>
      <c r="K557">
        <f t="shared" si="586"/>
        <v>0.61001816571899004</v>
      </c>
      <c r="L557">
        <f>IF(L312,IF(L125=1,1,(INDEX($Y$38:$Y$57,L$546,1)+INDEX($Y$38:$Y$57,$A557,1)-2*L125)/(2-2*L125)),0)</f>
        <v>1</v>
      </c>
      <c r="M557">
        <f t="shared" ref="M557:U557" si="587">IF(M312,IF(M125=1,1,(INDEX($Y$38:$Y$57,M$546,1)+INDEX($Y$38:$Y$57,$A557,1)-2*M125)/(2-2*M125)),0)</f>
        <v>0.65146273919193332</v>
      </c>
      <c r="N557">
        <f t="shared" si="587"/>
        <v>0.75499128993564857</v>
      </c>
      <c r="O557">
        <f t="shared" si="587"/>
        <v>0.72065375148532074</v>
      </c>
      <c r="P557">
        <f t="shared" si="587"/>
        <v>0.75525366139221506</v>
      </c>
      <c r="Q557">
        <f t="shared" si="587"/>
        <v>0.74384570545344719</v>
      </c>
      <c r="R557">
        <f t="shared" si="587"/>
        <v>0.71755245093342912</v>
      </c>
      <c r="S557">
        <f t="shared" si="587"/>
        <v>0.79608314018949033</v>
      </c>
      <c r="T557">
        <f t="shared" si="587"/>
        <v>0.77274794098326061</v>
      </c>
      <c r="U557">
        <f t="shared" si="587"/>
        <v>9.6061929408647967E-2</v>
      </c>
    </row>
    <row r="558" spans="1:21" x14ac:dyDescent="0.15">
      <c r="A558">
        <v>12</v>
      </c>
      <c r="B558">
        <f t="shared" si="565"/>
        <v>0.69594149141544137</v>
      </c>
      <c r="C558">
        <f t="shared" ref="C558:K558" si="588">IF(C313,IF(C126=1,1,(INDEX($Y$38:$Y$57,C$546,1)+INDEX($Y$38:$Y$57,$A558,1)-2*C126)/(2-2*C126)),0)</f>
        <v>0.7501876249068089</v>
      </c>
      <c r="D558">
        <f t="shared" si="588"/>
        <v>0.59608544306289257</v>
      </c>
      <c r="E558">
        <f t="shared" si="588"/>
        <v>0.71481329214933842</v>
      </c>
      <c r="F558">
        <f t="shared" si="588"/>
        <v>0.6759792475935007</v>
      </c>
      <c r="G558">
        <f t="shared" si="588"/>
        <v>0.49261764843673089</v>
      </c>
      <c r="H558">
        <f t="shared" si="588"/>
        <v>0.75424985325701144</v>
      </c>
      <c r="I558">
        <f t="shared" si="588"/>
        <v>-4.4978809210465286E-2</v>
      </c>
      <c r="J558">
        <f t="shared" si="588"/>
        <v>0.8361119395704143</v>
      </c>
      <c r="K558">
        <f t="shared" si="588"/>
        <v>0.38171938570362868</v>
      </c>
      <c r="L558">
        <f t="shared" ref="L558:U558" si="589">IF(L313,IF(L126=1,1,(INDEX($Y$38:$Y$57,L$546,1)+INDEX($Y$38:$Y$57,$A558,1)-2*L126)/(2-2*L126)),0)</f>
        <v>0.65146273919193332</v>
      </c>
      <c r="M558">
        <f t="shared" si="589"/>
        <v>1</v>
      </c>
      <c r="N558">
        <f t="shared" si="589"/>
        <v>0.7857802932899044</v>
      </c>
      <c r="O558">
        <f t="shared" si="589"/>
        <v>0.68892951845047778</v>
      </c>
      <c r="P558">
        <f t="shared" si="589"/>
        <v>0.66563113193631029</v>
      </c>
      <c r="Q558">
        <f t="shared" si="589"/>
        <v>0.36288868241053329</v>
      </c>
      <c r="R558">
        <f t="shared" si="589"/>
        <v>0.53032185525243569</v>
      </c>
      <c r="S558">
        <f t="shared" si="589"/>
        <v>0.63456039982988488</v>
      </c>
      <c r="T558">
        <f t="shared" si="589"/>
        <v>0.82856616408161421</v>
      </c>
      <c r="U558">
        <f t="shared" si="589"/>
        <v>0.77415195975946272</v>
      </c>
    </row>
    <row r="559" spans="1:21" x14ac:dyDescent="0.15">
      <c r="A559">
        <v>13</v>
      </c>
      <c r="B559">
        <f t="shared" si="565"/>
        <v>0.8840635378991123</v>
      </c>
      <c r="C559">
        <f t="shared" ref="C559:K559" si="590">IF(C314,IF(C127=1,1,(INDEX($Y$38:$Y$57,C$546,1)+INDEX($Y$38:$Y$57,$A559,1)-2*C127)/(2-2*C127)),0)</f>
        <v>0.86952592325953837</v>
      </c>
      <c r="D559">
        <f t="shared" si="590"/>
        <v>0.78726976982299579</v>
      </c>
      <c r="E559">
        <f t="shared" si="590"/>
        <v>0.86574288413819944</v>
      </c>
      <c r="F559">
        <f t="shared" si="590"/>
        <v>0.79088365502117619</v>
      </c>
      <c r="G559">
        <f t="shared" si="590"/>
        <v>0.62593836221924815</v>
      </c>
      <c r="H559">
        <f t="shared" si="590"/>
        <v>0.88894553772062757</v>
      </c>
      <c r="I559">
        <f t="shared" si="590"/>
        <v>0.86604862562266649</v>
      </c>
      <c r="J559">
        <f t="shared" si="590"/>
        <v>0.25661926921318434</v>
      </c>
      <c r="K559">
        <f t="shared" si="590"/>
        <v>0.90393229708819889</v>
      </c>
      <c r="L559">
        <f t="shared" ref="L559:U559" si="591">IF(L314,IF(L127=1,1,(INDEX($Y$38:$Y$57,L$546,1)+INDEX($Y$38:$Y$57,$A559,1)-2*L127)/(2-2*L127)),0)</f>
        <v>0.75499128993564857</v>
      </c>
      <c r="M559">
        <f t="shared" si="591"/>
        <v>0.7857802932899044</v>
      </c>
      <c r="N559">
        <f t="shared" si="591"/>
        <v>1</v>
      </c>
      <c r="O559">
        <f t="shared" si="591"/>
        <v>0.81924838763848506</v>
      </c>
      <c r="P559">
        <f t="shared" si="591"/>
        <v>0.82502762203581237</v>
      </c>
      <c r="Q559">
        <f t="shared" si="591"/>
        <v>0.64706074007384695</v>
      </c>
      <c r="R559">
        <f t="shared" si="591"/>
        <v>0.85941399329579349</v>
      </c>
      <c r="S559">
        <f t="shared" si="591"/>
        <v>0.89143173066458936</v>
      </c>
      <c r="T559">
        <f t="shared" si="591"/>
        <v>0.23733931765425056</v>
      </c>
      <c r="U559">
        <f t="shared" si="591"/>
        <v>0.76352590527390596</v>
      </c>
    </row>
    <row r="560" spans="1:21" x14ac:dyDescent="0.15">
      <c r="A560">
        <v>14</v>
      </c>
      <c r="B560">
        <f t="shared" si="565"/>
        <v>0.63555038022093502</v>
      </c>
      <c r="C560">
        <f t="shared" ref="C560:K560" si="592">IF(C315,IF(C128=1,1,(INDEX($Y$38:$Y$57,C$546,1)+INDEX($Y$38:$Y$57,$A560,1)-2*C128)/(2-2*C128)),0)</f>
        <v>0.65457706439619812</v>
      </c>
      <c r="D560">
        <f t="shared" si="592"/>
        <v>0.61271762566106058</v>
      </c>
      <c r="E560">
        <f t="shared" si="592"/>
        <v>0.65492560107271203</v>
      </c>
      <c r="F560">
        <f t="shared" si="592"/>
        <v>0.6452751555798637</v>
      </c>
      <c r="G560">
        <f t="shared" si="592"/>
        <v>0.77174666946102943</v>
      </c>
      <c r="H560">
        <f t="shared" si="592"/>
        <v>-0.61902762329415173</v>
      </c>
      <c r="I560">
        <f t="shared" si="592"/>
        <v>0.74706521978592078</v>
      </c>
      <c r="J560">
        <f t="shared" si="592"/>
        <v>0.82859916528808464</v>
      </c>
      <c r="K560">
        <f t="shared" si="592"/>
        <v>0.7605542904607564</v>
      </c>
      <c r="L560">
        <f t="shared" ref="L560:U560" si="593">IF(L315,IF(L128=1,1,(INDEX($Y$38:$Y$57,L$546,1)+INDEX($Y$38:$Y$57,$A560,1)-2*L128)/(2-2*L128)),0)</f>
        <v>0.72065375148532074</v>
      </c>
      <c r="M560">
        <f t="shared" si="593"/>
        <v>0.68892951845047778</v>
      </c>
      <c r="N560">
        <f t="shared" si="593"/>
        <v>0.81924838763848506</v>
      </c>
      <c r="O560">
        <f t="shared" si="593"/>
        <v>1</v>
      </c>
      <c r="P560">
        <f t="shared" si="593"/>
        <v>0.20238419534775853</v>
      </c>
      <c r="Q560">
        <f t="shared" si="593"/>
        <v>0.68468316834090648</v>
      </c>
      <c r="R560">
        <f t="shared" si="593"/>
        <v>0.54514438468021043</v>
      </c>
      <c r="S560">
        <f t="shared" si="593"/>
        <v>0.73468541733207038</v>
      </c>
      <c r="T560">
        <f t="shared" si="593"/>
        <v>0.8179494932789213</v>
      </c>
      <c r="U560">
        <f t="shared" si="593"/>
        <v>0.75465949217469841</v>
      </c>
    </row>
    <row r="561" spans="1:21" x14ac:dyDescent="0.15">
      <c r="A561">
        <v>15</v>
      </c>
      <c r="B561">
        <f t="shared" si="565"/>
        <v>0.62349104031544078</v>
      </c>
      <c r="C561">
        <f t="shared" ref="C561:K561" si="594">IF(C316,IF(C129=1,1,(INDEX($Y$38:$Y$57,C$546,1)+INDEX($Y$38:$Y$57,$A561,1)-2*C129)/(2-2*C129)),0)</f>
        <v>0.67054737611650916</v>
      </c>
      <c r="D561">
        <f t="shared" si="594"/>
        <v>0.62094409174155418</v>
      </c>
      <c r="E561">
        <f t="shared" si="594"/>
        <v>0.66698207454070768</v>
      </c>
      <c r="F561">
        <f t="shared" si="594"/>
        <v>0.658307112374523</v>
      </c>
      <c r="G561">
        <f t="shared" si="594"/>
        <v>0.78182550411093088</v>
      </c>
      <c r="H561">
        <f t="shared" si="594"/>
        <v>-1.5528578030834379</v>
      </c>
      <c r="I561">
        <f t="shared" si="594"/>
        <v>0.72208950034355812</v>
      </c>
      <c r="J561">
        <f t="shared" si="594"/>
        <v>0.83296149493782112</v>
      </c>
      <c r="K561">
        <f t="shared" si="594"/>
        <v>0.74210883649782966</v>
      </c>
      <c r="L561">
        <f t="shared" ref="L561:U561" si="595">IF(L316,IF(L129=1,1,(INDEX($Y$38:$Y$57,L$546,1)+INDEX($Y$38:$Y$57,$A561,1)-2*L129)/(2-2*L129)),0)</f>
        <v>0.75525366139221506</v>
      </c>
      <c r="M561">
        <f t="shared" si="595"/>
        <v>0.66563113193631029</v>
      </c>
      <c r="N561">
        <f t="shared" si="595"/>
        <v>0.82502762203581237</v>
      </c>
      <c r="O561">
        <f t="shared" si="595"/>
        <v>0.20238419534775853</v>
      </c>
      <c r="P561">
        <f t="shared" si="595"/>
        <v>1</v>
      </c>
      <c r="Q561">
        <f t="shared" si="595"/>
        <v>0.65224929562145728</v>
      </c>
      <c r="R561">
        <f t="shared" si="595"/>
        <v>0.55972960483352707</v>
      </c>
      <c r="S561">
        <f t="shared" si="595"/>
        <v>0.72912416761668142</v>
      </c>
      <c r="T561">
        <f t="shared" si="595"/>
        <v>0.83608086965768325</v>
      </c>
      <c r="U561">
        <f t="shared" si="595"/>
        <v>0.80709915457925763</v>
      </c>
    </row>
    <row r="562" spans="1:21" x14ac:dyDescent="0.15">
      <c r="A562">
        <v>16</v>
      </c>
      <c r="B562">
        <f t="shared" si="565"/>
        <v>0.59895401424878514</v>
      </c>
      <c r="C562">
        <f t="shared" ref="C562:K562" si="596">IF(C317,IF(C130=1,1,(INDEX($Y$38:$Y$57,C$546,1)+INDEX($Y$38:$Y$57,$A562,1)-2*C130)/(2-2*C130)),0)</f>
        <v>0.71785612265340115</v>
      </c>
      <c r="D562">
        <f t="shared" si="596"/>
        <v>0.48396346896173631</v>
      </c>
      <c r="E562">
        <f t="shared" si="596"/>
        <v>0.6951377038352935</v>
      </c>
      <c r="F562">
        <f t="shared" si="596"/>
        <v>0.60511684438946467</v>
      </c>
      <c r="G562">
        <f t="shared" si="596"/>
        <v>0.63646688067607426</v>
      </c>
      <c r="H562">
        <f t="shared" si="596"/>
        <v>0.72981592744392498</v>
      </c>
      <c r="I562">
        <f t="shared" si="596"/>
        <v>0.67431795333927436</v>
      </c>
      <c r="J562">
        <f t="shared" si="596"/>
        <v>0.74495353301367773</v>
      </c>
      <c r="K562">
        <f t="shared" si="596"/>
        <v>0.74989632665299988</v>
      </c>
      <c r="L562">
        <f t="shared" ref="L562:U562" si="597">IF(L317,IF(L130=1,1,(INDEX($Y$38:$Y$57,L$546,1)+INDEX($Y$38:$Y$57,$A562,1)-2*L130)/(2-2*L130)),0)</f>
        <v>0.74384570545344719</v>
      </c>
      <c r="M562">
        <f t="shared" si="597"/>
        <v>0.36288868241053329</v>
      </c>
      <c r="N562">
        <f t="shared" si="597"/>
        <v>0.64706074007384695</v>
      </c>
      <c r="O562">
        <f t="shared" si="597"/>
        <v>0.68468316834090648</v>
      </c>
      <c r="P562">
        <f t="shared" si="597"/>
        <v>0.65224929562145728</v>
      </c>
      <c r="Q562">
        <f t="shared" si="597"/>
        <v>1</v>
      </c>
      <c r="R562">
        <f t="shared" si="597"/>
        <v>0.65400413359178156</v>
      </c>
      <c r="S562">
        <f t="shared" si="597"/>
        <v>0.70277408895250359</v>
      </c>
      <c r="T562">
        <f t="shared" si="597"/>
        <v>0.76414489682094422</v>
      </c>
      <c r="U562">
        <f t="shared" si="597"/>
        <v>0.75880474939184139</v>
      </c>
    </row>
    <row r="563" spans="1:21" x14ac:dyDescent="0.15">
      <c r="A563">
        <v>17</v>
      </c>
      <c r="B563">
        <f t="shared" si="565"/>
        <v>0.76044152385498209</v>
      </c>
      <c r="C563">
        <f t="shared" ref="C563:K563" si="598">IF(C318,IF(C131=1,1,(INDEX($Y$38:$Y$57,C$546,1)+INDEX($Y$38:$Y$57,$A563,1)-2*C131)/(2-2*C131)),0)</f>
        <v>0.73032353270966921</v>
      </c>
      <c r="D563">
        <f t="shared" si="598"/>
        <v>0.6939204930320757</v>
      </c>
      <c r="E563">
        <f t="shared" si="598"/>
        <v>0.70460611205895951</v>
      </c>
      <c r="F563">
        <f t="shared" si="598"/>
        <v>0.69647389740022547</v>
      </c>
      <c r="G563">
        <f t="shared" si="598"/>
        <v>0.70119568236387919</v>
      </c>
      <c r="H563">
        <f t="shared" si="598"/>
        <v>0.6530961885619545</v>
      </c>
      <c r="I563">
        <f t="shared" si="598"/>
        <v>0.72002370666953108</v>
      </c>
      <c r="J563">
        <f t="shared" si="598"/>
        <v>0.89118355169894625</v>
      </c>
      <c r="K563">
        <f t="shared" si="598"/>
        <v>0.81991900001762819</v>
      </c>
      <c r="L563">
        <f t="shared" ref="L563:U563" si="599">IF(L318,IF(L131=1,1,(INDEX($Y$38:$Y$57,L$546,1)+INDEX($Y$38:$Y$57,$A563,1)-2*L131)/(2-2*L131)),0)</f>
        <v>0.71755245093342912</v>
      </c>
      <c r="M563">
        <f t="shared" si="599"/>
        <v>0.53032185525243569</v>
      </c>
      <c r="N563">
        <f t="shared" si="599"/>
        <v>0.85941399329579349</v>
      </c>
      <c r="O563">
        <f t="shared" si="599"/>
        <v>0.54514438468021043</v>
      </c>
      <c r="P563">
        <f t="shared" si="599"/>
        <v>0.55972960483352707</v>
      </c>
      <c r="Q563">
        <f t="shared" si="599"/>
        <v>0.65400413359178156</v>
      </c>
      <c r="R563">
        <f t="shared" si="599"/>
        <v>1</v>
      </c>
      <c r="S563">
        <f t="shared" si="599"/>
        <v>0.79827090566755254</v>
      </c>
      <c r="T563">
        <f t="shared" si="599"/>
        <v>0.87616719637171636</v>
      </c>
      <c r="U563">
        <f t="shared" si="599"/>
        <v>0.80962513567676675</v>
      </c>
    </row>
    <row r="564" spans="1:21" x14ac:dyDescent="0.15">
      <c r="A564">
        <v>18</v>
      </c>
      <c r="B564">
        <f t="shared" si="565"/>
        <v>0.84954716689763488</v>
      </c>
      <c r="C564">
        <f t="shared" ref="C564:K564" si="600">IF(C319,IF(C132=1,1,(INDEX($Y$38:$Y$57,C$546,1)+INDEX($Y$38:$Y$57,$A564,1)-2*C132)/(2-2*C132)),0)</f>
        <v>0.7372236903543713</v>
      </c>
      <c r="D564">
        <f t="shared" si="600"/>
        <v>0.83221544614693133</v>
      </c>
      <c r="E564">
        <f t="shared" si="600"/>
        <v>0.49023089254731161</v>
      </c>
      <c r="F564">
        <f t="shared" si="600"/>
        <v>0.80994386181534239</v>
      </c>
      <c r="G564">
        <f t="shared" si="600"/>
        <v>0.84919613940598104</v>
      </c>
      <c r="H564">
        <f t="shared" si="600"/>
        <v>0.80686185592696147</v>
      </c>
      <c r="I564">
        <f t="shared" si="600"/>
        <v>0.86007634269664823</v>
      </c>
      <c r="J564">
        <f t="shared" si="600"/>
        <v>0.90539623147324788</v>
      </c>
      <c r="K564">
        <f t="shared" si="600"/>
        <v>0.87136107768560134</v>
      </c>
      <c r="L564">
        <f t="shared" ref="L564:U564" si="601">IF(L319,IF(L132=1,1,(INDEX($Y$38:$Y$57,L$546,1)+INDEX($Y$38:$Y$57,$A564,1)-2*L132)/(2-2*L132)),0)</f>
        <v>0.79608314018949033</v>
      </c>
      <c r="M564">
        <f t="shared" si="601"/>
        <v>0.63456039982988488</v>
      </c>
      <c r="N564">
        <f t="shared" si="601"/>
        <v>0.89143173066458936</v>
      </c>
      <c r="O564">
        <f t="shared" si="601"/>
        <v>0.73468541733207038</v>
      </c>
      <c r="P564">
        <f t="shared" si="601"/>
        <v>0.72912416761668142</v>
      </c>
      <c r="Q564">
        <f t="shared" si="601"/>
        <v>0.70277408895250359</v>
      </c>
      <c r="R564">
        <f t="shared" si="601"/>
        <v>0.79827090566755254</v>
      </c>
      <c r="S564">
        <f t="shared" si="601"/>
        <v>1</v>
      </c>
      <c r="T564">
        <f t="shared" si="601"/>
        <v>0.8872356550879088</v>
      </c>
      <c r="U564">
        <f t="shared" si="601"/>
        <v>0.84532793533723294</v>
      </c>
    </row>
    <row r="565" spans="1:21" x14ac:dyDescent="0.15">
      <c r="A565">
        <v>19</v>
      </c>
      <c r="B565">
        <f t="shared" si="565"/>
        <v>0.91379036490424581</v>
      </c>
      <c r="C565">
        <f t="shared" ref="C565:K565" si="602">IF(C320,IF(C133=1,1,(INDEX($Y$38:$Y$57,C$546,1)+INDEX($Y$38:$Y$57,$A565,1)-2*C133)/(2-2*C133)),0)</f>
        <v>0.87005189796136018</v>
      </c>
      <c r="D565">
        <f t="shared" si="602"/>
        <v>0.85714047737220245</v>
      </c>
      <c r="E565">
        <f t="shared" si="602"/>
        <v>0.86446756564433291</v>
      </c>
      <c r="F565">
        <f t="shared" si="602"/>
        <v>0.83880538720995068</v>
      </c>
      <c r="G565">
        <f t="shared" si="602"/>
        <v>0.74635210496325155</v>
      </c>
      <c r="H565">
        <f t="shared" si="602"/>
        <v>0.88586333758639102</v>
      </c>
      <c r="I565">
        <f t="shared" si="602"/>
        <v>0.86231310072352774</v>
      </c>
      <c r="J565">
        <f t="shared" si="602"/>
        <v>-0.35029864824717066</v>
      </c>
      <c r="K565">
        <f t="shared" si="602"/>
        <v>0.8863822903267139</v>
      </c>
      <c r="L565">
        <f t="shared" ref="L565:U565" si="603">IF(L320,IF(L133=1,1,(INDEX($Y$38:$Y$57,L$546,1)+INDEX($Y$38:$Y$57,$A565,1)-2*L133)/(2-2*L133)),0)</f>
        <v>0.77274794098326061</v>
      </c>
      <c r="M565">
        <f t="shared" si="603"/>
        <v>0.82856616408161421</v>
      </c>
      <c r="N565">
        <f t="shared" si="603"/>
        <v>0.23733931765425056</v>
      </c>
      <c r="O565">
        <f t="shared" si="603"/>
        <v>0.8179494932789213</v>
      </c>
      <c r="P565">
        <f t="shared" si="603"/>
        <v>0.83608086965768325</v>
      </c>
      <c r="Q565">
        <f t="shared" si="603"/>
        <v>0.76414489682094422</v>
      </c>
      <c r="R565">
        <f t="shared" si="603"/>
        <v>0.87616719637171636</v>
      </c>
      <c r="S565">
        <f t="shared" si="603"/>
        <v>0.8872356550879088</v>
      </c>
      <c r="T565">
        <f t="shared" si="603"/>
        <v>1</v>
      </c>
      <c r="U565">
        <f t="shared" si="603"/>
        <v>0.76863862890574608</v>
      </c>
    </row>
    <row r="566" spans="1:21" x14ac:dyDescent="0.15">
      <c r="A566">
        <v>20</v>
      </c>
      <c r="B566">
        <f t="shared" si="565"/>
        <v>0.85890863548346463</v>
      </c>
      <c r="C566">
        <f t="shared" ref="C566:K566" si="604">IF(C321,IF(C134=1,1,(INDEX($Y$38:$Y$57,C$546,1)+INDEX($Y$38:$Y$57,$A566,1)-2*C134)/(2-2*C134)),0)</f>
        <v>0.83135299314637146</v>
      </c>
      <c r="D566">
        <f t="shared" si="604"/>
        <v>0.77418960872351783</v>
      </c>
      <c r="E566">
        <f t="shared" si="604"/>
        <v>0.82922187042715101</v>
      </c>
      <c r="F566">
        <f t="shared" si="604"/>
        <v>0.76956040107025991</v>
      </c>
      <c r="G566">
        <f t="shared" si="604"/>
        <v>0.66245467692213988</v>
      </c>
      <c r="H566">
        <f t="shared" si="604"/>
        <v>0.85161581635783856</v>
      </c>
      <c r="I566">
        <f t="shared" si="604"/>
        <v>0.78072393975141496</v>
      </c>
      <c r="J566">
        <f t="shared" si="604"/>
        <v>0.79354855539750591</v>
      </c>
      <c r="K566">
        <f t="shared" si="604"/>
        <v>0.82253248304144244</v>
      </c>
      <c r="L566">
        <f t="shared" ref="L566:U566" si="605">IF(L321,IF(L134=1,1,(INDEX($Y$38:$Y$57,L$546,1)+INDEX($Y$38:$Y$57,$A566,1)-2*L134)/(2-2*L134)),0)</f>
        <v>9.6061929408647967E-2</v>
      </c>
      <c r="M566">
        <f t="shared" si="605"/>
        <v>0.77415195975946272</v>
      </c>
      <c r="N566">
        <f t="shared" si="605"/>
        <v>0.76352590527390596</v>
      </c>
      <c r="O566">
        <f t="shared" si="605"/>
        <v>0.75465949217469841</v>
      </c>
      <c r="P566">
        <f t="shared" si="605"/>
        <v>0.80709915457925763</v>
      </c>
      <c r="Q566">
        <f t="shared" si="605"/>
        <v>0.75880474939184139</v>
      </c>
      <c r="R566">
        <f t="shared" si="605"/>
        <v>0.80962513567676675</v>
      </c>
      <c r="S566">
        <f t="shared" si="605"/>
        <v>0.84532793533723294</v>
      </c>
      <c r="T566">
        <f t="shared" si="605"/>
        <v>0.76863862890574608</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1</v>
      </c>
      <c r="C569">
        <f t="shared" ref="C569:K569" si="607">IF(C302,IF(C115=1,1,(INDEX($Y$38:$Y$57,C$546,1)*C115*C115+INDEX($Y$38:$Y$57,$A569,1)-2*C115)/(1-C115)),0)</f>
        <v>-0.38466401601582328</v>
      </c>
      <c r="D569">
        <f t="shared" si="607"/>
        <v>-0.85930217046406088</v>
      </c>
      <c r="E569">
        <f t="shared" si="607"/>
        <v>0.21647754884617235</v>
      </c>
      <c r="F569">
        <f t="shared" si="607"/>
        <v>-0.6590442106533011</v>
      </c>
      <c r="G569">
        <f t="shared" si="607"/>
        <v>0.26433808095869121</v>
      </c>
      <c r="H569">
        <f t="shared" si="607"/>
        <v>-2.9601208932707223E-3</v>
      </c>
      <c r="I569">
        <f t="shared" si="607"/>
        <v>0.22938108990286094</v>
      </c>
      <c r="J569">
        <f t="shared" si="607"/>
        <v>0.57085665499339544</v>
      </c>
      <c r="K569">
        <f t="shared" si="607"/>
        <v>0.31740430945677073</v>
      </c>
      <c r="L569">
        <f>IF(L302,IF(L115=1,1,(INDEX($Y$38:$Y$57,L$546,1)*L115*L115+INDEX($Y$38:$Y$57,$A569,1)-2*L115)/(1-L115)),0)</f>
        <v>0.53668577923213301</v>
      </c>
      <c r="M569">
        <f t="shared" ref="M569:U569" si="608">IF(M302,IF(M115=1,1,(INDEX($Y$38:$Y$57,M$546,1)*M115*M115+INDEX($Y$38:$Y$57,$A569,1)-2*M115)/(1-M115)),0)</f>
        <v>-6.1255133228044996E-2</v>
      </c>
      <c r="N569">
        <f t="shared" si="608"/>
        <v>0.39345233085436648</v>
      </c>
      <c r="O569">
        <f t="shared" si="608"/>
        <v>-1.4011633433337522E-3</v>
      </c>
      <c r="P569">
        <f t="shared" si="608"/>
        <v>-2.2980366110493509E-2</v>
      </c>
      <c r="Q569">
        <f t="shared" si="608"/>
        <v>1.9685251942620628E-2</v>
      </c>
      <c r="R569">
        <f t="shared" si="608"/>
        <v>-0.18897518615033701</v>
      </c>
      <c r="S569">
        <f t="shared" si="608"/>
        <v>0.34923358181459657</v>
      </c>
      <c r="T569">
        <f t="shared" si="608"/>
        <v>0.86215420055243808</v>
      </c>
      <c r="U569">
        <f t="shared" si="608"/>
        <v>0.54905690206602831</v>
      </c>
    </row>
    <row r="570" spans="1:21" x14ac:dyDescent="0.15">
      <c r="A570">
        <v>2</v>
      </c>
      <c r="B570">
        <f t="shared" si="606"/>
        <v>-0.48951111054157137</v>
      </c>
      <c r="C570">
        <f t="shared" ref="C570:K570" si="609">IF(C303,IF(C116=1,1,(INDEX($Y$38:$Y$57,C$546,1)*C116*C116+INDEX($Y$38:$Y$57,$A570,1)-2*C116)/(1-C116)),0)</f>
        <v>1</v>
      </c>
      <c r="D570">
        <f t="shared" si="609"/>
        <v>0.24949181862123981</v>
      </c>
      <c r="E570">
        <f t="shared" si="609"/>
        <v>-1.2609914553699684</v>
      </c>
      <c r="F570">
        <f t="shared" si="609"/>
        <v>0.30462744704452305</v>
      </c>
      <c r="G570">
        <f t="shared" si="609"/>
        <v>0.34657689744744236</v>
      </c>
      <c r="H570">
        <f t="shared" si="609"/>
        <v>9.4088008748151472E-2</v>
      </c>
      <c r="I570">
        <f t="shared" si="609"/>
        <v>0.13522501194717859</v>
      </c>
      <c r="J570">
        <f t="shared" si="609"/>
        <v>0.58683691409414385</v>
      </c>
      <c r="K570">
        <f t="shared" si="609"/>
        <v>0.21081251713999147</v>
      </c>
      <c r="L570">
        <f t="shared" ref="L570:U570" si="610">IF(L303,IF(L116=1,1,(INDEX($Y$38:$Y$57,L$546,1)*L116*L116+INDEX($Y$38:$Y$57,$A570,1)-2*L116)/(1-L116)),0)</f>
        <v>0.49391729524990879</v>
      </c>
      <c r="M570">
        <f t="shared" si="610"/>
        <v>0.21496679162388144</v>
      </c>
      <c r="N570">
        <f t="shared" si="610"/>
        <v>0.52325508944789101</v>
      </c>
      <c r="O570">
        <f t="shared" si="610"/>
        <v>0.12207616143632546</v>
      </c>
      <c r="P570">
        <f t="shared" si="610"/>
        <v>0.18563124546115928</v>
      </c>
      <c r="Q570">
        <f t="shared" si="610"/>
        <v>0.46614562002216486</v>
      </c>
      <c r="R570">
        <f t="shared" si="610"/>
        <v>-0.16705626306811705</v>
      </c>
      <c r="S570">
        <f t="shared" si="610"/>
        <v>2.1698983080274285E-2</v>
      </c>
      <c r="T570">
        <f t="shared" si="610"/>
        <v>0.69458270793749533</v>
      </c>
      <c r="U570">
        <f t="shared" si="610"/>
        <v>0.55246343584208502</v>
      </c>
    </row>
    <row r="571" spans="1:21" x14ac:dyDescent="0.15">
      <c r="A571">
        <v>3</v>
      </c>
      <c r="B571">
        <f t="shared" si="606"/>
        <v>-0.99275609567897127</v>
      </c>
      <c r="C571">
        <f t="shared" ref="C571:K571" si="611">IF(C304,IF(C117=1,1,(INDEX($Y$38:$Y$57,C$546,1)*C117*C117+INDEX($Y$38:$Y$57,$A571,1)-2*C117)/(1-C117)),0)</f>
        <v>0.23019853765889209</v>
      </c>
      <c r="D571">
        <f t="shared" si="611"/>
        <v>1</v>
      </c>
      <c r="E571">
        <f t="shared" si="611"/>
        <v>0.4489243955533162</v>
      </c>
      <c r="F571">
        <f t="shared" si="611"/>
        <v>-2.8249125618722606</v>
      </c>
      <c r="G571">
        <f t="shared" si="611"/>
        <v>4.7474582587251693E-2</v>
      </c>
      <c r="H571">
        <f t="shared" si="611"/>
        <v>8.4446046161465935E-3</v>
      </c>
      <c r="I571">
        <f t="shared" si="611"/>
        <v>0.17748804945107846</v>
      </c>
      <c r="J571">
        <f t="shared" si="611"/>
        <v>0.40024327308205881</v>
      </c>
      <c r="K571">
        <f t="shared" si="611"/>
        <v>0.26791276872818365</v>
      </c>
      <c r="L571">
        <f t="shared" ref="L571:U571" si="612">IF(L304,IF(L117=1,1,(INDEX($Y$38:$Y$57,L$546,1)*L117*L117+INDEX($Y$38:$Y$57,$A571,1)-2*L117)/(1-L117)),0)</f>
        <v>0.31886923569409953</v>
      </c>
      <c r="M571">
        <f t="shared" si="612"/>
        <v>-0.25428433354067509</v>
      </c>
      <c r="N571">
        <f t="shared" si="612"/>
        <v>0.12503917067568474</v>
      </c>
      <c r="O571">
        <f t="shared" si="612"/>
        <v>9.2711452772611773E-3</v>
      </c>
      <c r="P571">
        <f t="shared" si="612"/>
        <v>4.5643462851631414E-2</v>
      </c>
      <c r="Q571">
        <f t="shared" si="612"/>
        <v>-0.22642570795449271</v>
      </c>
      <c r="R571">
        <f t="shared" si="612"/>
        <v>-0.25504251645109544</v>
      </c>
      <c r="S571">
        <f t="shared" si="612"/>
        <v>0.46414152209503595</v>
      </c>
      <c r="T571">
        <f t="shared" si="612"/>
        <v>0.64069166085182661</v>
      </c>
      <c r="U571">
        <f t="shared" si="612"/>
        <v>0.29739278759915871</v>
      </c>
    </row>
    <row r="572" spans="1:21" x14ac:dyDescent="0.15">
      <c r="A572">
        <v>4</v>
      </c>
      <c r="B572">
        <f t="shared" si="606"/>
        <v>0.13771938128405753</v>
      </c>
      <c r="C572">
        <f t="shared" ref="C572:K572" si="613">IF(C305,IF(C118=1,1,(INDEX($Y$38:$Y$57,C$546,1)*C118*C118+INDEX($Y$38:$Y$57,$A572,1)-2*C118)/(1-C118)),0)</f>
        <v>-1.2452896944987479</v>
      </c>
      <c r="D572">
        <f t="shared" si="613"/>
        <v>0.47764491867588849</v>
      </c>
      <c r="E572">
        <f t="shared" si="613"/>
        <v>1</v>
      </c>
      <c r="F572">
        <f t="shared" si="613"/>
        <v>0.39348766508593358</v>
      </c>
      <c r="G572">
        <f t="shared" si="613"/>
        <v>0.29422705207119654</v>
      </c>
      <c r="H572">
        <f t="shared" si="613"/>
        <v>4.8613208281053144E-2</v>
      </c>
      <c r="I572">
        <f t="shared" si="613"/>
        <v>0.29049463648485063</v>
      </c>
      <c r="J572">
        <f t="shared" si="613"/>
        <v>0.56640085146949049</v>
      </c>
      <c r="K572">
        <f t="shared" si="613"/>
        <v>0.33385104729684628</v>
      </c>
      <c r="L572">
        <f t="shared" ref="L572:U572" si="614">IF(L305,IF(L118=1,1,(INDEX($Y$38:$Y$57,L$546,1)*L118*L118+INDEX($Y$38:$Y$57,$A572,1)-2*L118)/(1-L118)),0)</f>
        <v>0.43969218742110522</v>
      </c>
      <c r="M572">
        <f t="shared" si="614"/>
        <v>7.413458815953955E-2</v>
      </c>
      <c r="N572">
        <f t="shared" si="614"/>
        <v>0.46636712389784679</v>
      </c>
      <c r="O572">
        <f t="shared" si="614"/>
        <v>0.1133965120387414</v>
      </c>
      <c r="P572">
        <f t="shared" si="614"/>
        <v>0.16396483764618178</v>
      </c>
      <c r="Q572">
        <f t="shared" si="614"/>
        <v>0.3717759291644071</v>
      </c>
      <c r="R572">
        <f t="shared" si="614"/>
        <v>-0.25892814014682225</v>
      </c>
      <c r="S572">
        <f t="shared" si="614"/>
        <v>-0.66487478708913728</v>
      </c>
      <c r="T572">
        <f t="shared" si="614"/>
        <v>0.62246660273055487</v>
      </c>
      <c r="U572">
        <f t="shared" si="614"/>
        <v>0.51788702960386224</v>
      </c>
    </row>
    <row r="573" spans="1:21" x14ac:dyDescent="0.15">
      <c r="A573">
        <v>5</v>
      </c>
      <c r="B573">
        <f t="shared" si="606"/>
        <v>-0.82359589782002574</v>
      </c>
      <c r="C573">
        <f t="shared" ref="C573:K573" si="615">IF(C306,IF(C119=1,1,(INDEX($Y$38:$Y$57,C$546,1)*C119*C119+INDEX($Y$38:$Y$57,$A573,1)-2*C119)/(1-C119)),0)</f>
        <v>0.25915975792162355</v>
      </c>
      <c r="D573">
        <f t="shared" si="615"/>
        <v>-2.8607445019616686</v>
      </c>
      <c r="E573">
        <f t="shared" si="615"/>
        <v>0.33781130659864128</v>
      </c>
      <c r="F573">
        <f t="shared" si="615"/>
        <v>1</v>
      </c>
      <c r="G573">
        <f t="shared" si="615"/>
        <v>0.11521570123022598</v>
      </c>
      <c r="H573">
        <f t="shared" si="615"/>
        <v>0.12418542368577132</v>
      </c>
      <c r="I573">
        <f t="shared" si="615"/>
        <v>0.18543531125533461</v>
      </c>
      <c r="J573">
        <f t="shared" si="615"/>
        <v>0.40626991829950965</v>
      </c>
      <c r="K573">
        <f t="shared" si="615"/>
        <v>0.26974719897430094</v>
      </c>
      <c r="L573">
        <f t="shared" ref="L573:U573" si="616">IF(L306,IF(L119=1,1,(INDEX($Y$38:$Y$57,L$546,1)*L119*L119+INDEX($Y$38:$Y$57,$A573,1)-2*L119)/(1-L119)),0)</f>
        <v>0.32629737004808695</v>
      </c>
      <c r="M573">
        <f t="shared" si="616"/>
        <v>4.5347031554086158E-3</v>
      </c>
      <c r="N573">
        <f t="shared" si="616"/>
        <v>0.18271978050882795</v>
      </c>
      <c r="O573">
        <f t="shared" si="616"/>
        <v>0.12896290580097008</v>
      </c>
      <c r="P573">
        <f t="shared" si="616"/>
        <v>0.18320006417898385</v>
      </c>
      <c r="Q573">
        <f t="shared" si="616"/>
        <v>0.12329532582665315</v>
      </c>
      <c r="R573">
        <f t="shared" si="616"/>
        <v>-0.21752800491383989</v>
      </c>
      <c r="S573">
        <f t="shared" si="616"/>
        <v>0.39074533169259718</v>
      </c>
      <c r="T573">
        <f t="shared" si="616"/>
        <v>0.57169558879980564</v>
      </c>
      <c r="U573">
        <f t="shared" si="616"/>
        <v>0.31388037452101608</v>
      </c>
    </row>
    <row r="574" spans="1:21" x14ac:dyDescent="0.15">
      <c r="A574">
        <v>6</v>
      </c>
      <c r="B574">
        <f t="shared" si="606"/>
        <v>0.30873242185054883</v>
      </c>
      <c r="C574">
        <f t="shared" ref="C574:K574" si="617">IF(C307,IF(C120=1,1,(INDEX($Y$38:$Y$57,C$546,1)*C120*C120+INDEX($Y$38:$Y$57,$A574,1)-2*C120)/(1-C120)),0)</f>
        <v>0.4714070681163256</v>
      </c>
      <c r="D574">
        <f t="shared" si="617"/>
        <v>0.20738617360114475</v>
      </c>
      <c r="E574">
        <f t="shared" si="617"/>
        <v>0.41060803649584104</v>
      </c>
      <c r="F574">
        <f t="shared" si="617"/>
        <v>0.29790848837213085</v>
      </c>
      <c r="G574">
        <f t="shared" si="617"/>
        <v>1</v>
      </c>
      <c r="H574">
        <f t="shared" si="617"/>
        <v>0.39831802901109842</v>
      </c>
      <c r="I574">
        <f t="shared" si="617"/>
        <v>-0.72073904653597476</v>
      </c>
      <c r="J574">
        <f t="shared" si="617"/>
        <v>-0.26059644449039127</v>
      </c>
      <c r="K574">
        <f t="shared" si="617"/>
        <v>-9.8627734706821277E-2</v>
      </c>
      <c r="L574">
        <f t="shared" ref="L574:U574" si="618">IF(L307,IF(L120=1,1,(INDEX($Y$38:$Y$57,L$546,1)*L120*L120+INDEX($Y$38:$Y$57,$A574,1)-2*L120)/(1-L120)),0)</f>
        <v>-0.64043154899150989</v>
      </c>
      <c r="M574">
        <f t="shared" si="618"/>
        <v>-0.60973676118900055</v>
      </c>
      <c r="N574">
        <f t="shared" si="618"/>
        <v>-0.51974967591353638</v>
      </c>
      <c r="O574">
        <f t="shared" si="618"/>
        <v>0.40569893742638719</v>
      </c>
      <c r="P574">
        <f t="shared" si="618"/>
        <v>0.46139188303687051</v>
      </c>
      <c r="Q574">
        <f t="shared" si="618"/>
        <v>9.7067916215197281E-2</v>
      </c>
      <c r="R574">
        <f t="shared" si="618"/>
        <v>-0.39810396802401488</v>
      </c>
      <c r="S574">
        <f t="shared" si="618"/>
        <v>0.25974195491045127</v>
      </c>
      <c r="T574">
        <f t="shared" si="618"/>
        <v>-9.3419818916870012E-2</v>
      </c>
      <c r="U574">
        <f t="shared" si="618"/>
        <v>-0.23110242294877564</v>
      </c>
    </row>
    <row r="575" spans="1:21" x14ac:dyDescent="0.15">
      <c r="A575">
        <v>7</v>
      </c>
      <c r="B575">
        <f t="shared" si="606"/>
        <v>-4.8456546905996142E-2</v>
      </c>
      <c r="C575">
        <f t="shared" ref="C575:K575" si="619">IF(C308,IF(C121=1,1,(INDEX($Y$38:$Y$57,C$546,1)*C121*C121+INDEX($Y$38:$Y$57,$A575,1)-2*C121)/(1-C121)),0)</f>
        <v>0.14378188645721932</v>
      </c>
      <c r="D575">
        <f t="shared" si="619"/>
        <v>7.9855551521026968E-2</v>
      </c>
      <c r="E575">
        <f t="shared" si="619"/>
        <v>8.5882206170071418E-2</v>
      </c>
      <c r="F575">
        <f t="shared" si="619"/>
        <v>0.22034584603191892</v>
      </c>
      <c r="G575">
        <f t="shared" si="619"/>
        <v>0.31554793924492763</v>
      </c>
      <c r="H575">
        <f t="shared" si="619"/>
        <v>1</v>
      </c>
      <c r="I575">
        <f t="shared" si="619"/>
        <v>0.20587357202167889</v>
      </c>
      <c r="J575">
        <f t="shared" si="619"/>
        <v>0.56926655438610452</v>
      </c>
      <c r="K575">
        <f t="shared" si="619"/>
        <v>0.27701894360300305</v>
      </c>
      <c r="L575">
        <f t="shared" ref="L575:U575" si="620">IF(L308,IF(L121=1,1,(INDEX($Y$38:$Y$57,L$546,1)*L121*L121+INDEX($Y$38:$Y$57,$A575,1)-2*L121)/(1-L121)),0)</f>
        <v>0.48019934486010307</v>
      </c>
      <c r="M575">
        <f t="shared" si="620"/>
        <v>0.17348973867627879</v>
      </c>
      <c r="N575">
        <f t="shared" si="620"/>
        <v>0.54361865132532539</v>
      </c>
      <c r="O575">
        <f t="shared" si="620"/>
        <v>-2.743642457952101</v>
      </c>
      <c r="P575">
        <f t="shared" si="620"/>
        <v>-4.6294664680948117</v>
      </c>
      <c r="Q575">
        <f t="shared" si="620"/>
        <v>0.46863382200675002</v>
      </c>
      <c r="R575">
        <f t="shared" si="620"/>
        <v>-0.43410764248098982</v>
      </c>
      <c r="S575">
        <f t="shared" si="620"/>
        <v>0.22207889314182239</v>
      </c>
      <c r="T575">
        <f t="shared" si="620"/>
        <v>0.70553444987908542</v>
      </c>
      <c r="U575">
        <f t="shared" si="620"/>
        <v>0.58693801084551733</v>
      </c>
    </row>
    <row r="576" spans="1:21" x14ac:dyDescent="0.15">
      <c r="A576">
        <v>8</v>
      </c>
      <c r="B576">
        <f t="shared" si="606"/>
        <v>0.25690554563646556</v>
      </c>
      <c r="C576">
        <f t="shared" ref="C576:K576" si="621">IF(C309,IF(C122=1,1,(INDEX($Y$38:$Y$57,C$546,1)*C122*C122+INDEX($Y$38:$Y$57,$A576,1)-2*C122)/(1-C122)),0)</f>
        <v>0.25409034299372774</v>
      </c>
      <c r="D576">
        <f t="shared" si="621"/>
        <v>0.31328633960793384</v>
      </c>
      <c r="E576">
        <f t="shared" si="621"/>
        <v>0.39063190129693226</v>
      </c>
      <c r="F576">
        <f t="shared" si="621"/>
        <v>0.34666314828838662</v>
      </c>
      <c r="G576">
        <f t="shared" si="621"/>
        <v>-0.74179516083472508</v>
      </c>
      <c r="H576">
        <f t="shared" si="621"/>
        <v>0.27522209662381319</v>
      </c>
      <c r="I576">
        <f t="shared" si="621"/>
        <v>1</v>
      </c>
      <c r="J576">
        <f t="shared" si="621"/>
        <v>0.28473525457849286</v>
      </c>
      <c r="K576">
        <f t="shared" si="621"/>
        <v>-2.0850994369273348</v>
      </c>
      <c r="L576">
        <f t="shared" ref="L576:U576" si="622">IF(L309,IF(L122=1,1,(INDEX($Y$38:$Y$57,L$546,1)*L122*L122+INDEX($Y$38:$Y$57,$A576,1)-2*L122)/(1-L122)),0)</f>
        <v>-0.49268359161056463</v>
      </c>
      <c r="M576">
        <f t="shared" si="622"/>
        <v>-1.7575682150779008</v>
      </c>
      <c r="N576">
        <f t="shared" si="622"/>
        <v>0.22461368370973267</v>
      </c>
      <c r="O576">
        <f t="shared" si="622"/>
        <v>0.3304334944366013</v>
      </c>
      <c r="P576">
        <f t="shared" si="622"/>
        <v>0.25659518466593995</v>
      </c>
      <c r="Q576">
        <f t="shared" si="622"/>
        <v>0.22162010491683526</v>
      </c>
      <c r="R576">
        <f t="shared" si="622"/>
        <v>-0.33236430688869101</v>
      </c>
      <c r="S576">
        <f t="shared" si="622"/>
        <v>0.34883070699665697</v>
      </c>
      <c r="T576">
        <f t="shared" si="622"/>
        <v>0.37842826681254205</v>
      </c>
      <c r="U576">
        <f t="shared" si="622"/>
        <v>0.14293672858466322</v>
      </c>
    </row>
    <row r="577" spans="1:21" x14ac:dyDescent="0.15">
      <c r="A577">
        <v>9</v>
      </c>
      <c r="B577">
        <f t="shared" si="606"/>
        <v>0.60892230865182617</v>
      </c>
      <c r="C577">
        <f t="shared" ref="C577:K577" si="623">IF(C310,IF(C123=1,1,(INDEX($Y$38:$Y$57,C$546,1)*C123*C123+INDEX($Y$38:$Y$57,$A577,1)-2*C123)/(1-C123)),0)</f>
        <v>0.696228616149979</v>
      </c>
      <c r="D577">
        <f t="shared" si="623"/>
        <v>0.53882699194491213</v>
      </c>
      <c r="E577">
        <f t="shared" si="623"/>
        <v>0.66728781804709447</v>
      </c>
      <c r="F577">
        <f t="shared" si="623"/>
        <v>0.56749754091955384</v>
      </c>
      <c r="G577">
        <f t="shared" si="623"/>
        <v>-0.26024843844186113</v>
      </c>
      <c r="H577">
        <f t="shared" si="623"/>
        <v>0.64168545786346376</v>
      </c>
      <c r="I577">
        <f t="shared" si="623"/>
        <v>0.30234740685415357</v>
      </c>
      <c r="J577">
        <f t="shared" si="623"/>
        <v>1</v>
      </c>
      <c r="K577">
        <f t="shared" si="623"/>
        <v>0.54423124004599011</v>
      </c>
      <c r="L577">
        <f t="shared" ref="L577:U577" si="624">IF(L310,IF(L123=1,1,(INDEX($Y$38:$Y$57,L$546,1)*L123*L123+INDEX($Y$38:$Y$57,$A577,1)-2*L123)/(1-L123)),0)</f>
        <v>0.27326205373970036</v>
      </c>
      <c r="M577">
        <f t="shared" si="624"/>
        <v>0.3916462458617615</v>
      </c>
      <c r="N577">
        <f t="shared" si="624"/>
        <v>-1.3207745895225669</v>
      </c>
      <c r="O577">
        <f t="shared" si="624"/>
        <v>0.66629193360323247</v>
      </c>
      <c r="P577">
        <f t="shared" si="624"/>
        <v>0.7072082672163108</v>
      </c>
      <c r="Q577">
        <f t="shared" si="624"/>
        <v>0.44596498127735346</v>
      </c>
      <c r="R577">
        <f t="shared" si="624"/>
        <v>0.21058823830224976</v>
      </c>
      <c r="S577">
        <f t="shared" si="624"/>
        <v>0.60631052044970224</v>
      </c>
      <c r="T577">
        <f t="shared" si="624"/>
        <v>-2.4824693884168418</v>
      </c>
      <c r="U577">
        <f t="shared" si="624"/>
        <v>0.16606694475788955</v>
      </c>
    </row>
    <row r="578" spans="1:21" x14ac:dyDescent="0.15">
      <c r="A578">
        <v>10</v>
      </c>
      <c r="B578">
        <f t="shared" si="606"/>
        <v>0.34095696381798074</v>
      </c>
      <c r="C578">
        <f t="shared" ref="C578:K578" si="625">IF(C311,IF(C124=1,1,(INDEX($Y$38:$Y$57,C$546,1)*C124*C124+INDEX($Y$38:$Y$57,$A578,1)-2*C124)/(1-C124)),0)</f>
        <v>0.32338309406537608</v>
      </c>
      <c r="D578">
        <f t="shared" si="625"/>
        <v>0.39595524448483016</v>
      </c>
      <c r="E578">
        <f t="shared" si="625"/>
        <v>0.42920415723748973</v>
      </c>
      <c r="F578">
        <f t="shared" si="625"/>
        <v>0.42264476085977509</v>
      </c>
      <c r="G578">
        <f t="shared" si="625"/>
        <v>-0.12170841037592467</v>
      </c>
      <c r="H578">
        <f t="shared" si="625"/>
        <v>0.34142677255565534</v>
      </c>
      <c r="I578">
        <f t="shared" si="625"/>
        <v>-2.0889380400017452</v>
      </c>
      <c r="J578">
        <f t="shared" si="625"/>
        <v>0.52601236826261</v>
      </c>
      <c r="K578">
        <f t="shared" si="625"/>
        <v>1</v>
      </c>
      <c r="L578">
        <f t="shared" ref="L578:U578" si="626">IF(L311,IF(L124=1,1,(INDEX($Y$38:$Y$57,L$546,1)*L124*L124+INDEX($Y$38:$Y$57,$A578,1)-2*L124)/(1-L124)),0)</f>
        <v>-0.25657165008121796</v>
      </c>
      <c r="M578">
        <f t="shared" si="626"/>
        <v>-0.84922046352024227</v>
      </c>
      <c r="N578">
        <f t="shared" si="626"/>
        <v>0.46369796837727273</v>
      </c>
      <c r="O578">
        <f t="shared" si="626"/>
        <v>0.38423066475642703</v>
      </c>
      <c r="P578">
        <f t="shared" si="626"/>
        <v>0.32952866350464116</v>
      </c>
      <c r="Q578">
        <f t="shared" si="626"/>
        <v>0.48438850925690696</v>
      </c>
      <c r="R578">
        <f t="shared" si="626"/>
        <v>-3.8770296604643324E-2</v>
      </c>
      <c r="S578">
        <f t="shared" si="626"/>
        <v>0.41905045756105291</v>
      </c>
      <c r="T578">
        <f t="shared" si="626"/>
        <v>0.53636079112436585</v>
      </c>
      <c r="U578">
        <f t="shared" si="626"/>
        <v>0.31409089208544416</v>
      </c>
    </row>
    <row r="579" spans="1:21" x14ac:dyDescent="0.15">
      <c r="A579">
        <v>11</v>
      </c>
      <c r="B579">
        <f t="shared" si="606"/>
        <v>0.44152064900207222</v>
      </c>
      <c r="C579">
        <f t="shared" ref="C579:K579" si="627">IF(C312,IF(C125=1,1,(INDEX($Y$38:$Y$57,C$546,1)*C125*C125+INDEX($Y$38:$Y$57,$A579,1)-2*C125)/(1-C125)),0)</f>
        <v>0.47836740187150334</v>
      </c>
      <c r="D579">
        <f t="shared" si="627"/>
        <v>0.32069250999667759</v>
      </c>
      <c r="E579">
        <f t="shared" si="627"/>
        <v>0.41215331833856189</v>
      </c>
      <c r="F579">
        <f t="shared" si="627"/>
        <v>0.35395338772666979</v>
      </c>
      <c r="G579">
        <f t="shared" si="627"/>
        <v>-0.82351445880782981</v>
      </c>
      <c r="H579">
        <f t="shared" si="627"/>
        <v>0.42103404370678643</v>
      </c>
      <c r="I579">
        <f t="shared" si="627"/>
        <v>-0.65246100059701029</v>
      </c>
      <c r="J579">
        <f t="shared" si="627"/>
        <v>0.11865569172802047</v>
      </c>
      <c r="K579">
        <f t="shared" si="627"/>
        <v>-0.4080769091367859</v>
      </c>
      <c r="L579">
        <f>IF(L312,IF(L125=1,1,(INDEX($Y$38:$Y$57,L$546,1)*L125*L125+INDEX($Y$38:$Y$57,$A579,1)-2*L125)/(1-L125)),0)</f>
        <v>1</v>
      </c>
      <c r="M579">
        <f t="shared" ref="M579:U579" si="628">IF(M312,IF(M125=1,1,(INDEX($Y$38:$Y$57,M$546,1)*M125*M125+INDEX($Y$38:$Y$57,$A579,1)-2*M125)/(1-M125)),0)</f>
        <v>-9.7695881716394983E-2</v>
      </c>
      <c r="N579">
        <f t="shared" si="628"/>
        <v>-9.9574214225461801E-4</v>
      </c>
      <c r="O579">
        <f t="shared" si="628"/>
        <v>0.36463612087740777</v>
      </c>
      <c r="P579">
        <f t="shared" si="628"/>
        <v>0.51871045423292539</v>
      </c>
      <c r="Q579">
        <f t="shared" si="628"/>
        <v>0.58801171411713826</v>
      </c>
      <c r="R579">
        <f t="shared" si="628"/>
        <v>-0.18582404294022983</v>
      </c>
      <c r="S579">
        <f t="shared" si="628"/>
        <v>0.27658125458400978</v>
      </c>
      <c r="T579">
        <f t="shared" si="628"/>
        <v>0.18946870128797025</v>
      </c>
      <c r="U579">
        <f t="shared" si="628"/>
        <v>-1.4482848066409411</v>
      </c>
    </row>
    <row r="580" spans="1:21" x14ac:dyDescent="0.15">
      <c r="A580">
        <v>12</v>
      </c>
      <c r="B580">
        <f t="shared" si="606"/>
        <v>-0.14657013300752714</v>
      </c>
      <c r="C580">
        <f t="shared" ref="C580:K580" si="629">IF(C313,IF(C126=1,1,(INDEX($Y$38:$Y$57,C$546,1)*C126*C126+INDEX($Y$38:$Y$57,$A580,1)-2*C126)/(1-C126)),0)</f>
        <v>0.22747261180433015</v>
      </c>
      <c r="D580">
        <f t="shared" si="629"/>
        <v>-0.21814331271032925</v>
      </c>
      <c r="E580">
        <f t="shared" si="629"/>
        <v>7.4072904893022581E-2</v>
      </c>
      <c r="F580">
        <f t="shared" si="629"/>
        <v>6.7288869902418322E-2</v>
      </c>
      <c r="G580">
        <f t="shared" si="629"/>
        <v>-0.75606829746904347</v>
      </c>
      <c r="H580">
        <f t="shared" si="629"/>
        <v>0.13718564639712238</v>
      </c>
      <c r="I580">
        <f t="shared" si="629"/>
        <v>-1.8892487077248876</v>
      </c>
      <c r="J580">
        <f t="shared" si="629"/>
        <v>0.27387844096218272</v>
      </c>
      <c r="K580">
        <f t="shared" si="629"/>
        <v>-0.97291870478975162</v>
      </c>
      <c r="L580">
        <f t="shared" ref="L580:U580" si="630">IF(L313,IF(L126=1,1,(INDEX($Y$38:$Y$57,L$546,1)*L126*L126+INDEX($Y$38:$Y$57,$A580,1)-2*L126)/(1-L126)),0)</f>
        <v>-6.4796677112612361E-2</v>
      </c>
      <c r="M580">
        <f t="shared" si="630"/>
        <v>1</v>
      </c>
      <c r="N580">
        <f t="shared" si="630"/>
        <v>7.0681743405411251E-2</v>
      </c>
      <c r="O580">
        <f t="shared" si="630"/>
        <v>0.22359620166831695</v>
      </c>
      <c r="P580">
        <f t="shared" si="630"/>
        <v>0.15968292583135041</v>
      </c>
      <c r="Q580">
        <f t="shared" si="630"/>
        <v>-0.53684480822548697</v>
      </c>
      <c r="R580">
        <f t="shared" si="630"/>
        <v>-0.70535914938497712</v>
      </c>
      <c r="S580">
        <f t="shared" si="630"/>
        <v>-0.30149779864972776</v>
      </c>
      <c r="T580">
        <f t="shared" si="630"/>
        <v>0.399862873050846</v>
      </c>
      <c r="U580">
        <f t="shared" si="630"/>
        <v>0.25453153048513077</v>
      </c>
    </row>
    <row r="581" spans="1:21" x14ac:dyDescent="0.15">
      <c r="A581">
        <v>13</v>
      </c>
      <c r="B581">
        <f t="shared" si="606"/>
        <v>0.42915948206593246</v>
      </c>
      <c r="C581">
        <f t="shared" ref="C581:K581" si="631">IF(C314,IF(C127=1,1,(INDEX($Y$38:$Y$57,C$546,1)*C127*C127+INDEX($Y$38:$Y$57,$A581,1)-2*C127)/(1-C127)),0)</f>
        <v>0.63138857644477386</v>
      </c>
      <c r="D581">
        <f t="shared" si="631"/>
        <v>0.27430422758787021</v>
      </c>
      <c r="E581">
        <f t="shared" si="631"/>
        <v>0.56751048125161041</v>
      </c>
      <c r="F581">
        <f t="shared" si="631"/>
        <v>0.35457548355314911</v>
      </c>
      <c r="G581">
        <f t="shared" si="631"/>
        <v>-0.52757537432613588</v>
      </c>
      <c r="H581">
        <f t="shared" si="631"/>
        <v>0.61146777203264746</v>
      </c>
      <c r="I581">
        <f t="shared" si="631"/>
        <v>0.23568205184491173</v>
      </c>
      <c r="J581">
        <f t="shared" si="631"/>
        <v>-1.3292455195561865</v>
      </c>
      <c r="K581">
        <f t="shared" si="631"/>
        <v>0.47636087917869674</v>
      </c>
      <c r="L581">
        <f t="shared" ref="L581:U581" si="632">IF(L314,IF(L127=1,1,(INDEX($Y$38:$Y$57,L$546,1)*L127*L127+INDEX($Y$38:$Y$57,$A581,1)-2*L127)/(1-L127)),0)</f>
        <v>0.15251923500128936</v>
      </c>
      <c r="M581">
        <f t="shared" si="632"/>
        <v>0.19073642831271911</v>
      </c>
      <c r="N581">
        <f t="shared" si="632"/>
        <v>1</v>
      </c>
      <c r="O581">
        <f t="shared" si="632"/>
        <v>0.62659859711035149</v>
      </c>
      <c r="P581">
        <f t="shared" si="632"/>
        <v>0.67334719713308733</v>
      </c>
      <c r="Q581">
        <f t="shared" si="632"/>
        <v>0.13199662481781932</v>
      </c>
      <c r="R581">
        <f t="shared" si="632"/>
        <v>8.0701779590478653E-2</v>
      </c>
      <c r="S581">
        <f t="shared" si="632"/>
        <v>0.51586435966669275</v>
      </c>
      <c r="T581">
        <f t="shared" si="632"/>
        <v>-1.2697460659137627</v>
      </c>
      <c r="U581">
        <f t="shared" si="632"/>
        <v>7.0008258979099597E-2</v>
      </c>
    </row>
    <row r="582" spans="1:21" x14ac:dyDescent="0.15">
      <c r="A582">
        <v>14</v>
      </c>
      <c r="B582">
        <f t="shared" si="606"/>
        <v>-0.2151367745339649</v>
      </c>
      <c r="C582">
        <f t="shared" ref="C582:K582" si="633">IF(C315,IF(C128=1,1,(INDEX($Y$38:$Y$57,C$546,1)*C128*C128+INDEX($Y$38:$Y$57,$A582,1)-2*C128)/(1-C128)),0)</f>
        <v>1.2316259180049839E-2</v>
      </c>
      <c r="D582">
        <f t="shared" si="633"/>
        <v>-8.2708506734320855E-2</v>
      </c>
      <c r="E582">
        <f t="shared" si="633"/>
        <v>-1.0132064088155673E-2</v>
      </c>
      <c r="F582">
        <f t="shared" si="633"/>
        <v>6.8774436774572151E-2</v>
      </c>
      <c r="G582">
        <f t="shared" si="633"/>
        <v>0.17312405281009005</v>
      </c>
      <c r="H582">
        <f t="shared" si="633"/>
        <v>-2.9441798433014541</v>
      </c>
      <c r="I582">
        <f t="shared" si="633"/>
        <v>0.10897317595730668</v>
      </c>
      <c r="J582">
        <f t="shared" si="633"/>
        <v>0.46350272137381221</v>
      </c>
      <c r="K582">
        <f t="shared" si="633"/>
        <v>0.17070752062518124</v>
      </c>
      <c r="L582">
        <f t="shared" ref="L582:U582" si="634">IF(L315,IF(L128=1,1,(INDEX($Y$38:$Y$57,L$546,1)*L128*L128+INDEX($Y$38:$Y$57,$A582,1)-2*L128)/(1-L128)),0)</f>
        <v>0.28142842959544523</v>
      </c>
      <c r="M582">
        <f t="shared" si="634"/>
        <v>0.10448169170924664</v>
      </c>
      <c r="N582">
        <f t="shared" si="634"/>
        <v>0.42511776074705027</v>
      </c>
      <c r="O582">
        <f t="shared" si="634"/>
        <v>1</v>
      </c>
      <c r="P582">
        <f t="shared" si="634"/>
        <v>-0.9594993108739257</v>
      </c>
      <c r="Q582">
        <f t="shared" si="634"/>
        <v>0.4316043059118993</v>
      </c>
      <c r="R582">
        <f t="shared" si="634"/>
        <v>-0.58362982537086305</v>
      </c>
      <c r="S582">
        <f t="shared" si="634"/>
        <v>0.13938768681093039</v>
      </c>
      <c r="T582">
        <f t="shared" si="634"/>
        <v>0.55020062172541784</v>
      </c>
      <c r="U582">
        <f t="shared" si="634"/>
        <v>0.32492870015925523</v>
      </c>
    </row>
    <row r="583" spans="1:21" x14ac:dyDescent="0.15">
      <c r="A583">
        <v>15</v>
      </c>
      <c r="B583">
        <f t="shared" si="606"/>
        <v>-0.24510126471584054</v>
      </c>
      <c r="C583">
        <f t="shared" ref="C583:K583" si="635">IF(C316,IF(C129=1,1,(INDEX($Y$38:$Y$57,C$546,1)*C129*C129+INDEX($Y$38:$Y$57,$A583,1)-2*C129)/(1-C129)),0)</f>
        <v>7.1295404729400158E-2</v>
      </c>
      <c r="D583">
        <f t="shared" si="635"/>
        <v>-5.2473809902865647E-2</v>
      </c>
      <c r="E583">
        <f t="shared" si="635"/>
        <v>3.5499287340069241E-2</v>
      </c>
      <c r="F583">
        <f t="shared" si="635"/>
        <v>0.11738912086777366</v>
      </c>
      <c r="G583">
        <f t="shared" si="635"/>
        <v>0.22819387274424491</v>
      </c>
      <c r="H583">
        <f t="shared" si="635"/>
        <v>-4.84268120628023</v>
      </c>
      <c r="I583">
        <f t="shared" si="635"/>
        <v>2.2191148440193337E-2</v>
      </c>
      <c r="J583">
        <f t="shared" si="635"/>
        <v>0.50414595533543149</v>
      </c>
      <c r="K583">
        <f t="shared" si="635"/>
        <v>0.10451216432805292</v>
      </c>
      <c r="L583">
        <f t="shared" ref="L583:U583" si="636">IF(L316,IF(L129=1,1,(INDEX($Y$38:$Y$57,L$546,1)*L129*L129+INDEX($Y$38:$Y$57,$A583,1)-2*L129)/(1-L129)),0)</f>
        <v>0.43571463710188618</v>
      </c>
      <c r="M583">
        <f t="shared" si="636"/>
        <v>3.110305439169863E-2</v>
      </c>
      <c r="N583">
        <f t="shared" si="636"/>
        <v>0.47191536273316931</v>
      </c>
      <c r="O583">
        <f t="shared" si="636"/>
        <v>-0.96760416247178771</v>
      </c>
      <c r="P583">
        <f t="shared" si="636"/>
        <v>1</v>
      </c>
      <c r="Q583">
        <f t="shared" si="636"/>
        <v>0.32053413634211125</v>
      </c>
      <c r="R583">
        <f t="shared" si="636"/>
        <v>-0.54078572505049927</v>
      </c>
      <c r="S583">
        <f t="shared" si="636"/>
        <v>0.12581796329421333</v>
      </c>
      <c r="T583">
        <f t="shared" si="636"/>
        <v>0.6814843446017137</v>
      </c>
      <c r="U583">
        <f t="shared" si="636"/>
        <v>0.5995066212092669</v>
      </c>
    </row>
    <row r="584" spans="1:21" x14ac:dyDescent="0.15">
      <c r="A584">
        <v>16</v>
      </c>
      <c r="B584">
        <f t="shared" si="606"/>
        <v>-0.26642907240893143</v>
      </c>
      <c r="C584">
        <f t="shared" ref="C584:K584" si="637">IF(C317,IF(C130=1,1,(INDEX($Y$38:$Y$57,C$546,1)*C130*C130+INDEX($Y$38:$Y$57,$A584,1)-2*C130)/(1-C130)),0)</f>
        <v>0.3085979144955332</v>
      </c>
      <c r="D584">
        <f t="shared" si="637"/>
        <v>-0.39910840281273374</v>
      </c>
      <c r="E584">
        <f t="shared" si="637"/>
        <v>0.19459020556792575</v>
      </c>
      <c r="F584">
        <f t="shared" si="637"/>
        <v>-6.3120510507275384E-3</v>
      </c>
      <c r="G584">
        <f t="shared" si="637"/>
        <v>-0.23407394762671097</v>
      </c>
      <c r="H584">
        <f t="shared" si="637"/>
        <v>0.26464949673602128</v>
      </c>
      <c r="I584">
        <f t="shared" si="637"/>
        <v>-7.8854075496904527E-2</v>
      </c>
      <c r="J584">
        <f t="shared" si="637"/>
        <v>0.15170639156562687</v>
      </c>
      <c r="K584">
        <f t="shared" si="637"/>
        <v>0.21636395633020578</v>
      </c>
      <c r="L584">
        <f t="shared" ref="L584:U584" si="638">IF(L317,IF(L130=1,1,(INDEX($Y$38:$Y$57,L$546,1)*L130*L130+INDEX($Y$38:$Y$57,$A584,1)-2*L130)/(1-L130)),0)</f>
        <v>0.45635265661307317</v>
      </c>
      <c r="M584">
        <f t="shared" si="638"/>
        <v>-0.75643247673543268</v>
      </c>
      <c r="N584">
        <f t="shared" si="638"/>
        <v>-0.18872547506785431</v>
      </c>
      <c r="O584">
        <f t="shared" si="638"/>
        <v>0.37149047140249952</v>
      </c>
      <c r="P584">
        <f t="shared" si="638"/>
        <v>0.26364209237907188</v>
      </c>
      <c r="Q584">
        <f t="shared" si="638"/>
        <v>1</v>
      </c>
      <c r="R584">
        <f t="shared" si="638"/>
        <v>-0.21819955801489946</v>
      </c>
      <c r="S584">
        <f t="shared" si="638"/>
        <v>9.4930452722140943E-2</v>
      </c>
      <c r="T584">
        <f t="shared" si="638"/>
        <v>0.36574760565976444</v>
      </c>
      <c r="U584">
        <f t="shared" si="638"/>
        <v>0.43065229658746479</v>
      </c>
    </row>
    <row r="585" spans="1:21" x14ac:dyDescent="0.15">
      <c r="A585">
        <v>17</v>
      </c>
      <c r="B585">
        <f t="shared" si="606"/>
        <v>-0.11436931602639679</v>
      </c>
      <c r="C585">
        <f t="shared" ref="C585:K585" si="639">IF(C318,IF(C131=1,1,(INDEX($Y$38:$Y$57,C$546,1)*C131*C131+INDEX($Y$38:$Y$57,$A585,1)-2*C131)/(1-C131)),0)</f>
        <v>4.596038029847125E-3</v>
      </c>
      <c r="D585">
        <f t="shared" si="639"/>
        <v>-5.9147129563197627E-2</v>
      </c>
      <c r="E585">
        <f t="shared" si="639"/>
        <v>-9.7740625705084849E-2</v>
      </c>
      <c r="F585">
        <f t="shared" si="639"/>
        <v>5.9085228246201649E-3</v>
      </c>
      <c r="G585">
        <f t="shared" si="639"/>
        <v>-0.37327238064493773</v>
      </c>
      <c r="H585">
        <f t="shared" si="639"/>
        <v>-0.30862664224520953</v>
      </c>
      <c r="I585">
        <f t="shared" si="639"/>
        <v>-0.28745517417246585</v>
      </c>
      <c r="J585">
        <f t="shared" si="639"/>
        <v>0.23195441870202338</v>
      </c>
      <c r="K585">
        <f t="shared" si="639"/>
        <v>7.1875625319662035E-3</v>
      </c>
      <c r="L585">
        <f t="shared" ref="L585:U585" si="640">IF(L318,IF(L131=1,1,(INDEX($Y$38:$Y$57,L$546,1)*L131*L131+INDEX($Y$38:$Y$57,$A585,1)-2*L131)/(1-L131)),0)</f>
        <v>5.2616679732049778E-3</v>
      </c>
      <c r="M585">
        <f t="shared" si="640"/>
        <v>-0.53464287340185368</v>
      </c>
      <c r="N585">
        <f t="shared" si="640"/>
        <v>0.11039886504086294</v>
      </c>
      <c r="O585">
        <f t="shared" si="640"/>
        <v>-0.2803696484087328</v>
      </c>
      <c r="P585">
        <f t="shared" si="640"/>
        <v>-0.23197416985486841</v>
      </c>
      <c r="Q585">
        <f t="shared" si="640"/>
        <v>0.13358484116076685</v>
      </c>
      <c r="R585">
        <f t="shared" si="640"/>
        <v>1</v>
      </c>
      <c r="S585">
        <f t="shared" si="640"/>
        <v>2.7701752044503439E-2</v>
      </c>
      <c r="T585">
        <f t="shared" si="640"/>
        <v>0.36965284477129778</v>
      </c>
      <c r="U585">
        <f t="shared" si="640"/>
        <v>0.19711594651091183</v>
      </c>
    </row>
    <row r="586" spans="1:21" x14ac:dyDescent="0.15">
      <c r="A586">
        <v>18</v>
      </c>
      <c r="B586">
        <f t="shared" si="606"/>
        <v>0.33945603083791537</v>
      </c>
      <c r="C586">
        <f t="shared" ref="C586:K586" si="641">IF(C319,IF(C132=1,1,(INDEX($Y$38:$Y$57,C$546,1)*C132*C132+INDEX($Y$38:$Y$57,$A586,1)-2*C132)/(1-C132)),0)</f>
        <v>0.10576874643041</v>
      </c>
      <c r="D586">
        <f t="shared" si="641"/>
        <v>0.55102402719035348</v>
      </c>
      <c r="E586">
        <f t="shared" si="641"/>
        <v>-0.58496068466681395</v>
      </c>
      <c r="F586">
        <f t="shared" si="641"/>
        <v>0.5049605743634441</v>
      </c>
      <c r="G586">
        <f t="shared" si="641"/>
        <v>0.20410632339163723</v>
      </c>
      <c r="H586">
        <f t="shared" si="641"/>
        <v>0.2537269417545876</v>
      </c>
      <c r="I586">
        <f t="shared" si="641"/>
        <v>0.31247486103206074</v>
      </c>
      <c r="J586">
        <f t="shared" si="641"/>
        <v>0.55947962357144865</v>
      </c>
      <c r="K586">
        <f t="shared" si="641"/>
        <v>0.38680278218888531</v>
      </c>
      <c r="L586">
        <f t="shared" ref="L586:U586" si="642">IF(L319,IF(L132=1,1,(INDEX($Y$38:$Y$57,L$546,1)*L132*L132+INDEX($Y$38:$Y$57,$A586,1)-2*L132)/(1-L132)),0)</f>
        <v>0.36993580624815769</v>
      </c>
      <c r="M586">
        <f t="shared" si="642"/>
        <v>-0.22514475467037209</v>
      </c>
      <c r="N586">
        <f t="shared" si="642"/>
        <v>0.47265434932018219</v>
      </c>
      <c r="O586">
        <f t="shared" si="642"/>
        <v>0.32240420889284843</v>
      </c>
      <c r="P586">
        <f t="shared" si="642"/>
        <v>0.31595737390457579</v>
      </c>
      <c r="Q586">
        <f t="shared" si="642"/>
        <v>0.34337139141479084</v>
      </c>
      <c r="R586">
        <f t="shared" si="642"/>
        <v>-5.5756311094730539E-2</v>
      </c>
      <c r="S586">
        <f t="shared" si="642"/>
        <v>1</v>
      </c>
      <c r="T586">
        <f t="shared" si="642"/>
        <v>0.63304898728348025</v>
      </c>
      <c r="U586">
        <f t="shared" si="642"/>
        <v>0.48817066711104196</v>
      </c>
    </row>
    <row r="587" spans="1:21" x14ac:dyDescent="0.15">
      <c r="A587">
        <v>19</v>
      </c>
      <c r="B587">
        <f t="shared" si="606"/>
        <v>0.85126148033026994</v>
      </c>
      <c r="C587">
        <f t="shared" ref="C587:K587" si="643">IF(C320,IF(C133=1,1,(INDEX($Y$38:$Y$57,C$546,1)*C133*C133+INDEX($Y$38:$Y$57,$A587,1)-2*C133)/(1-C133)),0)</f>
        <v>0.75113615364022146</v>
      </c>
      <c r="D587">
        <f t="shared" si="643"/>
        <v>0.71440917874190191</v>
      </c>
      <c r="E587">
        <f t="shared" si="643"/>
        <v>0.67198601361741284</v>
      </c>
      <c r="F587">
        <f t="shared" si="643"/>
        <v>0.67043721074555951</v>
      </c>
      <c r="G587">
        <f t="shared" si="643"/>
        <v>-0.16136551999800608</v>
      </c>
      <c r="H587">
        <f t="shared" si="643"/>
        <v>0.72560263118809798</v>
      </c>
      <c r="I587">
        <f t="shared" si="643"/>
        <v>0.33719660318614963</v>
      </c>
      <c r="J587">
        <f t="shared" si="643"/>
        <v>-2.5591733440972941</v>
      </c>
      <c r="K587">
        <f t="shared" si="643"/>
        <v>0.50115991398360049</v>
      </c>
      <c r="L587">
        <f t="shared" ref="L587:U587" si="644">IF(L320,IF(L133=1,1,(INDEX($Y$38:$Y$57,L$546,1)*L133*L133+INDEX($Y$38:$Y$57,$A587,1)-2*L133)/(1-L133)),0)</f>
        <v>0.28064076003642624</v>
      </c>
      <c r="M587">
        <f t="shared" si="644"/>
        <v>0.45618594973751281</v>
      </c>
      <c r="N587">
        <f t="shared" si="644"/>
        <v>-1.336472693829371</v>
      </c>
      <c r="O587">
        <f t="shared" si="644"/>
        <v>0.69584665818694857</v>
      </c>
      <c r="P587">
        <f t="shared" si="644"/>
        <v>0.8194491540579153</v>
      </c>
      <c r="Q587">
        <f t="shared" si="644"/>
        <v>0.5823408566497944</v>
      </c>
      <c r="R587">
        <f t="shared" si="644"/>
        <v>0.29025785136509152</v>
      </c>
      <c r="S587">
        <f t="shared" si="644"/>
        <v>0.62847145024899786</v>
      </c>
      <c r="T587">
        <f t="shared" si="644"/>
        <v>1</v>
      </c>
      <c r="U587">
        <f t="shared" si="644"/>
        <v>0.15393697938769393</v>
      </c>
    </row>
    <row r="588" spans="1:21" x14ac:dyDescent="0.15">
      <c r="A588">
        <v>20</v>
      </c>
      <c r="B588">
        <f t="shared" si="606"/>
        <v>0.49723165104076489</v>
      </c>
      <c r="C588">
        <f t="shared" ref="C588:K588" si="645">IF(C321,IF(C134=1,1,(INDEX($Y$38:$Y$57,C$546,1)*C134*C134+INDEX($Y$38:$Y$57,$A588,1)-2*C134)/(1-C134)),0)</f>
        <v>0.5781866437253621</v>
      </c>
      <c r="D588">
        <f t="shared" si="645"/>
        <v>0.34520398004425634</v>
      </c>
      <c r="E588">
        <f t="shared" si="645"/>
        <v>0.5333154420005165</v>
      </c>
      <c r="F588">
        <f t="shared" si="645"/>
        <v>0.38679851022989648</v>
      </c>
      <c r="G588">
        <f t="shared" si="645"/>
        <v>-0.35080387452914907</v>
      </c>
      <c r="H588">
        <f t="shared" si="645"/>
        <v>0.57214397115251159</v>
      </c>
      <c r="I588">
        <f t="shared" si="645"/>
        <v>5.1698227154445678E-2</v>
      </c>
      <c r="J588">
        <f t="shared" si="645"/>
        <v>5.644231592706328E-2</v>
      </c>
      <c r="K588">
        <f t="shared" si="645"/>
        <v>0.23144871102024286</v>
      </c>
      <c r="L588">
        <f t="shared" ref="L588:U588" si="646">IF(L321,IF(L134=1,1,(INDEX($Y$38:$Y$57,L$546,1)*L134*L134+INDEX($Y$38:$Y$57,$A588,1)-2*L134)/(1-L134)),0)</f>
        <v>-1.3880125960301071</v>
      </c>
      <c r="M588">
        <f t="shared" si="646"/>
        <v>0.27209058062293068</v>
      </c>
      <c r="N588">
        <f t="shared" si="646"/>
        <v>-3.5178980412227501E-2</v>
      </c>
      <c r="O588">
        <f t="shared" si="646"/>
        <v>0.45029003815086999</v>
      </c>
      <c r="P588">
        <f t="shared" si="646"/>
        <v>0.71226449105397194</v>
      </c>
      <c r="Q588">
        <f t="shared" si="646"/>
        <v>0.60425038888025173</v>
      </c>
      <c r="R588">
        <f t="shared" si="646"/>
        <v>6.6295850051511881E-2</v>
      </c>
      <c r="S588">
        <f t="shared" si="646"/>
        <v>0.44388084931155808</v>
      </c>
      <c r="T588">
        <f t="shared" si="646"/>
        <v>0.10871500232251614</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0.77078159691527426</v>
      </c>
      <c r="D591">
        <f t="shared" si="648"/>
        <v>0.76605613325755784</v>
      </c>
      <c r="E591">
        <f t="shared" si="648"/>
        <v>0.74587225823134384</v>
      </c>
      <c r="F591">
        <f t="shared" si="648"/>
        <v>0.78788363608863665</v>
      </c>
      <c r="G591">
        <f t="shared" si="648"/>
        <v>0.72186851769621319</v>
      </c>
      <c r="H591">
        <f t="shared" si="648"/>
        <v>0.75735904366516882</v>
      </c>
      <c r="I591">
        <f t="shared" si="648"/>
        <v>0.72879594738128495</v>
      </c>
      <c r="J591">
        <f t="shared" si="648"/>
        <v>0.62242908437415823</v>
      </c>
      <c r="K591">
        <f t="shared" si="648"/>
        <v>0.71548880909600132</v>
      </c>
      <c r="L591">
        <f>IF(L302,SQRT((1-L115*L115)*(1-L569)),0)</f>
        <v>0.64331200755658879</v>
      </c>
      <c r="M591">
        <f t="shared" ref="M591:U591" si="649">IF(M302,SQRT((1-M115*M115)*(1-M569)),0)</f>
        <v>0.76912138149310005</v>
      </c>
      <c r="N591">
        <f t="shared" si="649"/>
        <v>0.69575656192637481</v>
      </c>
      <c r="O591">
        <f t="shared" si="649"/>
        <v>0.79391088969362977</v>
      </c>
      <c r="P591">
        <f t="shared" si="649"/>
        <v>0.79746761910675068</v>
      </c>
      <c r="Q591">
        <f t="shared" si="649"/>
        <v>0.80297301915512997</v>
      </c>
      <c r="R591">
        <f t="shared" si="649"/>
        <v>0.69564745811947193</v>
      </c>
      <c r="S591">
        <f t="shared" si="649"/>
        <v>0.71130589695187141</v>
      </c>
      <c r="T591">
        <f t="shared" si="649"/>
        <v>0.37067641914792487</v>
      </c>
      <c r="U591">
        <f t="shared" si="649"/>
        <v>0.63593821634929626</v>
      </c>
    </row>
    <row r="592" spans="1:21" x14ac:dyDescent="0.15">
      <c r="A592">
        <v>2</v>
      </c>
      <c r="B592">
        <f t="shared" si="647"/>
        <v>0.79943104099957929</v>
      </c>
      <c r="C592">
        <f t="shared" ref="C592:K592" si="650">IF(C303,SQRT((1-C116*C116)*(1-C570)),0)</f>
        <v>0</v>
      </c>
      <c r="D592">
        <f t="shared" si="650"/>
        <v>0.77400686773860439</v>
      </c>
      <c r="E592">
        <f t="shared" si="650"/>
        <v>0.81375989871371857</v>
      </c>
      <c r="F592">
        <f t="shared" si="650"/>
        <v>0.75899381839572533</v>
      </c>
      <c r="G592">
        <f t="shared" si="650"/>
        <v>0.73737104286561983</v>
      </c>
      <c r="H592">
        <f t="shared" si="650"/>
        <v>0.79964398691316352</v>
      </c>
      <c r="I592">
        <f t="shared" si="650"/>
        <v>0.78515672844315687</v>
      </c>
      <c r="J592">
        <f t="shared" si="650"/>
        <v>0.6251266933262507</v>
      </c>
      <c r="K592">
        <f t="shared" si="650"/>
        <v>0.77313858553099435</v>
      </c>
      <c r="L592">
        <f t="shared" ref="L592:U592" si="651">IF(L303,SQRT((1-L116*L116)*(1-L570)),0)</f>
        <v>0.67972204816736848</v>
      </c>
      <c r="M592">
        <f t="shared" si="651"/>
        <v>0.78060993315746852</v>
      </c>
      <c r="N592">
        <f t="shared" si="651"/>
        <v>0.66247660140539755</v>
      </c>
      <c r="O592">
        <f t="shared" si="651"/>
        <v>0.81103241758856603</v>
      </c>
      <c r="P592">
        <f t="shared" si="651"/>
        <v>0.79679295569788466</v>
      </c>
      <c r="Q592">
        <f t="shared" si="651"/>
        <v>0.69599146182948668</v>
      </c>
      <c r="R592">
        <f t="shared" si="651"/>
        <v>0.78703692398760994</v>
      </c>
      <c r="S592">
        <f t="shared" si="651"/>
        <v>0.80296989166335309</v>
      </c>
      <c r="T592">
        <f t="shared" si="651"/>
        <v>0.54684721719288598</v>
      </c>
      <c r="U592">
        <f t="shared" si="651"/>
        <v>0.64685588369186087</v>
      </c>
    </row>
    <row r="593" spans="1:21" x14ac:dyDescent="0.15">
      <c r="A593">
        <v>3</v>
      </c>
      <c r="B593">
        <f t="shared" si="647"/>
        <v>0.79307211313279213</v>
      </c>
      <c r="C593">
        <f t="shared" ref="C593:K593" si="652">IF(C304,SQRT((1-C117*C117)*(1-C571)),0)</f>
        <v>0.78389241934733733</v>
      </c>
      <c r="D593">
        <f t="shared" si="652"/>
        <v>0</v>
      </c>
      <c r="E593">
        <f t="shared" si="652"/>
        <v>0.70458220357241386</v>
      </c>
      <c r="F593">
        <f t="shared" si="652"/>
        <v>0.84369714603793355</v>
      </c>
      <c r="G593">
        <f t="shared" si="652"/>
        <v>0.80197109486175</v>
      </c>
      <c r="H593">
        <f t="shared" si="652"/>
        <v>0.81930666667688534</v>
      </c>
      <c r="I593">
        <f t="shared" si="652"/>
        <v>0.78693007018490269</v>
      </c>
      <c r="J593">
        <f t="shared" si="652"/>
        <v>0.723119910762833</v>
      </c>
      <c r="K593">
        <f t="shared" si="652"/>
        <v>0.76709992366037139</v>
      </c>
      <c r="L593">
        <f t="shared" ref="L593:U593" si="653">IF(L304,SQRT((1-L117*L117)*(1-L571)),0)</f>
        <v>0.75789665843843324</v>
      </c>
      <c r="M593">
        <f t="shared" si="653"/>
        <v>0.84371241584453338</v>
      </c>
      <c r="N593">
        <f t="shared" si="653"/>
        <v>0.79423874691812779</v>
      </c>
      <c r="O593">
        <f t="shared" si="653"/>
        <v>0.83932413006915552</v>
      </c>
      <c r="P593">
        <f t="shared" si="653"/>
        <v>0.8336494338673387</v>
      </c>
      <c r="Q593">
        <f t="shared" si="653"/>
        <v>0.88029477837532455</v>
      </c>
      <c r="R593">
        <f t="shared" si="653"/>
        <v>0.79924746359087329</v>
      </c>
      <c r="S593">
        <f t="shared" si="653"/>
        <v>0.69628327788085587</v>
      </c>
      <c r="T593">
        <f t="shared" si="653"/>
        <v>0.59015147067483831</v>
      </c>
      <c r="U593">
        <f t="shared" si="653"/>
        <v>0.76294880417882249</v>
      </c>
    </row>
    <row r="594" spans="1:21" x14ac:dyDescent="0.15">
      <c r="A594">
        <v>4</v>
      </c>
      <c r="B594">
        <f t="shared" si="647"/>
        <v>0.78246161936634206</v>
      </c>
      <c r="C594">
        <f t="shared" ref="C594:K594" si="654">IF(C305,SQRT((1-C118*C118)*(1-C572)),0)</f>
        <v>0.81092934303512954</v>
      </c>
      <c r="D594">
        <f t="shared" si="654"/>
        <v>0.68597610597398428</v>
      </c>
      <c r="E594">
        <f t="shared" si="654"/>
        <v>0</v>
      </c>
      <c r="F594">
        <f t="shared" si="654"/>
        <v>0.72394141773400156</v>
      </c>
      <c r="G594">
        <f t="shared" si="654"/>
        <v>0.74834906162755499</v>
      </c>
      <c r="H594">
        <f t="shared" si="654"/>
        <v>0.79924974011994032</v>
      </c>
      <c r="I594">
        <f t="shared" si="654"/>
        <v>0.75045951522743626</v>
      </c>
      <c r="J594">
        <f t="shared" si="654"/>
        <v>0.63622571861034416</v>
      </c>
      <c r="K594">
        <f t="shared" si="654"/>
        <v>0.73862794439055801</v>
      </c>
      <c r="L594">
        <f t="shared" ref="L594:U594" si="655">IF(L305,SQRT((1-L118*L118)*(1-L572)),0)</f>
        <v>0.70367879022234847</v>
      </c>
      <c r="M594">
        <f t="shared" si="655"/>
        <v>0.80146149539249945</v>
      </c>
      <c r="N594">
        <f t="shared" si="655"/>
        <v>0.6885924355542552</v>
      </c>
      <c r="O594">
        <f t="shared" si="655"/>
        <v>0.80847130185899752</v>
      </c>
      <c r="P594">
        <f t="shared" si="655"/>
        <v>0.79810589380215524</v>
      </c>
      <c r="Q594">
        <f t="shared" si="655"/>
        <v>0.73629960888177437</v>
      </c>
      <c r="R594">
        <f t="shared" si="655"/>
        <v>0.77057340705542743</v>
      </c>
      <c r="S594">
        <f t="shared" si="655"/>
        <v>0.78460890953160789</v>
      </c>
      <c r="T594">
        <f t="shared" si="655"/>
        <v>0.60057804776108248</v>
      </c>
      <c r="U594">
        <f t="shared" si="655"/>
        <v>0.66464712690758565</v>
      </c>
    </row>
    <row r="595" spans="1:21" x14ac:dyDescent="0.15">
      <c r="A595">
        <v>5</v>
      </c>
      <c r="B595">
        <f t="shared" si="647"/>
        <v>0.8260330121698195</v>
      </c>
      <c r="C595">
        <f t="shared" ref="C595:K595" si="656">IF(C306,SQRT((1-C119*C119)*(1-C573)),0)</f>
        <v>0.7834147587702861</v>
      </c>
      <c r="D595">
        <f t="shared" si="656"/>
        <v>0.84763982875019872</v>
      </c>
      <c r="E595">
        <f t="shared" si="656"/>
        <v>0.75643999942235984</v>
      </c>
      <c r="F595">
        <f t="shared" si="656"/>
        <v>0</v>
      </c>
      <c r="G595">
        <f t="shared" si="656"/>
        <v>0.80707126762330994</v>
      </c>
      <c r="H595">
        <f t="shared" si="656"/>
        <v>0.81375532728118138</v>
      </c>
      <c r="I595">
        <f t="shared" si="656"/>
        <v>0.79576861398400345</v>
      </c>
      <c r="J595">
        <f t="shared" si="656"/>
        <v>0.72637741120362631</v>
      </c>
      <c r="K595">
        <f t="shared" si="656"/>
        <v>0.77499576391254765</v>
      </c>
      <c r="L595">
        <f t="shared" ref="L595:U595" si="657">IF(L306,SQRT((1-L119*L119)*(1-L573)),0)</f>
        <v>0.76157924947937738</v>
      </c>
      <c r="M595">
        <f t="shared" si="657"/>
        <v>0.83709538568424635</v>
      </c>
      <c r="N595">
        <f t="shared" si="657"/>
        <v>0.79551637014175136</v>
      </c>
      <c r="O595">
        <f t="shared" si="657"/>
        <v>0.82451339087040787</v>
      </c>
      <c r="P595">
        <f t="shared" si="657"/>
        <v>0.8109487567681366</v>
      </c>
      <c r="Q595">
        <f t="shared" si="657"/>
        <v>0.83028647133135303</v>
      </c>
      <c r="R595">
        <f t="shared" si="657"/>
        <v>0.82193442903178016</v>
      </c>
      <c r="S595">
        <f t="shared" si="657"/>
        <v>0.73401678679661642</v>
      </c>
      <c r="T595">
        <f t="shared" si="657"/>
        <v>0.6397732819048092</v>
      </c>
      <c r="U595">
        <f t="shared" si="657"/>
        <v>0.76445457920295545</v>
      </c>
    </row>
    <row r="596" spans="1:21" x14ac:dyDescent="0.15">
      <c r="A596">
        <v>6</v>
      </c>
      <c r="B596">
        <f t="shared" si="647"/>
        <v>0.69974863159686496</v>
      </c>
      <c r="C596">
        <f t="shared" ref="C596:K596" si="658">IF(C307,SQRT((1-C120*C120)*(1-C574)),0)</f>
        <v>0.66320762639692954</v>
      </c>
      <c r="D596">
        <f t="shared" si="658"/>
        <v>0.73156218901102565</v>
      </c>
      <c r="E596">
        <f t="shared" si="658"/>
        <v>0.68387042018468303</v>
      </c>
      <c r="F596">
        <f t="shared" si="658"/>
        <v>0.71893569040336724</v>
      </c>
      <c r="G596">
        <f t="shared" si="658"/>
        <v>0</v>
      </c>
      <c r="H596">
        <f t="shared" si="658"/>
        <v>0.68490708244323828</v>
      </c>
      <c r="I596">
        <f t="shared" si="658"/>
        <v>0.60365471421645966</v>
      </c>
      <c r="J596">
        <f t="shared" si="658"/>
        <v>0.64198955541550606</v>
      </c>
      <c r="K596">
        <f t="shared" si="658"/>
        <v>0.6830074237980539</v>
      </c>
      <c r="L596">
        <f t="shared" ref="L596:U596" si="659">IF(L307,SQRT((1-L120*L120)*(1-L574)),0)</f>
        <v>0.73173992505807806</v>
      </c>
      <c r="M596">
        <f t="shared" si="659"/>
        <v>0.71176499504350221</v>
      </c>
      <c r="N596">
        <f t="shared" si="659"/>
        <v>0.61245039517430155</v>
      </c>
      <c r="O596">
        <f t="shared" si="659"/>
        <v>0.69285706950453951</v>
      </c>
      <c r="P596">
        <f t="shared" si="659"/>
        <v>0.67204899963611164</v>
      </c>
      <c r="Q596">
        <f t="shared" si="659"/>
        <v>0.77279428396638872</v>
      </c>
      <c r="R596">
        <f t="shared" si="659"/>
        <v>0.59556659545362189</v>
      </c>
      <c r="S596">
        <f t="shared" si="659"/>
        <v>0.70780534896329839</v>
      </c>
      <c r="T596">
        <f t="shared" si="659"/>
        <v>0.70761191948114588</v>
      </c>
      <c r="U596">
        <f t="shared" si="659"/>
        <v>0.72245697474194914</v>
      </c>
    </row>
    <row r="597" spans="1:21" x14ac:dyDescent="0.15">
      <c r="A597">
        <v>7</v>
      </c>
      <c r="B597">
        <f t="shared" si="647"/>
        <v>0.77434625281619318</v>
      </c>
      <c r="C597">
        <f t="shared" ref="C597:K597" si="660">IF(C308,SQRT((1-C121*C121)*(1-C575)),0)</f>
        <v>0.77740240041401354</v>
      </c>
      <c r="D597">
        <f t="shared" si="660"/>
        <v>0.78925256652183406</v>
      </c>
      <c r="E597">
        <f t="shared" si="660"/>
        <v>0.78343870977860153</v>
      </c>
      <c r="F597">
        <f t="shared" si="660"/>
        <v>0.76778347189482721</v>
      </c>
      <c r="G597">
        <f t="shared" si="660"/>
        <v>0.73049908400429753</v>
      </c>
      <c r="H597">
        <f t="shared" si="660"/>
        <v>0</v>
      </c>
      <c r="I597">
        <f t="shared" si="660"/>
        <v>0.75281309110453787</v>
      </c>
      <c r="J597">
        <f t="shared" si="660"/>
        <v>0.62979985970599928</v>
      </c>
      <c r="K597">
        <f t="shared" si="660"/>
        <v>0.74082653174413282</v>
      </c>
      <c r="L597">
        <f t="shared" ref="L597:U597" si="661">IF(L308,SQRT((1-L121*L121)*(1-L575)),0)</f>
        <v>0.67859599696688244</v>
      </c>
      <c r="M597">
        <f t="shared" si="661"/>
        <v>0.77099044870867428</v>
      </c>
      <c r="N597">
        <f t="shared" si="661"/>
        <v>0.64416221928312911</v>
      </c>
      <c r="O597">
        <f t="shared" si="661"/>
        <v>0.82951165028459506</v>
      </c>
      <c r="P597">
        <f t="shared" si="661"/>
        <v>0.82344219294683163</v>
      </c>
      <c r="Q597">
        <f t="shared" si="661"/>
        <v>0.68729860176969348</v>
      </c>
      <c r="R597">
        <f t="shared" si="661"/>
        <v>0.71600899138973562</v>
      </c>
      <c r="S597">
        <f t="shared" si="661"/>
        <v>0.75482881097869114</v>
      </c>
      <c r="T597">
        <f t="shared" si="661"/>
        <v>0.5350164673977007</v>
      </c>
      <c r="U597">
        <f t="shared" si="661"/>
        <v>0.62026608932250404</v>
      </c>
    </row>
    <row r="598" spans="1:21" x14ac:dyDescent="0.15">
      <c r="A598">
        <v>8</v>
      </c>
      <c r="B598">
        <f t="shared" si="647"/>
        <v>0.71566228073520755</v>
      </c>
      <c r="C598">
        <f t="shared" ref="C598:K598" si="662">IF(C309,SQRT((1-C122*C122)*(1-C576)),0)</f>
        <v>0.72920210163857591</v>
      </c>
      <c r="D598">
        <f t="shared" si="662"/>
        <v>0.7190397104939017</v>
      </c>
      <c r="E598">
        <f t="shared" si="662"/>
        <v>0.69548742873634029</v>
      </c>
      <c r="F598">
        <f t="shared" si="662"/>
        <v>0.71267675522945562</v>
      </c>
      <c r="G598">
        <f t="shared" si="662"/>
        <v>0.60733684570089019</v>
      </c>
      <c r="H598">
        <f t="shared" si="662"/>
        <v>0.7191919376986784</v>
      </c>
      <c r="I598">
        <f t="shared" si="662"/>
        <v>0</v>
      </c>
      <c r="J598">
        <f t="shared" si="662"/>
        <v>0.70496277636921179</v>
      </c>
      <c r="K598">
        <f t="shared" si="662"/>
        <v>0.56284771711505899</v>
      </c>
      <c r="L598">
        <f t="shared" ref="L598:U598" si="663">IF(L309,SQRT((1-L122*L122)*(1-L576)),0)</f>
        <v>0.75345685645615756</v>
      </c>
      <c r="M598">
        <f t="shared" si="663"/>
        <v>0.6846118384478721</v>
      </c>
      <c r="N598">
        <f t="shared" si="663"/>
        <v>0.71137122850675538</v>
      </c>
      <c r="O598">
        <f t="shared" si="663"/>
        <v>0.72173509195723817</v>
      </c>
      <c r="P598">
        <f t="shared" si="663"/>
        <v>0.74148625365036958</v>
      </c>
      <c r="Q598">
        <f t="shared" si="663"/>
        <v>0.75564489695705339</v>
      </c>
      <c r="R598">
        <f t="shared" si="663"/>
        <v>0.63546873884410016</v>
      </c>
      <c r="S598">
        <f t="shared" si="663"/>
        <v>0.70109768003057826</v>
      </c>
      <c r="T598">
        <f t="shared" si="663"/>
        <v>0.69436716036634916</v>
      </c>
      <c r="U598">
        <f t="shared" si="663"/>
        <v>0.73815635157722981</v>
      </c>
    </row>
    <row r="599" spans="1:21" x14ac:dyDescent="0.15">
      <c r="A599">
        <v>9</v>
      </c>
      <c r="B599">
        <f t="shared" si="647"/>
        <v>0.5941829808583845</v>
      </c>
      <c r="C599">
        <f t="shared" ref="C599:K599" si="664">IF(C310,SQRT((1-C123*C123)*(1-C577)),0)</f>
        <v>0.53601965827539544</v>
      </c>
      <c r="D599">
        <f t="shared" si="664"/>
        <v>0.63409553662158324</v>
      </c>
      <c r="E599">
        <f t="shared" si="664"/>
        <v>0.55731580802006009</v>
      </c>
      <c r="F599">
        <f t="shared" si="664"/>
        <v>0.61995775080199278</v>
      </c>
      <c r="G599">
        <f t="shared" si="664"/>
        <v>0.64190093400505699</v>
      </c>
      <c r="H599">
        <f t="shared" si="664"/>
        <v>0.57442122538746132</v>
      </c>
      <c r="I599">
        <f t="shared" si="664"/>
        <v>0.69622943837997198</v>
      </c>
      <c r="J599">
        <f t="shared" si="664"/>
        <v>0</v>
      </c>
      <c r="K599">
        <f t="shared" si="664"/>
        <v>0.62768208554675853</v>
      </c>
      <c r="L599">
        <f t="shared" ref="L599:U599" si="665">IF(L310,SQRT((1-L123*L123)*(1-L577)),0)</f>
        <v>0.72043400774119937</v>
      </c>
      <c r="M599">
        <f t="shared" si="665"/>
        <v>0.68947735945845157</v>
      </c>
      <c r="N599">
        <f t="shared" si="665"/>
        <v>0.54571025754561531</v>
      </c>
      <c r="O599">
        <f t="shared" si="665"/>
        <v>0.55891822378433598</v>
      </c>
      <c r="P599">
        <f t="shared" si="665"/>
        <v>0.52793607700928435</v>
      </c>
      <c r="Q599">
        <f t="shared" si="665"/>
        <v>0.68075371612993341</v>
      </c>
      <c r="R599">
        <f t="shared" si="665"/>
        <v>0.69206572256303334</v>
      </c>
      <c r="S599">
        <f t="shared" si="665"/>
        <v>0.59587406613845439</v>
      </c>
      <c r="T599">
        <f t="shared" si="665"/>
        <v>0.57970260052533173</v>
      </c>
      <c r="U599">
        <f t="shared" si="665"/>
        <v>0.7261519609707805</v>
      </c>
    </row>
    <row r="600" spans="1:21" x14ac:dyDescent="0.15">
      <c r="A600">
        <v>10</v>
      </c>
      <c r="B600">
        <f t="shared" si="647"/>
        <v>0.70303664387139586</v>
      </c>
      <c r="C600">
        <f t="shared" ref="C600:K600" si="666">IF(C311,SQRT((1-C124*C124)*(1-C578)),0)</f>
        <v>0.71587744048434487</v>
      </c>
      <c r="D600">
        <f t="shared" si="666"/>
        <v>0.69679509115842742</v>
      </c>
      <c r="E600">
        <f t="shared" si="666"/>
        <v>0.68372342610343406</v>
      </c>
      <c r="F600">
        <f t="shared" si="666"/>
        <v>0.6891032029309736</v>
      </c>
      <c r="G600">
        <f t="shared" si="666"/>
        <v>0.69014466160487875</v>
      </c>
      <c r="H600">
        <f t="shared" si="666"/>
        <v>0.70705810419457193</v>
      </c>
      <c r="I600">
        <f t="shared" si="666"/>
        <v>0.56319776698850654</v>
      </c>
      <c r="J600">
        <f t="shared" si="666"/>
        <v>0.6401046197191691</v>
      </c>
      <c r="K600">
        <f t="shared" si="666"/>
        <v>0</v>
      </c>
      <c r="L600">
        <f t="shared" ref="L600:U600" si="667">IF(L311,SQRT((1-L124*L124)*(1-L578)),0)</f>
        <v>0.76266165148631893</v>
      </c>
      <c r="M600">
        <f t="shared" si="667"/>
        <v>0.72052874166589809</v>
      </c>
      <c r="N600">
        <f t="shared" si="667"/>
        <v>0.66555473132757625</v>
      </c>
      <c r="O600">
        <f t="shared" si="667"/>
        <v>0.70570311888082948</v>
      </c>
      <c r="P600">
        <f t="shared" si="667"/>
        <v>0.7234061918171778</v>
      </c>
      <c r="Q600">
        <f t="shared" si="667"/>
        <v>0.66823405228819899</v>
      </c>
      <c r="R600">
        <f t="shared" si="667"/>
        <v>0.68808283386028102</v>
      </c>
      <c r="S600">
        <f t="shared" si="667"/>
        <v>0.68326520481161557</v>
      </c>
      <c r="T600">
        <f t="shared" si="667"/>
        <v>0.63696535537684928</v>
      </c>
      <c r="U600">
        <f t="shared" si="667"/>
        <v>0.71503594520913982</v>
      </c>
    </row>
    <row r="601" spans="1:21" x14ac:dyDescent="0.15">
      <c r="A601">
        <v>11</v>
      </c>
      <c r="B601">
        <f t="shared" si="647"/>
        <v>0.70629706670402315</v>
      </c>
      <c r="C601">
        <f t="shared" ref="C601:K601" si="668">IF(C312,SQRT((1-C125*C125)*(1-C579)),0)</f>
        <v>0.69008561004350732</v>
      </c>
      <c r="D601">
        <f t="shared" si="668"/>
        <v>0.75688159674848632</v>
      </c>
      <c r="E601">
        <f t="shared" si="668"/>
        <v>0.72076411734180967</v>
      </c>
      <c r="F601">
        <f t="shared" si="668"/>
        <v>0.74578373558754107</v>
      </c>
      <c r="G601">
        <f t="shared" si="668"/>
        <v>0.77149355195203162</v>
      </c>
      <c r="H601">
        <f t="shared" si="668"/>
        <v>0.71617539446486078</v>
      </c>
      <c r="I601">
        <f t="shared" si="668"/>
        <v>0.79275706145936742</v>
      </c>
      <c r="J601">
        <f t="shared" si="668"/>
        <v>0.79337422805004221</v>
      </c>
      <c r="K601">
        <f t="shared" si="668"/>
        <v>0.80733070317705125</v>
      </c>
      <c r="L601">
        <f t="shared" ref="L601:U601" si="669">IF(L312,SQRT((1-L125*L125)*(1-L579)),0)</f>
        <v>0</v>
      </c>
      <c r="M601">
        <f t="shared" si="669"/>
        <v>0.83413727633169454</v>
      </c>
      <c r="N601">
        <f t="shared" si="669"/>
        <v>0.80556186539962027</v>
      </c>
      <c r="O601">
        <f t="shared" si="669"/>
        <v>0.74328988079895975</v>
      </c>
      <c r="P601">
        <f t="shared" si="669"/>
        <v>0.66964276120107047</v>
      </c>
      <c r="Q601">
        <f t="shared" si="669"/>
        <v>0.6275047474636759</v>
      </c>
      <c r="R601">
        <f t="shared" si="669"/>
        <v>0.80045185314151324</v>
      </c>
      <c r="S601">
        <f t="shared" si="669"/>
        <v>0.76611791602510326</v>
      </c>
      <c r="T601">
        <f t="shared" si="669"/>
        <v>0.78763240314122551</v>
      </c>
      <c r="U601">
        <f t="shared" si="669"/>
        <v>0.81310700339896258</v>
      </c>
    </row>
    <row r="602" spans="1:21" x14ac:dyDescent="0.15">
      <c r="A602">
        <v>12</v>
      </c>
      <c r="B602">
        <f t="shared" si="647"/>
        <v>0.79943893387845322</v>
      </c>
      <c r="C602">
        <f t="shared" ref="C602:K602" si="670">IF(C313,SQRT((1-C126*C126)*(1-C580)),0)</f>
        <v>0.77436729353143996</v>
      </c>
      <c r="D602">
        <f t="shared" si="670"/>
        <v>0.83146818063181305</v>
      </c>
      <c r="E602">
        <f t="shared" si="670"/>
        <v>0.80148819254471038</v>
      </c>
      <c r="F602">
        <f t="shared" si="670"/>
        <v>0.81028064533806987</v>
      </c>
      <c r="G602">
        <f t="shared" si="670"/>
        <v>0.74341256238414977</v>
      </c>
      <c r="H602">
        <f t="shared" si="670"/>
        <v>0.78774118796130621</v>
      </c>
      <c r="I602">
        <f t="shared" si="670"/>
        <v>0.7007671519625569</v>
      </c>
      <c r="J602">
        <f t="shared" si="670"/>
        <v>0.75326290226213333</v>
      </c>
      <c r="K602">
        <f t="shared" si="670"/>
        <v>0.74423751723422671</v>
      </c>
      <c r="L602">
        <f t="shared" ref="L602:U602" si="671">IF(L313,SQRT((1-L126*L126)*(1-L580)),0)</f>
        <v>0.82154216044922623</v>
      </c>
      <c r="M602">
        <f t="shared" si="671"/>
        <v>0</v>
      </c>
      <c r="N602">
        <f t="shared" si="671"/>
        <v>0.78364168519182387</v>
      </c>
      <c r="O602">
        <f t="shared" si="671"/>
        <v>0.7827093956046477</v>
      </c>
      <c r="P602">
        <f t="shared" si="671"/>
        <v>0.79911458876120522</v>
      </c>
      <c r="Q602">
        <f t="shared" si="671"/>
        <v>0.88702373742063778</v>
      </c>
      <c r="R602">
        <f t="shared" si="671"/>
        <v>0.73190529232187873</v>
      </c>
      <c r="S602">
        <f t="shared" si="671"/>
        <v>0.80059364472505179</v>
      </c>
      <c r="T602">
        <f t="shared" si="671"/>
        <v>0.71775352592679864</v>
      </c>
      <c r="U602">
        <f t="shared" si="671"/>
        <v>0.76550026254867676</v>
      </c>
    </row>
    <row r="603" spans="1:21" x14ac:dyDescent="0.15">
      <c r="A603">
        <v>13</v>
      </c>
      <c r="B603">
        <f t="shared" si="647"/>
        <v>0.67496652994630468</v>
      </c>
      <c r="C603">
        <f t="shared" ref="C603:K603" si="672">IF(C314,SQRT((1-C127*C127)*(1-C581)),0)</f>
        <v>0.58252142873297386</v>
      </c>
      <c r="D603">
        <f t="shared" si="672"/>
        <v>0.72332597557359468</v>
      </c>
      <c r="E603">
        <f t="shared" si="672"/>
        <v>0.61991015688011142</v>
      </c>
      <c r="F603">
        <f t="shared" si="672"/>
        <v>0.70694618646931751</v>
      </c>
      <c r="G603">
        <f t="shared" si="672"/>
        <v>0.61402522621295375</v>
      </c>
      <c r="H603">
        <f t="shared" si="672"/>
        <v>0.59435350750039828</v>
      </c>
      <c r="I603">
        <f t="shared" si="672"/>
        <v>0.7062756913065249</v>
      </c>
      <c r="J603">
        <f t="shared" si="672"/>
        <v>0.54670528370441263</v>
      </c>
      <c r="K603">
        <f t="shared" si="672"/>
        <v>0.65765041202975683</v>
      </c>
      <c r="L603">
        <f t="shared" ref="L603:U603" si="673">IF(L314,SQRT((1-L127*L127)*(1-L581)),0)</f>
        <v>0.74122098926126911</v>
      </c>
      <c r="M603">
        <f t="shared" si="673"/>
        <v>0.73127426683738295</v>
      </c>
      <c r="N603">
        <f t="shared" si="673"/>
        <v>0</v>
      </c>
      <c r="O603">
        <f t="shared" si="673"/>
        <v>0.58674935758731084</v>
      </c>
      <c r="P603">
        <f t="shared" si="673"/>
        <v>0.55452767907557243</v>
      </c>
      <c r="Q603">
        <f t="shared" si="673"/>
        <v>0.76973072321514924</v>
      </c>
      <c r="R603">
        <f t="shared" si="673"/>
        <v>0.68864403542453778</v>
      </c>
      <c r="S603">
        <f t="shared" si="673"/>
        <v>0.64320868624740724</v>
      </c>
      <c r="T603">
        <f t="shared" si="673"/>
        <v>0.62617116654705396</v>
      </c>
      <c r="U603">
        <f t="shared" si="673"/>
        <v>0.73523958793621602</v>
      </c>
    </row>
    <row r="604" spans="1:21" x14ac:dyDescent="0.15">
      <c r="A604">
        <v>14</v>
      </c>
      <c r="B604">
        <f t="shared" si="647"/>
        <v>0.87454124293044544</v>
      </c>
      <c r="C604">
        <f t="shared" ref="C604:K604" si="674">IF(C315,SQRT((1-C128*C128)*(1-C582)),0)</f>
        <v>0.86023824153365591</v>
      </c>
      <c r="D604">
        <f t="shared" si="674"/>
        <v>0.87742110718713806</v>
      </c>
      <c r="E604">
        <f t="shared" si="674"/>
        <v>0.86295662884820556</v>
      </c>
      <c r="F604">
        <f t="shared" si="674"/>
        <v>0.85252442973329512</v>
      </c>
      <c r="G604">
        <f t="shared" si="674"/>
        <v>0.81726063121099579</v>
      </c>
      <c r="H604">
        <f t="shared" si="674"/>
        <v>0.85143924208954158</v>
      </c>
      <c r="I604">
        <f t="shared" si="674"/>
        <v>0.83258072241797443</v>
      </c>
      <c r="J604">
        <f t="shared" si="674"/>
        <v>0.70867755739645111</v>
      </c>
      <c r="K604">
        <f t="shared" si="674"/>
        <v>0.81896788458478131</v>
      </c>
      <c r="L604">
        <f t="shared" ref="L604:U604" si="675">IF(L315,SQRT((1-L128*L128)*(1-L582)),0)</f>
        <v>0.79046378046378374</v>
      </c>
      <c r="M604">
        <f t="shared" si="675"/>
        <v>0.84060884612864506</v>
      </c>
      <c r="N604">
        <f t="shared" si="675"/>
        <v>0.72803808037878204</v>
      </c>
      <c r="O604">
        <f t="shared" si="675"/>
        <v>0</v>
      </c>
      <c r="P604">
        <f t="shared" si="675"/>
        <v>0.94914200424392869</v>
      </c>
      <c r="Q604">
        <f t="shared" si="675"/>
        <v>0.72767348927926268</v>
      </c>
      <c r="R604">
        <f t="shared" si="675"/>
        <v>0.85621485703618982</v>
      </c>
      <c r="S604">
        <f t="shared" si="675"/>
        <v>0.82843150621201778</v>
      </c>
      <c r="T604">
        <f t="shared" si="675"/>
        <v>0.65865300956153572</v>
      </c>
      <c r="U604">
        <f t="shared" si="675"/>
        <v>0.77301241087171335</v>
      </c>
    </row>
    <row r="605" spans="1:21" x14ac:dyDescent="0.15">
      <c r="A605">
        <v>15</v>
      </c>
      <c r="B605">
        <f t="shared" si="647"/>
        <v>0.87979551885829488</v>
      </c>
      <c r="C605">
        <f t="shared" ref="C605:K605" si="676">IF(C316,SQRT((1-C129*C129)*(1-C583)),0)</f>
        <v>0.8508906117665832</v>
      </c>
      <c r="D605">
        <f t="shared" si="676"/>
        <v>0.87545490836144135</v>
      </c>
      <c r="E605">
        <f t="shared" si="676"/>
        <v>0.85723426592522045</v>
      </c>
      <c r="F605">
        <f t="shared" si="676"/>
        <v>0.84298569123486267</v>
      </c>
      <c r="G605">
        <f t="shared" si="676"/>
        <v>0.80448620791301906</v>
      </c>
      <c r="H605">
        <f t="shared" si="676"/>
        <v>0.83889111248710435</v>
      </c>
      <c r="I605">
        <f t="shared" si="676"/>
        <v>0.85038854474576153</v>
      </c>
      <c r="J605">
        <f t="shared" si="676"/>
        <v>0.68703500620061064</v>
      </c>
      <c r="K605">
        <f t="shared" si="676"/>
        <v>0.83603018710735022</v>
      </c>
      <c r="L605">
        <f t="shared" ref="L605:U605" si="677">IF(L316,SQRT((1-L129*L129)*(1-L583)),0)</f>
        <v>0.72508572800602022</v>
      </c>
      <c r="M605">
        <f t="shared" si="677"/>
        <v>0.85807699502193513</v>
      </c>
      <c r="N605">
        <f t="shared" si="677"/>
        <v>0.70506929314685773</v>
      </c>
      <c r="O605">
        <f t="shared" si="677"/>
        <v>0.95110289213358568</v>
      </c>
      <c r="P605">
        <f t="shared" si="677"/>
        <v>0</v>
      </c>
      <c r="Q605">
        <f t="shared" si="677"/>
        <v>0.77991148544464406</v>
      </c>
      <c r="R605">
        <f t="shared" si="677"/>
        <v>0.86309238395819865</v>
      </c>
      <c r="S605">
        <f t="shared" si="677"/>
        <v>0.83367519008073609</v>
      </c>
      <c r="T605">
        <f t="shared" si="677"/>
        <v>0.56235604568564035</v>
      </c>
      <c r="U605">
        <f t="shared" si="677"/>
        <v>0.62596651649680735</v>
      </c>
    </row>
    <row r="606" spans="1:21" x14ac:dyDescent="0.15">
      <c r="A606">
        <v>16</v>
      </c>
      <c r="B606">
        <f t="shared" si="647"/>
        <v>0.91265916719823614</v>
      </c>
      <c r="C606">
        <f t="shared" ref="C606:K606" si="678">IF(C317,SQRT((1-C130*C130)*(1-C584)),0)</f>
        <v>0.79205957673761351</v>
      </c>
      <c r="D606">
        <f t="shared" si="678"/>
        <v>0.94022801111830179</v>
      </c>
      <c r="E606">
        <f t="shared" si="678"/>
        <v>0.83369219714691012</v>
      </c>
      <c r="F606">
        <f t="shared" si="678"/>
        <v>0.88954441516629223</v>
      </c>
      <c r="G606">
        <f t="shared" si="678"/>
        <v>0.90345588389932519</v>
      </c>
      <c r="H606">
        <f t="shared" si="678"/>
        <v>0.80852918974979804</v>
      </c>
      <c r="I606">
        <f t="shared" si="678"/>
        <v>0.889617468452372</v>
      </c>
      <c r="J606">
        <f t="shared" si="678"/>
        <v>0.84235374339181346</v>
      </c>
      <c r="K606">
        <f t="shared" si="678"/>
        <v>0.82380516576197071</v>
      </c>
      <c r="L606">
        <f t="shared" ref="L606:U606" si="679">IF(L317,SQRT((1-L130*L130)*(1-L584)),0)</f>
        <v>0.72083060398341614</v>
      </c>
      <c r="M606">
        <f t="shared" si="679"/>
        <v>0.94827863135275892</v>
      </c>
      <c r="N606">
        <f t="shared" si="679"/>
        <v>0.9007803411805605</v>
      </c>
      <c r="O606">
        <f t="shared" si="679"/>
        <v>0.76518614259954398</v>
      </c>
      <c r="P606">
        <f t="shared" si="679"/>
        <v>0.81190641384225948</v>
      </c>
      <c r="Q606">
        <f t="shared" si="679"/>
        <v>0</v>
      </c>
      <c r="R606">
        <f t="shared" si="679"/>
        <v>0.89915483931633478</v>
      </c>
      <c r="S606">
        <f t="shared" si="679"/>
        <v>0.85938830920472586</v>
      </c>
      <c r="T606">
        <f t="shared" si="679"/>
        <v>0.76624314298025198</v>
      </c>
      <c r="U606">
        <f t="shared" si="679"/>
        <v>0.73454734576623582</v>
      </c>
    </row>
    <row r="607" spans="1:21" x14ac:dyDescent="0.15">
      <c r="A607">
        <v>17</v>
      </c>
      <c r="B607">
        <f t="shared" si="647"/>
        <v>0.67346864323750666</v>
      </c>
      <c r="C607">
        <f t="shared" ref="C607:K607" si="680">IF(C318,SQRT((1-C131*C131)*(1-C585)),0)</f>
        <v>0.72685685987281135</v>
      </c>
      <c r="D607">
        <f t="shared" si="680"/>
        <v>0.73422673514015335</v>
      </c>
      <c r="E607">
        <f t="shared" si="680"/>
        <v>0.71955403867404077</v>
      </c>
      <c r="F607">
        <f t="shared" si="680"/>
        <v>0.74269562901109809</v>
      </c>
      <c r="G607">
        <f t="shared" si="680"/>
        <v>0.59025400072437451</v>
      </c>
      <c r="H607">
        <f t="shared" si="680"/>
        <v>0.68396752201486244</v>
      </c>
      <c r="I607">
        <f t="shared" si="680"/>
        <v>0.62466727449628956</v>
      </c>
      <c r="J607">
        <f t="shared" si="680"/>
        <v>0.68263576858006603</v>
      </c>
      <c r="K607">
        <f t="shared" si="680"/>
        <v>0.67268937258905959</v>
      </c>
      <c r="L607">
        <f t="shared" ref="L607:U607" si="681">IF(L318,SQRT((1-L131*L131)*(1-L585)),0)</f>
        <v>0.73312750853114339</v>
      </c>
      <c r="M607">
        <f t="shared" si="681"/>
        <v>0.69430552816633251</v>
      </c>
      <c r="N607">
        <f t="shared" si="681"/>
        <v>0.67742971805923513</v>
      </c>
      <c r="O607">
        <f t="shared" si="681"/>
        <v>0.76988101189338853</v>
      </c>
      <c r="P607">
        <f t="shared" si="681"/>
        <v>0.77176834663713323</v>
      </c>
      <c r="Q607">
        <f t="shared" si="681"/>
        <v>0.75829516747701509</v>
      </c>
      <c r="R607">
        <f t="shared" si="681"/>
        <v>0</v>
      </c>
      <c r="S607">
        <f t="shared" si="681"/>
        <v>0.69391034461267709</v>
      </c>
      <c r="T607">
        <f t="shared" si="681"/>
        <v>0.68125011507900934</v>
      </c>
      <c r="U607">
        <f t="shared" si="681"/>
        <v>0.71165141934626963</v>
      </c>
    </row>
    <row r="608" spans="1:21" x14ac:dyDescent="0.15">
      <c r="A608">
        <v>18</v>
      </c>
      <c r="B608">
        <f t="shared" si="647"/>
        <v>0.71662954334228346</v>
      </c>
      <c r="C608">
        <f t="shared" ref="C608:K608" si="682">IF(C319,SQRT((1-C132*C132)*(1-C586)),0)</f>
        <v>0.76769361923817969</v>
      </c>
      <c r="D608">
        <f t="shared" si="682"/>
        <v>0.63734188744263309</v>
      </c>
      <c r="E608">
        <f t="shared" si="682"/>
        <v>0.76554670954906079</v>
      </c>
      <c r="F608">
        <f t="shared" si="682"/>
        <v>0.66164716124500667</v>
      </c>
      <c r="G608">
        <f t="shared" si="682"/>
        <v>0.73392181947523527</v>
      </c>
      <c r="H608">
        <f t="shared" si="682"/>
        <v>0.7393150930310729</v>
      </c>
      <c r="I608">
        <f t="shared" si="682"/>
        <v>0.7204035844575285</v>
      </c>
      <c r="J608">
        <f t="shared" si="682"/>
        <v>0.63031926408943373</v>
      </c>
      <c r="K608">
        <f t="shared" si="682"/>
        <v>0.70197264050020269</v>
      </c>
      <c r="L608">
        <f t="shared" ref="L608:U608" si="683">IF(L319,SQRT((1-L132*L132)*(1-L586)),0)</f>
        <v>0.71497875840244351</v>
      </c>
      <c r="M608">
        <f t="shared" si="683"/>
        <v>0.77675511501832661</v>
      </c>
      <c r="N608">
        <f t="shared" si="683"/>
        <v>0.6712990884568637</v>
      </c>
      <c r="O608">
        <f t="shared" si="683"/>
        <v>0.73508604716877746</v>
      </c>
      <c r="P608">
        <f t="shared" si="683"/>
        <v>0.73745839012691772</v>
      </c>
      <c r="Q608">
        <f t="shared" si="683"/>
        <v>0.73199542283427488</v>
      </c>
      <c r="R608">
        <f t="shared" si="683"/>
        <v>0.72307850829011233</v>
      </c>
      <c r="S608">
        <f t="shared" si="683"/>
        <v>0</v>
      </c>
      <c r="T608">
        <f t="shared" si="683"/>
        <v>0.58661390819060233</v>
      </c>
      <c r="U608">
        <f t="shared" si="683"/>
        <v>0.66763951617552908</v>
      </c>
    </row>
    <row r="609" spans="1:21" x14ac:dyDescent="0.15">
      <c r="A609">
        <v>19</v>
      </c>
      <c r="B609">
        <f t="shared" si="647"/>
        <v>0.3850436079500843</v>
      </c>
      <c r="C609">
        <f t="shared" ref="C609:K609" si="684">IF(C320,SQRT((1-C133*C133)*(1-C587)),0)</f>
        <v>0.49362835657977533</v>
      </c>
      <c r="D609">
        <f t="shared" si="684"/>
        <v>0.52614078447360935</v>
      </c>
      <c r="E609">
        <f t="shared" si="684"/>
        <v>0.55980651305691398</v>
      </c>
      <c r="F609">
        <f t="shared" si="684"/>
        <v>0.56120161282759695</v>
      </c>
      <c r="G609">
        <f t="shared" si="684"/>
        <v>0.72926628018303508</v>
      </c>
      <c r="H609">
        <f t="shared" si="684"/>
        <v>0.51646378539682691</v>
      </c>
      <c r="I609">
        <f t="shared" si="684"/>
        <v>0.71702765730398355</v>
      </c>
      <c r="J609">
        <f t="shared" si="684"/>
        <v>0.58605201688629127</v>
      </c>
      <c r="K609">
        <f t="shared" si="684"/>
        <v>0.66070319402548439</v>
      </c>
      <c r="L609">
        <f t="shared" ref="L609:U609" si="685">IF(L320,SQRT((1-L133*L133)*(1-L587)),0)</f>
        <v>0.74201313464680363</v>
      </c>
      <c r="M609">
        <f t="shared" si="685"/>
        <v>0.68324317038290461</v>
      </c>
      <c r="N609">
        <f t="shared" si="685"/>
        <v>0.63530867355270837</v>
      </c>
      <c r="O609">
        <f t="shared" si="685"/>
        <v>0.54161857652259926</v>
      </c>
      <c r="P609">
        <f t="shared" si="685"/>
        <v>0.42339501522072559</v>
      </c>
      <c r="Q609">
        <f t="shared" si="685"/>
        <v>0.6217940187350024</v>
      </c>
      <c r="R609">
        <f t="shared" si="685"/>
        <v>0.72288129710594828</v>
      </c>
      <c r="S609">
        <f t="shared" si="685"/>
        <v>0.59026143106915885</v>
      </c>
      <c r="T609">
        <f t="shared" si="685"/>
        <v>0</v>
      </c>
      <c r="U609">
        <f t="shared" si="685"/>
        <v>0.75970225980618067</v>
      </c>
    </row>
    <row r="610" spans="1:21" x14ac:dyDescent="0.15">
      <c r="A610">
        <v>20</v>
      </c>
      <c r="B610">
        <f t="shared" si="647"/>
        <v>0.67148763088082608</v>
      </c>
      <c r="C610">
        <f t="shared" ref="C610:K610" si="686">IF(C321,SQRT((1-C134*C134)*(1-C588)),0)</f>
        <v>0.62799102155892328</v>
      </c>
      <c r="D610">
        <f t="shared" si="686"/>
        <v>0.73653283105740397</v>
      </c>
      <c r="E610">
        <f t="shared" si="686"/>
        <v>0.65392575037349898</v>
      </c>
      <c r="F610">
        <f t="shared" si="686"/>
        <v>0.72269219798725703</v>
      </c>
      <c r="G610">
        <f t="shared" si="686"/>
        <v>0.75676501052097001</v>
      </c>
      <c r="H610">
        <f t="shared" si="686"/>
        <v>0.63127595901884059</v>
      </c>
      <c r="I610">
        <f t="shared" si="686"/>
        <v>0.77645304984812447</v>
      </c>
      <c r="J610">
        <f t="shared" si="686"/>
        <v>0.77240690593869277</v>
      </c>
      <c r="K610">
        <f t="shared" si="686"/>
        <v>0.75688694998382289</v>
      </c>
      <c r="L610">
        <f t="shared" ref="L610:U610" si="687">IF(L321,SQRT((1-L134*L134)*(1-L588)),0)</f>
        <v>0.80303604532925832</v>
      </c>
      <c r="M610">
        <f t="shared" si="687"/>
        <v>0.75643109632106831</v>
      </c>
      <c r="N610">
        <f t="shared" si="687"/>
        <v>0.77570583730396014</v>
      </c>
      <c r="O610">
        <f t="shared" si="687"/>
        <v>0.6975549870693164</v>
      </c>
      <c r="P610">
        <f t="shared" si="687"/>
        <v>0.53057912987717104</v>
      </c>
      <c r="Q610">
        <f t="shared" si="687"/>
        <v>0.61240856441111069</v>
      </c>
      <c r="R610">
        <f t="shared" si="687"/>
        <v>0.76744197353371968</v>
      </c>
      <c r="S610">
        <f t="shared" si="687"/>
        <v>0.6959264986304512</v>
      </c>
      <c r="T610">
        <f t="shared" si="687"/>
        <v>0.77974098029324335</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0.45704774419881378</v>
      </c>
      <c r="D613">
        <f t="shared" si="688"/>
        <v>7.1260996203853982E-2</v>
      </c>
      <c r="E613">
        <f t="shared" si="688"/>
        <v>0.12523306632682676</v>
      </c>
      <c r="F613">
        <f t="shared" si="688"/>
        <v>0.11327767925508178</v>
      </c>
      <c r="G613">
        <f t="shared" si="688"/>
        <v>4.2372443432619991E-2</v>
      </c>
      <c r="H613">
        <f t="shared" si="688"/>
        <v>0.1155737386265937</v>
      </c>
      <c r="I613">
        <f t="shared" si="688"/>
        <v>0.24040678446126854</v>
      </c>
      <c r="J613">
        <f t="shared" si="688"/>
        <v>2.3711708730407201E-3</v>
      </c>
      <c r="K613">
        <f t="shared" si="688"/>
        <v>0.20846917233289655</v>
      </c>
      <c r="L613">
        <f t="shared" si="688"/>
        <v>3.6878196913348407E-3</v>
      </c>
      <c r="M613">
        <f t="shared" si="688"/>
        <v>0.1561784354272728</v>
      </c>
      <c r="N613">
        <f t="shared" si="688"/>
        <v>1.1721717457276345E-2</v>
      </c>
      <c r="O613">
        <f t="shared" si="688"/>
        <v>0.14321006492402069</v>
      </c>
      <c r="P613">
        <f t="shared" si="688"/>
        <v>7.0715359753724227E-2</v>
      </c>
      <c r="Q613">
        <f t="shared" si="688"/>
        <v>0.12518014066452765</v>
      </c>
      <c r="R613">
        <f t="shared" si="688"/>
        <v>0.21890948654566122</v>
      </c>
      <c r="S613">
        <f t="shared" si="688"/>
        <v>2.2852826894067792E-2</v>
      </c>
      <c r="T613">
        <f t="shared" si="688"/>
        <v>2.0443674601000711E-7</v>
      </c>
      <c r="U613">
        <f t="shared" si="688"/>
        <v>1.4993007146543334E-3</v>
      </c>
    </row>
    <row r="614" spans="1:21" x14ac:dyDescent="0.15">
      <c r="A614">
        <v>2</v>
      </c>
      <c r="B614">
        <f t="shared" ref="B614:B632" si="689">NORMSDIST(-1*ABS(IF(B303,IF(B592=0,0,B355/(15*B592)),0)))*$A$208</f>
        <v>0.67137988445764574</v>
      </c>
      <c r="C614">
        <f t="shared" ref="C614:Q614" si="690">NORMSDIST(-1*ABS(IF(C303,IF(C592=0,0,C355/(15*C592)),0)))*$A$208</f>
        <v>1</v>
      </c>
      <c r="D614">
        <f t="shared" si="690"/>
        <v>5.2540632636190583E-2</v>
      </c>
      <c r="E614">
        <f t="shared" si="690"/>
        <v>0.48619863707574373</v>
      </c>
      <c r="F614">
        <f t="shared" si="690"/>
        <v>5.7617352975488582E-2</v>
      </c>
      <c r="G614">
        <f t="shared" si="690"/>
        <v>5.005363967933997E-2</v>
      </c>
      <c r="H614">
        <f t="shared" si="690"/>
        <v>0.13825749562963521</v>
      </c>
      <c r="I614">
        <f t="shared" si="690"/>
        <v>0.33050706232621968</v>
      </c>
      <c r="J614">
        <f t="shared" si="690"/>
        <v>4.6580646633580924E-3</v>
      </c>
      <c r="K614">
        <f t="shared" si="690"/>
        <v>0.31172837214176685</v>
      </c>
      <c r="L614">
        <f t="shared" si="690"/>
        <v>1.0427449386818105E-2</v>
      </c>
      <c r="M614">
        <f t="shared" si="690"/>
        <v>0.12398315350215376</v>
      </c>
      <c r="N614">
        <f t="shared" si="690"/>
        <v>1.0868347820591581E-2</v>
      </c>
      <c r="O614">
        <f t="shared" si="690"/>
        <v>0.15063107101943612</v>
      </c>
      <c r="P614">
        <f t="shared" si="690"/>
        <v>7.3825230748429213E-2</v>
      </c>
      <c r="Q614">
        <f t="shared" si="690"/>
        <v>3.9256193660775221E-2</v>
      </c>
      <c r="R614">
        <f t="shared" ref="R614:U632" si="691">NORMSDIST(-1*ABS(IF(R303,IF(R592=0,0,R355/(15*R592)),0)))*$A$208</f>
        <v>0.2852744008516625</v>
      </c>
      <c r="S614">
        <f t="shared" si="691"/>
        <v>7.8935704709411511E-2</v>
      </c>
      <c r="T614">
        <f t="shared" si="691"/>
        <v>1.1284721492273583E-3</v>
      </c>
      <c r="U614">
        <f t="shared" si="691"/>
        <v>3.8789932171785532E-3</v>
      </c>
    </row>
    <row r="615" spans="1:21" x14ac:dyDescent="0.15">
      <c r="A615">
        <v>3</v>
      </c>
      <c r="B615">
        <f t="shared" si="689"/>
        <v>0.23956031839392886</v>
      </c>
      <c r="C615">
        <f t="shared" ref="C615:Q615" si="692">NORMSDIST(-1*ABS(IF(C304,IF(C593=0,0,C356/(15*C593)),0)))*$A$208</f>
        <v>0.85640278941939485</v>
      </c>
      <c r="D615">
        <f t="shared" si="692"/>
        <v>1</v>
      </c>
      <c r="E615">
        <f t="shared" si="692"/>
        <v>0.77126159572624986</v>
      </c>
      <c r="F615">
        <f t="shared" si="692"/>
        <v>0.89138563359919454</v>
      </c>
      <c r="G615">
        <f t="shared" si="692"/>
        <v>0.82944761510344223</v>
      </c>
      <c r="H615">
        <f t="shared" si="692"/>
        <v>0.97805344929992233</v>
      </c>
      <c r="I615">
        <f t="shared" si="692"/>
        <v>0.70831968920812161</v>
      </c>
      <c r="J615">
        <f t="shared" si="692"/>
        <v>0.39203855491229656</v>
      </c>
      <c r="K615">
        <f t="shared" si="692"/>
        <v>0.74569918936862112</v>
      </c>
      <c r="L615">
        <f t="shared" si="692"/>
        <v>0.43823856073121825</v>
      </c>
      <c r="M615">
        <f t="shared" si="692"/>
        <v>0.84372743393564087</v>
      </c>
      <c r="N615">
        <f t="shared" si="692"/>
        <v>0.56641249603411492</v>
      </c>
      <c r="O615">
        <f t="shared" si="692"/>
        <v>0.98649260818844209</v>
      </c>
      <c r="P615">
        <f t="shared" si="692"/>
        <v>0.76463148768481737</v>
      </c>
      <c r="Q615">
        <f t="shared" si="692"/>
        <v>0.94436036643216836</v>
      </c>
      <c r="R615">
        <f t="shared" si="691"/>
        <v>0.69409346339797162</v>
      </c>
      <c r="S615">
        <f t="shared" si="691"/>
        <v>0.50800688725901755</v>
      </c>
      <c r="T615">
        <f t="shared" si="691"/>
        <v>0.27568259312976601</v>
      </c>
      <c r="U615">
        <f t="shared" si="691"/>
        <v>0.30841201514233513</v>
      </c>
    </row>
    <row r="616" spans="1:21" x14ac:dyDescent="0.15">
      <c r="A616">
        <v>4</v>
      </c>
      <c r="B616">
        <f t="shared" si="689"/>
        <v>0.5865014705198891</v>
      </c>
      <c r="C616">
        <f t="shared" ref="C616:Q616" si="693">NORMSDIST(-1*ABS(IF(C305,IF(C594=0,0,C357/(15*C594)),0)))*$A$208</f>
        <v>0.95382299686229877</v>
      </c>
      <c r="D616">
        <f t="shared" si="693"/>
        <v>6.6943363972545897E-2</v>
      </c>
      <c r="E616">
        <f t="shared" si="693"/>
        <v>1</v>
      </c>
      <c r="F616">
        <f t="shared" si="693"/>
        <v>0.11304994576994989</v>
      </c>
      <c r="G616">
        <f t="shared" si="693"/>
        <v>0.15168860534761017</v>
      </c>
      <c r="H616">
        <f t="shared" si="693"/>
        <v>0.30665889010500846</v>
      </c>
      <c r="I616">
        <f t="shared" si="693"/>
        <v>0.43276914962683133</v>
      </c>
      <c r="J616">
        <f t="shared" si="693"/>
        <v>2.4370602407125741E-2</v>
      </c>
      <c r="K616">
        <f t="shared" si="693"/>
        <v>0.42645955508570926</v>
      </c>
      <c r="L616">
        <f t="shared" si="693"/>
        <v>4.6881196558962626E-2</v>
      </c>
      <c r="M616">
        <f t="shared" si="693"/>
        <v>0.3393721379335754</v>
      </c>
      <c r="N616">
        <f t="shared" si="693"/>
        <v>5.2864987530303428E-2</v>
      </c>
      <c r="O616">
        <f t="shared" si="693"/>
        <v>0.31202340932084832</v>
      </c>
      <c r="P616">
        <f t="shared" si="693"/>
        <v>0.17747554950559533</v>
      </c>
      <c r="Q616">
        <f t="shared" si="693"/>
        <v>0.16494341569659685</v>
      </c>
      <c r="R616">
        <f t="shared" si="691"/>
        <v>0.56006600566860998</v>
      </c>
      <c r="S616">
        <f t="shared" si="691"/>
        <v>0.23218177986805499</v>
      </c>
      <c r="T616">
        <f t="shared" si="691"/>
        <v>1.6611100959827475E-2</v>
      </c>
      <c r="U616">
        <f t="shared" si="691"/>
        <v>2.0191706639675986E-2</v>
      </c>
    </row>
    <row r="617" spans="1:21" x14ac:dyDescent="0.15">
      <c r="A617">
        <v>5</v>
      </c>
      <c r="B617">
        <f t="shared" si="689"/>
        <v>0.4223383457618578</v>
      </c>
      <c r="C617">
        <f t="shared" ref="C617:Q617" si="694">NORMSDIST(-1*ABS(IF(C306,IF(C595=0,0,C358/(15*C595)),0)))*$A$208</f>
        <v>0.87715127016049688</v>
      </c>
      <c r="D617">
        <f t="shared" si="694"/>
        <v>0.7543581707043695</v>
      </c>
      <c r="E617">
        <f t="shared" si="694"/>
        <v>0.66649465027103127</v>
      </c>
      <c r="F617">
        <f t="shared" si="694"/>
        <v>1</v>
      </c>
      <c r="G617">
        <f t="shared" si="694"/>
        <v>0.60147255939846611</v>
      </c>
      <c r="H617">
        <f t="shared" si="694"/>
        <v>0.70602489684298897</v>
      </c>
      <c r="I617">
        <f t="shared" si="694"/>
        <v>0.95442695511633879</v>
      </c>
      <c r="J617">
        <f t="shared" si="694"/>
        <v>0.25768234493679987</v>
      </c>
      <c r="K617">
        <f t="shared" si="694"/>
        <v>0.99579523915070223</v>
      </c>
      <c r="L617">
        <f t="shared" si="694"/>
        <v>0.29831736553003591</v>
      </c>
      <c r="M617">
        <f t="shared" si="694"/>
        <v>0.8321358959529529</v>
      </c>
      <c r="N617">
        <f t="shared" si="694"/>
        <v>0.39500390244044703</v>
      </c>
      <c r="O617">
        <f t="shared" si="694"/>
        <v>0.74039293733112976</v>
      </c>
      <c r="P617">
        <f t="shared" si="694"/>
        <v>0.52657900589776763</v>
      </c>
      <c r="Q617">
        <f t="shared" si="694"/>
        <v>0.70711366713875212</v>
      </c>
      <c r="R617">
        <f t="shared" si="691"/>
        <v>0.93466408121689126</v>
      </c>
      <c r="S617">
        <f t="shared" si="691"/>
        <v>0.38330777547761952</v>
      </c>
      <c r="T617">
        <f t="shared" si="691"/>
        <v>0.18993952874162728</v>
      </c>
      <c r="U617">
        <f t="shared" si="691"/>
        <v>0.20478887281418179</v>
      </c>
    </row>
    <row r="618" spans="1:21" x14ac:dyDescent="0.15">
      <c r="A618">
        <v>6</v>
      </c>
      <c r="B618">
        <f t="shared" si="689"/>
        <v>0.79980935422903787</v>
      </c>
      <c r="C618">
        <f t="shared" ref="C618:Q618" si="695">NORMSDIST(-1*ABS(IF(C307,IF(C596=0,0,C359/(15*C596)),0)))*$A$208</f>
        <v>0.84564157251230676</v>
      </c>
      <c r="D618">
        <f t="shared" si="695"/>
        <v>0.50583722642746842</v>
      </c>
      <c r="E618">
        <f t="shared" si="695"/>
        <v>0.76975054646404373</v>
      </c>
      <c r="F618">
        <f t="shared" si="695"/>
        <v>0.5576660148065008</v>
      </c>
      <c r="G618">
        <f t="shared" si="695"/>
        <v>1</v>
      </c>
      <c r="H618">
        <f t="shared" si="695"/>
        <v>0.62511391659037829</v>
      </c>
      <c r="I618">
        <f t="shared" si="695"/>
        <v>0.15920621128201962</v>
      </c>
      <c r="J618">
        <f t="shared" si="695"/>
        <v>0.23816583272809733</v>
      </c>
      <c r="K618">
        <f t="shared" si="695"/>
        <v>0.30474442826242754</v>
      </c>
      <c r="L618">
        <f t="shared" si="695"/>
        <v>0.33702045328712393</v>
      </c>
      <c r="M618">
        <f t="shared" si="695"/>
        <v>0.79828472966983344</v>
      </c>
      <c r="N618">
        <f t="shared" si="695"/>
        <v>0.39628924696940593</v>
      </c>
      <c r="O618">
        <f t="shared" si="695"/>
        <v>0.65322615990984434</v>
      </c>
      <c r="P618">
        <f t="shared" si="695"/>
        <v>0.41720483794930502</v>
      </c>
      <c r="Q618">
        <f t="shared" si="695"/>
        <v>0.82749086629066115</v>
      </c>
      <c r="R618">
        <f t="shared" si="691"/>
        <v>0.56492412041093432</v>
      </c>
      <c r="S618">
        <f t="shared" si="691"/>
        <v>0.4908501219715885</v>
      </c>
      <c r="T618">
        <f t="shared" si="691"/>
        <v>0.27745815821862463</v>
      </c>
      <c r="U618">
        <f t="shared" si="691"/>
        <v>0.138938899783599</v>
      </c>
    </row>
    <row r="619" spans="1:21" x14ac:dyDescent="0.15">
      <c r="A619">
        <v>7</v>
      </c>
      <c r="B619">
        <f t="shared" si="689"/>
        <v>0.86501469271418707</v>
      </c>
      <c r="C619">
        <f t="shared" ref="C619:Q619" si="696">NORMSDIST(-1*ABS(IF(C308,IF(C597=0,0,C360/(15*C597)),0)))*$A$208</f>
        <v>0.83987286906279912</v>
      </c>
      <c r="D619">
        <f t="shared" si="696"/>
        <v>0.33913046776533784</v>
      </c>
      <c r="E619">
        <f t="shared" si="696"/>
        <v>0.70875285209874739</v>
      </c>
      <c r="F619">
        <f t="shared" si="696"/>
        <v>0.35828592836879963</v>
      </c>
      <c r="G619">
        <f t="shared" si="696"/>
        <v>0.31996585739781908</v>
      </c>
      <c r="H619">
        <f t="shared" si="696"/>
        <v>1</v>
      </c>
      <c r="I619">
        <f t="shared" si="696"/>
        <v>0.89561359996189327</v>
      </c>
      <c r="J619">
        <f t="shared" si="696"/>
        <v>8.1866286044382397E-2</v>
      </c>
      <c r="K619">
        <f t="shared" si="696"/>
        <v>0.87237597323911886</v>
      </c>
      <c r="L619">
        <f t="shared" si="696"/>
        <v>0.11628459169444005</v>
      </c>
      <c r="M619">
        <f t="shared" si="696"/>
        <v>0.54891658334427385</v>
      </c>
      <c r="N619">
        <f t="shared" si="696"/>
        <v>0.11588482648404033</v>
      </c>
      <c r="O619">
        <f t="shared" si="696"/>
        <v>0.98940067068057835</v>
      </c>
      <c r="P619">
        <f t="shared" si="696"/>
        <v>0.64179477357123882</v>
      </c>
      <c r="Q619">
        <f t="shared" si="696"/>
        <v>0.28586129256641635</v>
      </c>
      <c r="R619">
        <f t="shared" si="691"/>
        <v>0.98759446286733499</v>
      </c>
      <c r="S619">
        <f t="shared" si="691"/>
        <v>0.29621632650177365</v>
      </c>
      <c r="T619">
        <f t="shared" si="691"/>
        <v>3.7832082400011076E-2</v>
      </c>
      <c r="U619">
        <f t="shared" si="691"/>
        <v>5.240784059011639E-2</v>
      </c>
    </row>
    <row r="620" spans="1:21" x14ac:dyDescent="0.15">
      <c r="A620">
        <v>8</v>
      </c>
      <c r="B620">
        <f t="shared" si="689"/>
        <v>0.23188584883425781</v>
      </c>
      <c r="C620">
        <f t="shared" ref="C620:Q620" si="697">NORMSDIST(-1*ABS(IF(C309,IF(C598=0,0,C361/(15*C598)),0)))*$A$208</f>
        <v>0.18398353068158119</v>
      </c>
      <c r="D620">
        <f t="shared" si="697"/>
        <v>2.5888854443325952E-2</v>
      </c>
      <c r="E620">
        <f t="shared" si="697"/>
        <v>6.8429513479934687E-2</v>
      </c>
      <c r="F620">
        <f t="shared" si="697"/>
        <v>3.2432736939028199E-2</v>
      </c>
      <c r="G620">
        <f t="shared" si="697"/>
        <v>5.5317193814697935E-2</v>
      </c>
      <c r="H620">
        <f t="shared" si="697"/>
        <v>6.5046144051149418E-2</v>
      </c>
      <c r="I620">
        <f t="shared" si="697"/>
        <v>1</v>
      </c>
      <c r="J620">
        <f t="shared" si="697"/>
        <v>8.3402596608945102E-3</v>
      </c>
      <c r="K620">
        <f t="shared" si="697"/>
        <v>0.96549172220731505</v>
      </c>
      <c r="L620">
        <f t="shared" si="697"/>
        <v>1.8423510615619924E-2</v>
      </c>
      <c r="M620">
        <f t="shared" si="697"/>
        <v>0.25497820958421386</v>
      </c>
      <c r="N620">
        <f t="shared" si="697"/>
        <v>1.7016288887976867E-2</v>
      </c>
      <c r="O620">
        <f t="shared" si="697"/>
        <v>6.4060922394913941E-2</v>
      </c>
      <c r="P620">
        <f t="shared" si="697"/>
        <v>3.9707059597568727E-2</v>
      </c>
      <c r="Q620">
        <f t="shared" si="697"/>
        <v>8.206522641999231E-2</v>
      </c>
      <c r="R620">
        <f t="shared" si="691"/>
        <v>0.22890026759170892</v>
      </c>
      <c r="S620">
        <f t="shared" si="691"/>
        <v>2.2209006633523907E-2</v>
      </c>
      <c r="T620">
        <f t="shared" si="691"/>
        <v>7.0734678706892437E-3</v>
      </c>
      <c r="U620">
        <f t="shared" si="691"/>
        <v>4.5515221931705062E-3</v>
      </c>
    </row>
    <row r="621" spans="1:21" x14ac:dyDescent="0.15">
      <c r="A621">
        <v>9</v>
      </c>
      <c r="B621">
        <f t="shared" si="689"/>
        <v>0.42942245123022871</v>
      </c>
      <c r="C621">
        <f t="shared" ref="C621:Q621" si="698">NORMSDIST(-1*ABS(IF(C310,IF(C599=0,0,C362/(15*C599)),0)))*$A$208</f>
        <v>0.59416824775238375</v>
      </c>
      <c r="D621">
        <f t="shared" si="698"/>
        <v>0.86809061792989217</v>
      </c>
      <c r="E621">
        <f t="shared" si="698"/>
        <v>0.66052809629676379</v>
      </c>
      <c r="F621">
        <f t="shared" si="698"/>
        <v>0.80151029567292698</v>
      </c>
      <c r="G621">
        <f t="shared" si="698"/>
        <v>0.36814802469080932</v>
      </c>
      <c r="H621">
        <f t="shared" si="698"/>
        <v>0.74676960994665276</v>
      </c>
      <c r="I621">
        <f t="shared" si="698"/>
        <v>0.17941958892513785</v>
      </c>
      <c r="J621">
        <f t="shared" si="698"/>
        <v>1</v>
      </c>
      <c r="K621">
        <f t="shared" si="698"/>
        <v>0.31738809785354422</v>
      </c>
      <c r="L621">
        <f t="shared" si="698"/>
        <v>0.970757387410772</v>
      </c>
      <c r="M621">
        <f t="shared" si="698"/>
        <v>0.50571217822822589</v>
      </c>
      <c r="N621">
        <f t="shared" si="698"/>
        <v>0.6599244108975173</v>
      </c>
      <c r="O621">
        <f t="shared" si="698"/>
        <v>0.73818963863867015</v>
      </c>
      <c r="P621">
        <f t="shared" si="698"/>
        <v>0.93648534902878955</v>
      </c>
      <c r="Q621">
        <f t="shared" si="698"/>
        <v>0.60515137427056498</v>
      </c>
      <c r="R621">
        <f t="shared" si="691"/>
        <v>0.28194781574073863</v>
      </c>
      <c r="S621">
        <f t="shared" si="691"/>
        <v>0.89920084392880761</v>
      </c>
      <c r="T621">
        <f t="shared" si="691"/>
        <v>0.99092105305770761</v>
      </c>
      <c r="U621">
        <f t="shared" si="691"/>
        <v>0.68452255089154235</v>
      </c>
    </row>
    <row r="622" spans="1:21" x14ac:dyDescent="0.15">
      <c r="A622">
        <v>10</v>
      </c>
      <c r="B622">
        <f t="shared" si="689"/>
        <v>0.11768839270276078</v>
      </c>
      <c r="C622">
        <f t="shared" ref="C622:Q622" si="699">NORMSDIST(-1*ABS(IF(C311,IF(C600=0,0,C363/(15*C600)),0)))*$A$208</f>
        <v>9.92523724797547E-2</v>
      </c>
      <c r="D622">
        <f t="shared" si="699"/>
        <v>1.1017157892689143E-2</v>
      </c>
      <c r="E622">
        <f t="shared" si="699"/>
        <v>3.4856102817444098E-2</v>
      </c>
      <c r="F622">
        <f t="shared" si="699"/>
        <v>1.3542678779186336E-2</v>
      </c>
      <c r="G622">
        <f t="shared" si="699"/>
        <v>4.1152749908617323E-2</v>
      </c>
      <c r="H622">
        <f t="shared" si="699"/>
        <v>3.2662443540344435E-2</v>
      </c>
      <c r="I622">
        <f t="shared" si="699"/>
        <v>0.67611814945746618</v>
      </c>
      <c r="J622">
        <f t="shared" si="699"/>
        <v>1.621860958460862E-3</v>
      </c>
      <c r="K622">
        <f t="shared" si="699"/>
        <v>1</v>
      </c>
      <c r="L622">
        <f t="shared" si="699"/>
        <v>1.181512942910473E-2</v>
      </c>
      <c r="M622">
        <f t="shared" si="699"/>
        <v>0.16840354120703199</v>
      </c>
      <c r="N622">
        <f t="shared" si="699"/>
        <v>4.3111268438219006E-3</v>
      </c>
      <c r="O622">
        <f t="shared" si="699"/>
        <v>3.2063513747675874E-2</v>
      </c>
      <c r="P622">
        <f t="shared" si="699"/>
        <v>1.9347574891077177E-2</v>
      </c>
      <c r="Q622">
        <f t="shared" si="699"/>
        <v>1.4873366620507329E-2</v>
      </c>
      <c r="R622">
        <f t="shared" si="691"/>
        <v>0.13295636907299052</v>
      </c>
      <c r="S622">
        <f t="shared" si="691"/>
        <v>9.5339955215278625E-3</v>
      </c>
      <c r="T622">
        <f t="shared" si="691"/>
        <v>1.5214061123241954E-3</v>
      </c>
      <c r="U622">
        <f t="shared" si="691"/>
        <v>2.0806211833616813E-3</v>
      </c>
    </row>
    <row r="623" spans="1:21" x14ac:dyDescent="0.15">
      <c r="A623">
        <v>11</v>
      </c>
      <c r="B623">
        <f t="shared" si="689"/>
        <v>0.54105373312941585</v>
      </c>
      <c r="C623">
        <f t="shared" ref="C623:Q623" si="700">NORMSDIST(-1*ABS(IF(C312,IF(C601=0,0,C364/(15*C601)),0)))*$A$208</f>
        <v>0.63135908860479373</v>
      </c>
      <c r="D623">
        <f t="shared" si="700"/>
        <v>0.93272847890227695</v>
      </c>
      <c r="E623">
        <f t="shared" si="700"/>
        <v>0.67714583225218672</v>
      </c>
      <c r="F623">
        <f t="shared" si="700"/>
        <v>0.86877792643156349</v>
      </c>
      <c r="G623">
        <f t="shared" si="700"/>
        <v>0.50749807121799484</v>
      </c>
      <c r="H623">
        <f t="shared" si="700"/>
        <v>0.79851085821210188</v>
      </c>
      <c r="I623">
        <f t="shared" si="700"/>
        <v>9.5416768704143312E-2</v>
      </c>
      <c r="J623">
        <f t="shared" si="700"/>
        <v>0.87111615733097525</v>
      </c>
      <c r="K623">
        <f t="shared" si="700"/>
        <v>0.10345090002598976</v>
      </c>
      <c r="L623">
        <f t="shared" si="700"/>
        <v>1</v>
      </c>
      <c r="M623">
        <f t="shared" si="700"/>
        <v>0.49708090020523432</v>
      </c>
      <c r="N623">
        <f t="shared" si="700"/>
        <v>0.96314539621847928</v>
      </c>
      <c r="O623">
        <f t="shared" si="700"/>
        <v>0.72902235238623114</v>
      </c>
      <c r="P623">
        <f t="shared" si="700"/>
        <v>0.98920340696392262</v>
      </c>
      <c r="Q623">
        <f t="shared" si="700"/>
        <v>0.9334526211241998</v>
      </c>
      <c r="R623">
        <f t="shared" si="691"/>
        <v>0.34928988088889373</v>
      </c>
      <c r="S623">
        <f t="shared" si="691"/>
        <v>0.90692940829999102</v>
      </c>
      <c r="T623">
        <f t="shared" si="691"/>
        <v>0.86349358931812792</v>
      </c>
      <c r="U623">
        <f t="shared" si="691"/>
        <v>0.59876939125474304</v>
      </c>
    </row>
    <row r="624" spans="1:21" x14ac:dyDescent="0.15">
      <c r="A624">
        <v>12</v>
      </c>
      <c r="B624">
        <f t="shared" si="689"/>
        <v>0.9805005326136832</v>
      </c>
      <c r="C624">
        <f t="shared" ref="C624:Q624" si="701">NORMSDIST(-1*ABS(IF(C313,IF(C602=0,0,C365/(15*C602)),0)))*$A$208</f>
        <v>0.59187577808620517</v>
      </c>
      <c r="D624">
        <f t="shared" si="701"/>
        <v>0.31918545764503414</v>
      </c>
      <c r="E624">
        <f t="shared" si="701"/>
        <v>0.57020379695688694</v>
      </c>
      <c r="F624">
        <f t="shared" si="701"/>
        <v>0.32647067320198209</v>
      </c>
      <c r="G624">
        <f t="shared" si="701"/>
        <v>0.46003635736932075</v>
      </c>
      <c r="H624">
        <f t="shared" si="701"/>
        <v>0.39778081482495581</v>
      </c>
      <c r="I624">
        <f t="shared" si="701"/>
        <v>0.48020758336710878</v>
      </c>
      <c r="J624">
        <f t="shared" si="701"/>
        <v>0.10986120135285882</v>
      </c>
      <c r="K624">
        <f t="shared" si="701"/>
        <v>0.51370251709645542</v>
      </c>
      <c r="L624">
        <f t="shared" si="701"/>
        <v>0.16316408380515046</v>
      </c>
      <c r="M624">
        <f t="shared" si="701"/>
        <v>1</v>
      </c>
      <c r="N624">
        <f t="shared" si="701"/>
        <v>0.18713496058143173</v>
      </c>
      <c r="O624">
        <f t="shared" si="701"/>
        <v>0.3815410675124189</v>
      </c>
      <c r="P624">
        <f t="shared" si="701"/>
        <v>0.2737016544295407</v>
      </c>
      <c r="Q624">
        <f t="shared" si="701"/>
        <v>0.62915947164628272</v>
      </c>
      <c r="R624">
        <f t="shared" si="691"/>
        <v>0.88353606622417769</v>
      </c>
      <c r="S624">
        <f t="shared" si="691"/>
        <v>0.32270031062210347</v>
      </c>
      <c r="T624">
        <f t="shared" si="691"/>
        <v>9.0100513170059002E-2</v>
      </c>
      <c r="U624">
        <f t="shared" si="691"/>
        <v>6.9398777596810776E-2</v>
      </c>
    </row>
    <row r="625" spans="1:21" x14ac:dyDescent="0.15">
      <c r="A625">
        <v>13</v>
      </c>
      <c r="B625">
        <f t="shared" si="689"/>
        <v>0.48739094373595038</v>
      </c>
      <c r="C625">
        <f t="shared" ref="C625:Q625" si="702">NORMSDIST(-1*ABS(IF(C314,IF(C603=0,0,C366/(15*C603)),0)))*$A$208</f>
        <v>0.85384091029997022</v>
      </c>
      <c r="D625">
        <f t="shared" si="702"/>
        <v>0.94726624089729006</v>
      </c>
      <c r="E625">
        <f t="shared" si="702"/>
        <v>0.88503349717167912</v>
      </c>
      <c r="F625">
        <f t="shared" si="702"/>
        <v>0.98678900344275122</v>
      </c>
      <c r="G625">
        <f t="shared" si="702"/>
        <v>0.56630137494124289</v>
      </c>
      <c r="H625">
        <f t="shared" si="702"/>
        <v>0.92158744238409729</v>
      </c>
      <c r="I625">
        <f t="shared" si="702"/>
        <v>0.29511195885061153</v>
      </c>
      <c r="J625">
        <f t="shared" si="702"/>
        <v>0.61429299825432326</v>
      </c>
      <c r="K625">
        <f t="shared" si="702"/>
        <v>0.48219777421655163</v>
      </c>
      <c r="L625">
        <f t="shared" si="702"/>
        <v>0.70422104537205898</v>
      </c>
      <c r="M625">
        <f t="shared" si="702"/>
        <v>0.64421060387075446</v>
      </c>
      <c r="N625">
        <f t="shared" si="702"/>
        <v>1</v>
      </c>
      <c r="O625">
        <f t="shared" si="702"/>
        <v>0.93719766876089461</v>
      </c>
      <c r="P625">
        <f t="shared" si="702"/>
        <v>0.70988530258425542</v>
      </c>
      <c r="Q625">
        <f t="shared" si="702"/>
        <v>0.71984519956292659</v>
      </c>
      <c r="R625">
        <f t="shared" si="691"/>
        <v>0.40445146621704542</v>
      </c>
      <c r="S625">
        <f t="shared" si="691"/>
        <v>0.82074091601978583</v>
      </c>
      <c r="T625">
        <f t="shared" si="691"/>
        <v>0.65622452400848652</v>
      </c>
      <c r="U625">
        <f t="shared" si="691"/>
        <v>0.43613482796707337</v>
      </c>
    </row>
    <row r="626" spans="1:21" x14ac:dyDescent="0.15">
      <c r="A626">
        <v>14</v>
      </c>
      <c r="B626">
        <f t="shared" si="689"/>
        <v>0.91827604596141121</v>
      </c>
      <c r="C626">
        <f t="shared" ref="C626:Q626" si="703">NORMSDIST(-1*ABS(IF(C315,IF(C604=0,0,C367/(15*C604)),0)))*$A$208</f>
        <v>0.67109583100178638</v>
      </c>
      <c r="D626">
        <f t="shared" si="703"/>
        <v>0.30057317416446561</v>
      </c>
      <c r="E626">
        <f t="shared" si="703"/>
        <v>0.55078258641857614</v>
      </c>
      <c r="F626">
        <f t="shared" si="703"/>
        <v>0.31274656016336011</v>
      </c>
      <c r="G626">
        <f t="shared" si="703"/>
        <v>0.27795175373268127</v>
      </c>
      <c r="H626">
        <f t="shared" si="703"/>
        <v>0.77554374646311564</v>
      </c>
      <c r="I626">
        <f t="shared" si="703"/>
        <v>0.66923631935154182</v>
      </c>
      <c r="J626">
        <f t="shared" si="703"/>
        <v>8.1891870020842306E-2</v>
      </c>
      <c r="K626">
        <f t="shared" si="703"/>
        <v>0.65766158021245613</v>
      </c>
      <c r="L626">
        <f t="shared" si="703"/>
        <v>0.13077561847487659</v>
      </c>
      <c r="M626">
        <f t="shared" si="703"/>
        <v>0.41519369819481583</v>
      </c>
      <c r="N626">
        <f t="shared" si="703"/>
        <v>0.11265150520853534</v>
      </c>
      <c r="O626">
        <f t="shared" si="703"/>
        <v>1</v>
      </c>
      <c r="P626">
        <f t="shared" si="703"/>
        <v>0.47459995794162207</v>
      </c>
      <c r="Q626">
        <f t="shared" si="703"/>
        <v>0.19041048809750313</v>
      </c>
      <c r="R626">
        <f t="shared" si="691"/>
        <v>0.77864239962915027</v>
      </c>
      <c r="S626">
        <f t="shared" si="691"/>
        <v>0.24328201072118016</v>
      </c>
      <c r="T626">
        <f t="shared" si="691"/>
        <v>5.943439837617373E-2</v>
      </c>
      <c r="U626">
        <f t="shared" si="691"/>
        <v>7.9171542294908817E-2</v>
      </c>
    </row>
    <row r="627" spans="1:21" x14ac:dyDescent="0.15">
      <c r="A627">
        <v>15</v>
      </c>
      <c r="B627">
        <f t="shared" si="689"/>
        <v>0.65824422723092968</v>
      </c>
      <c r="C627">
        <f t="shared" ref="C627:Q627" si="704">NORMSDIST(-1*ABS(IF(C316,IF(C605=0,0,C368/(15*C605)),0)))*$A$208</f>
        <v>0.95777726937355023</v>
      </c>
      <c r="D627">
        <f t="shared" si="704"/>
        <v>0.60528943676447899</v>
      </c>
      <c r="E627">
        <f t="shared" si="704"/>
        <v>0.92163594846074415</v>
      </c>
      <c r="F627">
        <f t="shared" si="704"/>
        <v>0.62047506169066979</v>
      </c>
      <c r="G627">
        <f t="shared" si="704"/>
        <v>0.57441684724009923</v>
      </c>
      <c r="H627">
        <f t="shared" si="704"/>
        <v>0.75399319830518174</v>
      </c>
      <c r="I627">
        <f t="shared" si="704"/>
        <v>0.82629721778262932</v>
      </c>
      <c r="J627">
        <f t="shared" si="704"/>
        <v>0.26191640918536246</v>
      </c>
      <c r="K627">
        <f t="shared" si="704"/>
        <v>0.84054566951299248</v>
      </c>
      <c r="L627">
        <f t="shared" si="704"/>
        <v>0.30243009554692563</v>
      </c>
      <c r="M627">
        <f t="shared" si="704"/>
        <v>0.83441453095635909</v>
      </c>
      <c r="N627">
        <f t="shared" si="704"/>
        <v>0.31863312403571686</v>
      </c>
      <c r="O627">
        <f t="shared" si="704"/>
        <v>0.89042870141032848</v>
      </c>
      <c r="P627">
        <f t="shared" si="704"/>
        <v>1</v>
      </c>
      <c r="Q627">
        <f t="shared" si="704"/>
        <v>0.5977272333760657</v>
      </c>
      <c r="R627">
        <f t="shared" si="691"/>
        <v>0.81119704758250877</v>
      </c>
      <c r="S627">
        <f t="shared" si="691"/>
        <v>0.55012056209974669</v>
      </c>
      <c r="T627">
        <f t="shared" si="691"/>
        <v>0.16074673765727707</v>
      </c>
      <c r="U627">
        <f t="shared" si="691"/>
        <v>0.18002923910595359</v>
      </c>
    </row>
    <row r="628" spans="1:21" x14ac:dyDescent="0.15">
      <c r="A628">
        <v>16</v>
      </c>
      <c r="B628">
        <f t="shared" si="689"/>
        <v>0.93982418093119557</v>
      </c>
      <c r="C628">
        <f t="shared" ref="C628:Q628" si="705">NORMSDIST(-1*ABS(IF(C317,IF(C606=0,0,C369/(15*C606)),0)))*$A$208</f>
        <v>0.41028871052709986</v>
      </c>
      <c r="D628">
        <f t="shared" si="705"/>
        <v>0.39751389641561236</v>
      </c>
      <c r="E628">
        <f t="shared" si="705"/>
        <v>0.43061123200755169</v>
      </c>
      <c r="F628">
        <f t="shared" si="705"/>
        <v>0.36884200332662392</v>
      </c>
      <c r="G628">
        <f t="shared" si="705"/>
        <v>0.44127299079717502</v>
      </c>
      <c r="H628">
        <f t="shared" si="705"/>
        <v>0.3090825698801391</v>
      </c>
      <c r="I628">
        <f t="shared" si="705"/>
        <v>0.82030285405680448</v>
      </c>
      <c r="J628">
        <f t="shared" si="705"/>
        <v>0.1736504001806384</v>
      </c>
      <c r="K628">
        <f t="shared" si="705"/>
        <v>0.59027307458049816</v>
      </c>
      <c r="L628">
        <f t="shared" si="705"/>
        <v>0.10818866098658855</v>
      </c>
      <c r="M628">
        <f t="shared" si="705"/>
        <v>0.73966258166434451</v>
      </c>
      <c r="N628">
        <f t="shared" si="705"/>
        <v>0.27925400569688452</v>
      </c>
      <c r="O628">
        <f t="shared" si="705"/>
        <v>0.25626568259229093</v>
      </c>
      <c r="P628">
        <f t="shared" si="705"/>
        <v>0.24644349942297639</v>
      </c>
      <c r="Q628">
        <f t="shared" si="705"/>
        <v>1</v>
      </c>
      <c r="R628">
        <f t="shared" si="691"/>
        <v>0.66602713704131089</v>
      </c>
      <c r="S628">
        <f t="shared" si="691"/>
        <v>0.28751187234566083</v>
      </c>
      <c r="T628">
        <f t="shared" si="691"/>
        <v>0.1288502092488655</v>
      </c>
      <c r="U628">
        <f t="shared" si="691"/>
        <v>8.6034406866043092E-2</v>
      </c>
    </row>
    <row r="629" spans="1:21" x14ac:dyDescent="0.15">
      <c r="A629">
        <v>17</v>
      </c>
      <c r="B629">
        <f t="shared" si="689"/>
        <v>0.89512386673318367</v>
      </c>
      <c r="C629">
        <f t="shared" ref="C629:Q629" si="706">NORMSDIST(-1*ABS(IF(C318,IF(C607=0,0,C370/(15*C607)),0)))*$A$208</f>
        <v>0.81830174663282718</v>
      </c>
      <c r="D629">
        <f t="shared" si="706"/>
        <v>0.20389946183581134</v>
      </c>
      <c r="E629">
        <f t="shared" si="706"/>
        <v>0.64259917399082811</v>
      </c>
      <c r="F629">
        <f t="shared" si="706"/>
        <v>0.26851744157632285</v>
      </c>
      <c r="G629">
        <f t="shared" si="706"/>
        <v>0.2698444827581819</v>
      </c>
      <c r="H629">
        <f t="shared" si="706"/>
        <v>0.47233962508851157</v>
      </c>
      <c r="I629">
        <f t="shared" si="706"/>
        <v>0.73194440674108474</v>
      </c>
      <c r="J629">
        <f t="shared" si="706"/>
        <v>5.3807295917372162E-2</v>
      </c>
      <c r="K629">
        <f t="shared" si="706"/>
        <v>0.85305544293585256</v>
      </c>
      <c r="L629">
        <f t="shared" si="706"/>
        <v>8.4587597250459917E-2</v>
      </c>
      <c r="M629">
        <f t="shared" si="706"/>
        <v>0.61320643671155728</v>
      </c>
      <c r="N629">
        <f t="shared" si="706"/>
        <v>9.7764827546696229E-2</v>
      </c>
      <c r="O629">
        <f t="shared" si="706"/>
        <v>0.54006332033628102</v>
      </c>
      <c r="P629">
        <f t="shared" si="706"/>
        <v>0.28505729493694498</v>
      </c>
      <c r="Q629">
        <f t="shared" si="706"/>
        <v>0.35315323011192373</v>
      </c>
      <c r="R629">
        <f t="shared" si="691"/>
        <v>1</v>
      </c>
      <c r="S629">
        <f t="shared" si="691"/>
        <v>0.18188481093418307</v>
      </c>
      <c r="T629">
        <f t="shared" si="691"/>
        <v>5.0638132320806821E-2</v>
      </c>
      <c r="U629">
        <f t="shared" si="691"/>
        <v>2.8167647092257518E-2</v>
      </c>
    </row>
    <row r="630" spans="1:21" x14ac:dyDescent="0.15">
      <c r="A630">
        <v>18</v>
      </c>
      <c r="B630">
        <f t="shared" si="689"/>
        <v>0.73209448479764361</v>
      </c>
      <c r="C630">
        <f t="shared" ref="C630:Q630" si="707">NORMSDIST(-1*ABS(IF(C319,IF(C608=0,0,C371/(15*C608)),0)))*$A$208</f>
        <v>0.6166117333429223</v>
      </c>
      <c r="D630">
        <f t="shared" si="707"/>
        <v>0.46958099046742541</v>
      </c>
      <c r="E630">
        <f t="shared" si="707"/>
        <v>0.51562779250316337</v>
      </c>
      <c r="F630">
        <f t="shared" si="707"/>
        <v>0.57405230252392236</v>
      </c>
      <c r="G630">
        <f t="shared" si="707"/>
        <v>0.81265413243192852</v>
      </c>
      <c r="H630">
        <f t="shared" si="707"/>
        <v>0.91338346626835054</v>
      </c>
      <c r="I630">
        <f t="shared" si="707"/>
        <v>0.68669670552574336</v>
      </c>
      <c r="J630">
        <f t="shared" si="707"/>
        <v>0.32148604470376974</v>
      </c>
      <c r="K630">
        <f t="shared" si="707"/>
        <v>0.72257104713080822</v>
      </c>
      <c r="L630">
        <f t="shared" si="707"/>
        <v>0.41740722165677063</v>
      </c>
      <c r="M630">
        <f t="shared" si="707"/>
        <v>0.7615335100083771</v>
      </c>
      <c r="N630">
        <f t="shared" si="707"/>
        <v>0.44376567140012763</v>
      </c>
      <c r="O630">
        <f t="shared" si="707"/>
        <v>0.89544633033938825</v>
      </c>
      <c r="P630">
        <f t="shared" si="707"/>
        <v>0.6796851295066284</v>
      </c>
      <c r="Q630">
        <f t="shared" si="707"/>
        <v>0.83556310956724156</v>
      </c>
      <c r="R630">
        <f t="shared" si="691"/>
        <v>0.65011181850663191</v>
      </c>
      <c r="S630">
        <f t="shared" si="691"/>
        <v>1</v>
      </c>
      <c r="T630">
        <f t="shared" si="691"/>
        <v>0.28024652978677322</v>
      </c>
      <c r="U630">
        <f t="shared" si="691"/>
        <v>0.25342664804178089</v>
      </c>
    </row>
    <row r="631" spans="1:21" x14ac:dyDescent="0.15">
      <c r="A631">
        <v>19</v>
      </c>
      <c r="B631">
        <f t="shared" si="689"/>
        <v>0.95130970951849891</v>
      </c>
      <c r="C631">
        <f t="shared" ref="C631:Q631" si="708">NORMSDIST(-1*ABS(IF(C320,IF(C609=0,0,C372/(15*C609)),0)))*$A$208</f>
        <v>0.79738528401761855</v>
      </c>
      <c r="D631">
        <f t="shared" si="708"/>
        <v>0.97493636639503745</v>
      </c>
      <c r="E631">
        <f t="shared" si="708"/>
        <v>0.75265077621666987</v>
      </c>
      <c r="F631">
        <f t="shared" si="708"/>
        <v>0.93017054476104799</v>
      </c>
      <c r="G631">
        <f t="shared" si="708"/>
        <v>0.4888524287131284</v>
      </c>
      <c r="H631">
        <f t="shared" si="708"/>
        <v>0.91357006881357483</v>
      </c>
      <c r="I631">
        <f t="shared" si="708"/>
        <v>0.27524416666871043</v>
      </c>
      <c r="J631">
        <f t="shared" si="708"/>
        <v>0.99101941218775502</v>
      </c>
      <c r="K631">
        <f t="shared" si="708"/>
        <v>0.36614607567588664</v>
      </c>
      <c r="L631">
        <f t="shared" si="708"/>
        <v>0.96081232169170738</v>
      </c>
      <c r="M631">
        <f t="shared" si="708"/>
        <v>0.61537145590139852</v>
      </c>
      <c r="N631">
        <f t="shared" si="708"/>
        <v>0.71676531822215628</v>
      </c>
      <c r="O631">
        <f t="shared" si="708"/>
        <v>0.84572978977596214</v>
      </c>
      <c r="P631">
        <f t="shared" si="708"/>
        <v>0.87654028597647715</v>
      </c>
      <c r="Q631">
        <f t="shared" si="708"/>
        <v>0.75533462707473098</v>
      </c>
      <c r="R631">
        <f t="shared" si="691"/>
        <v>0.41785549569708252</v>
      </c>
      <c r="S631">
        <f t="shared" si="691"/>
        <v>0.95545317869096025</v>
      </c>
      <c r="T631">
        <f t="shared" si="691"/>
        <v>1</v>
      </c>
      <c r="U631">
        <f t="shared" si="691"/>
        <v>0.70885000783752306</v>
      </c>
    </row>
    <row r="632" spans="1:21" x14ac:dyDescent="0.15">
      <c r="A632">
        <v>20</v>
      </c>
      <c r="B632">
        <f t="shared" si="689"/>
        <v>0.18618752125060328</v>
      </c>
      <c r="C632">
        <f t="shared" ref="C632:Q632" si="709">NORMSDIST(-1*ABS(IF(C321,IF(C610=0,0,C373/(15*C610)),0)))*$A$208</f>
        <v>0.24780409918953808</v>
      </c>
      <c r="D632">
        <f t="shared" si="709"/>
        <v>0.46116554445438462</v>
      </c>
      <c r="E632">
        <f t="shared" si="709"/>
        <v>0.29064389831350412</v>
      </c>
      <c r="F632">
        <f t="shared" si="709"/>
        <v>0.40611179857784785</v>
      </c>
      <c r="G632">
        <f t="shared" si="709"/>
        <v>0.22187073449908451</v>
      </c>
      <c r="H632">
        <f t="shared" si="709"/>
        <v>0.3720659016762724</v>
      </c>
      <c r="I632">
        <f t="shared" si="709"/>
        <v>6.486090683988549E-2</v>
      </c>
      <c r="J632">
        <f t="shared" si="709"/>
        <v>0.65277160328765471</v>
      </c>
      <c r="K632">
        <f t="shared" si="709"/>
        <v>8.3618557040155153E-2</v>
      </c>
      <c r="L632">
        <f t="shared" si="709"/>
        <v>0.58585028019310714</v>
      </c>
      <c r="M632">
        <f t="shared" si="709"/>
        <v>0.25972335846620853</v>
      </c>
      <c r="N632">
        <f t="shared" si="709"/>
        <v>0.49811898618879391</v>
      </c>
      <c r="O632">
        <f t="shared" si="709"/>
        <v>0.31845339474561224</v>
      </c>
      <c r="P632">
        <f t="shared" si="709"/>
        <v>0.46887877162055591</v>
      </c>
      <c r="Q632">
        <f t="shared" si="709"/>
        <v>0.37689142803585157</v>
      </c>
      <c r="R632">
        <f t="shared" si="691"/>
        <v>0.14540944143102591</v>
      </c>
      <c r="S632">
        <f t="shared" si="691"/>
        <v>0.46697761226488721</v>
      </c>
      <c r="T632">
        <f t="shared" si="691"/>
        <v>0.66109788031075667</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3</v>
      </c>
      <c r="K635">
        <f t="shared" si="710"/>
        <v>2</v>
      </c>
      <c r="L635">
        <f t="shared" si="710"/>
        <v>3</v>
      </c>
      <c r="M635">
        <f t="shared" si="710"/>
        <v>2</v>
      </c>
      <c r="N635">
        <f t="shared" si="710"/>
        <v>2</v>
      </c>
      <c r="O635">
        <f t="shared" si="710"/>
        <v>2</v>
      </c>
      <c r="P635">
        <f t="shared" si="710"/>
        <v>2</v>
      </c>
      <c r="Q635">
        <f t="shared" si="710"/>
        <v>2</v>
      </c>
      <c r="R635">
        <f t="shared" si="710"/>
        <v>2</v>
      </c>
      <c r="S635">
        <f t="shared" si="710"/>
        <v>2</v>
      </c>
      <c r="T635">
        <f t="shared" si="710"/>
        <v>7</v>
      </c>
      <c r="U635">
        <f t="shared" si="710"/>
        <v>3</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3</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3</v>
      </c>
      <c r="U636">
        <f t="shared" si="711"/>
        <v>3</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3</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3</v>
      </c>
      <c r="U642">
        <f t="shared" si="717"/>
        <v>3</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3</v>
      </c>
      <c r="K644">
        <f t="shared" si="719"/>
        <v>2</v>
      </c>
      <c r="L644">
        <f t="shared" si="719"/>
        <v>2</v>
      </c>
      <c r="M644">
        <f t="shared" si="719"/>
        <v>2</v>
      </c>
      <c r="N644">
        <f t="shared" si="719"/>
        <v>3</v>
      </c>
      <c r="O644">
        <f t="shared" si="719"/>
        <v>2</v>
      </c>
      <c r="P644">
        <f t="shared" si="719"/>
        <v>2</v>
      </c>
      <c r="Q644">
        <f t="shared" si="719"/>
        <v>2</v>
      </c>
      <c r="R644">
        <f t="shared" si="719"/>
        <v>2</v>
      </c>
      <c r="S644">
        <f t="shared" si="719"/>
        <v>3</v>
      </c>
      <c r="T644">
        <f t="shared" si="719"/>
        <v>3</v>
      </c>
      <c r="U644">
        <f t="shared" si="719"/>
        <v>3</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2</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0.6063819268245737</v>
      </c>
      <c r="C685" s="24">
        <f t="shared" ref="C685:T685" si="745">INDEX($B$115:$U$134,$A$659,C659)</f>
        <v>0.50457938799710722</v>
      </c>
      <c r="D685" s="24">
        <f t="shared" si="745"/>
        <v>0.85437501312670339</v>
      </c>
      <c r="E685" s="24">
        <f t="shared" si="745"/>
        <v>0.46252530934255104</v>
      </c>
      <c r="F685" s="24">
        <f t="shared" si="745"/>
        <v>0.22873422856963779</v>
      </c>
      <c r="G685" s="24">
        <f t="shared" si="745"/>
        <v>0.35933109968039284</v>
      </c>
      <c r="H685" s="24">
        <f t="shared" si="745"/>
        <v>0.26189713776626805</v>
      </c>
      <c r="I685" s="24">
        <f t="shared" si="745"/>
        <v>0.60353434451618904</v>
      </c>
      <c r="J685" s="24">
        <f t="shared" si="745"/>
        <v>0.6063819268245737</v>
      </c>
      <c r="K685" s="24">
        <f t="shared" si="745"/>
        <v>0.50457938799710722</v>
      </c>
      <c r="L685" s="24">
        <f t="shared" si="745"/>
        <v>0.85437501312670339</v>
      </c>
      <c r="M685" s="24">
        <f t="shared" si="745"/>
        <v>0.46252530934255104</v>
      </c>
      <c r="N685" s="24">
        <f t="shared" si="745"/>
        <v>0.64709271046897965</v>
      </c>
      <c r="O685" s="24">
        <f t="shared" si="745"/>
        <v>0.33887597343233444</v>
      </c>
      <c r="P685" s="24">
        <f t="shared" si="745"/>
        <v>0.1470427776817593</v>
      </c>
      <c r="Q685" s="24">
        <f t="shared" si="745"/>
        <v>0.22873422856963779</v>
      </c>
      <c r="R685" s="24">
        <f t="shared" si="745"/>
        <v>0.60763010634383352</v>
      </c>
      <c r="S685" s="24">
        <f t="shared" si="745"/>
        <v>0.35933109968039284</v>
      </c>
      <c r="T685" s="24">
        <f t="shared" si="745"/>
        <v>0.56377596691385901</v>
      </c>
    </row>
    <row r="686" spans="1:23" ht="15" x14ac:dyDescent="0.15">
      <c r="A686" t="s">
        <v>233</v>
      </c>
      <c r="B686">
        <f>B685*B685</f>
        <v>0.36769904117948266</v>
      </c>
      <c r="C686">
        <f t="shared" ref="C686:T686" si="746">C685*C685</f>
        <v>0.25460035879153525</v>
      </c>
      <c r="D686">
        <f t="shared" si="746"/>
        <v>0.72995666305525453</v>
      </c>
      <c r="E686">
        <f t="shared" si="746"/>
        <v>0.21392966178242254</v>
      </c>
      <c r="F686">
        <f t="shared" si="746"/>
        <v>5.2319347319347308E-2</v>
      </c>
      <c r="G686">
        <f t="shared" si="746"/>
        <v>0.1291188391975204</v>
      </c>
      <c r="H686">
        <f t="shared" si="746"/>
        <v>6.8590110770163581E-2</v>
      </c>
      <c r="I686">
        <f t="shared" si="746"/>
        <v>0.36425370501058596</v>
      </c>
      <c r="J686">
        <f t="shared" si="746"/>
        <v>0.36769904117948266</v>
      </c>
      <c r="K686">
        <f t="shared" si="746"/>
        <v>0.25460035879153525</v>
      </c>
      <c r="L686">
        <f t="shared" si="746"/>
        <v>0.72995666305525453</v>
      </c>
      <c r="M686">
        <f t="shared" si="746"/>
        <v>0.21392966178242254</v>
      </c>
      <c r="N686">
        <f t="shared" si="746"/>
        <v>0.41872897594209074</v>
      </c>
      <c r="O686">
        <f t="shared" si="746"/>
        <v>0.11483692536971224</v>
      </c>
      <c r="P686">
        <f t="shared" si="746"/>
        <v>2.1621578468367292E-2</v>
      </c>
      <c r="Q686">
        <f t="shared" si="746"/>
        <v>5.2319347319347308E-2</v>
      </c>
      <c r="R686">
        <f t="shared" si="746"/>
        <v>0.36921434613541843</v>
      </c>
      <c r="S686">
        <f t="shared" si="746"/>
        <v>0.1291188391975204</v>
      </c>
      <c r="T686">
        <f t="shared" si="746"/>
        <v>0.31784334086965665</v>
      </c>
    </row>
    <row r="687" spans="1:23" x14ac:dyDescent="0.15">
      <c r="A687" t="s">
        <v>234</v>
      </c>
      <c r="B687">
        <f>INDEX($AE$447:$AE$466,B659,1)</f>
        <v>0.27546151557199755</v>
      </c>
      <c r="C687">
        <f t="shared" ref="C687:T687" si="747">INDEX($AE$447:$AE$466,C659,1)</f>
        <v>-0.19713073053312416</v>
      </c>
      <c r="D687">
        <f t="shared" si="747"/>
        <v>0.76644109334951782</v>
      </c>
      <c r="E687">
        <f t="shared" si="747"/>
        <v>3.6526039503113894E-2</v>
      </c>
      <c r="F687">
        <f t="shared" si="747"/>
        <v>3.9250335544963058E-2</v>
      </c>
      <c r="G687">
        <f t="shared" si="747"/>
        <v>-4.6969264541233798E-2</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7.5879046561221852E-2</v>
      </c>
      <c r="C688">
        <f t="shared" ref="C688:T688" si="748">C687*C687</f>
        <v>3.8860524920523207E-2</v>
      </c>
      <c r="D688">
        <f t="shared" si="748"/>
        <v>0.58743194957480427</v>
      </c>
      <c r="E688">
        <f t="shared" si="748"/>
        <v>1.3341515617830368E-3</v>
      </c>
      <c r="F688">
        <f t="shared" si="748"/>
        <v>1.5405888403921906E-3</v>
      </c>
      <c r="G688">
        <f t="shared" si="748"/>
        <v>2.2061118115444026E-3</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0.13011425678204211</v>
      </c>
      <c r="C689">
        <f t="shared" ref="C689:T689" si="749">INDEX($AC$447:$AC$466,C659,1)</f>
        <v>-9.1303932994770506E-2</v>
      </c>
      <c r="D689">
        <f t="shared" si="749"/>
        <v>0.54182538319634466</v>
      </c>
      <c r="E689">
        <f t="shared" si="749"/>
        <v>1.6596665717849145E-2</v>
      </c>
      <c r="F689">
        <f t="shared" si="749"/>
        <v>1.7836372260831099E-2</v>
      </c>
      <c r="G689">
        <f t="shared" si="749"/>
        <v>-2.135117114351134E-2</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1.6929719817943192E-2</v>
      </c>
      <c r="C690">
        <f t="shared" ref="C690:T690" si="750">C689*C689</f>
        <v>8.3364081803135419E-3</v>
      </c>
      <c r="D690">
        <f t="shared" si="750"/>
        <v>0.29357474587586574</v>
      </c>
      <c r="E690">
        <f t="shared" si="750"/>
        <v>2.7544931295002905E-4</v>
      </c>
      <c r="F690">
        <f t="shared" si="750"/>
        <v>3.1813617542694511E-4</v>
      </c>
      <c r="G690">
        <f t="shared" si="750"/>
        <v>4.5587250919951135E-4</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0.1708579888648018</v>
      </c>
      <c r="C691">
        <f t="shared" ref="C691:T691" si="751">INDEX($Y$447:$Y$466,C659,1)</f>
        <v>-0.33397275374139057</v>
      </c>
      <c r="D691">
        <f t="shared" si="751"/>
        <v>0.96699876804946916</v>
      </c>
      <c r="E691">
        <f t="shared" si="751"/>
        <v>8.528435956889302E-2</v>
      </c>
      <c r="F691">
        <f t="shared" si="751"/>
        <v>3.7339508856283787E-2</v>
      </c>
      <c r="G691">
        <f t="shared" si="751"/>
        <v>-4.2971090326073158E-2</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102</v>
      </c>
      <c r="C692">
        <f t="shared" ref="C692:T692" si="752">INDEX($X$38:$X$57,C659,1)</f>
        <v>131</v>
      </c>
      <c r="D692">
        <f t="shared" si="752"/>
        <v>103</v>
      </c>
      <c r="E692">
        <f t="shared" si="752"/>
        <v>119</v>
      </c>
      <c r="F692">
        <f t="shared" si="752"/>
        <v>118</v>
      </c>
      <c r="G692">
        <f t="shared" si="752"/>
        <v>110</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0.5799348273242082</v>
      </c>
      <c r="C693">
        <f t="shared" ref="C693:T693" si="753">1-(INDEX($AG$447:$AG$466,C659,1))</f>
        <v>7.4740654399276685E-2</v>
      </c>
      <c r="D693">
        <f t="shared" si="753"/>
        <v>0.31395460100719019</v>
      </c>
      <c r="E693">
        <f t="shared" si="753"/>
        <v>3.7870663002842475E-2</v>
      </c>
      <c r="F693">
        <f t="shared" si="753"/>
        <v>0.22817909505449507</v>
      </c>
      <c r="G693">
        <f t="shared" si="753"/>
        <v>0.2468826990366112</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f t="shared" si="756"/>
        <v>0.13333333333333333</v>
      </c>
      <c r="K700">
        <f t="shared" si="756"/>
        <v>2.0666666666666669</v>
      </c>
      <c r="L700">
        <f t="shared" si="756"/>
        <v>0.2</v>
      </c>
      <c r="M700">
        <f t="shared" si="756"/>
        <v>1.2666666666666666</v>
      </c>
      <c r="N700">
        <f t="shared" si="756"/>
        <v>0</v>
      </c>
      <c r="O700">
        <f t="shared" si="756"/>
        <v>0</v>
      </c>
      <c r="P700">
        <f t="shared" si="756"/>
        <v>0</v>
      </c>
      <c r="Q700">
        <f t="shared" si="756"/>
        <v>1.2</v>
      </c>
      <c r="R700">
        <f t="shared" si="756"/>
        <v>0</v>
      </c>
      <c r="S700">
        <f t="shared" si="756"/>
        <v>0.66666666666666663</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1.7777777777777778E-2</v>
      </c>
      <c r="K710">
        <v>0.27555555555555555</v>
      </c>
      <c r="L710">
        <v>2.6666666666666668E-2</v>
      </c>
      <c r="M710">
        <v>0.16888888888888887</v>
      </c>
      <c r="N710">
        <v>0</v>
      </c>
      <c r="O710">
        <v>0</v>
      </c>
      <c r="P710">
        <v>0</v>
      </c>
      <c r="Q710">
        <v>0.16</v>
      </c>
      <c r="R710">
        <v>0</v>
      </c>
      <c r="S710">
        <v>8.8888888888888878E-2</v>
      </c>
      <c r="T710">
        <v>0</v>
      </c>
      <c r="U710">
        <v>0</v>
      </c>
    </row>
    <row r="711" spans="1:21" x14ac:dyDescent="0.15">
      <c r="A711">
        <v>10</v>
      </c>
      <c r="B711">
        <v>0</v>
      </c>
      <c r="C711">
        <v>0</v>
      </c>
      <c r="D711">
        <v>0</v>
      </c>
      <c r="E711">
        <v>0</v>
      </c>
      <c r="F711">
        <v>0</v>
      </c>
      <c r="G711">
        <v>0</v>
      </c>
      <c r="H711">
        <v>0</v>
      </c>
      <c r="I711">
        <v>0</v>
      </c>
      <c r="J711">
        <v>0.27555555555555555</v>
      </c>
      <c r="K711">
        <v>4.2711111111111117</v>
      </c>
      <c r="L711">
        <v>0.41333333333333339</v>
      </c>
      <c r="M711">
        <v>2.617777777777778</v>
      </c>
      <c r="N711">
        <v>0</v>
      </c>
      <c r="O711">
        <v>0</v>
      </c>
      <c r="P711">
        <v>0</v>
      </c>
      <c r="Q711">
        <v>2.48</v>
      </c>
      <c r="R711">
        <v>0</v>
      </c>
      <c r="S711">
        <v>1.3777777777777778</v>
      </c>
      <c r="T711">
        <v>0</v>
      </c>
      <c r="U711">
        <v>0</v>
      </c>
    </row>
    <row r="712" spans="1:21" x14ac:dyDescent="0.15">
      <c r="A712">
        <v>11</v>
      </c>
      <c r="B712">
        <v>0</v>
      </c>
      <c r="C712">
        <v>0</v>
      </c>
      <c r="D712">
        <v>0</v>
      </c>
      <c r="E712">
        <v>0</v>
      </c>
      <c r="F712">
        <v>0</v>
      </c>
      <c r="G712">
        <v>0</v>
      </c>
      <c r="H712">
        <v>0</v>
      </c>
      <c r="I712">
        <v>0</v>
      </c>
      <c r="J712">
        <v>2.6666666666666668E-2</v>
      </c>
      <c r="K712">
        <v>0.41333333333333339</v>
      </c>
      <c r="L712">
        <v>4.0000000000000008E-2</v>
      </c>
      <c r="M712">
        <v>0.25333333333333335</v>
      </c>
      <c r="N712">
        <v>0</v>
      </c>
      <c r="O712">
        <v>0</v>
      </c>
      <c r="P712">
        <v>0</v>
      </c>
      <c r="Q712">
        <v>0.24</v>
      </c>
      <c r="R712">
        <v>0</v>
      </c>
      <c r="S712">
        <v>0.13333333333333333</v>
      </c>
      <c r="T712">
        <v>0</v>
      </c>
      <c r="U712">
        <v>0</v>
      </c>
    </row>
    <row r="713" spans="1:21" x14ac:dyDescent="0.15">
      <c r="A713">
        <v>12</v>
      </c>
      <c r="B713">
        <v>0</v>
      </c>
      <c r="C713">
        <v>0</v>
      </c>
      <c r="D713">
        <v>0</v>
      </c>
      <c r="E713">
        <v>0</v>
      </c>
      <c r="F713">
        <v>0</v>
      </c>
      <c r="G713">
        <v>0</v>
      </c>
      <c r="H713">
        <v>0</v>
      </c>
      <c r="I713">
        <v>0</v>
      </c>
      <c r="J713">
        <v>0.16888888888888887</v>
      </c>
      <c r="K713">
        <v>2.617777777777778</v>
      </c>
      <c r="L713">
        <v>0.25333333333333335</v>
      </c>
      <c r="M713">
        <v>1.6044444444444443</v>
      </c>
      <c r="N713">
        <v>0</v>
      </c>
      <c r="O713">
        <v>0</v>
      </c>
      <c r="P713">
        <v>0</v>
      </c>
      <c r="Q713">
        <v>1.5199999999999998</v>
      </c>
      <c r="R713">
        <v>0</v>
      </c>
      <c r="S713">
        <v>0.84444444444444433</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0.16</v>
      </c>
      <c r="K717">
        <v>2.48</v>
      </c>
      <c r="L717">
        <v>0.24</v>
      </c>
      <c r="M717">
        <v>1.5199999999999998</v>
      </c>
      <c r="N717">
        <v>0</v>
      </c>
      <c r="O717">
        <v>0</v>
      </c>
      <c r="P717">
        <v>0</v>
      </c>
      <c r="Q717">
        <v>1.44</v>
      </c>
      <c r="R717">
        <v>0</v>
      </c>
      <c r="S717">
        <v>0.79999999999999993</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8.8888888888888878E-2</v>
      </c>
      <c r="K719">
        <v>1.3777777777777778</v>
      </c>
      <c r="L719">
        <v>0.13333333333333333</v>
      </c>
      <c r="M719">
        <v>0.84444444444444433</v>
      </c>
      <c r="N719">
        <v>0</v>
      </c>
      <c r="O719">
        <v>0</v>
      </c>
      <c r="P719">
        <v>0</v>
      </c>
      <c r="Q719">
        <v>0.79999999999999993</v>
      </c>
      <c r="R719">
        <v>0</v>
      </c>
      <c r="S719">
        <v>0.44444444444444442</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3.0654785572723064E-2</v>
      </c>
      <c r="K732">
        <v>0.34339294888412153</v>
      </c>
      <c r="L732">
        <v>-3.100992872337063E-2</v>
      </c>
      <c r="M732">
        <v>-0.23652853564181703</v>
      </c>
      <c r="N732">
        <v>0</v>
      </c>
      <c r="O732">
        <v>0</v>
      </c>
      <c r="P732">
        <v>0</v>
      </c>
      <c r="Q732">
        <v>-2.0890829178239836E-2</v>
      </c>
      <c r="R732">
        <v>0</v>
      </c>
      <c r="S732">
        <v>4.1463633994031919E-2</v>
      </c>
      <c r="T732">
        <v>0</v>
      </c>
      <c r="U732">
        <v>0</v>
      </c>
    </row>
    <row r="733" spans="1:21" x14ac:dyDescent="0.15">
      <c r="A733">
        <v>10</v>
      </c>
      <c r="B733">
        <v>0</v>
      </c>
      <c r="C733">
        <v>0</v>
      </c>
      <c r="D733">
        <v>0</v>
      </c>
      <c r="E733">
        <v>0</v>
      </c>
      <c r="F733">
        <v>0</v>
      </c>
      <c r="G733">
        <v>0</v>
      </c>
      <c r="H733">
        <v>0</v>
      </c>
      <c r="I733">
        <v>0</v>
      </c>
      <c r="J733">
        <v>0.34339294888412131</v>
      </c>
      <c r="K733">
        <v>57.145754816303132</v>
      </c>
      <c r="L733">
        <v>-1.4440946339569638</v>
      </c>
      <c r="M733">
        <v>-44.373092926346253</v>
      </c>
      <c r="N733">
        <v>0</v>
      </c>
      <c r="O733">
        <v>0</v>
      </c>
      <c r="P733">
        <v>0</v>
      </c>
      <c r="Q733">
        <v>12.325313939387001</v>
      </c>
      <c r="R733">
        <v>0</v>
      </c>
      <c r="S733">
        <v>7.0843088877328331</v>
      </c>
      <c r="T733">
        <v>0</v>
      </c>
      <c r="U733">
        <v>0</v>
      </c>
    </row>
    <row r="734" spans="1:21" x14ac:dyDescent="0.15">
      <c r="A734">
        <v>11</v>
      </c>
      <c r="B734">
        <v>0</v>
      </c>
      <c r="C734">
        <v>0</v>
      </c>
      <c r="D734">
        <v>0</v>
      </c>
      <c r="E734">
        <v>0</v>
      </c>
      <c r="F734">
        <v>0</v>
      </c>
      <c r="G734">
        <v>0</v>
      </c>
      <c r="H734">
        <v>0</v>
      </c>
      <c r="I734">
        <v>0</v>
      </c>
      <c r="J734">
        <v>-3.1009928723370623E-2</v>
      </c>
      <c r="K734">
        <v>-1.4440946339569631</v>
      </c>
      <c r="L734">
        <v>0.12740695588367545</v>
      </c>
      <c r="M734">
        <v>0.66179617014645464</v>
      </c>
      <c r="N734">
        <v>0</v>
      </c>
      <c r="O734">
        <v>0</v>
      </c>
      <c r="P734">
        <v>0</v>
      </c>
      <c r="Q734">
        <v>-5.13325824908294E-2</v>
      </c>
      <c r="R734">
        <v>0</v>
      </c>
      <c r="S734">
        <v>-0.16536575997756636</v>
      </c>
      <c r="T734">
        <v>0</v>
      </c>
      <c r="U734">
        <v>0</v>
      </c>
    </row>
    <row r="735" spans="1:21" x14ac:dyDescent="0.15">
      <c r="A735">
        <v>12</v>
      </c>
      <c r="B735">
        <v>0</v>
      </c>
      <c r="C735">
        <v>0</v>
      </c>
      <c r="D735">
        <v>0</v>
      </c>
      <c r="E735">
        <v>0</v>
      </c>
      <c r="F735">
        <v>0</v>
      </c>
      <c r="G735">
        <v>0</v>
      </c>
      <c r="H735">
        <v>0</v>
      </c>
      <c r="I735">
        <v>0</v>
      </c>
      <c r="J735">
        <v>-0.23652853564181731</v>
      </c>
      <c r="K735">
        <v>-44.373092926346274</v>
      </c>
      <c r="L735">
        <v>0.66179617014645542</v>
      </c>
      <c r="M735">
        <v>42.366420791841378</v>
      </c>
      <c r="N735">
        <v>0</v>
      </c>
      <c r="O735">
        <v>0</v>
      </c>
      <c r="P735">
        <v>0</v>
      </c>
      <c r="Q735">
        <v>-13.188715188745016</v>
      </c>
      <c r="R735">
        <v>0</v>
      </c>
      <c r="S735">
        <v>-6.9868227717581304</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-2.0890829178239811E-2</v>
      </c>
      <c r="K739">
        <v>12.325313939387009</v>
      </c>
      <c r="L739">
        <v>-5.1332582490829629E-2</v>
      </c>
      <c r="M739">
        <v>-13.188715188745016</v>
      </c>
      <c r="N739">
        <v>0</v>
      </c>
      <c r="O739">
        <v>0</v>
      </c>
      <c r="P739">
        <v>0</v>
      </c>
      <c r="Q739">
        <v>6.3108322857363026</v>
      </c>
      <c r="R739">
        <v>0</v>
      </c>
      <c r="S739">
        <v>1.7863214654250219</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4.1463633994031926E-2</v>
      </c>
      <c r="K741">
        <v>7.0843088877328402</v>
      </c>
      <c r="L741">
        <v>-0.16536575997756658</v>
      </c>
      <c r="M741">
        <v>-6.9868227717581322</v>
      </c>
      <c r="N741">
        <v>0</v>
      </c>
      <c r="O741">
        <v>0</v>
      </c>
      <c r="P741">
        <v>0</v>
      </c>
      <c r="Q741">
        <v>1.7863214654250223</v>
      </c>
      <c r="R741">
        <v>0</v>
      </c>
      <c r="S741">
        <v>1.8002251521826405</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2.9192452358924738E-2</v>
      </c>
      <c r="K756">
        <v>-5.7061913039893705E-2</v>
      </c>
      <c r="L756">
        <v>0.16521946474367327</v>
      </c>
      <c r="M756">
        <v>1.4571514157563676E-2</v>
      </c>
      <c r="N756">
        <v>0</v>
      </c>
      <c r="O756">
        <v>0</v>
      </c>
      <c r="P756">
        <v>0</v>
      </c>
      <c r="Q756">
        <v>6.3797533883841037E-3</v>
      </c>
      <c r="R756">
        <v>0</v>
      </c>
      <c r="S756">
        <v>-7.3419540724405999E-3</v>
      </c>
      <c r="T756">
        <v>0</v>
      </c>
      <c r="U756">
        <v>0</v>
      </c>
    </row>
    <row r="757" spans="1:21" x14ac:dyDescent="0.15">
      <c r="A757">
        <v>10</v>
      </c>
      <c r="B757">
        <v>0</v>
      </c>
      <c r="C757">
        <v>0</v>
      </c>
      <c r="D757">
        <v>0</v>
      </c>
      <c r="E757">
        <v>0</v>
      </c>
      <c r="F757">
        <v>0</v>
      </c>
      <c r="G757">
        <v>0</v>
      </c>
      <c r="H757">
        <v>0</v>
      </c>
      <c r="I757">
        <v>0</v>
      </c>
      <c r="J757">
        <v>-5.7061913039893705E-2</v>
      </c>
      <c r="K757">
        <v>0.1115378002416075</v>
      </c>
      <c r="L757">
        <v>-0.32295124143001341</v>
      </c>
      <c r="M757">
        <v>-2.8482652416294114E-2</v>
      </c>
      <c r="N757">
        <v>0</v>
      </c>
      <c r="O757">
        <v>0</v>
      </c>
      <c r="P757">
        <v>0</v>
      </c>
      <c r="Q757">
        <v>-1.2470378596084138E-2</v>
      </c>
      <c r="R757">
        <v>0</v>
      </c>
      <c r="S757">
        <v>1.4351173367468682E-2</v>
      </c>
      <c r="T757">
        <v>0</v>
      </c>
      <c r="U757">
        <v>0</v>
      </c>
    </row>
    <row r="758" spans="1:21" x14ac:dyDescent="0.15">
      <c r="A758">
        <v>11</v>
      </c>
      <c r="B758">
        <v>0</v>
      </c>
      <c r="C758">
        <v>0</v>
      </c>
      <c r="D758">
        <v>0</v>
      </c>
      <c r="E758">
        <v>0</v>
      </c>
      <c r="F758">
        <v>0</v>
      </c>
      <c r="G758">
        <v>0</v>
      </c>
      <c r="H758">
        <v>0</v>
      </c>
      <c r="I758">
        <v>0</v>
      </c>
      <c r="J758">
        <v>0.16521946474367327</v>
      </c>
      <c r="K758">
        <v>-0.32295124143001341</v>
      </c>
      <c r="L758">
        <v>0.93508661740919108</v>
      </c>
      <c r="M758">
        <v>8.2469870637007503E-2</v>
      </c>
      <c r="N758">
        <v>0</v>
      </c>
      <c r="O758">
        <v>0</v>
      </c>
      <c r="P758">
        <v>0</v>
      </c>
      <c r="Q758">
        <v>3.6107259063598664E-2</v>
      </c>
      <c r="R758">
        <v>0</v>
      </c>
      <c r="S758">
        <v>-4.1552991407055206E-2</v>
      </c>
      <c r="T758">
        <v>0</v>
      </c>
      <c r="U758">
        <v>0</v>
      </c>
    </row>
    <row r="759" spans="1:21" x14ac:dyDescent="0.15">
      <c r="A759">
        <v>12</v>
      </c>
      <c r="B759">
        <v>0</v>
      </c>
      <c r="C759">
        <v>0</v>
      </c>
      <c r="D759">
        <v>0</v>
      </c>
      <c r="E759">
        <v>0</v>
      </c>
      <c r="F759">
        <v>0</v>
      </c>
      <c r="G759">
        <v>0</v>
      </c>
      <c r="H759">
        <v>0</v>
      </c>
      <c r="I759">
        <v>0</v>
      </c>
      <c r="J759">
        <v>1.4571514157563676E-2</v>
      </c>
      <c r="K759">
        <v>-2.8482652416294114E-2</v>
      </c>
      <c r="L759">
        <v>8.2469870637007503E-2</v>
      </c>
      <c r="M759">
        <v>7.2734219870762345E-3</v>
      </c>
      <c r="N759">
        <v>0</v>
      </c>
      <c r="O759">
        <v>0</v>
      </c>
      <c r="P759">
        <v>0</v>
      </c>
      <c r="Q759">
        <v>3.184476099425172E-3</v>
      </c>
      <c r="R759">
        <v>0</v>
      </c>
      <c r="S759">
        <v>-3.6647619184362037E-3</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6.3797533883841037E-3</v>
      </c>
      <c r="K763">
        <v>-1.2470378596084138E-2</v>
      </c>
      <c r="L763">
        <v>3.6107259063598664E-2</v>
      </c>
      <c r="M763">
        <v>3.184476099425172E-3</v>
      </c>
      <c r="N763">
        <v>0</v>
      </c>
      <c r="O763">
        <v>0</v>
      </c>
      <c r="P763">
        <v>0</v>
      </c>
      <c r="Q763">
        <v>1.3942389216284954E-3</v>
      </c>
      <c r="R763">
        <v>0</v>
      </c>
      <c r="S763">
        <v>-1.6045194077945794E-3</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-7.3419540724405999E-3</v>
      </c>
      <c r="K765">
        <v>1.4351173367468682E-2</v>
      </c>
      <c r="L765">
        <v>-4.1552991407055206E-2</v>
      </c>
      <c r="M765">
        <v>-3.6647619184362037E-3</v>
      </c>
      <c r="N765">
        <v>0</v>
      </c>
      <c r="O765">
        <v>0</v>
      </c>
      <c r="P765">
        <v>0</v>
      </c>
      <c r="Q765">
        <v>-1.6045194077945794E-3</v>
      </c>
      <c r="R765">
        <v>0</v>
      </c>
      <c r="S765">
        <v>1.8465146038115382E-3</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2.9192452358924738E-2</v>
      </c>
      <c r="K779">
        <v>-2.1009316278246672E-2</v>
      </c>
      <c r="L779">
        <v>8.8329120965456712E-2</v>
      </c>
      <c r="M779">
        <v>6.8125724935268108E-3</v>
      </c>
      <c r="N779">
        <v>0</v>
      </c>
      <c r="O779">
        <v>0</v>
      </c>
      <c r="P779">
        <v>0</v>
      </c>
      <c r="Q779">
        <v>2.580013049903687E-3</v>
      </c>
      <c r="R779">
        <v>0</v>
      </c>
      <c r="S779">
        <v>-2.2996460883551845E-3</v>
      </c>
      <c r="T779">
        <v>0</v>
      </c>
      <c r="U779">
        <v>0</v>
      </c>
    </row>
    <row r="780" spans="1:21" x14ac:dyDescent="0.15">
      <c r="A780">
        <v>10</v>
      </c>
      <c r="B780">
        <v>0</v>
      </c>
      <c r="C780">
        <v>0</v>
      </c>
      <c r="D780">
        <v>0</v>
      </c>
      <c r="E780">
        <v>0</v>
      </c>
      <c r="F780">
        <v>0</v>
      </c>
      <c r="G780">
        <v>0</v>
      </c>
      <c r="H780">
        <v>0</v>
      </c>
      <c r="I780">
        <v>0</v>
      </c>
      <c r="J780">
        <v>-2.1009316278246672E-2</v>
      </c>
      <c r="K780">
        <v>0.1115378002416075</v>
      </c>
      <c r="L780">
        <v>-0.23668411447632512</v>
      </c>
      <c r="M780">
        <v>-2.4155804412490718E-2</v>
      </c>
      <c r="N780">
        <v>0</v>
      </c>
      <c r="O780">
        <v>0</v>
      </c>
      <c r="P780">
        <v>0</v>
      </c>
      <c r="Q780">
        <v>-4.5643399299135339E-3</v>
      </c>
      <c r="R780">
        <v>0</v>
      </c>
      <c r="S780">
        <v>6.3600071648296282E-3</v>
      </c>
      <c r="T780">
        <v>0</v>
      </c>
      <c r="U780">
        <v>0</v>
      </c>
    </row>
    <row r="781" spans="1:21" x14ac:dyDescent="0.15">
      <c r="A781">
        <v>11</v>
      </c>
      <c r="B781">
        <v>0</v>
      </c>
      <c r="C781">
        <v>0</v>
      </c>
      <c r="D781">
        <v>0</v>
      </c>
      <c r="E781">
        <v>0</v>
      </c>
      <c r="F781">
        <v>0</v>
      </c>
      <c r="G781">
        <v>0</v>
      </c>
      <c r="H781">
        <v>0</v>
      </c>
      <c r="I781">
        <v>0</v>
      </c>
      <c r="J781">
        <v>8.8329120965456712E-2</v>
      </c>
      <c r="K781">
        <v>-0.23668411447632512</v>
      </c>
      <c r="L781">
        <v>0.93508661740919108</v>
      </c>
      <c r="M781">
        <v>4.9902141187994457E-2</v>
      </c>
      <c r="N781">
        <v>0</v>
      </c>
      <c r="O781">
        <v>0</v>
      </c>
      <c r="P781">
        <v>0</v>
      </c>
      <c r="Q781">
        <v>7.5944914560169569E-3</v>
      </c>
      <c r="R781">
        <v>0</v>
      </c>
      <c r="S781">
        <v>-1.8048671396563548E-2</v>
      </c>
      <c r="T781">
        <v>0</v>
      </c>
      <c r="U781">
        <v>0</v>
      </c>
    </row>
    <row r="782" spans="1:21" x14ac:dyDescent="0.15">
      <c r="A782">
        <v>12</v>
      </c>
      <c r="B782">
        <v>0</v>
      </c>
      <c r="C782">
        <v>0</v>
      </c>
      <c r="D782">
        <v>0</v>
      </c>
      <c r="E782">
        <v>0</v>
      </c>
      <c r="F782">
        <v>0</v>
      </c>
      <c r="G782">
        <v>0</v>
      </c>
      <c r="H782">
        <v>0</v>
      </c>
      <c r="I782">
        <v>0</v>
      </c>
      <c r="J782">
        <v>6.8125724935268108E-3</v>
      </c>
      <c r="K782">
        <v>-2.4155804412490718E-2</v>
      </c>
      <c r="L782">
        <v>4.9902141187994457E-2</v>
      </c>
      <c r="M782">
        <v>7.2734219870762345E-3</v>
      </c>
      <c r="N782">
        <v>0</v>
      </c>
      <c r="O782">
        <v>0</v>
      </c>
      <c r="P782">
        <v>0</v>
      </c>
      <c r="Q782">
        <v>2.2246586082040071E-3</v>
      </c>
      <c r="R782">
        <v>0</v>
      </c>
      <c r="S782">
        <v>-2.6108150726273406E-3</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2.580013049903687E-3</v>
      </c>
      <c r="K786">
        <v>-4.5643399299135339E-3</v>
      </c>
      <c r="L786">
        <v>7.5944914560169569E-3</v>
      </c>
      <c r="M786">
        <v>2.2246586082040071E-3</v>
      </c>
      <c r="N786">
        <v>0</v>
      </c>
      <c r="O786">
        <v>0</v>
      </c>
      <c r="P786">
        <v>0</v>
      </c>
      <c r="Q786">
        <v>1.3942389216284954E-3</v>
      </c>
      <c r="R786">
        <v>0</v>
      </c>
      <c r="S786">
        <v>-6.8823835242842171E-4</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-2.2996460883551845E-3</v>
      </c>
      <c r="K788">
        <v>6.3600071648296282E-3</v>
      </c>
      <c r="L788">
        <v>-1.8048671396563548E-2</v>
      </c>
      <c r="M788">
        <v>-2.6108150726273406E-3</v>
      </c>
      <c r="N788">
        <v>0</v>
      </c>
      <c r="O788">
        <v>0</v>
      </c>
      <c r="P788">
        <v>0</v>
      </c>
      <c r="Q788">
        <v>-6.8823835242842171E-4</v>
      </c>
      <c r="R788">
        <v>0</v>
      </c>
      <c r="S788">
        <v>1.8465146038115382E-3</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0.31</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v>
      </c>
      <c r="BQ2">
        <f>IF(BQ$1=$A2,1,INDEX(Correlations!$F$3:$DA$102,MAX(BQ$1,$A2),MIN(BQ$1,$A2)))</f>
        <v>0</v>
      </c>
      <c r="BR2">
        <f>IF(BR$1=$A2,1,INDEX(Correlations!$F$3:$DA$102,MAX(BR$1,$A2),MIN(BR$1,$A2)))</f>
        <v>0</v>
      </c>
      <c r="BS2">
        <f>IF(BS$1=$A2,1,INDEX(Correlations!$F$3:$DA$102,MAX(BS$1,$A2),MIN(BS$1,$A2)))</f>
        <v>0</v>
      </c>
      <c r="BT2">
        <f>IF(BT$1=$A2,1,INDEX(Correlations!$F$3:$DA$102,MAX(BT$1,$A2),MIN(BT$1,$A2)))</f>
        <v>0</v>
      </c>
      <c r="BU2">
        <f>IF(BU$1=$A2,1,INDEX(Correlations!$F$3:$DA$102,MAX(BU$1,$A2),MIN(BU$1,$A2)))</f>
        <v>0</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v>
      </c>
      <c r="CC2">
        <f>IF(CC$1=$A2,1,INDEX(Correlations!$F$3:$DA$102,MAX(CC$1,$A2),MIN(CC$1,$A2)))</f>
        <v>0</v>
      </c>
      <c r="CD2">
        <f>IF(CD$1=$A2,1,INDEX(Correlations!$F$3:$DA$102,MAX(CD$1,$A2),MIN(CD$1,$A2)))</f>
        <v>0</v>
      </c>
      <c r="CE2">
        <f>IF(CE$1=$A2,1,INDEX(Correlations!$F$3:$DA$102,MAX(CE$1,$A2),MIN(CE$1,$A2)))</f>
        <v>0</v>
      </c>
      <c r="CF2">
        <f>IF(CF$1=$A2,1,INDEX(Correlations!$F$3:$DA$102,MAX(CF$1,$A2),MIN(CF$1,$A2)))</f>
        <v>0</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0.35</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v>
      </c>
      <c r="BQ3">
        <f>IF(BQ$1=$A3,1,INDEX(Correlations!$F$3:$DA$102,MAX(BQ$1,$A3),MIN(BQ$1,$A3)))</f>
        <v>0</v>
      </c>
      <c r="BR3">
        <f>IF(BR$1=$A3,1,INDEX(Correlations!$F$3:$DA$102,MAX(BR$1,$A3),MIN(BR$1,$A3)))</f>
        <v>0</v>
      </c>
      <c r="BS3">
        <f>IF(BS$1=$A3,1,INDEX(Correlations!$F$3:$DA$102,MAX(BS$1,$A3),MIN(BS$1,$A3)))</f>
        <v>0</v>
      </c>
      <c r="BT3">
        <f>IF(BT$1=$A3,1,INDEX(Correlations!$F$3:$DA$102,MAX(BT$1,$A3),MIN(BT$1,$A3)))</f>
        <v>0</v>
      </c>
      <c r="BU3">
        <f>IF(BU$1=$A3,1,INDEX(Correlations!$F$3:$DA$102,MAX(BU$1,$A3),MIN(BU$1,$A3)))</f>
        <v>0</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v>
      </c>
      <c r="CC3">
        <f>IF(CC$1=$A3,1,INDEX(Correlations!$F$3:$DA$102,MAX(CC$1,$A3),MIN(CC$1,$A3)))</f>
        <v>0</v>
      </c>
      <c r="CD3">
        <f>IF(CD$1=$A3,1,INDEX(Correlations!$F$3:$DA$102,MAX(CD$1,$A3),MIN(CD$1,$A3)))</f>
        <v>0</v>
      </c>
      <c r="CE3">
        <f>IF(CE$1=$A3,1,INDEX(Correlations!$F$3:$DA$102,MAX(CE$1,$A3),MIN(CE$1,$A3)))</f>
        <v>0</v>
      </c>
      <c r="CF3">
        <f>IF(CF$1=$A3,1,INDEX(Correlations!$F$3:$DA$102,MAX(CF$1,$A3),MIN(CF$1,$A3)))</f>
        <v>0</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v>
      </c>
      <c r="Q4">
        <f>IF(Q$1=$A4,1,INDEX(Correlations!$F$3:$DA$102,MAX(Q$1,$A4),MIN(Q$1,$A4)))</f>
        <v>0</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v>
      </c>
      <c r="BQ4">
        <f>IF(BQ$1=$A4,1,INDEX(Correlations!$F$3:$DA$102,MAX(BQ$1,$A4),MIN(BQ$1,$A4)))</f>
        <v>0</v>
      </c>
      <c r="BR4">
        <f>IF(BR$1=$A4,1,INDEX(Correlations!$F$3:$DA$102,MAX(BR$1,$A4),MIN(BR$1,$A4)))</f>
        <v>0</v>
      </c>
      <c r="BS4">
        <f>IF(BS$1=$A4,1,INDEX(Correlations!$F$3:$DA$102,MAX(BS$1,$A4),MIN(BS$1,$A4)))</f>
        <v>0</v>
      </c>
      <c r="BT4">
        <f>IF(BT$1=$A4,1,INDEX(Correlations!$F$3:$DA$102,MAX(BT$1,$A4),MIN(BT$1,$A4)))</f>
        <v>0</v>
      </c>
      <c r="BU4">
        <f>IF(BU$1=$A4,1,INDEX(Correlations!$F$3:$DA$102,MAX(BU$1,$A4),MIN(BU$1,$A4)))</f>
        <v>0</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v>
      </c>
      <c r="CC4">
        <f>IF(CC$1=$A4,1,INDEX(Correlations!$F$3:$DA$102,MAX(CC$1,$A4),MIN(CC$1,$A4)))</f>
        <v>0</v>
      </c>
      <c r="CD4">
        <f>IF(CD$1=$A4,1,INDEX(Correlations!$F$3:$DA$102,MAX(CD$1,$A4),MIN(CD$1,$A4)))</f>
        <v>0</v>
      </c>
      <c r="CE4">
        <f>IF(CE$1=$A4,1,INDEX(Correlations!$F$3:$DA$102,MAX(CE$1,$A4),MIN(CE$1,$A4)))</f>
        <v>0</v>
      </c>
      <c r="CF4">
        <f>IF(CF$1=$A4,1,INDEX(Correlations!$F$3:$DA$102,MAX(CF$1,$A4),MIN(CF$1,$A4)))</f>
        <v>0</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0.38200000000000001</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v>
      </c>
      <c r="BQ5">
        <f>IF(BQ$1=$A5,1,INDEX(Correlations!$F$3:$DA$102,MAX(BQ$1,$A5),MIN(BQ$1,$A5)))</f>
        <v>0</v>
      </c>
      <c r="BR5">
        <f>IF(BR$1=$A5,1,INDEX(Correlations!$F$3:$DA$102,MAX(BR$1,$A5),MIN(BR$1,$A5)))</f>
        <v>0</v>
      </c>
      <c r="BS5">
        <f>IF(BS$1=$A5,1,INDEX(Correlations!$F$3:$DA$102,MAX(BS$1,$A5),MIN(BS$1,$A5)))</f>
        <v>0</v>
      </c>
      <c r="BT5">
        <f>IF(BT$1=$A5,1,INDEX(Correlations!$F$3:$DA$102,MAX(BT$1,$A5),MIN(BT$1,$A5)))</f>
        <v>0</v>
      </c>
      <c r="BU5">
        <f>IF(BU$1=$A5,1,INDEX(Correlations!$F$3:$DA$102,MAX(BU$1,$A5),MIN(BU$1,$A5)))</f>
        <v>0</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v>
      </c>
      <c r="CC5">
        <f>IF(CC$1=$A5,1,INDEX(Correlations!$F$3:$DA$102,MAX(CC$1,$A5),MIN(CC$1,$A5)))</f>
        <v>0</v>
      </c>
      <c r="CD5">
        <f>IF(CD$1=$A5,1,INDEX(Correlations!$F$3:$DA$102,MAX(CD$1,$A5),MIN(CD$1,$A5)))</f>
        <v>0</v>
      </c>
      <c r="CE5">
        <f>IF(CE$1=$A5,1,INDEX(Correlations!$F$3:$DA$102,MAX(CE$1,$A5),MIN(CE$1,$A5)))</f>
        <v>0</v>
      </c>
      <c r="CF5">
        <f>IF(CF$1=$A5,1,INDEX(Correlations!$F$3:$DA$102,MAX(CF$1,$A5),MIN(CF$1,$A5)))</f>
        <v>0</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v>
      </c>
      <c r="Q6">
        <f>IF(Q$1=$A6,1,INDEX(Correlations!$F$3:$DA$102,MAX(Q$1,$A6),MIN(Q$1,$A6)))</f>
        <v>0</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v>
      </c>
      <c r="BS6">
        <f>IF(BS$1=$A6,1,INDEX(Correlations!$F$3:$DA$102,MAX(BS$1,$A6),MIN(BS$1,$A6)))</f>
        <v>0</v>
      </c>
      <c r="BT6">
        <f>IF(BT$1=$A6,1,INDEX(Correlations!$F$3:$DA$102,MAX(BT$1,$A6),MIN(BT$1,$A6)))</f>
        <v>0</v>
      </c>
      <c r="BU6">
        <f>IF(BU$1=$A6,1,INDEX(Correlations!$F$3:$DA$102,MAX(BU$1,$A6),MIN(BU$1,$A6)))</f>
        <v>0</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v>
      </c>
      <c r="CC6">
        <f>IF(CC$1=$A6,1,INDEX(Correlations!$F$3:$DA$102,MAX(CC$1,$A6),MIN(CC$1,$A6)))</f>
        <v>0</v>
      </c>
      <c r="CD6">
        <f>IF(CD$1=$A6,1,INDEX(Correlations!$F$3:$DA$102,MAX(CD$1,$A6),MIN(CD$1,$A6)))</f>
        <v>0</v>
      </c>
      <c r="CE6">
        <f>IF(CE$1=$A6,1,INDEX(Correlations!$F$3:$DA$102,MAX(CE$1,$A6),MIN(CE$1,$A6)))</f>
        <v>0</v>
      </c>
      <c r="CF6">
        <f>IF(CF$1=$A6,1,INDEX(Correlations!$F$3:$DA$102,MAX(CF$1,$A6),MIN(CF$1,$A6)))</f>
        <v>0</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0.38500000000000001</v>
      </c>
      <c r="Q7">
        <f>IF(Q$1=$A7,1,INDEX(Correlations!$F$3:$DA$102,MAX(Q$1,$A7),MIN(Q$1,$A7)))</f>
        <v>0.40600000000000003</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v>
      </c>
      <c r="BS7">
        <f>IF(BS$1=$A7,1,INDEX(Correlations!$F$3:$DA$102,MAX(BS$1,$A7),MIN(BS$1,$A7)))</f>
        <v>0</v>
      </c>
      <c r="BT7">
        <f>IF(BT$1=$A7,1,INDEX(Correlations!$F$3:$DA$102,MAX(BT$1,$A7),MIN(BT$1,$A7)))</f>
        <v>0</v>
      </c>
      <c r="BU7">
        <f>IF(BU$1=$A7,1,INDEX(Correlations!$F$3:$DA$102,MAX(BU$1,$A7),MIN(BU$1,$A7)))</f>
        <v>0</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v>
      </c>
      <c r="CC7">
        <f>IF(CC$1=$A7,1,INDEX(Correlations!$F$3:$DA$102,MAX(CC$1,$A7),MIN(CC$1,$A7)))</f>
        <v>0</v>
      </c>
      <c r="CD7">
        <f>IF(CD$1=$A7,1,INDEX(Correlations!$F$3:$DA$102,MAX(CD$1,$A7),MIN(CD$1,$A7)))</f>
        <v>0</v>
      </c>
      <c r="CE7">
        <f>IF(CE$1=$A7,1,INDEX(Correlations!$F$3:$DA$102,MAX(CE$1,$A7),MIN(CE$1,$A7)))</f>
        <v>0</v>
      </c>
      <c r="CF7">
        <f>IF(CF$1=$A7,1,INDEX(Correlations!$F$3:$DA$102,MAX(CF$1,$A7),MIN(CF$1,$A7)))</f>
        <v>0</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0.34699999999999998</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v>
      </c>
      <c r="BS8">
        <f>IF(BS$1=$A8,1,INDEX(Correlations!$F$3:$DA$102,MAX(BS$1,$A8),MIN(BS$1,$A8)))</f>
        <v>0</v>
      </c>
      <c r="BT8">
        <f>IF(BT$1=$A8,1,INDEX(Correlations!$F$3:$DA$102,MAX(BT$1,$A8),MIN(BT$1,$A8)))</f>
        <v>0</v>
      </c>
      <c r="BU8">
        <f>IF(BU$1=$A8,1,INDEX(Correlations!$F$3:$DA$102,MAX(BU$1,$A8),MIN(BU$1,$A8)))</f>
        <v>0</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v>
      </c>
      <c r="CC8">
        <f>IF(CC$1=$A8,1,INDEX(Correlations!$F$3:$DA$102,MAX(CC$1,$A8),MIN(CC$1,$A8)))</f>
        <v>0</v>
      </c>
      <c r="CD8">
        <f>IF(CD$1=$A8,1,INDEX(Correlations!$F$3:$DA$102,MAX(CD$1,$A8),MIN(CD$1,$A8)))</f>
        <v>0</v>
      </c>
      <c r="CE8">
        <f>IF(CE$1=$A8,1,INDEX(Correlations!$F$3:$DA$102,MAX(CE$1,$A8),MIN(CE$1,$A8)))</f>
        <v>0</v>
      </c>
      <c r="CF8">
        <f>IF(CF$1=$A8,1,INDEX(Correlations!$F$3:$DA$102,MAX(CF$1,$A8),MIN(CF$1,$A8)))</f>
        <v>0</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v>
      </c>
      <c r="Q9">
        <f>IF(Q$1=$A9,1,INDEX(Correlations!$F$3:$DA$102,MAX(Q$1,$A9),MIN(Q$1,$A9)))</f>
        <v>0</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v>
      </c>
      <c r="BS9">
        <f>IF(BS$1=$A9,1,INDEX(Correlations!$F$3:$DA$102,MAX(BS$1,$A9),MIN(BS$1,$A9)))</f>
        <v>0</v>
      </c>
      <c r="BT9">
        <f>IF(BT$1=$A9,1,INDEX(Correlations!$F$3:$DA$102,MAX(BT$1,$A9),MIN(BT$1,$A9)))</f>
        <v>0</v>
      </c>
      <c r="BU9">
        <f>IF(BU$1=$A9,1,INDEX(Correlations!$F$3:$DA$102,MAX(BU$1,$A9),MIN(BU$1,$A9)))</f>
        <v>0</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v>
      </c>
      <c r="CC9">
        <f>IF(CC$1=$A9,1,INDEX(Correlations!$F$3:$DA$102,MAX(CC$1,$A9),MIN(CC$1,$A9)))</f>
        <v>0</v>
      </c>
      <c r="CD9">
        <f>IF(CD$1=$A9,1,INDEX(Correlations!$F$3:$DA$102,MAX(CD$1,$A9),MIN(CD$1,$A9)))</f>
        <v>0</v>
      </c>
      <c r="CE9">
        <f>IF(CE$1=$A9,1,INDEX(Correlations!$F$3:$DA$102,MAX(CE$1,$A9),MIN(CE$1,$A9)))</f>
        <v>0</v>
      </c>
      <c r="CF9">
        <f>IF(CF$1=$A9,1,INDEX(Correlations!$F$3:$DA$102,MAX(CF$1,$A9),MIN(CF$1,$A9)))</f>
        <v>0</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v>
      </c>
      <c r="Q10">
        <f>IF(Q$1=$A10,1,INDEX(Correlations!$F$3:$DA$102,MAX(Q$1,$A10),MIN(Q$1,$A10)))</f>
        <v>0</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v>
      </c>
      <c r="BS10">
        <f>IF(BS$1=$A10,1,INDEX(Correlations!$F$3:$DA$102,MAX(BS$1,$A10),MIN(BS$1,$A10)))</f>
        <v>0</v>
      </c>
      <c r="BT10">
        <f>IF(BT$1=$A10,1,INDEX(Correlations!$F$3:$DA$102,MAX(BT$1,$A10),MIN(BT$1,$A10)))</f>
        <v>0</v>
      </c>
      <c r="BU10">
        <f>IF(BU$1=$A10,1,INDEX(Correlations!$F$3:$DA$102,MAX(BU$1,$A10),MIN(BU$1,$A10)))</f>
        <v>0</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v>
      </c>
      <c r="CC10">
        <f>IF(CC$1=$A10,1,INDEX(Correlations!$F$3:$DA$102,MAX(CC$1,$A10),MIN(CC$1,$A10)))</f>
        <v>0</v>
      </c>
      <c r="CD10">
        <f>IF(CD$1=$A10,1,INDEX(Correlations!$F$3:$DA$102,MAX(CD$1,$A10),MIN(CD$1,$A10)))</f>
        <v>0</v>
      </c>
      <c r="CE10">
        <f>IF(CE$1=$A10,1,INDEX(Correlations!$F$3:$DA$102,MAX(CE$1,$A10),MIN(CE$1,$A10)))</f>
        <v>0</v>
      </c>
      <c r="CF10">
        <f>IF(CF$1=$A10,1,INDEX(Correlations!$F$3:$DA$102,MAX(CF$1,$A10),MIN(CF$1,$A10)))</f>
        <v>0</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0.18</v>
      </c>
      <c r="Q11">
        <f>IF(Q$1=$A11,1,INDEX(Correlations!$F$3:$DA$102,MAX(Q$1,$A11),MIN(Q$1,$A11)))</f>
        <v>0.24</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v>
      </c>
      <c r="BU11">
        <f>IF(BU$1=$A11,1,INDEX(Correlations!$F$3:$DA$102,MAX(BU$1,$A11),MIN(BU$1,$A11)))</f>
        <v>0</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v>
      </c>
      <c r="CC11">
        <f>IF(CC$1=$A11,1,INDEX(Correlations!$F$3:$DA$102,MAX(CC$1,$A11),MIN(CC$1,$A11)))</f>
        <v>0</v>
      </c>
      <c r="CD11">
        <f>IF(CD$1=$A11,1,INDEX(Correlations!$F$3:$DA$102,MAX(CD$1,$A11),MIN(CD$1,$A11)))</f>
        <v>0</v>
      </c>
      <c r="CE11">
        <f>IF(CE$1=$A11,1,INDEX(Correlations!$F$3:$DA$102,MAX(CE$1,$A11),MIN(CE$1,$A11)))</f>
        <v>0</v>
      </c>
      <c r="CF11">
        <f>IF(CF$1=$A11,1,INDEX(Correlations!$F$3:$DA$102,MAX(CF$1,$A11),MIN(CF$1,$A11)))</f>
        <v>0</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v>
      </c>
      <c r="E16">
        <f>IF(E$1=$A16,1,INDEX(Correlations!$F$3:$DA$102,MAX(E$1,$A16),MIN(E$1,$A16)))</f>
        <v>0.27800000000000002</v>
      </c>
      <c r="F16">
        <f>IF(F$1=$A16,1,INDEX(Correlations!$F$3:$DA$102,MAX(F$1,$A16),MIN(F$1,$A16)))</f>
        <v>0</v>
      </c>
      <c r="G16">
        <f>IF(G$1=$A16,1,INDEX(Correlations!$F$3:$DA$102,MAX(G$1,$A16),MIN(G$1,$A16)))</f>
        <v>0.38500000000000001</v>
      </c>
      <c r="H16">
        <f>IF(H$1=$A16,1,INDEX(Correlations!$F$3:$DA$102,MAX(H$1,$A16),MIN(H$1,$A16)))</f>
        <v>0.29699999999999999</v>
      </c>
      <c r="I16">
        <f>IF(I$1=$A16,1,INDEX(Correlations!$F$3:$DA$102,MAX(I$1,$A16),MIN(I$1,$A16)))</f>
        <v>0</v>
      </c>
      <c r="J16">
        <f>IF(J$1=$A16,1,INDEX(Correlations!$F$3:$DA$102,MAX(J$1,$A16),MIN(J$1,$A16)))</f>
        <v>0</v>
      </c>
      <c r="K16">
        <f>IF(K$1=$A16,1,INDEX(Correlations!$F$3:$DA$102,MAX(K$1,$A16),MIN(K$1,$A16)))</f>
        <v>0.18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0.31</v>
      </c>
      <c r="C17">
        <f>IF(C$1=$A17,1,INDEX(Correlations!$F$3:$DA$102,MAX(C$1,$A17),MIN(C$1,$A17)))</f>
        <v>0.35</v>
      </c>
      <c r="D17">
        <f>IF(D$1=$A17,1,INDEX(Correlations!$F$3:$DA$102,MAX(D$1,$A17),MIN(D$1,$A17)))</f>
        <v>0</v>
      </c>
      <c r="E17">
        <f>IF(E$1=$A17,1,INDEX(Correlations!$F$3:$DA$102,MAX(E$1,$A17),MIN(E$1,$A17)))</f>
        <v>0.38200000000000001</v>
      </c>
      <c r="F17">
        <f>IF(F$1=$A17,1,INDEX(Correlations!$F$3:$DA$102,MAX(F$1,$A17),MIN(F$1,$A17)))</f>
        <v>0</v>
      </c>
      <c r="G17">
        <f>IF(G$1=$A17,1,INDEX(Correlations!$F$3:$DA$102,MAX(G$1,$A17),MIN(G$1,$A17)))</f>
        <v>0.40600000000000003</v>
      </c>
      <c r="H17">
        <f>IF(H$1=$A17,1,INDEX(Correlations!$F$3:$DA$102,MAX(H$1,$A17),MIN(H$1,$A17)))</f>
        <v>0.34699999999999998</v>
      </c>
      <c r="I17">
        <f>IF(I$1=$A17,1,INDEX(Correlations!$F$3:$DA$102,MAX(I$1,$A17),MIN(I$1,$A17)))</f>
        <v>0</v>
      </c>
      <c r="J17">
        <f>IF(J$1=$A17,1,INDEX(Correlations!$F$3:$DA$102,MAX(J$1,$A17),MIN(J$1,$A17)))</f>
        <v>0</v>
      </c>
      <c r="K17">
        <f>IF(K$1=$A17,1,INDEX(Correlations!$F$3:$DA$102,MAX(K$1,$A17),MIN(K$1,$A17)))</f>
        <v>0.24</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0.55000000000000004</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0.55000000000000004</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v>
      </c>
      <c r="BM53">
        <f>IF(BM$1=$A53,1,INDEX(Correlations!$F$3:$DA$102,MAX(BM$1,$A53),MIN(BM$1,$A53)))</f>
        <v>0</v>
      </c>
      <c r="BN53">
        <f>IF(BN$1=$A53,1,INDEX(Correlations!$F$3:$DA$102,MAX(BN$1,$A53),MIN(BN$1,$A53)))</f>
        <v>0</v>
      </c>
      <c r="BO53">
        <f>IF(BO$1=$A53,1,INDEX(Correlations!$F$3:$DA$102,MAX(BO$1,$A53),MIN(BO$1,$A53)))</f>
        <v>0</v>
      </c>
      <c r="BP53">
        <f>IF(BP$1=$A53,1,INDEX(Correlations!$F$3:$DA$102,MAX(BP$1,$A53),MIN(BP$1,$A53)))</f>
        <v>0</v>
      </c>
      <c r="BQ53">
        <f>IF(BQ$1=$A53,1,INDEX(Correlations!$F$3:$DA$102,MAX(BQ$1,$A53),MIN(BQ$1,$A53)))</f>
        <v>0</v>
      </c>
      <c r="BR53">
        <f>IF(BR$1=$A53,1,INDEX(Correlations!$F$3:$DA$102,MAX(BR$1,$A53),MIN(BR$1,$A53)))</f>
        <v>0</v>
      </c>
      <c r="BS53">
        <f>IF(BS$1=$A53,1,INDEX(Correlations!$F$3:$DA$102,MAX(BS$1,$A53),MIN(BS$1,$A53)))</f>
        <v>0</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v>
      </c>
      <c r="BM54">
        <f>IF(BM$1=$A54,1,INDEX(Correlations!$F$3:$DA$102,MAX(BM$1,$A54),MIN(BM$1,$A54)))</f>
        <v>0</v>
      </c>
      <c r="BN54">
        <f>IF(BN$1=$A54,1,INDEX(Correlations!$F$3:$DA$102,MAX(BN$1,$A54),MIN(BN$1,$A54)))</f>
        <v>0</v>
      </c>
      <c r="BO54">
        <f>IF(BO$1=$A54,1,INDEX(Correlations!$F$3:$DA$102,MAX(BO$1,$A54),MIN(BO$1,$A54)))</f>
        <v>0</v>
      </c>
      <c r="BP54">
        <f>IF(BP$1=$A54,1,INDEX(Correlations!$F$3:$DA$102,MAX(BP$1,$A54),MIN(BP$1,$A54)))</f>
        <v>0</v>
      </c>
      <c r="BQ54">
        <f>IF(BQ$1=$A54,1,INDEX(Correlations!$F$3:$DA$102,MAX(BQ$1,$A54),MIN(BQ$1,$A54)))</f>
        <v>0</v>
      </c>
      <c r="BR54">
        <f>IF(BR$1=$A54,1,INDEX(Correlations!$F$3:$DA$102,MAX(BR$1,$A54),MIN(BR$1,$A54)))</f>
        <v>0</v>
      </c>
      <c r="BS54">
        <f>IF(BS$1=$A54,1,INDEX(Correlations!$F$3:$DA$102,MAX(BS$1,$A54),MIN(BS$1,$A54)))</f>
        <v>0</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v>
      </c>
      <c r="BM55">
        <f>IF(BM$1=$A55,1,INDEX(Correlations!$F$3:$DA$102,MAX(BM$1,$A55),MIN(BM$1,$A55)))</f>
        <v>0</v>
      </c>
      <c r="BN55">
        <f>IF(BN$1=$A55,1,INDEX(Correlations!$F$3:$DA$102,MAX(BN$1,$A55),MIN(BN$1,$A55)))</f>
        <v>0</v>
      </c>
      <c r="BO55">
        <f>IF(BO$1=$A55,1,INDEX(Correlations!$F$3:$DA$102,MAX(BO$1,$A55),MIN(BO$1,$A55)))</f>
        <v>0</v>
      </c>
      <c r="BP55">
        <f>IF(BP$1=$A55,1,INDEX(Correlations!$F$3:$DA$102,MAX(BP$1,$A55),MIN(BP$1,$A55)))</f>
        <v>0</v>
      </c>
      <c r="BQ55">
        <f>IF(BQ$1=$A55,1,INDEX(Correlations!$F$3:$DA$102,MAX(BQ$1,$A55),MIN(BQ$1,$A55)))</f>
        <v>0</v>
      </c>
      <c r="BR55">
        <f>IF(BR$1=$A55,1,INDEX(Correlations!$F$3:$DA$102,MAX(BR$1,$A55),MIN(BR$1,$A55)))</f>
        <v>0</v>
      </c>
      <c r="BS55">
        <f>IF(BS$1=$A55,1,INDEX(Correlations!$F$3:$DA$102,MAX(BS$1,$A55),MIN(BS$1,$A55)))</f>
        <v>0</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v>
      </c>
      <c r="BM56">
        <f>IF(BM$1=$A56,1,INDEX(Correlations!$F$3:$DA$102,MAX(BM$1,$A56),MIN(BM$1,$A56)))</f>
        <v>0</v>
      </c>
      <c r="BN56">
        <f>IF(BN$1=$A56,1,INDEX(Correlations!$F$3:$DA$102,MAX(BN$1,$A56),MIN(BN$1,$A56)))</f>
        <v>0</v>
      </c>
      <c r="BO56">
        <f>IF(BO$1=$A56,1,INDEX(Correlations!$F$3:$DA$102,MAX(BO$1,$A56),MIN(BO$1,$A56)))</f>
        <v>0</v>
      </c>
      <c r="BP56">
        <f>IF(BP$1=$A56,1,INDEX(Correlations!$F$3:$DA$102,MAX(BP$1,$A56),MIN(BP$1,$A56)))</f>
        <v>0</v>
      </c>
      <c r="BQ56">
        <f>IF(BQ$1=$A56,1,INDEX(Correlations!$F$3:$DA$102,MAX(BQ$1,$A56),MIN(BQ$1,$A56)))</f>
        <v>0</v>
      </c>
      <c r="BR56">
        <f>IF(BR$1=$A56,1,INDEX(Correlations!$F$3:$DA$102,MAX(BR$1,$A56),MIN(BR$1,$A56)))</f>
        <v>0</v>
      </c>
      <c r="BS56">
        <f>IF(BS$1=$A56,1,INDEX(Correlations!$F$3:$DA$102,MAX(BS$1,$A56),MIN(BS$1,$A56)))</f>
        <v>0</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v>
      </c>
      <c r="BM57">
        <f>IF(BM$1=$A57,1,INDEX(Correlations!$F$3:$DA$102,MAX(BM$1,$A57),MIN(BM$1,$A57)))</f>
        <v>0</v>
      </c>
      <c r="BN57">
        <f>IF(BN$1=$A57,1,INDEX(Correlations!$F$3:$DA$102,MAX(BN$1,$A57),MIN(BN$1,$A57)))</f>
        <v>0</v>
      </c>
      <c r="BO57">
        <f>IF(BO$1=$A57,1,INDEX(Correlations!$F$3:$DA$102,MAX(BO$1,$A57),MIN(BO$1,$A57)))</f>
        <v>0</v>
      </c>
      <c r="BP57">
        <f>IF(BP$1=$A57,1,INDEX(Correlations!$F$3:$DA$102,MAX(BP$1,$A57),MIN(BP$1,$A57)))</f>
        <v>0</v>
      </c>
      <c r="BQ57">
        <f>IF(BQ$1=$A57,1,INDEX(Correlations!$F$3:$DA$102,MAX(BQ$1,$A57),MIN(BQ$1,$A57)))</f>
        <v>0</v>
      </c>
      <c r="BR57">
        <f>IF(BR$1=$A57,1,INDEX(Correlations!$F$3:$DA$102,MAX(BR$1,$A57),MIN(BR$1,$A57)))</f>
        <v>0</v>
      </c>
      <c r="BS57">
        <f>IF(BS$1=$A57,1,INDEX(Correlations!$F$3:$DA$102,MAX(BS$1,$A57),MIN(BS$1,$A57)))</f>
        <v>0</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v>
      </c>
      <c r="BB64">
        <f>IF(BB$1=$A64,1,INDEX(Correlations!$F$3:$DA$102,MAX(BB$1,$A64),MIN(BB$1,$A64)))</f>
        <v>0</v>
      </c>
      <c r="BC64">
        <f>IF(BC$1=$A64,1,INDEX(Correlations!$F$3:$DA$102,MAX(BC$1,$A64),MIN(BC$1,$A64)))</f>
        <v>0</v>
      </c>
      <c r="BD64">
        <f>IF(BD$1=$A64,1,INDEX(Correlations!$F$3:$DA$102,MAX(BD$1,$A64),MIN(BD$1,$A64)))</f>
        <v>0</v>
      </c>
      <c r="BE64">
        <f>IF(BE$1=$A64,1,INDEX(Correlations!$F$3:$DA$102,MAX(BE$1,$A64),MIN(BE$1,$A64)))</f>
        <v>0</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v>
      </c>
      <c r="BU64">
        <f>IF(BU$1=$A64,1,INDEX(Correlations!$F$3:$DA$102,MAX(BU$1,$A64),MIN(BU$1,$A64)))</f>
        <v>0</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v>
      </c>
      <c r="CC64">
        <f>IF(CC$1=$A64,1,INDEX(Correlations!$F$3:$DA$102,MAX(CC$1,$A64),MIN(CC$1,$A64)))</f>
        <v>0</v>
      </c>
      <c r="CD64">
        <f>IF(CD$1=$A64,1,INDEX(Correlations!$F$3:$DA$102,MAX(CD$1,$A64),MIN(CD$1,$A64)))</f>
        <v>0</v>
      </c>
      <c r="CE64">
        <f>IF(CE$1=$A64,1,INDEX(Correlations!$F$3:$DA$102,MAX(CE$1,$A64),MIN(CE$1,$A64)))</f>
        <v>0</v>
      </c>
      <c r="CF64">
        <f>IF(CF$1=$A64,1,INDEX(Correlations!$F$3:$DA$102,MAX(CF$1,$A64),MIN(CF$1,$A64)))</f>
        <v>0</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v>
      </c>
      <c r="BB65">
        <f>IF(BB$1=$A65,1,INDEX(Correlations!$F$3:$DA$102,MAX(BB$1,$A65),MIN(BB$1,$A65)))</f>
        <v>0</v>
      </c>
      <c r="BC65">
        <f>IF(BC$1=$A65,1,INDEX(Correlations!$F$3:$DA$102,MAX(BC$1,$A65),MIN(BC$1,$A65)))</f>
        <v>0</v>
      </c>
      <c r="BD65">
        <f>IF(BD$1=$A65,1,INDEX(Correlations!$F$3:$DA$102,MAX(BD$1,$A65),MIN(BD$1,$A65)))</f>
        <v>0</v>
      </c>
      <c r="BE65">
        <f>IF(BE$1=$A65,1,INDEX(Correlations!$F$3:$DA$102,MAX(BE$1,$A65),MIN(BE$1,$A65)))</f>
        <v>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v>
      </c>
      <c r="BU65">
        <f>IF(BU$1=$A65,1,INDEX(Correlations!$F$3:$DA$102,MAX(BU$1,$A65),MIN(BU$1,$A65)))</f>
        <v>0</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v>
      </c>
      <c r="CC65">
        <f>IF(CC$1=$A65,1,INDEX(Correlations!$F$3:$DA$102,MAX(CC$1,$A65),MIN(CC$1,$A65)))</f>
        <v>0</v>
      </c>
      <c r="CD65">
        <f>IF(CD$1=$A65,1,INDEX(Correlations!$F$3:$DA$102,MAX(CD$1,$A65),MIN(CD$1,$A65)))</f>
        <v>0</v>
      </c>
      <c r="CE65">
        <f>IF(CE$1=$A65,1,INDEX(Correlations!$F$3:$DA$102,MAX(CE$1,$A65),MIN(CE$1,$A65)))</f>
        <v>0</v>
      </c>
      <c r="CF65">
        <f>IF(CF$1=$A65,1,INDEX(Correlations!$F$3:$DA$102,MAX(CF$1,$A65),MIN(CF$1,$A65)))</f>
        <v>0</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v>
      </c>
      <c r="BB66">
        <f>IF(BB$1=$A66,1,INDEX(Correlations!$F$3:$DA$102,MAX(BB$1,$A66),MIN(BB$1,$A66)))</f>
        <v>0</v>
      </c>
      <c r="BC66">
        <f>IF(BC$1=$A66,1,INDEX(Correlations!$F$3:$DA$102,MAX(BC$1,$A66),MIN(BC$1,$A66)))</f>
        <v>0</v>
      </c>
      <c r="BD66">
        <f>IF(BD$1=$A66,1,INDEX(Correlations!$F$3:$DA$102,MAX(BD$1,$A66),MIN(BD$1,$A66)))</f>
        <v>0</v>
      </c>
      <c r="BE66">
        <f>IF(BE$1=$A66,1,INDEX(Correlations!$F$3:$DA$102,MAX(BE$1,$A66),MIN(BE$1,$A66)))</f>
        <v>0</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v>
      </c>
      <c r="BU66">
        <f>IF(BU$1=$A66,1,INDEX(Correlations!$F$3:$DA$102,MAX(BU$1,$A66),MIN(BU$1,$A66)))</f>
        <v>0</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v>
      </c>
      <c r="CC66">
        <f>IF(CC$1=$A66,1,INDEX(Correlations!$F$3:$DA$102,MAX(CC$1,$A66),MIN(CC$1,$A66)))</f>
        <v>0</v>
      </c>
      <c r="CD66">
        <f>IF(CD$1=$A66,1,INDEX(Correlations!$F$3:$DA$102,MAX(CD$1,$A66),MIN(CD$1,$A66)))</f>
        <v>0</v>
      </c>
      <c r="CE66">
        <f>IF(CE$1=$A66,1,INDEX(Correlations!$F$3:$DA$102,MAX(CE$1,$A66),MIN(CE$1,$A66)))</f>
        <v>0</v>
      </c>
      <c r="CF66">
        <f>IF(CF$1=$A66,1,INDEX(Correlations!$F$3:$DA$102,MAX(CF$1,$A66),MIN(CF$1,$A66)))</f>
        <v>0</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v>
      </c>
      <c r="BB67">
        <f>IF(BB$1=$A67,1,INDEX(Correlations!$F$3:$DA$102,MAX(BB$1,$A67),MIN(BB$1,$A67)))</f>
        <v>0</v>
      </c>
      <c r="BC67">
        <f>IF(BC$1=$A67,1,INDEX(Correlations!$F$3:$DA$102,MAX(BC$1,$A67),MIN(BC$1,$A67)))</f>
        <v>0</v>
      </c>
      <c r="BD67">
        <f>IF(BD$1=$A67,1,INDEX(Correlations!$F$3:$DA$102,MAX(BD$1,$A67),MIN(BD$1,$A67)))</f>
        <v>0</v>
      </c>
      <c r="BE67">
        <f>IF(BE$1=$A67,1,INDEX(Correlations!$F$3:$DA$102,MAX(BE$1,$A67),MIN(BE$1,$A67)))</f>
        <v>0</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v>
      </c>
      <c r="BU67">
        <f>IF(BU$1=$A67,1,INDEX(Correlations!$F$3:$DA$102,MAX(BU$1,$A67),MIN(BU$1,$A67)))</f>
        <v>0</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v>
      </c>
      <c r="CC67">
        <f>IF(CC$1=$A67,1,INDEX(Correlations!$F$3:$DA$102,MAX(CC$1,$A67),MIN(CC$1,$A67)))</f>
        <v>0</v>
      </c>
      <c r="CD67">
        <f>IF(CD$1=$A67,1,INDEX(Correlations!$F$3:$DA$102,MAX(CD$1,$A67),MIN(CD$1,$A67)))</f>
        <v>0</v>
      </c>
      <c r="CE67">
        <f>IF(CE$1=$A67,1,INDEX(Correlations!$F$3:$DA$102,MAX(CE$1,$A67),MIN(CE$1,$A67)))</f>
        <v>0</v>
      </c>
      <c r="CF67">
        <f>IF(CF$1=$A67,1,INDEX(Correlations!$F$3:$DA$102,MAX(CF$1,$A67),MIN(CF$1,$A67)))</f>
        <v>0</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v>
      </c>
      <c r="C68">
        <f>IF(C$1=$A68,1,INDEX(Correlations!$F$3:$DA$102,MAX(C$1,$A68),MIN(C$1,$A68)))</f>
        <v>0</v>
      </c>
      <c r="D68">
        <f>IF(D$1=$A68,1,INDEX(Correlations!$F$3:$DA$102,MAX(D$1,$A68),MIN(D$1,$A68)))</f>
        <v>0</v>
      </c>
      <c r="E68">
        <f>IF(E$1=$A68,1,INDEX(Correlations!$F$3:$DA$102,MAX(E$1,$A68),MIN(E$1,$A68)))</f>
        <v>0</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v>
      </c>
      <c r="BB68">
        <f>IF(BB$1=$A68,1,INDEX(Correlations!$F$3:$DA$102,MAX(BB$1,$A68),MIN(BB$1,$A68)))</f>
        <v>0</v>
      </c>
      <c r="BC68">
        <f>IF(BC$1=$A68,1,INDEX(Correlations!$F$3:$DA$102,MAX(BC$1,$A68),MIN(BC$1,$A68)))</f>
        <v>0</v>
      </c>
      <c r="BD68">
        <f>IF(BD$1=$A68,1,INDEX(Correlations!$F$3:$DA$102,MAX(BD$1,$A68),MIN(BD$1,$A68)))</f>
        <v>0</v>
      </c>
      <c r="BE68">
        <f>IF(BE$1=$A68,1,INDEX(Correlations!$F$3:$DA$102,MAX(BE$1,$A68),MIN(BE$1,$A68)))</f>
        <v>0</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v>
      </c>
      <c r="BB69">
        <f>IF(BB$1=$A69,1,INDEX(Correlations!$F$3:$DA$102,MAX(BB$1,$A69),MIN(BB$1,$A69)))</f>
        <v>0</v>
      </c>
      <c r="BC69">
        <f>IF(BC$1=$A69,1,INDEX(Correlations!$F$3:$DA$102,MAX(BC$1,$A69),MIN(BC$1,$A69)))</f>
        <v>0</v>
      </c>
      <c r="BD69">
        <f>IF(BD$1=$A69,1,INDEX(Correlations!$F$3:$DA$102,MAX(BD$1,$A69),MIN(BD$1,$A69)))</f>
        <v>0</v>
      </c>
      <c r="BE69">
        <f>IF(BE$1=$A69,1,INDEX(Correlations!$F$3:$DA$102,MAX(BE$1,$A69),MIN(BE$1,$A69)))</f>
        <v>0</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v>
      </c>
      <c r="C70">
        <f>IF(C$1=$A70,1,INDEX(Correlations!$F$3:$DA$102,MAX(C$1,$A70),MIN(C$1,$A70)))</f>
        <v>0</v>
      </c>
      <c r="D70">
        <f>IF(D$1=$A70,1,INDEX(Correlations!$F$3:$DA$102,MAX(D$1,$A70),MIN(D$1,$A70)))</f>
        <v>0</v>
      </c>
      <c r="E70">
        <f>IF(E$1=$A70,1,INDEX(Correlations!$F$3:$DA$102,MAX(E$1,$A70),MIN(E$1,$A70)))</f>
        <v>0</v>
      </c>
      <c r="F70">
        <f>IF(F$1=$A70,1,INDEX(Correlations!$F$3:$DA$102,MAX(F$1,$A70),MIN(F$1,$A70)))</f>
        <v>0</v>
      </c>
      <c r="G70">
        <f>IF(G$1=$A70,1,INDEX(Correlations!$F$3:$DA$102,MAX(G$1,$A70),MIN(G$1,$A70)))</f>
        <v>0</v>
      </c>
      <c r="H70">
        <f>IF(H$1=$A70,1,INDEX(Correlations!$F$3:$DA$102,MAX(H$1,$A70),MIN(H$1,$A70)))</f>
        <v>0</v>
      </c>
      <c r="I70">
        <f>IF(I$1=$A70,1,INDEX(Correlations!$F$3:$DA$102,MAX(I$1,$A70),MIN(I$1,$A70)))</f>
        <v>0</v>
      </c>
      <c r="J70">
        <f>IF(J$1=$A70,1,INDEX(Correlations!$F$3:$DA$102,MAX(J$1,$A70),MIN(J$1,$A70)))</f>
        <v>0</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v>
      </c>
      <c r="BB70">
        <f>IF(BB$1=$A70,1,INDEX(Correlations!$F$3:$DA$102,MAX(BB$1,$A70),MIN(BB$1,$A70)))</f>
        <v>0</v>
      </c>
      <c r="BC70">
        <f>IF(BC$1=$A70,1,INDEX(Correlations!$F$3:$DA$102,MAX(BC$1,$A70),MIN(BC$1,$A70)))</f>
        <v>0</v>
      </c>
      <c r="BD70">
        <f>IF(BD$1=$A70,1,INDEX(Correlations!$F$3:$DA$102,MAX(BD$1,$A70),MIN(BD$1,$A70)))</f>
        <v>0</v>
      </c>
      <c r="BE70">
        <f>IF(BE$1=$A70,1,INDEX(Correlations!$F$3:$DA$102,MAX(BE$1,$A70),MIN(BE$1,$A70)))</f>
        <v>0</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v>
      </c>
      <c r="C71">
        <f>IF(C$1=$A71,1,INDEX(Correlations!$F$3:$DA$102,MAX(C$1,$A71),MIN(C$1,$A71)))</f>
        <v>0</v>
      </c>
      <c r="D71">
        <f>IF(D$1=$A71,1,INDEX(Correlations!$F$3:$DA$102,MAX(D$1,$A71),MIN(D$1,$A71)))</f>
        <v>0</v>
      </c>
      <c r="E71">
        <f>IF(E$1=$A71,1,INDEX(Correlations!$F$3:$DA$102,MAX(E$1,$A71),MIN(E$1,$A71)))</f>
        <v>0</v>
      </c>
      <c r="F71">
        <f>IF(F$1=$A71,1,INDEX(Correlations!$F$3:$DA$102,MAX(F$1,$A71),MIN(F$1,$A71)))</f>
        <v>0</v>
      </c>
      <c r="G71">
        <f>IF(G$1=$A71,1,INDEX(Correlations!$F$3:$DA$102,MAX(G$1,$A71),MIN(G$1,$A71)))</f>
        <v>0</v>
      </c>
      <c r="H71">
        <f>IF(H$1=$A71,1,INDEX(Correlations!$F$3:$DA$102,MAX(H$1,$A71),MIN(H$1,$A71)))</f>
        <v>0</v>
      </c>
      <c r="I71">
        <f>IF(I$1=$A71,1,INDEX(Correlations!$F$3:$DA$102,MAX(I$1,$A71),MIN(I$1,$A71)))</f>
        <v>0</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v>
      </c>
      <c r="BB71">
        <f>IF(BB$1=$A71,1,INDEX(Correlations!$F$3:$DA$102,MAX(BB$1,$A71),MIN(BB$1,$A71)))</f>
        <v>0</v>
      </c>
      <c r="BC71">
        <f>IF(BC$1=$A71,1,INDEX(Correlations!$F$3:$DA$102,MAX(BC$1,$A71),MIN(BC$1,$A71)))</f>
        <v>0</v>
      </c>
      <c r="BD71">
        <f>IF(BD$1=$A71,1,INDEX(Correlations!$F$3:$DA$102,MAX(BD$1,$A71),MIN(BD$1,$A71)))</f>
        <v>0</v>
      </c>
      <c r="BE71">
        <f>IF(BE$1=$A71,1,INDEX(Correlations!$F$3:$DA$102,MAX(BE$1,$A71),MIN(BE$1,$A71)))</f>
        <v>0</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v>
      </c>
      <c r="C72">
        <f>IF(C$1=$A72,1,INDEX(Correlations!$F$3:$DA$102,MAX(C$1,$A72),MIN(C$1,$A72)))</f>
        <v>0</v>
      </c>
      <c r="D72">
        <f>IF(D$1=$A72,1,INDEX(Correlations!$F$3:$DA$102,MAX(D$1,$A72),MIN(D$1,$A72)))</f>
        <v>0</v>
      </c>
      <c r="E72">
        <f>IF(E$1=$A72,1,INDEX(Correlations!$F$3:$DA$102,MAX(E$1,$A72),MIN(E$1,$A72)))</f>
        <v>0</v>
      </c>
      <c r="F72">
        <f>IF(F$1=$A72,1,INDEX(Correlations!$F$3:$DA$102,MAX(F$1,$A72),MIN(F$1,$A72)))</f>
        <v>0</v>
      </c>
      <c r="G72">
        <f>IF(G$1=$A72,1,INDEX(Correlations!$F$3:$DA$102,MAX(G$1,$A72),MIN(G$1,$A72)))</f>
        <v>0</v>
      </c>
      <c r="H72">
        <f>IF(H$1=$A72,1,INDEX(Correlations!$F$3:$DA$102,MAX(H$1,$A72),MIN(H$1,$A72)))</f>
        <v>0</v>
      </c>
      <c r="I72">
        <f>IF(I$1=$A72,1,INDEX(Correlations!$F$3:$DA$102,MAX(I$1,$A72),MIN(I$1,$A72)))</f>
        <v>0</v>
      </c>
      <c r="J72">
        <f>IF(J$1=$A72,1,INDEX(Correlations!$F$3:$DA$102,MAX(J$1,$A72),MIN(J$1,$A72)))</f>
        <v>0</v>
      </c>
      <c r="K72">
        <f>IF(K$1=$A72,1,INDEX(Correlations!$F$3:$DA$102,MAX(K$1,$A72),MIN(K$1,$A72)))</f>
        <v>0</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v>
      </c>
      <c r="BM72">
        <f>IF(BM$1=$A72,1,INDEX(Correlations!$F$3:$DA$102,MAX(BM$1,$A72),MIN(BM$1,$A72)))</f>
        <v>0</v>
      </c>
      <c r="BN72">
        <f>IF(BN$1=$A72,1,INDEX(Correlations!$F$3:$DA$102,MAX(BN$1,$A72),MIN(BN$1,$A72)))</f>
        <v>0</v>
      </c>
      <c r="BO72">
        <f>IF(BO$1=$A72,1,INDEX(Correlations!$F$3:$DA$102,MAX(BO$1,$A72),MIN(BO$1,$A72)))</f>
        <v>0</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v>
      </c>
      <c r="BV72">
        <f>IF(BV$1=$A72,1,INDEX(Correlations!$F$3:$DA$102,MAX(BV$1,$A72),MIN(BV$1,$A72)))</f>
        <v>0</v>
      </c>
      <c r="BW72">
        <f>IF(BW$1=$A72,1,INDEX(Correlations!$F$3:$DA$102,MAX(BW$1,$A72),MIN(BW$1,$A72)))</f>
        <v>0</v>
      </c>
      <c r="BX72">
        <f>IF(BX$1=$A72,1,INDEX(Correlations!$F$3:$DA$102,MAX(BX$1,$A72),MIN(BX$1,$A72)))</f>
        <v>0</v>
      </c>
      <c r="BY72">
        <f>IF(BY$1=$A72,1,INDEX(Correlations!$F$3:$DA$102,MAX(BY$1,$A72),MIN(BY$1,$A72)))</f>
        <v>0</v>
      </c>
      <c r="BZ72">
        <f>IF(BZ$1=$A72,1,INDEX(Correlations!$F$3:$DA$102,MAX(BZ$1,$A72),MIN(BZ$1,$A72)))</f>
        <v>0</v>
      </c>
      <c r="CA72">
        <f>IF(CA$1=$A72,1,INDEX(Correlations!$F$3:$DA$102,MAX(CA$1,$A72),MIN(CA$1,$A72)))</f>
        <v>0</v>
      </c>
      <c r="CB72">
        <f>IF(CB$1=$A72,1,INDEX(Correlations!$F$3:$DA$102,MAX(CB$1,$A72),MIN(CB$1,$A72)))</f>
        <v>0</v>
      </c>
      <c r="CC72">
        <f>IF(CC$1=$A72,1,INDEX(Correlations!$F$3:$DA$102,MAX(CC$1,$A72),MIN(CC$1,$A72)))</f>
        <v>0</v>
      </c>
      <c r="CD72">
        <f>IF(CD$1=$A72,1,INDEX(Correlations!$F$3:$DA$102,MAX(CD$1,$A72),MIN(CD$1,$A72)))</f>
        <v>0</v>
      </c>
      <c r="CE72">
        <f>IF(CE$1=$A72,1,INDEX(Correlations!$F$3:$DA$102,MAX(CE$1,$A72),MIN(CE$1,$A72)))</f>
        <v>0</v>
      </c>
      <c r="CF72">
        <f>IF(CF$1=$A72,1,INDEX(Correlations!$F$3:$DA$102,MAX(CF$1,$A72),MIN(CF$1,$A72)))</f>
        <v>0</v>
      </c>
      <c r="CG72">
        <f>IF(CG$1=$A72,1,INDEX(Correlations!$F$3:$DA$102,MAX(CG$1,$A72),MIN(CG$1,$A72)))</f>
        <v>0</v>
      </c>
      <c r="CH72">
        <f>IF(CH$1=$A72,1,INDEX(Correlations!$F$3:$DA$102,MAX(CH$1,$A72),MIN(CH$1,$A72)))</f>
        <v>0</v>
      </c>
      <c r="CI72">
        <f>IF(CI$1=$A72,1,INDEX(Correlations!$F$3:$DA$102,MAX(CI$1,$A72),MIN(CI$1,$A72)))</f>
        <v>0</v>
      </c>
      <c r="CJ72">
        <f>IF(CJ$1=$A72,1,INDEX(Correlations!$F$3:$DA$102,MAX(CJ$1,$A72),MIN(CJ$1,$A72)))</f>
        <v>0</v>
      </c>
      <c r="CK72">
        <f>IF(CK$1=$A72,1,INDEX(Correlations!$F$3:$DA$102,MAX(CK$1,$A72),MIN(CK$1,$A72)))</f>
        <v>0</v>
      </c>
      <c r="CL72">
        <f>IF(CL$1=$A72,1,INDEX(Correlations!$F$3:$DA$102,MAX(CL$1,$A72),MIN(CL$1,$A72)))</f>
        <v>0</v>
      </c>
      <c r="CM72">
        <f>IF(CM$1=$A72,1,INDEX(Correlations!$F$3:$DA$102,MAX(CM$1,$A72),MIN(CM$1,$A72)))</f>
        <v>0</v>
      </c>
      <c r="CN72">
        <f>IF(CN$1=$A72,1,INDEX(Correlations!$F$3:$DA$102,MAX(CN$1,$A72),MIN(CN$1,$A72)))</f>
        <v>0</v>
      </c>
      <c r="CO72">
        <f>IF(CO$1=$A72,1,INDEX(Correlations!$F$3:$DA$102,MAX(CO$1,$A72),MIN(CO$1,$A72)))</f>
        <v>0</v>
      </c>
      <c r="CP72">
        <f>IF(CP$1=$A72,1,INDEX(Correlations!$F$3:$DA$102,MAX(CP$1,$A72),MIN(CP$1,$A72)))</f>
        <v>0</v>
      </c>
      <c r="CQ72">
        <f>IF(CQ$1=$A72,1,INDEX(Correlations!$F$3:$DA$102,MAX(CQ$1,$A72),MIN(CQ$1,$A72)))</f>
        <v>0</v>
      </c>
      <c r="CR72">
        <f>IF(CR$1=$A72,1,INDEX(Correlations!$F$3:$DA$102,MAX(CR$1,$A72),MIN(CR$1,$A72)))</f>
        <v>0</v>
      </c>
      <c r="CS72">
        <f>IF(CS$1=$A72,1,INDEX(Correlations!$F$3:$DA$102,MAX(CS$1,$A72),MIN(CS$1,$A72)))</f>
        <v>0</v>
      </c>
      <c r="CT72">
        <f>IF(CT$1=$A72,1,INDEX(Correlations!$F$3:$DA$102,MAX(CT$1,$A72),MIN(CT$1,$A72)))</f>
        <v>0</v>
      </c>
      <c r="CU72">
        <f>IF(CU$1=$A72,1,INDEX(Correlations!$F$3:$DA$102,MAX(CU$1,$A72),MIN(CU$1,$A72)))</f>
        <v>0</v>
      </c>
      <c r="CV72">
        <f>IF(CV$1=$A72,1,INDEX(Correlations!$F$3:$DA$102,MAX(CV$1,$A72),MIN(CV$1,$A72)))</f>
        <v>0</v>
      </c>
      <c r="CW72">
        <f>IF(CW$1=$A72,1,INDEX(Correlations!$F$3:$DA$102,MAX(CW$1,$A72),MIN(CW$1,$A72)))</f>
        <v>0</v>
      </c>
    </row>
    <row r="73" spans="1:101" x14ac:dyDescent="0.15">
      <c r="A73">
        <v>72</v>
      </c>
      <c r="B73">
        <f>IF(B$1=$A73,1,INDEX(Correlations!$F$3:$DA$102,MAX(B$1,$A73),MIN(B$1,$A73)))</f>
        <v>0</v>
      </c>
      <c r="C73">
        <f>IF(C$1=$A73,1,INDEX(Correlations!$F$3:$DA$102,MAX(C$1,$A73),MIN(C$1,$A73)))</f>
        <v>0</v>
      </c>
      <c r="D73">
        <f>IF(D$1=$A73,1,INDEX(Correlations!$F$3:$DA$102,MAX(D$1,$A73),MIN(D$1,$A73)))</f>
        <v>0</v>
      </c>
      <c r="E73">
        <f>IF(E$1=$A73,1,INDEX(Correlations!$F$3:$DA$102,MAX(E$1,$A73),MIN(E$1,$A73)))</f>
        <v>0</v>
      </c>
      <c r="F73">
        <f>IF(F$1=$A73,1,INDEX(Correlations!$F$3:$DA$102,MAX(F$1,$A73),MIN(F$1,$A73)))</f>
        <v>0</v>
      </c>
      <c r="G73">
        <f>IF(G$1=$A73,1,INDEX(Correlations!$F$3:$DA$102,MAX(G$1,$A73),MIN(G$1,$A73)))</f>
        <v>0</v>
      </c>
      <c r="H73">
        <f>IF(H$1=$A73,1,INDEX(Correlations!$F$3:$DA$102,MAX(H$1,$A73),MIN(H$1,$A73)))</f>
        <v>0</v>
      </c>
      <c r="I73">
        <f>IF(I$1=$A73,1,INDEX(Correlations!$F$3:$DA$102,MAX(I$1,$A73),MIN(I$1,$A73)))</f>
        <v>0</v>
      </c>
      <c r="J73">
        <f>IF(J$1=$A73,1,INDEX(Correlations!$F$3:$DA$102,MAX(J$1,$A73),MIN(J$1,$A73)))</f>
        <v>0</v>
      </c>
      <c r="K73">
        <f>IF(K$1=$A73,1,INDEX(Correlations!$F$3:$DA$102,MAX(K$1,$A73),MIN(K$1,$A73)))</f>
        <v>0</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v>
      </c>
      <c r="BM73">
        <f>IF(BM$1=$A73,1,INDEX(Correlations!$F$3:$DA$102,MAX(BM$1,$A73),MIN(BM$1,$A73)))</f>
        <v>0</v>
      </c>
      <c r="BN73">
        <f>IF(BN$1=$A73,1,INDEX(Correlations!$F$3:$DA$102,MAX(BN$1,$A73),MIN(BN$1,$A73)))</f>
        <v>0</v>
      </c>
      <c r="BO73">
        <f>IF(BO$1=$A73,1,INDEX(Correlations!$F$3:$DA$102,MAX(BO$1,$A73),MIN(BO$1,$A73)))</f>
        <v>0</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v>
      </c>
      <c r="BU73">
        <f>IF(BU$1=$A73,1,INDEX(Correlations!$F$3:$DA$102,MAX(BU$1,$A73),MIN(BU$1,$A73)))</f>
        <v>1</v>
      </c>
      <c r="BV73">
        <f>IF(BV$1=$A73,1,INDEX(Correlations!$F$3:$DA$102,MAX(BV$1,$A73),MIN(BV$1,$A73)))</f>
        <v>0</v>
      </c>
      <c r="BW73">
        <f>IF(BW$1=$A73,1,INDEX(Correlations!$F$3:$DA$102,MAX(BW$1,$A73),MIN(BW$1,$A73)))</f>
        <v>0</v>
      </c>
      <c r="BX73">
        <f>IF(BX$1=$A73,1,INDEX(Correlations!$F$3:$DA$102,MAX(BX$1,$A73),MIN(BX$1,$A73)))</f>
        <v>0</v>
      </c>
      <c r="BY73">
        <f>IF(BY$1=$A73,1,INDEX(Correlations!$F$3:$DA$102,MAX(BY$1,$A73),MIN(BY$1,$A73)))</f>
        <v>0</v>
      </c>
      <c r="BZ73">
        <f>IF(BZ$1=$A73,1,INDEX(Correlations!$F$3:$DA$102,MAX(BZ$1,$A73),MIN(BZ$1,$A73)))</f>
        <v>0</v>
      </c>
      <c r="CA73">
        <f>IF(CA$1=$A73,1,INDEX(Correlations!$F$3:$DA$102,MAX(CA$1,$A73),MIN(CA$1,$A73)))</f>
        <v>0</v>
      </c>
      <c r="CB73">
        <f>IF(CB$1=$A73,1,INDEX(Correlations!$F$3:$DA$102,MAX(CB$1,$A73),MIN(CB$1,$A73)))</f>
        <v>0</v>
      </c>
      <c r="CC73">
        <f>IF(CC$1=$A73,1,INDEX(Correlations!$F$3:$DA$102,MAX(CC$1,$A73),MIN(CC$1,$A73)))</f>
        <v>0</v>
      </c>
      <c r="CD73">
        <f>IF(CD$1=$A73,1,INDEX(Correlations!$F$3:$DA$102,MAX(CD$1,$A73),MIN(CD$1,$A73)))</f>
        <v>0</v>
      </c>
      <c r="CE73">
        <f>IF(CE$1=$A73,1,INDEX(Correlations!$F$3:$DA$102,MAX(CE$1,$A73),MIN(CE$1,$A73)))</f>
        <v>0</v>
      </c>
      <c r="CF73">
        <f>IF(CF$1=$A73,1,INDEX(Correlations!$F$3:$DA$102,MAX(CF$1,$A73),MIN(CF$1,$A73)))</f>
        <v>0</v>
      </c>
      <c r="CG73">
        <f>IF(CG$1=$A73,1,INDEX(Correlations!$F$3:$DA$102,MAX(CG$1,$A73),MIN(CG$1,$A73)))</f>
        <v>0</v>
      </c>
      <c r="CH73">
        <f>IF(CH$1=$A73,1,INDEX(Correlations!$F$3:$DA$102,MAX(CH$1,$A73),MIN(CH$1,$A73)))</f>
        <v>0</v>
      </c>
      <c r="CI73">
        <f>IF(CI$1=$A73,1,INDEX(Correlations!$F$3:$DA$102,MAX(CI$1,$A73),MIN(CI$1,$A73)))</f>
        <v>0</v>
      </c>
      <c r="CJ73">
        <f>IF(CJ$1=$A73,1,INDEX(Correlations!$F$3:$DA$102,MAX(CJ$1,$A73),MIN(CJ$1,$A73)))</f>
        <v>0</v>
      </c>
      <c r="CK73">
        <f>IF(CK$1=$A73,1,INDEX(Correlations!$F$3:$DA$102,MAX(CK$1,$A73),MIN(CK$1,$A73)))</f>
        <v>0</v>
      </c>
      <c r="CL73">
        <f>IF(CL$1=$A73,1,INDEX(Correlations!$F$3:$DA$102,MAX(CL$1,$A73),MIN(CL$1,$A73)))</f>
        <v>0</v>
      </c>
      <c r="CM73">
        <f>IF(CM$1=$A73,1,INDEX(Correlations!$F$3:$DA$102,MAX(CM$1,$A73),MIN(CM$1,$A73)))</f>
        <v>0</v>
      </c>
      <c r="CN73">
        <f>IF(CN$1=$A73,1,INDEX(Correlations!$F$3:$DA$102,MAX(CN$1,$A73),MIN(CN$1,$A73)))</f>
        <v>0</v>
      </c>
      <c r="CO73">
        <f>IF(CO$1=$A73,1,INDEX(Correlations!$F$3:$DA$102,MAX(CO$1,$A73),MIN(CO$1,$A73)))</f>
        <v>0</v>
      </c>
      <c r="CP73">
        <f>IF(CP$1=$A73,1,INDEX(Correlations!$F$3:$DA$102,MAX(CP$1,$A73),MIN(CP$1,$A73)))</f>
        <v>0</v>
      </c>
      <c r="CQ73">
        <f>IF(CQ$1=$A73,1,INDEX(Correlations!$F$3:$DA$102,MAX(CQ$1,$A73),MIN(CQ$1,$A73)))</f>
        <v>0</v>
      </c>
      <c r="CR73">
        <f>IF(CR$1=$A73,1,INDEX(Correlations!$F$3:$DA$102,MAX(CR$1,$A73),MIN(CR$1,$A73)))</f>
        <v>0</v>
      </c>
      <c r="CS73">
        <f>IF(CS$1=$A73,1,INDEX(Correlations!$F$3:$DA$102,MAX(CS$1,$A73),MIN(CS$1,$A73)))</f>
        <v>0</v>
      </c>
      <c r="CT73">
        <f>IF(CT$1=$A73,1,INDEX(Correlations!$F$3:$DA$102,MAX(CT$1,$A73),MIN(CT$1,$A73)))</f>
        <v>0</v>
      </c>
      <c r="CU73">
        <f>IF(CU$1=$A73,1,INDEX(Correlations!$F$3:$DA$102,MAX(CU$1,$A73),MIN(CU$1,$A73)))</f>
        <v>0</v>
      </c>
      <c r="CV73">
        <f>IF(CV$1=$A73,1,INDEX(Correlations!$F$3:$DA$102,MAX(CV$1,$A73),MIN(CV$1,$A73)))</f>
        <v>0</v>
      </c>
      <c r="CW73">
        <f>IF(CW$1=$A73,1,INDEX(Correlations!$F$3:$DA$102,MAX(CW$1,$A73),MIN(CW$1,$A73)))</f>
        <v>0</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v>
      </c>
      <c r="BU74">
        <f>IF(BU$1=$A74,1,INDEX(Correlations!$F$3:$DA$102,MAX(BU$1,$A74),MIN(BU$1,$A74)))</f>
        <v>0</v>
      </c>
      <c r="BV74">
        <f>IF(BV$1=$A74,1,INDEX(Correlations!$F$3:$DA$102,MAX(BV$1,$A74),MIN(BV$1,$A74)))</f>
        <v>1</v>
      </c>
      <c r="BW74">
        <f>IF(BW$1=$A74,1,INDEX(Correlations!$F$3:$DA$102,MAX(BW$1,$A74),MIN(BW$1,$A74)))</f>
        <v>0</v>
      </c>
      <c r="BX74">
        <f>IF(BX$1=$A74,1,INDEX(Correlations!$F$3:$DA$102,MAX(BX$1,$A74),MIN(BX$1,$A74)))</f>
        <v>0</v>
      </c>
      <c r="BY74">
        <f>IF(BY$1=$A74,1,INDEX(Correlations!$F$3:$DA$102,MAX(BY$1,$A74),MIN(BY$1,$A74)))</f>
        <v>0</v>
      </c>
      <c r="BZ74">
        <f>IF(BZ$1=$A74,1,INDEX(Correlations!$F$3:$DA$102,MAX(BZ$1,$A74),MIN(BZ$1,$A74)))</f>
        <v>0</v>
      </c>
      <c r="CA74">
        <f>IF(CA$1=$A74,1,INDEX(Correlations!$F$3:$DA$102,MAX(CA$1,$A74),MIN(CA$1,$A74)))</f>
        <v>0</v>
      </c>
      <c r="CB74">
        <f>IF(CB$1=$A74,1,INDEX(Correlations!$F$3:$DA$102,MAX(CB$1,$A74),MIN(CB$1,$A74)))</f>
        <v>0</v>
      </c>
      <c r="CC74">
        <f>IF(CC$1=$A74,1,INDEX(Correlations!$F$3:$DA$102,MAX(CC$1,$A74),MIN(CC$1,$A74)))</f>
        <v>0</v>
      </c>
      <c r="CD74">
        <f>IF(CD$1=$A74,1,INDEX(Correlations!$F$3:$DA$102,MAX(CD$1,$A74),MIN(CD$1,$A74)))</f>
        <v>0</v>
      </c>
      <c r="CE74">
        <f>IF(CE$1=$A74,1,INDEX(Correlations!$F$3:$DA$102,MAX(CE$1,$A74),MIN(CE$1,$A74)))</f>
        <v>0</v>
      </c>
      <c r="CF74">
        <f>IF(CF$1=$A74,1,INDEX(Correlations!$F$3:$DA$102,MAX(CF$1,$A74),MIN(CF$1,$A74)))</f>
        <v>0</v>
      </c>
      <c r="CG74">
        <f>IF(CG$1=$A74,1,INDEX(Correlations!$F$3:$DA$102,MAX(CG$1,$A74),MIN(CG$1,$A74)))</f>
        <v>0</v>
      </c>
      <c r="CH74">
        <f>IF(CH$1=$A74,1,INDEX(Correlations!$F$3:$DA$102,MAX(CH$1,$A74),MIN(CH$1,$A74)))</f>
        <v>0</v>
      </c>
      <c r="CI74">
        <f>IF(CI$1=$A74,1,INDEX(Correlations!$F$3:$DA$102,MAX(CI$1,$A74),MIN(CI$1,$A74)))</f>
        <v>0</v>
      </c>
      <c r="CJ74">
        <f>IF(CJ$1=$A74,1,INDEX(Correlations!$F$3:$DA$102,MAX(CJ$1,$A74),MIN(CJ$1,$A74)))</f>
        <v>0</v>
      </c>
      <c r="CK74">
        <f>IF(CK$1=$A74,1,INDEX(Correlations!$F$3:$DA$102,MAX(CK$1,$A74),MIN(CK$1,$A74)))</f>
        <v>0</v>
      </c>
      <c r="CL74">
        <f>IF(CL$1=$A74,1,INDEX(Correlations!$F$3:$DA$102,MAX(CL$1,$A74),MIN(CL$1,$A74)))</f>
        <v>0</v>
      </c>
      <c r="CM74">
        <f>IF(CM$1=$A74,1,INDEX(Correlations!$F$3:$DA$102,MAX(CM$1,$A74),MIN(CM$1,$A74)))</f>
        <v>0</v>
      </c>
      <c r="CN74">
        <f>IF(CN$1=$A74,1,INDEX(Correlations!$F$3:$DA$102,MAX(CN$1,$A74),MIN(CN$1,$A74)))</f>
        <v>0</v>
      </c>
      <c r="CO74">
        <f>IF(CO$1=$A74,1,INDEX(Correlations!$F$3:$DA$102,MAX(CO$1,$A74),MIN(CO$1,$A74)))</f>
        <v>0</v>
      </c>
      <c r="CP74">
        <f>IF(CP$1=$A74,1,INDEX(Correlations!$F$3:$DA$102,MAX(CP$1,$A74),MIN(CP$1,$A74)))</f>
        <v>0</v>
      </c>
      <c r="CQ74">
        <f>IF(CQ$1=$A74,1,INDEX(Correlations!$F$3:$DA$102,MAX(CQ$1,$A74),MIN(CQ$1,$A74)))</f>
        <v>0</v>
      </c>
      <c r="CR74">
        <f>IF(CR$1=$A74,1,INDEX(Correlations!$F$3:$DA$102,MAX(CR$1,$A74),MIN(CR$1,$A74)))</f>
        <v>0</v>
      </c>
      <c r="CS74">
        <f>IF(CS$1=$A74,1,INDEX(Correlations!$F$3:$DA$102,MAX(CS$1,$A74),MIN(CS$1,$A74)))</f>
        <v>0</v>
      </c>
      <c r="CT74">
        <f>IF(CT$1=$A74,1,INDEX(Correlations!$F$3:$DA$102,MAX(CT$1,$A74),MIN(CT$1,$A74)))</f>
        <v>0</v>
      </c>
      <c r="CU74">
        <f>IF(CU$1=$A74,1,INDEX(Correlations!$F$3:$DA$102,MAX(CU$1,$A74),MIN(CU$1,$A74)))</f>
        <v>0</v>
      </c>
      <c r="CV74">
        <f>IF(CV$1=$A74,1,INDEX(Correlations!$F$3:$DA$102,MAX(CV$1,$A74),MIN(CV$1,$A74)))</f>
        <v>0</v>
      </c>
      <c r="CW74">
        <f>IF(CW$1=$A74,1,INDEX(Correlations!$F$3:$DA$102,MAX(CW$1,$A74),MIN(CW$1,$A74)))</f>
        <v>0</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v>
      </c>
      <c r="BU75">
        <f>IF(BU$1=$A75,1,INDEX(Correlations!$F$3:$DA$102,MAX(BU$1,$A75),MIN(BU$1,$A75)))</f>
        <v>0</v>
      </c>
      <c r="BV75">
        <f>IF(BV$1=$A75,1,INDEX(Correlations!$F$3:$DA$102,MAX(BV$1,$A75),MIN(BV$1,$A75)))</f>
        <v>0</v>
      </c>
      <c r="BW75">
        <f>IF(BW$1=$A75,1,INDEX(Correlations!$F$3:$DA$102,MAX(BW$1,$A75),MIN(BW$1,$A75)))</f>
        <v>1</v>
      </c>
      <c r="BX75">
        <f>IF(BX$1=$A75,1,INDEX(Correlations!$F$3:$DA$102,MAX(BX$1,$A75),MIN(BX$1,$A75)))</f>
        <v>0</v>
      </c>
      <c r="BY75">
        <f>IF(BY$1=$A75,1,INDEX(Correlations!$F$3:$DA$102,MAX(BY$1,$A75),MIN(BY$1,$A75)))</f>
        <v>0</v>
      </c>
      <c r="BZ75">
        <f>IF(BZ$1=$A75,1,INDEX(Correlations!$F$3:$DA$102,MAX(BZ$1,$A75),MIN(BZ$1,$A75)))</f>
        <v>0</v>
      </c>
      <c r="CA75">
        <f>IF(CA$1=$A75,1,INDEX(Correlations!$F$3:$DA$102,MAX(CA$1,$A75),MIN(CA$1,$A75)))</f>
        <v>0</v>
      </c>
      <c r="CB75">
        <f>IF(CB$1=$A75,1,INDEX(Correlations!$F$3:$DA$102,MAX(CB$1,$A75),MIN(CB$1,$A75)))</f>
        <v>0</v>
      </c>
      <c r="CC75">
        <f>IF(CC$1=$A75,1,INDEX(Correlations!$F$3:$DA$102,MAX(CC$1,$A75),MIN(CC$1,$A75)))</f>
        <v>0</v>
      </c>
      <c r="CD75">
        <f>IF(CD$1=$A75,1,INDEX(Correlations!$F$3:$DA$102,MAX(CD$1,$A75),MIN(CD$1,$A75)))</f>
        <v>0</v>
      </c>
      <c r="CE75">
        <f>IF(CE$1=$A75,1,INDEX(Correlations!$F$3:$DA$102,MAX(CE$1,$A75),MIN(CE$1,$A75)))</f>
        <v>0</v>
      </c>
      <c r="CF75">
        <f>IF(CF$1=$A75,1,INDEX(Correlations!$F$3:$DA$102,MAX(CF$1,$A75),MIN(CF$1,$A75)))</f>
        <v>0</v>
      </c>
      <c r="CG75">
        <f>IF(CG$1=$A75,1,INDEX(Correlations!$F$3:$DA$102,MAX(CG$1,$A75),MIN(CG$1,$A75)))</f>
        <v>0</v>
      </c>
      <c r="CH75">
        <f>IF(CH$1=$A75,1,INDEX(Correlations!$F$3:$DA$102,MAX(CH$1,$A75),MIN(CH$1,$A75)))</f>
        <v>0</v>
      </c>
      <c r="CI75">
        <f>IF(CI$1=$A75,1,INDEX(Correlations!$F$3:$DA$102,MAX(CI$1,$A75),MIN(CI$1,$A75)))</f>
        <v>0</v>
      </c>
      <c r="CJ75">
        <f>IF(CJ$1=$A75,1,INDEX(Correlations!$F$3:$DA$102,MAX(CJ$1,$A75),MIN(CJ$1,$A75)))</f>
        <v>0</v>
      </c>
      <c r="CK75">
        <f>IF(CK$1=$A75,1,INDEX(Correlations!$F$3:$DA$102,MAX(CK$1,$A75),MIN(CK$1,$A75)))</f>
        <v>0</v>
      </c>
      <c r="CL75">
        <f>IF(CL$1=$A75,1,INDEX(Correlations!$F$3:$DA$102,MAX(CL$1,$A75),MIN(CL$1,$A75)))</f>
        <v>0</v>
      </c>
      <c r="CM75">
        <f>IF(CM$1=$A75,1,INDEX(Correlations!$F$3:$DA$102,MAX(CM$1,$A75),MIN(CM$1,$A75)))</f>
        <v>0</v>
      </c>
      <c r="CN75">
        <f>IF(CN$1=$A75,1,INDEX(Correlations!$F$3:$DA$102,MAX(CN$1,$A75),MIN(CN$1,$A75)))</f>
        <v>0</v>
      </c>
      <c r="CO75">
        <f>IF(CO$1=$A75,1,INDEX(Correlations!$F$3:$DA$102,MAX(CO$1,$A75),MIN(CO$1,$A75)))</f>
        <v>0</v>
      </c>
      <c r="CP75">
        <f>IF(CP$1=$A75,1,INDEX(Correlations!$F$3:$DA$102,MAX(CP$1,$A75),MIN(CP$1,$A75)))</f>
        <v>0</v>
      </c>
      <c r="CQ75">
        <f>IF(CQ$1=$A75,1,INDEX(Correlations!$F$3:$DA$102,MAX(CQ$1,$A75),MIN(CQ$1,$A75)))</f>
        <v>0</v>
      </c>
      <c r="CR75">
        <f>IF(CR$1=$A75,1,INDEX(Correlations!$F$3:$DA$102,MAX(CR$1,$A75),MIN(CR$1,$A75)))</f>
        <v>0</v>
      </c>
      <c r="CS75">
        <f>IF(CS$1=$A75,1,INDEX(Correlations!$F$3:$DA$102,MAX(CS$1,$A75),MIN(CS$1,$A75)))</f>
        <v>0</v>
      </c>
      <c r="CT75">
        <f>IF(CT$1=$A75,1,INDEX(Correlations!$F$3:$DA$102,MAX(CT$1,$A75),MIN(CT$1,$A75)))</f>
        <v>0</v>
      </c>
      <c r="CU75">
        <f>IF(CU$1=$A75,1,INDEX(Correlations!$F$3:$DA$102,MAX(CU$1,$A75),MIN(CU$1,$A75)))</f>
        <v>0</v>
      </c>
      <c r="CV75">
        <f>IF(CV$1=$A75,1,INDEX(Correlations!$F$3:$DA$102,MAX(CV$1,$A75),MIN(CV$1,$A75)))</f>
        <v>0</v>
      </c>
      <c r="CW75">
        <f>IF(CW$1=$A75,1,INDEX(Correlations!$F$3:$DA$102,MAX(CW$1,$A75),MIN(CW$1,$A75)))</f>
        <v>0</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v>
      </c>
      <c r="BU76">
        <f>IF(BU$1=$A76,1,INDEX(Correlations!$F$3:$DA$102,MAX(BU$1,$A76),MIN(BU$1,$A76)))</f>
        <v>0</v>
      </c>
      <c r="BV76">
        <f>IF(BV$1=$A76,1,INDEX(Correlations!$F$3:$DA$102,MAX(BV$1,$A76),MIN(BV$1,$A76)))</f>
        <v>0</v>
      </c>
      <c r="BW76">
        <f>IF(BW$1=$A76,1,INDEX(Correlations!$F$3:$DA$102,MAX(BW$1,$A76),MIN(BW$1,$A76)))</f>
        <v>0</v>
      </c>
      <c r="BX76">
        <f>IF(BX$1=$A76,1,INDEX(Correlations!$F$3:$DA$102,MAX(BX$1,$A76),MIN(BX$1,$A76)))</f>
        <v>1</v>
      </c>
      <c r="BY76">
        <f>IF(BY$1=$A76,1,INDEX(Correlations!$F$3:$DA$102,MAX(BY$1,$A76),MIN(BY$1,$A76)))</f>
        <v>0</v>
      </c>
      <c r="BZ76">
        <f>IF(BZ$1=$A76,1,INDEX(Correlations!$F$3:$DA$102,MAX(BZ$1,$A76),MIN(BZ$1,$A76)))</f>
        <v>0</v>
      </c>
      <c r="CA76">
        <f>IF(CA$1=$A76,1,INDEX(Correlations!$F$3:$DA$102,MAX(CA$1,$A76),MIN(CA$1,$A76)))</f>
        <v>0</v>
      </c>
      <c r="CB76">
        <f>IF(CB$1=$A76,1,INDEX(Correlations!$F$3:$DA$102,MAX(CB$1,$A76),MIN(CB$1,$A76)))</f>
        <v>0</v>
      </c>
      <c r="CC76">
        <f>IF(CC$1=$A76,1,INDEX(Correlations!$F$3:$DA$102,MAX(CC$1,$A76),MIN(CC$1,$A76)))</f>
        <v>0</v>
      </c>
      <c r="CD76">
        <f>IF(CD$1=$A76,1,INDEX(Correlations!$F$3:$DA$102,MAX(CD$1,$A76),MIN(CD$1,$A76)))</f>
        <v>0</v>
      </c>
      <c r="CE76">
        <f>IF(CE$1=$A76,1,INDEX(Correlations!$F$3:$DA$102,MAX(CE$1,$A76),MIN(CE$1,$A76)))</f>
        <v>0</v>
      </c>
      <c r="CF76">
        <f>IF(CF$1=$A76,1,INDEX(Correlations!$F$3:$DA$102,MAX(CF$1,$A76),MIN(CF$1,$A76)))</f>
        <v>0</v>
      </c>
      <c r="CG76">
        <f>IF(CG$1=$A76,1,INDEX(Correlations!$F$3:$DA$102,MAX(CG$1,$A76),MIN(CG$1,$A76)))</f>
        <v>0</v>
      </c>
      <c r="CH76">
        <f>IF(CH$1=$A76,1,INDEX(Correlations!$F$3:$DA$102,MAX(CH$1,$A76),MIN(CH$1,$A76)))</f>
        <v>0</v>
      </c>
      <c r="CI76">
        <f>IF(CI$1=$A76,1,INDEX(Correlations!$F$3:$DA$102,MAX(CI$1,$A76),MIN(CI$1,$A76)))</f>
        <v>0</v>
      </c>
      <c r="CJ76">
        <f>IF(CJ$1=$A76,1,INDEX(Correlations!$F$3:$DA$102,MAX(CJ$1,$A76),MIN(CJ$1,$A76)))</f>
        <v>0</v>
      </c>
      <c r="CK76">
        <f>IF(CK$1=$A76,1,INDEX(Correlations!$F$3:$DA$102,MAX(CK$1,$A76),MIN(CK$1,$A76)))</f>
        <v>0</v>
      </c>
      <c r="CL76">
        <f>IF(CL$1=$A76,1,INDEX(Correlations!$F$3:$DA$102,MAX(CL$1,$A76),MIN(CL$1,$A76)))</f>
        <v>0</v>
      </c>
      <c r="CM76">
        <f>IF(CM$1=$A76,1,INDEX(Correlations!$F$3:$DA$102,MAX(CM$1,$A76),MIN(CM$1,$A76)))</f>
        <v>0</v>
      </c>
      <c r="CN76">
        <f>IF(CN$1=$A76,1,INDEX(Correlations!$F$3:$DA$102,MAX(CN$1,$A76),MIN(CN$1,$A76)))</f>
        <v>0</v>
      </c>
      <c r="CO76">
        <f>IF(CO$1=$A76,1,INDEX(Correlations!$F$3:$DA$102,MAX(CO$1,$A76),MIN(CO$1,$A76)))</f>
        <v>0</v>
      </c>
      <c r="CP76">
        <f>IF(CP$1=$A76,1,INDEX(Correlations!$F$3:$DA$102,MAX(CP$1,$A76),MIN(CP$1,$A76)))</f>
        <v>0</v>
      </c>
      <c r="CQ76">
        <f>IF(CQ$1=$A76,1,INDEX(Correlations!$F$3:$DA$102,MAX(CQ$1,$A76),MIN(CQ$1,$A76)))</f>
        <v>0</v>
      </c>
      <c r="CR76">
        <f>IF(CR$1=$A76,1,INDEX(Correlations!$F$3:$DA$102,MAX(CR$1,$A76),MIN(CR$1,$A76)))</f>
        <v>0</v>
      </c>
      <c r="CS76">
        <f>IF(CS$1=$A76,1,INDEX(Correlations!$F$3:$DA$102,MAX(CS$1,$A76),MIN(CS$1,$A76)))</f>
        <v>0</v>
      </c>
      <c r="CT76">
        <f>IF(CT$1=$A76,1,INDEX(Correlations!$F$3:$DA$102,MAX(CT$1,$A76),MIN(CT$1,$A76)))</f>
        <v>0</v>
      </c>
      <c r="CU76">
        <f>IF(CU$1=$A76,1,INDEX(Correlations!$F$3:$DA$102,MAX(CU$1,$A76),MIN(CU$1,$A76)))</f>
        <v>0</v>
      </c>
      <c r="CV76">
        <f>IF(CV$1=$A76,1,INDEX(Correlations!$F$3:$DA$102,MAX(CV$1,$A76),MIN(CV$1,$A76)))</f>
        <v>0</v>
      </c>
      <c r="CW76">
        <f>IF(CW$1=$A76,1,INDEX(Correlations!$F$3:$DA$102,MAX(CW$1,$A76),MIN(CW$1,$A76)))</f>
        <v>0</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v>
      </c>
      <c r="BU77">
        <f>IF(BU$1=$A77,1,INDEX(Correlations!$F$3:$DA$102,MAX(BU$1,$A77),MIN(BU$1,$A77)))</f>
        <v>0</v>
      </c>
      <c r="BV77">
        <f>IF(BV$1=$A77,1,INDEX(Correlations!$F$3:$DA$102,MAX(BV$1,$A77),MIN(BV$1,$A77)))</f>
        <v>0</v>
      </c>
      <c r="BW77">
        <f>IF(BW$1=$A77,1,INDEX(Correlations!$F$3:$DA$102,MAX(BW$1,$A77),MIN(BW$1,$A77)))</f>
        <v>0</v>
      </c>
      <c r="BX77">
        <f>IF(BX$1=$A77,1,INDEX(Correlations!$F$3:$DA$102,MAX(BX$1,$A77),MIN(BX$1,$A77)))</f>
        <v>0</v>
      </c>
      <c r="BY77">
        <f>IF(BY$1=$A77,1,INDEX(Correlations!$F$3:$DA$102,MAX(BY$1,$A77),MIN(BY$1,$A77)))</f>
        <v>1</v>
      </c>
      <c r="BZ77">
        <f>IF(BZ$1=$A77,1,INDEX(Correlations!$F$3:$DA$102,MAX(BZ$1,$A77),MIN(BZ$1,$A77)))</f>
        <v>0</v>
      </c>
      <c r="CA77">
        <f>IF(CA$1=$A77,1,INDEX(Correlations!$F$3:$DA$102,MAX(CA$1,$A77),MIN(CA$1,$A77)))</f>
        <v>0</v>
      </c>
      <c r="CB77">
        <f>IF(CB$1=$A77,1,INDEX(Correlations!$F$3:$DA$102,MAX(CB$1,$A77),MIN(CB$1,$A77)))</f>
        <v>0</v>
      </c>
      <c r="CC77">
        <f>IF(CC$1=$A77,1,INDEX(Correlations!$F$3:$DA$102,MAX(CC$1,$A77),MIN(CC$1,$A77)))</f>
        <v>0</v>
      </c>
      <c r="CD77">
        <f>IF(CD$1=$A77,1,INDEX(Correlations!$F$3:$DA$102,MAX(CD$1,$A77),MIN(CD$1,$A77)))</f>
        <v>0</v>
      </c>
      <c r="CE77">
        <f>IF(CE$1=$A77,1,INDEX(Correlations!$F$3:$DA$102,MAX(CE$1,$A77),MIN(CE$1,$A77)))</f>
        <v>0</v>
      </c>
      <c r="CF77">
        <f>IF(CF$1=$A77,1,INDEX(Correlations!$F$3:$DA$102,MAX(CF$1,$A77),MIN(CF$1,$A77)))</f>
        <v>0</v>
      </c>
      <c r="CG77">
        <f>IF(CG$1=$A77,1,INDEX(Correlations!$F$3:$DA$102,MAX(CG$1,$A77),MIN(CG$1,$A77)))</f>
        <v>0</v>
      </c>
      <c r="CH77">
        <f>IF(CH$1=$A77,1,INDEX(Correlations!$F$3:$DA$102,MAX(CH$1,$A77),MIN(CH$1,$A77)))</f>
        <v>0</v>
      </c>
      <c r="CI77">
        <f>IF(CI$1=$A77,1,INDEX(Correlations!$F$3:$DA$102,MAX(CI$1,$A77),MIN(CI$1,$A77)))</f>
        <v>0</v>
      </c>
      <c r="CJ77">
        <f>IF(CJ$1=$A77,1,INDEX(Correlations!$F$3:$DA$102,MAX(CJ$1,$A77),MIN(CJ$1,$A77)))</f>
        <v>0</v>
      </c>
      <c r="CK77">
        <f>IF(CK$1=$A77,1,INDEX(Correlations!$F$3:$DA$102,MAX(CK$1,$A77),MIN(CK$1,$A77)))</f>
        <v>0</v>
      </c>
      <c r="CL77">
        <f>IF(CL$1=$A77,1,INDEX(Correlations!$F$3:$DA$102,MAX(CL$1,$A77),MIN(CL$1,$A77)))</f>
        <v>0</v>
      </c>
      <c r="CM77">
        <f>IF(CM$1=$A77,1,INDEX(Correlations!$F$3:$DA$102,MAX(CM$1,$A77),MIN(CM$1,$A77)))</f>
        <v>0</v>
      </c>
      <c r="CN77">
        <f>IF(CN$1=$A77,1,INDEX(Correlations!$F$3:$DA$102,MAX(CN$1,$A77),MIN(CN$1,$A77)))</f>
        <v>0</v>
      </c>
      <c r="CO77">
        <f>IF(CO$1=$A77,1,INDEX(Correlations!$F$3:$DA$102,MAX(CO$1,$A77),MIN(CO$1,$A77)))</f>
        <v>0</v>
      </c>
      <c r="CP77">
        <f>IF(CP$1=$A77,1,INDEX(Correlations!$F$3:$DA$102,MAX(CP$1,$A77),MIN(CP$1,$A77)))</f>
        <v>0</v>
      </c>
      <c r="CQ77">
        <f>IF(CQ$1=$A77,1,INDEX(Correlations!$F$3:$DA$102,MAX(CQ$1,$A77),MIN(CQ$1,$A77)))</f>
        <v>0</v>
      </c>
      <c r="CR77">
        <f>IF(CR$1=$A77,1,INDEX(Correlations!$F$3:$DA$102,MAX(CR$1,$A77),MIN(CR$1,$A77)))</f>
        <v>0</v>
      </c>
      <c r="CS77">
        <f>IF(CS$1=$A77,1,INDEX(Correlations!$F$3:$DA$102,MAX(CS$1,$A77),MIN(CS$1,$A77)))</f>
        <v>0</v>
      </c>
      <c r="CT77">
        <f>IF(CT$1=$A77,1,INDEX(Correlations!$F$3:$DA$102,MAX(CT$1,$A77),MIN(CT$1,$A77)))</f>
        <v>0</v>
      </c>
      <c r="CU77">
        <f>IF(CU$1=$A77,1,INDEX(Correlations!$F$3:$DA$102,MAX(CU$1,$A77),MIN(CU$1,$A77)))</f>
        <v>0</v>
      </c>
      <c r="CV77">
        <f>IF(CV$1=$A77,1,INDEX(Correlations!$F$3:$DA$102,MAX(CV$1,$A77),MIN(CV$1,$A77)))</f>
        <v>0</v>
      </c>
      <c r="CW77">
        <f>IF(CW$1=$A77,1,INDEX(Correlations!$F$3:$DA$102,MAX(CW$1,$A77),MIN(CW$1,$A77)))</f>
        <v>0</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v>
      </c>
      <c r="BU78">
        <f>IF(BU$1=$A78,1,INDEX(Correlations!$F$3:$DA$102,MAX(BU$1,$A78),MIN(BU$1,$A78)))</f>
        <v>0</v>
      </c>
      <c r="BV78">
        <f>IF(BV$1=$A78,1,INDEX(Correlations!$F$3:$DA$102,MAX(BV$1,$A78),MIN(BV$1,$A78)))</f>
        <v>0</v>
      </c>
      <c r="BW78">
        <f>IF(BW$1=$A78,1,INDEX(Correlations!$F$3:$DA$102,MAX(BW$1,$A78),MIN(BW$1,$A78)))</f>
        <v>0</v>
      </c>
      <c r="BX78">
        <f>IF(BX$1=$A78,1,INDEX(Correlations!$F$3:$DA$102,MAX(BX$1,$A78),MIN(BX$1,$A78)))</f>
        <v>0</v>
      </c>
      <c r="BY78">
        <f>IF(BY$1=$A78,1,INDEX(Correlations!$F$3:$DA$102,MAX(BY$1,$A78),MIN(BY$1,$A78)))</f>
        <v>0</v>
      </c>
      <c r="BZ78">
        <f>IF(BZ$1=$A78,1,INDEX(Correlations!$F$3:$DA$102,MAX(BZ$1,$A78),MIN(BZ$1,$A78)))</f>
        <v>1</v>
      </c>
      <c r="CA78">
        <f>IF(CA$1=$A78,1,INDEX(Correlations!$F$3:$DA$102,MAX(CA$1,$A78),MIN(CA$1,$A78)))</f>
        <v>0</v>
      </c>
      <c r="CB78">
        <f>IF(CB$1=$A78,1,INDEX(Correlations!$F$3:$DA$102,MAX(CB$1,$A78),MIN(CB$1,$A78)))</f>
        <v>0</v>
      </c>
      <c r="CC78">
        <f>IF(CC$1=$A78,1,INDEX(Correlations!$F$3:$DA$102,MAX(CC$1,$A78),MIN(CC$1,$A78)))</f>
        <v>0</v>
      </c>
      <c r="CD78">
        <f>IF(CD$1=$A78,1,INDEX(Correlations!$F$3:$DA$102,MAX(CD$1,$A78),MIN(CD$1,$A78)))</f>
        <v>0</v>
      </c>
      <c r="CE78">
        <f>IF(CE$1=$A78,1,INDEX(Correlations!$F$3:$DA$102,MAX(CE$1,$A78),MIN(CE$1,$A78)))</f>
        <v>0</v>
      </c>
      <c r="CF78">
        <f>IF(CF$1=$A78,1,INDEX(Correlations!$F$3:$DA$102,MAX(CF$1,$A78),MIN(CF$1,$A78)))</f>
        <v>0</v>
      </c>
      <c r="CG78">
        <f>IF(CG$1=$A78,1,INDEX(Correlations!$F$3:$DA$102,MAX(CG$1,$A78),MIN(CG$1,$A78)))</f>
        <v>0</v>
      </c>
      <c r="CH78">
        <f>IF(CH$1=$A78,1,INDEX(Correlations!$F$3:$DA$102,MAX(CH$1,$A78),MIN(CH$1,$A78)))</f>
        <v>0</v>
      </c>
      <c r="CI78">
        <f>IF(CI$1=$A78,1,INDEX(Correlations!$F$3:$DA$102,MAX(CI$1,$A78),MIN(CI$1,$A78)))</f>
        <v>0</v>
      </c>
      <c r="CJ78">
        <f>IF(CJ$1=$A78,1,INDEX(Correlations!$F$3:$DA$102,MAX(CJ$1,$A78),MIN(CJ$1,$A78)))</f>
        <v>0</v>
      </c>
      <c r="CK78">
        <f>IF(CK$1=$A78,1,INDEX(Correlations!$F$3:$DA$102,MAX(CK$1,$A78),MIN(CK$1,$A78)))</f>
        <v>0</v>
      </c>
      <c r="CL78">
        <f>IF(CL$1=$A78,1,INDEX(Correlations!$F$3:$DA$102,MAX(CL$1,$A78),MIN(CL$1,$A78)))</f>
        <v>0</v>
      </c>
      <c r="CM78">
        <f>IF(CM$1=$A78,1,INDEX(Correlations!$F$3:$DA$102,MAX(CM$1,$A78),MIN(CM$1,$A78)))</f>
        <v>0</v>
      </c>
      <c r="CN78">
        <f>IF(CN$1=$A78,1,INDEX(Correlations!$F$3:$DA$102,MAX(CN$1,$A78),MIN(CN$1,$A78)))</f>
        <v>0</v>
      </c>
      <c r="CO78">
        <f>IF(CO$1=$A78,1,INDEX(Correlations!$F$3:$DA$102,MAX(CO$1,$A78),MIN(CO$1,$A78)))</f>
        <v>0</v>
      </c>
      <c r="CP78">
        <f>IF(CP$1=$A78,1,INDEX(Correlations!$F$3:$DA$102,MAX(CP$1,$A78),MIN(CP$1,$A78)))</f>
        <v>0</v>
      </c>
      <c r="CQ78">
        <f>IF(CQ$1=$A78,1,INDEX(Correlations!$F$3:$DA$102,MAX(CQ$1,$A78),MIN(CQ$1,$A78)))</f>
        <v>0</v>
      </c>
      <c r="CR78">
        <f>IF(CR$1=$A78,1,INDEX(Correlations!$F$3:$DA$102,MAX(CR$1,$A78),MIN(CR$1,$A78)))</f>
        <v>0</v>
      </c>
      <c r="CS78">
        <f>IF(CS$1=$A78,1,INDEX(Correlations!$F$3:$DA$102,MAX(CS$1,$A78),MIN(CS$1,$A78)))</f>
        <v>0</v>
      </c>
      <c r="CT78">
        <f>IF(CT$1=$A78,1,INDEX(Correlations!$F$3:$DA$102,MAX(CT$1,$A78),MIN(CT$1,$A78)))</f>
        <v>0</v>
      </c>
      <c r="CU78">
        <f>IF(CU$1=$A78,1,INDEX(Correlations!$F$3:$DA$102,MAX(CU$1,$A78),MIN(CU$1,$A78)))</f>
        <v>0</v>
      </c>
      <c r="CV78">
        <f>IF(CV$1=$A78,1,INDEX(Correlations!$F$3:$DA$102,MAX(CV$1,$A78),MIN(CV$1,$A78)))</f>
        <v>0</v>
      </c>
      <c r="CW78">
        <f>IF(CW$1=$A78,1,INDEX(Correlations!$F$3:$DA$102,MAX(CW$1,$A78),MIN(CW$1,$A78)))</f>
        <v>0</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v>
      </c>
      <c r="BU79">
        <f>IF(BU$1=$A79,1,INDEX(Correlations!$F$3:$DA$102,MAX(BU$1,$A79),MIN(BU$1,$A79)))</f>
        <v>0</v>
      </c>
      <c r="BV79">
        <f>IF(BV$1=$A79,1,INDEX(Correlations!$F$3:$DA$102,MAX(BV$1,$A79),MIN(BV$1,$A79)))</f>
        <v>0</v>
      </c>
      <c r="BW79">
        <f>IF(BW$1=$A79,1,INDEX(Correlations!$F$3:$DA$102,MAX(BW$1,$A79),MIN(BW$1,$A79)))</f>
        <v>0</v>
      </c>
      <c r="BX79">
        <f>IF(BX$1=$A79,1,INDEX(Correlations!$F$3:$DA$102,MAX(BX$1,$A79),MIN(BX$1,$A79)))</f>
        <v>0</v>
      </c>
      <c r="BY79">
        <f>IF(BY$1=$A79,1,INDEX(Correlations!$F$3:$DA$102,MAX(BY$1,$A79),MIN(BY$1,$A79)))</f>
        <v>0</v>
      </c>
      <c r="BZ79">
        <f>IF(BZ$1=$A79,1,INDEX(Correlations!$F$3:$DA$102,MAX(BZ$1,$A79),MIN(BZ$1,$A79)))</f>
        <v>0</v>
      </c>
      <c r="CA79">
        <f>IF(CA$1=$A79,1,INDEX(Correlations!$F$3:$DA$102,MAX(CA$1,$A79),MIN(CA$1,$A79)))</f>
        <v>1</v>
      </c>
      <c r="CB79">
        <f>IF(CB$1=$A79,1,INDEX(Correlations!$F$3:$DA$102,MAX(CB$1,$A79),MIN(CB$1,$A79)))</f>
        <v>0</v>
      </c>
      <c r="CC79">
        <f>IF(CC$1=$A79,1,INDEX(Correlations!$F$3:$DA$102,MAX(CC$1,$A79),MIN(CC$1,$A79)))</f>
        <v>0</v>
      </c>
      <c r="CD79">
        <f>IF(CD$1=$A79,1,INDEX(Correlations!$F$3:$DA$102,MAX(CD$1,$A79),MIN(CD$1,$A79)))</f>
        <v>0</v>
      </c>
      <c r="CE79">
        <f>IF(CE$1=$A79,1,INDEX(Correlations!$F$3:$DA$102,MAX(CE$1,$A79),MIN(CE$1,$A79)))</f>
        <v>0</v>
      </c>
      <c r="CF79">
        <f>IF(CF$1=$A79,1,INDEX(Correlations!$F$3:$DA$102,MAX(CF$1,$A79),MIN(CF$1,$A79)))</f>
        <v>0</v>
      </c>
      <c r="CG79">
        <f>IF(CG$1=$A79,1,INDEX(Correlations!$F$3:$DA$102,MAX(CG$1,$A79),MIN(CG$1,$A79)))</f>
        <v>0</v>
      </c>
      <c r="CH79">
        <f>IF(CH$1=$A79,1,INDEX(Correlations!$F$3:$DA$102,MAX(CH$1,$A79),MIN(CH$1,$A79)))</f>
        <v>0</v>
      </c>
      <c r="CI79">
        <f>IF(CI$1=$A79,1,INDEX(Correlations!$F$3:$DA$102,MAX(CI$1,$A79),MIN(CI$1,$A79)))</f>
        <v>0</v>
      </c>
      <c r="CJ79">
        <f>IF(CJ$1=$A79,1,INDEX(Correlations!$F$3:$DA$102,MAX(CJ$1,$A79),MIN(CJ$1,$A79)))</f>
        <v>0</v>
      </c>
      <c r="CK79">
        <f>IF(CK$1=$A79,1,INDEX(Correlations!$F$3:$DA$102,MAX(CK$1,$A79),MIN(CK$1,$A79)))</f>
        <v>0</v>
      </c>
      <c r="CL79">
        <f>IF(CL$1=$A79,1,INDEX(Correlations!$F$3:$DA$102,MAX(CL$1,$A79),MIN(CL$1,$A79)))</f>
        <v>0</v>
      </c>
      <c r="CM79">
        <f>IF(CM$1=$A79,1,INDEX(Correlations!$F$3:$DA$102,MAX(CM$1,$A79),MIN(CM$1,$A79)))</f>
        <v>0</v>
      </c>
      <c r="CN79">
        <f>IF(CN$1=$A79,1,INDEX(Correlations!$F$3:$DA$102,MAX(CN$1,$A79),MIN(CN$1,$A79)))</f>
        <v>0</v>
      </c>
      <c r="CO79">
        <f>IF(CO$1=$A79,1,INDEX(Correlations!$F$3:$DA$102,MAX(CO$1,$A79),MIN(CO$1,$A79)))</f>
        <v>0</v>
      </c>
      <c r="CP79">
        <f>IF(CP$1=$A79,1,INDEX(Correlations!$F$3:$DA$102,MAX(CP$1,$A79),MIN(CP$1,$A79)))</f>
        <v>0</v>
      </c>
      <c r="CQ79">
        <f>IF(CQ$1=$A79,1,INDEX(Correlations!$F$3:$DA$102,MAX(CQ$1,$A79),MIN(CQ$1,$A79)))</f>
        <v>0</v>
      </c>
      <c r="CR79">
        <f>IF(CR$1=$A79,1,INDEX(Correlations!$F$3:$DA$102,MAX(CR$1,$A79),MIN(CR$1,$A79)))</f>
        <v>0</v>
      </c>
      <c r="CS79">
        <f>IF(CS$1=$A79,1,INDEX(Correlations!$F$3:$DA$102,MAX(CS$1,$A79),MIN(CS$1,$A79)))</f>
        <v>0</v>
      </c>
      <c r="CT79">
        <f>IF(CT$1=$A79,1,INDEX(Correlations!$F$3:$DA$102,MAX(CT$1,$A79),MIN(CT$1,$A79)))</f>
        <v>0</v>
      </c>
      <c r="CU79">
        <f>IF(CU$1=$A79,1,INDEX(Correlations!$F$3:$DA$102,MAX(CU$1,$A79),MIN(CU$1,$A79)))</f>
        <v>0</v>
      </c>
      <c r="CV79">
        <f>IF(CV$1=$A79,1,INDEX(Correlations!$F$3:$DA$102,MAX(CV$1,$A79),MIN(CV$1,$A79)))</f>
        <v>0</v>
      </c>
      <c r="CW79">
        <f>IF(CW$1=$A79,1,INDEX(Correlations!$F$3:$DA$102,MAX(CW$1,$A79),MIN(CW$1,$A79)))</f>
        <v>0</v>
      </c>
    </row>
    <row r="80" spans="1:101" x14ac:dyDescent="0.15">
      <c r="A80">
        <v>79</v>
      </c>
      <c r="B80">
        <f>IF(B$1=$A80,1,INDEX(Correlations!$F$3:$DA$102,MAX(B$1,$A80),MIN(B$1,$A80)))</f>
        <v>0</v>
      </c>
      <c r="C80">
        <f>IF(C$1=$A80,1,INDEX(Correlations!$F$3:$DA$102,MAX(C$1,$A80),MIN(C$1,$A80)))</f>
        <v>0</v>
      </c>
      <c r="D80">
        <f>IF(D$1=$A80,1,INDEX(Correlations!$F$3:$DA$102,MAX(D$1,$A80),MIN(D$1,$A80)))</f>
        <v>0</v>
      </c>
      <c r="E80">
        <f>IF(E$1=$A80,1,INDEX(Correlations!$F$3:$DA$102,MAX(E$1,$A80),MIN(E$1,$A80)))</f>
        <v>0</v>
      </c>
      <c r="F80">
        <f>IF(F$1=$A80,1,INDEX(Correlations!$F$3:$DA$102,MAX(F$1,$A80),MIN(F$1,$A80)))</f>
        <v>0</v>
      </c>
      <c r="G80">
        <f>IF(G$1=$A80,1,INDEX(Correlations!$F$3:$DA$102,MAX(G$1,$A80),MIN(G$1,$A80)))</f>
        <v>0</v>
      </c>
      <c r="H80">
        <f>IF(H$1=$A80,1,INDEX(Correlations!$F$3:$DA$102,MAX(H$1,$A80),MIN(H$1,$A80)))</f>
        <v>0</v>
      </c>
      <c r="I80">
        <f>IF(I$1=$A80,1,INDEX(Correlations!$F$3:$DA$102,MAX(I$1,$A80),MIN(I$1,$A80)))</f>
        <v>0</v>
      </c>
      <c r="J80">
        <f>IF(J$1=$A80,1,INDEX(Correlations!$F$3:$DA$102,MAX(J$1,$A80),MIN(J$1,$A80)))</f>
        <v>0</v>
      </c>
      <c r="K80">
        <f>IF(K$1=$A80,1,INDEX(Correlations!$F$3:$DA$102,MAX(K$1,$A80),MIN(K$1,$A80)))</f>
        <v>0</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v>
      </c>
      <c r="BM80">
        <f>IF(BM$1=$A80,1,INDEX(Correlations!$F$3:$DA$102,MAX(BM$1,$A80),MIN(BM$1,$A80)))</f>
        <v>0</v>
      </c>
      <c r="BN80">
        <f>IF(BN$1=$A80,1,INDEX(Correlations!$F$3:$DA$102,MAX(BN$1,$A80),MIN(BN$1,$A80)))</f>
        <v>0</v>
      </c>
      <c r="BO80">
        <f>IF(BO$1=$A80,1,INDEX(Correlations!$F$3:$DA$102,MAX(BO$1,$A80),MIN(BO$1,$A80)))</f>
        <v>0</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v>
      </c>
      <c r="BU80">
        <f>IF(BU$1=$A80,1,INDEX(Correlations!$F$3:$DA$102,MAX(BU$1,$A80),MIN(BU$1,$A80)))</f>
        <v>0</v>
      </c>
      <c r="BV80">
        <f>IF(BV$1=$A80,1,INDEX(Correlations!$F$3:$DA$102,MAX(BV$1,$A80),MIN(BV$1,$A80)))</f>
        <v>0</v>
      </c>
      <c r="BW80">
        <f>IF(BW$1=$A80,1,INDEX(Correlations!$F$3:$DA$102,MAX(BW$1,$A80),MIN(BW$1,$A80)))</f>
        <v>0</v>
      </c>
      <c r="BX80">
        <f>IF(BX$1=$A80,1,INDEX(Correlations!$F$3:$DA$102,MAX(BX$1,$A80),MIN(BX$1,$A80)))</f>
        <v>0</v>
      </c>
      <c r="BY80">
        <f>IF(BY$1=$A80,1,INDEX(Correlations!$F$3:$DA$102,MAX(BY$1,$A80),MIN(BY$1,$A80)))</f>
        <v>0</v>
      </c>
      <c r="BZ80">
        <f>IF(BZ$1=$A80,1,INDEX(Correlations!$F$3:$DA$102,MAX(BZ$1,$A80),MIN(BZ$1,$A80)))</f>
        <v>0</v>
      </c>
      <c r="CA80">
        <f>IF(CA$1=$A80,1,INDEX(Correlations!$F$3:$DA$102,MAX(CA$1,$A80),MIN(CA$1,$A80)))</f>
        <v>0</v>
      </c>
      <c r="CB80">
        <f>IF(CB$1=$A80,1,INDEX(Correlations!$F$3:$DA$102,MAX(CB$1,$A80),MIN(CB$1,$A80)))</f>
        <v>1</v>
      </c>
      <c r="CC80">
        <f>IF(CC$1=$A80,1,INDEX(Correlations!$F$3:$DA$102,MAX(CC$1,$A80),MIN(CC$1,$A80)))</f>
        <v>0</v>
      </c>
      <c r="CD80">
        <f>IF(CD$1=$A80,1,INDEX(Correlations!$F$3:$DA$102,MAX(CD$1,$A80),MIN(CD$1,$A80)))</f>
        <v>0</v>
      </c>
      <c r="CE80">
        <f>IF(CE$1=$A80,1,INDEX(Correlations!$F$3:$DA$102,MAX(CE$1,$A80),MIN(CE$1,$A80)))</f>
        <v>0</v>
      </c>
      <c r="CF80">
        <f>IF(CF$1=$A80,1,INDEX(Correlations!$F$3:$DA$102,MAX(CF$1,$A80),MIN(CF$1,$A80)))</f>
        <v>0</v>
      </c>
      <c r="CG80">
        <f>IF(CG$1=$A80,1,INDEX(Correlations!$F$3:$DA$102,MAX(CG$1,$A80),MIN(CG$1,$A80)))</f>
        <v>0</v>
      </c>
      <c r="CH80">
        <f>IF(CH$1=$A80,1,INDEX(Correlations!$F$3:$DA$102,MAX(CH$1,$A80),MIN(CH$1,$A80)))</f>
        <v>0</v>
      </c>
      <c r="CI80">
        <f>IF(CI$1=$A80,1,INDEX(Correlations!$F$3:$DA$102,MAX(CI$1,$A80),MIN(CI$1,$A80)))</f>
        <v>0</v>
      </c>
      <c r="CJ80">
        <f>IF(CJ$1=$A80,1,INDEX(Correlations!$F$3:$DA$102,MAX(CJ$1,$A80),MIN(CJ$1,$A80)))</f>
        <v>0</v>
      </c>
      <c r="CK80">
        <f>IF(CK$1=$A80,1,INDEX(Correlations!$F$3:$DA$102,MAX(CK$1,$A80),MIN(CK$1,$A80)))</f>
        <v>0</v>
      </c>
      <c r="CL80">
        <f>IF(CL$1=$A80,1,INDEX(Correlations!$F$3:$DA$102,MAX(CL$1,$A80),MIN(CL$1,$A80)))</f>
        <v>0</v>
      </c>
      <c r="CM80">
        <f>IF(CM$1=$A80,1,INDEX(Correlations!$F$3:$DA$102,MAX(CM$1,$A80),MIN(CM$1,$A80)))</f>
        <v>0</v>
      </c>
      <c r="CN80">
        <f>IF(CN$1=$A80,1,INDEX(Correlations!$F$3:$DA$102,MAX(CN$1,$A80),MIN(CN$1,$A80)))</f>
        <v>0</v>
      </c>
      <c r="CO80">
        <f>IF(CO$1=$A80,1,INDEX(Correlations!$F$3:$DA$102,MAX(CO$1,$A80),MIN(CO$1,$A80)))</f>
        <v>0</v>
      </c>
      <c r="CP80">
        <f>IF(CP$1=$A80,1,INDEX(Correlations!$F$3:$DA$102,MAX(CP$1,$A80),MIN(CP$1,$A80)))</f>
        <v>0</v>
      </c>
      <c r="CQ80">
        <f>IF(CQ$1=$A80,1,INDEX(Correlations!$F$3:$DA$102,MAX(CQ$1,$A80),MIN(CQ$1,$A80)))</f>
        <v>0</v>
      </c>
      <c r="CR80">
        <f>IF(CR$1=$A80,1,INDEX(Correlations!$F$3:$DA$102,MAX(CR$1,$A80),MIN(CR$1,$A80)))</f>
        <v>0</v>
      </c>
      <c r="CS80">
        <f>IF(CS$1=$A80,1,INDEX(Correlations!$F$3:$DA$102,MAX(CS$1,$A80),MIN(CS$1,$A80)))</f>
        <v>0</v>
      </c>
      <c r="CT80">
        <f>IF(CT$1=$A80,1,INDEX(Correlations!$F$3:$DA$102,MAX(CT$1,$A80),MIN(CT$1,$A80)))</f>
        <v>0</v>
      </c>
      <c r="CU80">
        <f>IF(CU$1=$A80,1,INDEX(Correlations!$F$3:$DA$102,MAX(CU$1,$A80),MIN(CU$1,$A80)))</f>
        <v>0</v>
      </c>
      <c r="CV80">
        <f>IF(CV$1=$A80,1,INDEX(Correlations!$F$3:$DA$102,MAX(CV$1,$A80),MIN(CV$1,$A80)))</f>
        <v>0</v>
      </c>
      <c r="CW80">
        <f>IF(CW$1=$A80,1,INDEX(Correlations!$F$3:$DA$102,MAX(CW$1,$A80),MIN(CW$1,$A80)))</f>
        <v>0</v>
      </c>
    </row>
    <row r="81" spans="1:101" x14ac:dyDescent="0.15">
      <c r="A81">
        <v>80</v>
      </c>
      <c r="B81">
        <f>IF(B$1=$A81,1,INDEX(Correlations!$F$3:$DA$102,MAX(B$1,$A81),MIN(B$1,$A81)))</f>
        <v>0</v>
      </c>
      <c r="C81">
        <f>IF(C$1=$A81,1,INDEX(Correlations!$F$3:$DA$102,MAX(C$1,$A81),MIN(C$1,$A81)))</f>
        <v>0</v>
      </c>
      <c r="D81">
        <f>IF(D$1=$A81,1,INDEX(Correlations!$F$3:$DA$102,MAX(D$1,$A81),MIN(D$1,$A81)))</f>
        <v>0</v>
      </c>
      <c r="E81">
        <f>IF(E$1=$A81,1,INDEX(Correlations!$F$3:$DA$102,MAX(E$1,$A81),MIN(E$1,$A81)))</f>
        <v>0</v>
      </c>
      <c r="F81">
        <f>IF(F$1=$A81,1,INDEX(Correlations!$F$3:$DA$102,MAX(F$1,$A81),MIN(F$1,$A81)))</f>
        <v>0</v>
      </c>
      <c r="G81">
        <f>IF(G$1=$A81,1,INDEX(Correlations!$F$3:$DA$102,MAX(G$1,$A81),MIN(G$1,$A81)))</f>
        <v>0</v>
      </c>
      <c r="H81">
        <f>IF(H$1=$A81,1,INDEX(Correlations!$F$3:$DA$102,MAX(H$1,$A81),MIN(H$1,$A81)))</f>
        <v>0</v>
      </c>
      <c r="I81">
        <f>IF(I$1=$A81,1,INDEX(Correlations!$F$3:$DA$102,MAX(I$1,$A81),MIN(I$1,$A81)))</f>
        <v>0</v>
      </c>
      <c r="J81">
        <f>IF(J$1=$A81,1,INDEX(Correlations!$F$3:$DA$102,MAX(J$1,$A81),MIN(J$1,$A81)))</f>
        <v>0</v>
      </c>
      <c r="K81">
        <f>IF(K$1=$A81,1,INDEX(Correlations!$F$3:$DA$102,MAX(K$1,$A81),MIN(K$1,$A81)))</f>
        <v>0</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v>
      </c>
      <c r="BM81">
        <f>IF(BM$1=$A81,1,INDEX(Correlations!$F$3:$DA$102,MAX(BM$1,$A81),MIN(BM$1,$A81)))</f>
        <v>0</v>
      </c>
      <c r="BN81">
        <f>IF(BN$1=$A81,1,INDEX(Correlations!$F$3:$DA$102,MAX(BN$1,$A81),MIN(BN$1,$A81)))</f>
        <v>0</v>
      </c>
      <c r="BO81">
        <f>IF(BO$1=$A81,1,INDEX(Correlations!$F$3:$DA$102,MAX(BO$1,$A81),MIN(BO$1,$A81)))</f>
        <v>0</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v>
      </c>
      <c r="BU81">
        <f>IF(BU$1=$A81,1,INDEX(Correlations!$F$3:$DA$102,MAX(BU$1,$A81),MIN(BU$1,$A81)))</f>
        <v>0</v>
      </c>
      <c r="BV81">
        <f>IF(BV$1=$A81,1,INDEX(Correlations!$F$3:$DA$102,MAX(BV$1,$A81),MIN(BV$1,$A81)))</f>
        <v>0</v>
      </c>
      <c r="BW81">
        <f>IF(BW$1=$A81,1,INDEX(Correlations!$F$3:$DA$102,MAX(BW$1,$A81),MIN(BW$1,$A81)))</f>
        <v>0</v>
      </c>
      <c r="BX81">
        <f>IF(BX$1=$A81,1,INDEX(Correlations!$F$3:$DA$102,MAX(BX$1,$A81),MIN(BX$1,$A81)))</f>
        <v>0</v>
      </c>
      <c r="BY81">
        <f>IF(BY$1=$A81,1,INDEX(Correlations!$F$3:$DA$102,MAX(BY$1,$A81),MIN(BY$1,$A81)))</f>
        <v>0</v>
      </c>
      <c r="BZ81">
        <f>IF(BZ$1=$A81,1,INDEX(Correlations!$F$3:$DA$102,MAX(BZ$1,$A81),MIN(BZ$1,$A81)))</f>
        <v>0</v>
      </c>
      <c r="CA81">
        <f>IF(CA$1=$A81,1,INDEX(Correlations!$F$3:$DA$102,MAX(CA$1,$A81),MIN(CA$1,$A81)))</f>
        <v>0</v>
      </c>
      <c r="CB81">
        <f>IF(CB$1=$A81,1,INDEX(Correlations!$F$3:$DA$102,MAX(CB$1,$A81),MIN(CB$1,$A81)))</f>
        <v>0</v>
      </c>
      <c r="CC81">
        <f>IF(CC$1=$A81,1,INDEX(Correlations!$F$3:$DA$102,MAX(CC$1,$A81),MIN(CC$1,$A81)))</f>
        <v>1</v>
      </c>
      <c r="CD81">
        <f>IF(CD$1=$A81,1,INDEX(Correlations!$F$3:$DA$102,MAX(CD$1,$A81),MIN(CD$1,$A81)))</f>
        <v>0</v>
      </c>
      <c r="CE81">
        <f>IF(CE$1=$A81,1,INDEX(Correlations!$F$3:$DA$102,MAX(CE$1,$A81),MIN(CE$1,$A81)))</f>
        <v>0</v>
      </c>
      <c r="CF81">
        <f>IF(CF$1=$A81,1,INDEX(Correlations!$F$3:$DA$102,MAX(CF$1,$A81),MIN(CF$1,$A81)))</f>
        <v>0</v>
      </c>
      <c r="CG81">
        <f>IF(CG$1=$A81,1,INDEX(Correlations!$F$3:$DA$102,MAX(CG$1,$A81),MIN(CG$1,$A81)))</f>
        <v>0</v>
      </c>
      <c r="CH81">
        <f>IF(CH$1=$A81,1,INDEX(Correlations!$F$3:$DA$102,MAX(CH$1,$A81),MIN(CH$1,$A81)))</f>
        <v>0</v>
      </c>
      <c r="CI81">
        <f>IF(CI$1=$A81,1,INDEX(Correlations!$F$3:$DA$102,MAX(CI$1,$A81),MIN(CI$1,$A81)))</f>
        <v>0</v>
      </c>
      <c r="CJ81">
        <f>IF(CJ$1=$A81,1,INDEX(Correlations!$F$3:$DA$102,MAX(CJ$1,$A81),MIN(CJ$1,$A81)))</f>
        <v>0</v>
      </c>
      <c r="CK81">
        <f>IF(CK$1=$A81,1,INDEX(Correlations!$F$3:$DA$102,MAX(CK$1,$A81),MIN(CK$1,$A81)))</f>
        <v>0</v>
      </c>
      <c r="CL81">
        <f>IF(CL$1=$A81,1,INDEX(Correlations!$F$3:$DA$102,MAX(CL$1,$A81),MIN(CL$1,$A81)))</f>
        <v>0</v>
      </c>
      <c r="CM81">
        <f>IF(CM$1=$A81,1,INDEX(Correlations!$F$3:$DA$102,MAX(CM$1,$A81),MIN(CM$1,$A81)))</f>
        <v>0</v>
      </c>
      <c r="CN81">
        <f>IF(CN$1=$A81,1,INDEX(Correlations!$F$3:$DA$102,MAX(CN$1,$A81),MIN(CN$1,$A81)))</f>
        <v>0</v>
      </c>
      <c r="CO81">
        <f>IF(CO$1=$A81,1,INDEX(Correlations!$F$3:$DA$102,MAX(CO$1,$A81),MIN(CO$1,$A81)))</f>
        <v>0</v>
      </c>
      <c r="CP81">
        <f>IF(CP$1=$A81,1,INDEX(Correlations!$F$3:$DA$102,MAX(CP$1,$A81),MIN(CP$1,$A81)))</f>
        <v>0</v>
      </c>
      <c r="CQ81">
        <f>IF(CQ$1=$A81,1,INDEX(Correlations!$F$3:$DA$102,MAX(CQ$1,$A81),MIN(CQ$1,$A81)))</f>
        <v>0</v>
      </c>
      <c r="CR81">
        <f>IF(CR$1=$A81,1,INDEX(Correlations!$F$3:$DA$102,MAX(CR$1,$A81),MIN(CR$1,$A81)))</f>
        <v>0</v>
      </c>
      <c r="CS81">
        <f>IF(CS$1=$A81,1,INDEX(Correlations!$F$3:$DA$102,MAX(CS$1,$A81),MIN(CS$1,$A81)))</f>
        <v>0</v>
      </c>
      <c r="CT81">
        <f>IF(CT$1=$A81,1,INDEX(Correlations!$F$3:$DA$102,MAX(CT$1,$A81),MIN(CT$1,$A81)))</f>
        <v>0</v>
      </c>
      <c r="CU81">
        <f>IF(CU$1=$A81,1,INDEX(Correlations!$F$3:$DA$102,MAX(CU$1,$A81),MIN(CU$1,$A81)))</f>
        <v>0</v>
      </c>
      <c r="CV81">
        <f>IF(CV$1=$A81,1,INDEX(Correlations!$F$3:$DA$102,MAX(CV$1,$A81),MIN(CV$1,$A81)))</f>
        <v>0</v>
      </c>
      <c r="CW81">
        <f>IF(CW$1=$A81,1,INDEX(Correlations!$F$3:$DA$102,MAX(CW$1,$A81),MIN(CW$1,$A81)))</f>
        <v>0</v>
      </c>
    </row>
    <row r="82" spans="1:101" x14ac:dyDescent="0.15">
      <c r="A82">
        <v>81</v>
      </c>
      <c r="B82">
        <f>IF(B$1=$A82,1,INDEX(Correlations!$F$3:$DA$102,MAX(B$1,$A82),MIN(B$1,$A82)))</f>
        <v>0</v>
      </c>
      <c r="C82">
        <f>IF(C$1=$A82,1,INDEX(Correlations!$F$3:$DA$102,MAX(C$1,$A82),MIN(C$1,$A82)))</f>
        <v>0</v>
      </c>
      <c r="D82">
        <f>IF(D$1=$A82,1,INDEX(Correlations!$F$3:$DA$102,MAX(D$1,$A82),MIN(D$1,$A82)))</f>
        <v>0</v>
      </c>
      <c r="E82">
        <f>IF(E$1=$A82,1,INDEX(Correlations!$F$3:$DA$102,MAX(E$1,$A82),MIN(E$1,$A82)))</f>
        <v>0</v>
      </c>
      <c r="F82">
        <f>IF(F$1=$A82,1,INDEX(Correlations!$F$3:$DA$102,MAX(F$1,$A82),MIN(F$1,$A82)))</f>
        <v>0</v>
      </c>
      <c r="G82">
        <f>IF(G$1=$A82,1,INDEX(Correlations!$F$3:$DA$102,MAX(G$1,$A82),MIN(G$1,$A82)))</f>
        <v>0</v>
      </c>
      <c r="H82">
        <f>IF(H$1=$A82,1,INDEX(Correlations!$F$3:$DA$102,MAX(H$1,$A82),MIN(H$1,$A82)))</f>
        <v>0</v>
      </c>
      <c r="I82">
        <f>IF(I$1=$A82,1,INDEX(Correlations!$F$3:$DA$102,MAX(I$1,$A82),MIN(I$1,$A82)))</f>
        <v>0</v>
      </c>
      <c r="J82">
        <f>IF(J$1=$A82,1,INDEX(Correlations!$F$3:$DA$102,MAX(J$1,$A82),MIN(J$1,$A82)))</f>
        <v>0</v>
      </c>
      <c r="K82">
        <f>IF(K$1=$A82,1,INDEX(Correlations!$F$3:$DA$102,MAX(K$1,$A82),MIN(K$1,$A82)))</f>
        <v>0</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v>
      </c>
      <c r="BM82">
        <f>IF(BM$1=$A82,1,INDEX(Correlations!$F$3:$DA$102,MAX(BM$1,$A82),MIN(BM$1,$A82)))</f>
        <v>0</v>
      </c>
      <c r="BN82">
        <f>IF(BN$1=$A82,1,INDEX(Correlations!$F$3:$DA$102,MAX(BN$1,$A82),MIN(BN$1,$A82)))</f>
        <v>0</v>
      </c>
      <c r="BO82">
        <f>IF(BO$1=$A82,1,INDEX(Correlations!$F$3:$DA$102,MAX(BO$1,$A82),MIN(BO$1,$A82)))</f>
        <v>0</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v>
      </c>
      <c r="BU82">
        <f>IF(BU$1=$A82,1,INDEX(Correlations!$F$3:$DA$102,MAX(BU$1,$A82),MIN(BU$1,$A82)))</f>
        <v>0</v>
      </c>
      <c r="BV82">
        <f>IF(BV$1=$A82,1,INDEX(Correlations!$F$3:$DA$102,MAX(BV$1,$A82),MIN(BV$1,$A82)))</f>
        <v>0</v>
      </c>
      <c r="BW82">
        <f>IF(BW$1=$A82,1,INDEX(Correlations!$F$3:$DA$102,MAX(BW$1,$A82),MIN(BW$1,$A82)))</f>
        <v>0</v>
      </c>
      <c r="BX82">
        <f>IF(BX$1=$A82,1,INDEX(Correlations!$F$3:$DA$102,MAX(BX$1,$A82),MIN(BX$1,$A82)))</f>
        <v>0</v>
      </c>
      <c r="BY82">
        <f>IF(BY$1=$A82,1,INDEX(Correlations!$F$3:$DA$102,MAX(BY$1,$A82),MIN(BY$1,$A82)))</f>
        <v>0</v>
      </c>
      <c r="BZ82">
        <f>IF(BZ$1=$A82,1,INDEX(Correlations!$F$3:$DA$102,MAX(BZ$1,$A82),MIN(BZ$1,$A82)))</f>
        <v>0</v>
      </c>
      <c r="CA82">
        <f>IF(CA$1=$A82,1,INDEX(Correlations!$F$3:$DA$102,MAX(CA$1,$A82),MIN(CA$1,$A82)))</f>
        <v>0</v>
      </c>
      <c r="CB82">
        <f>IF(CB$1=$A82,1,INDEX(Correlations!$F$3:$DA$102,MAX(CB$1,$A82),MIN(CB$1,$A82)))</f>
        <v>0</v>
      </c>
      <c r="CC82">
        <f>IF(CC$1=$A82,1,INDEX(Correlations!$F$3:$DA$102,MAX(CC$1,$A82),MIN(CC$1,$A82)))</f>
        <v>0</v>
      </c>
      <c r="CD82">
        <f>IF(CD$1=$A82,1,INDEX(Correlations!$F$3:$DA$102,MAX(CD$1,$A82),MIN(CD$1,$A82)))</f>
        <v>1</v>
      </c>
      <c r="CE82">
        <f>IF(CE$1=$A82,1,INDEX(Correlations!$F$3:$DA$102,MAX(CE$1,$A82),MIN(CE$1,$A82)))</f>
        <v>0</v>
      </c>
      <c r="CF82">
        <f>IF(CF$1=$A82,1,INDEX(Correlations!$F$3:$DA$102,MAX(CF$1,$A82),MIN(CF$1,$A82)))</f>
        <v>0</v>
      </c>
      <c r="CG82">
        <f>IF(CG$1=$A82,1,INDEX(Correlations!$F$3:$DA$102,MAX(CG$1,$A82),MIN(CG$1,$A82)))</f>
        <v>0</v>
      </c>
      <c r="CH82">
        <f>IF(CH$1=$A82,1,INDEX(Correlations!$F$3:$DA$102,MAX(CH$1,$A82),MIN(CH$1,$A82)))</f>
        <v>0</v>
      </c>
      <c r="CI82">
        <f>IF(CI$1=$A82,1,INDEX(Correlations!$F$3:$DA$102,MAX(CI$1,$A82),MIN(CI$1,$A82)))</f>
        <v>0</v>
      </c>
      <c r="CJ82">
        <f>IF(CJ$1=$A82,1,INDEX(Correlations!$F$3:$DA$102,MAX(CJ$1,$A82),MIN(CJ$1,$A82)))</f>
        <v>0</v>
      </c>
      <c r="CK82">
        <f>IF(CK$1=$A82,1,INDEX(Correlations!$F$3:$DA$102,MAX(CK$1,$A82),MIN(CK$1,$A82)))</f>
        <v>0</v>
      </c>
      <c r="CL82">
        <f>IF(CL$1=$A82,1,INDEX(Correlations!$F$3:$DA$102,MAX(CL$1,$A82),MIN(CL$1,$A82)))</f>
        <v>0</v>
      </c>
      <c r="CM82">
        <f>IF(CM$1=$A82,1,INDEX(Correlations!$F$3:$DA$102,MAX(CM$1,$A82),MIN(CM$1,$A82)))</f>
        <v>0</v>
      </c>
      <c r="CN82">
        <f>IF(CN$1=$A82,1,INDEX(Correlations!$F$3:$DA$102,MAX(CN$1,$A82),MIN(CN$1,$A82)))</f>
        <v>0</v>
      </c>
      <c r="CO82">
        <f>IF(CO$1=$A82,1,INDEX(Correlations!$F$3:$DA$102,MAX(CO$1,$A82),MIN(CO$1,$A82)))</f>
        <v>0</v>
      </c>
      <c r="CP82">
        <f>IF(CP$1=$A82,1,INDEX(Correlations!$F$3:$DA$102,MAX(CP$1,$A82),MIN(CP$1,$A82)))</f>
        <v>0</v>
      </c>
      <c r="CQ82">
        <f>IF(CQ$1=$A82,1,INDEX(Correlations!$F$3:$DA$102,MAX(CQ$1,$A82),MIN(CQ$1,$A82)))</f>
        <v>0</v>
      </c>
      <c r="CR82">
        <f>IF(CR$1=$A82,1,INDEX(Correlations!$F$3:$DA$102,MAX(CR$1,$A82),MIN(CR$1,$A82)))</f>
        <v>0</v>
      </c>
      <c r="CS82">
        <f>IF(CS$1=$A82,1,INDEX(Correlations!$F$3:$DA$102,MAX(CS$1,$A82),MIN(CS$1,$A82)))</f>
        <v>0</v>
      </c>
      <c r="CT82">
        <f>IF(CT$1=$A82,1,INDEX(Correlations!$F$3:$DA$102,MAX(CT$1,$A82),MIN(CT$1,$A82)))</f>
        <v>0</v>
      </c>
      <c r="CU82">
        <f>IF(CU$1=$A82,1,INDEX(Correlations!$F$3:$DA$102,MAX(CU$1,$A82),MIN(CU$1,$A82)))</f>
        <v>0</v>
      </c>
      <c r="CV82">
        <f>IF(CV$1=$A82,1,INDEX(Correlations!$F$3:$DA$102,MAX(CV$1,$A82),MIN(CV$1,$A82)))</f>
        <v>0</v>
      </c>
      <c r="CW82">
        <f>IF(CW$1=$A82,1,INDEX(Correlations!$F$3:$DA$102,MAX(CW$1,$A82),MIN(CW$1,$A82)))</f>
        <v>0</v>
      </c>
    </row>
    <row r="83" spans="1:101" x14ac:dyDescent="0.15">
      <c r="A83">
        <v>82</v>
      </c>
      <c r="B83">
        <f>IF(B$1=$A83,1,INDEX(Correlations!$F$3:$DA$102,MAX(B$1,$A83),MIN(B$1,$A83)))</f>
        <v>0</v>
      </c>
      <c r="C83">
        <f>IF(C$1=$A83,1,INDEX(Correlations!$F$3:$DA$102,MAX(C$1,$A83),MIN(C$1,$A83)))</f>
        <v>0</v>
      </c>
      <c r="D83">
        <f>IF(D$1=$A83,1,INDEX(Correlations!$F$3:$DA$102,MAX(D$1,$A83),MIN(D$1,$A83)))</f>
        <v>0</v>
      </c>
      <c r="E83">
        <f>IF(E$1=$A83,1,INDEX(Correlations!$F$3:$DA$102,MAX(E$1,$A83),MIN(E$1,$A83)))</f>
        <v>0</v>
      </c>
      <c r="F83">
        <f>IF(F$1=$A83,1,INDEX(Correlations!$F$3:$DA$102,MAX(F$1,$A83),MIN(F$1,$A83)))</f>
        <v>0</v>
      </c>
      <c r="G83">
        <f>IF(G$1=$A83,1,INDEX(Correlations!$F$3:$DA$102,MAX(G$1,$A83),MIN(G$1,$A83)))</f>
        <v>0</v>
      </c>
      <c r="H83">
        <f>IF(H$1=$A83,1,INDEX(Correlations!$F$3:$DA$102,MAX(H$1,$A83),MIN(H$1,$A83)))</f>
        <v>0</v>
      </c>
      <c r="I83">
        <f>IF(I$1=$A83,1,INDEX(Correlations!$F$3:$DA$102,MAX(I$1,$A83),MIN(I$1,$A83)))</f>
        <v>0</v>
      </c>
      <c r="J83">
        <f>IF(J$1=$A83,1,INDEX(Correlations!$F$3:$DA$102,MAX(J$1,$A83),MIN(J$1,$A83)))</f>
        <v>0</v>
      </c>
      <c r="K83">
        <f>IF(K$1=$A83,1,INDEX(Correlations!$F$3:$DA$102,MAX(K$1,$A83),MIN(K$1,$A83)))</f>
        <v>0</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v>
      </c>
      <c r="BM83">
        <f>IF(BM$1=$A83,1,INDEX(Correlations!$F$3:$DA$102,MAX(BM$1,$A83),MIN(BM$1,$A83)))</f>
        <v>0</v>
      </c>
      <c r="BN83">
        <f>IF(BN$1=$A83,1,INDEX(Correlations!$F$3:$DA$102,MAX(BN$1,$A83),MIN(BN$1,$A83)))</f>
        <v>0</v>
      </c>
      <c r="BO83">
        <f>IF(BO$1=$A83,1,INDEX(Correlations!$F$3:$DA$102,MAX(BO$1,$A83),MIN(BO$1,$A83)))</f>
        <v>0</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v>
      </c>
      <c r="BU83">
        <f>IF(BU$1=$A83,1,INDEX(Correlations!$F$3:$DA$102,MAX(BU$1,$A83),MIN(BU$1,$A83)))</f>
        <v>0</v>
      </c>
      <c r="BV83">
        <f>IF(BV$1=$A83,1,INDEX(Correlations!$F$3:$DA$102,MAX(BV$1,$A83),MIN(BV$1,$A83)))</f>
        <v>0</v>
      </c>
      <c r="BW83">
        <f>IF(BW$1=$A83,1,INDEX(Correlations!$F$3:$DA$102,MAX(BW$1,$A83),MIN(BW$1,$A83)))</f>
        <v>0</v>
      </c>
      <c r="BX83">
        <f>IF(BX$1=$A83,1,INDEX(Correlations!$F$3:$DA$102,MAX(BX$1,$A83),MIN(BX$1,$A83)))</f>
        <v>0</v>
      </c>
      <c r="BY83">
        <f>IF(BY$1=$A83,1,INDEX(Correlations!$F$3:$DA$102,MAX(BY$1,$A83),MIN(BY$1,$A83)))</f>
        <v>0</v>
      </c>
      <c r="BZ83">
        <f>IF(BZ$1=$A83,1,INDEX(Correlations!$F$3:$DA$102,MAX(BZ$1,$A83),MIN(BZ$1,$A83)))</f>
        <v>0</v>
      </c>
      <c r="CA83">
        <f>IF(CA$1=$A83,1,INDEX(Correlations!$F$3:$DA$102,MAX(CA$1,$A83),MIN(CA$1,$A83)))</f>
        <v>0</v>
      </c>
      <c r="CB83">
        <f>IF(CB$1=$A83,1,INDEX(Correlations!$F$3:$DA$102,MAX(CB$1,$A83),MIN(CB$1,$A83)))</f>
        <v>0</v>
      </c>
      <c r="CC83">
        <f>IF(CC$1=$A83,1,INDEX(Correlations!$F$3:$DA$102,MAX(CC$1,$A83),MIN(CC$1,$A83)))</f>
        <v>0</v>
      </c>
      <c r="CD83">
        <f>IF(CD$1=$A83,1,INDEX(Correlations!$F$3:$DA$102,MAX(CD$1,$A83),MIN(CD$1,$A83)))</f>
        <v>0</v>
      </c>
      <c r="CE83">
        <f>IF(CE$1=$A83,1,INDEX(Correlations!$F$3:$DA$102,MAX(CE$1,$A83),MIN(CE$1,$A83)))</f>
        <v>1</v>
      </c>
      <c r="CF83">
        <f>IF(CF$1=$A83,1,INDEX(Correlations!$F$3:$DA$102,MAX(CF$1,$A83),MIN(CF$1,$A83)))</f>
        <v>0</v>
      </c>
      <c r="CG83">
        <f>IF(CG$1=$A83,1,INDEX(Correlations!$F$3:$DA$102,MAX(CG$1,$A83),MIN(CG$1,$A83)))</f>
        <v>0</v>
      </c>
      <c r="CH83">
        <f>IF(CH$1=$A83,1,INDEX(Correlations!$F$3:$DA$102,MAX(CH$1,$A83),MIN(CH$1,$A83)))</f>
        <v>0</v>
      </c>
      <c r="CI83">
        <f>IF(CI$1=$A83,1,INDEX(Correlations!$F$3:$DA$102,MAX(CI$1,$A83),MIN(CI$1,$A83)))</f>
        <v>0</v>
      </c>
      <c r="CJ83">
        <f>IF(CJ$1=$A83,1,INDEX(Correlations!$F$3:$DA$102,MAX(CJ$1,$A83),MIN(CJ$1,$A83)))</f>
        <v>0</v>
      </c>
      <c r="CK83">
        <f>IF(CK$1=$A83,1,INDEX(Correlations!$F$3:$DA$102,MAX(CK$1,$A83),MIN(CK$1,$A83)))</f>
        <v>0</v>
      </c>
      <c r="CL83">
        <f>IF(CL$1=$A83,1,INDEX(Correlations!$F$3:$DA$102,MAX(CL$1,$A83),MIN(CL$1,$A83)))</f>
        <v>0</v>
      </c>
      <c r="CM83">
        <f>IF(CM$1=$A83,1,INDEX(Correlations!$F$3:$DA$102,MAX(CM$1,$A83),MIN(CM$1,$A83)))</f>
        <v>0</v>
      </c>
      <c r="CN83">
        <f>IF(CN$1=$A83,1,INDEX(Correlations!$F$3:$DA$102,MAX(CN$1,$A83),MIN(CN$1,$A83)))</f>
        <v>0</v>
      </c>
      <c r="CO83">
        <f>IF(CO$1=$A83,1,INDEX(Correlations!$F$3:$DA$102,MAX(CO$1,$A83),MIN(CO$1,$A83)))</f>
        <v>0</v>
      </c>
      <c r="CP83">
        <f>IF(CP$1=$A83,1,INDEX(Correlations!$F$3:$DA$102,MAX(CP$1,$A83),MIN(CP$1,$A83)))</f>
        <v>0</v>
      </c>
      <c r="CQ83">
        <f>IF(CQ$1=$A83,1,INDEX(Correlations!$F$3:$DA$102,MAX(CQ$1,$A83),MIN(CQ$1,$A83)))</f>
        <v>0</v>
      </c>
      <c r="CR83">
        <f>IF(CR$1=$A83,1,INDEX(Correlations!$F$3:$DA$102,MAX(CR$1,$A83),MIN(CR$1,$A83)))</f>
        <v>0</v>
      </c>
      <c r="CS83">
        <f>IF(CS$1=$A83,1,INDEX(Correlations!$F$3:$DA$102,MAX(CS$1,$A83),MIN(CS$1,$A83)))</f>
        <v>0</v>
      </c>
      <c r="CT83">
        <f>IF(CT$1=$A83,1,INDEX(Correlations!$F$3:$DA$102,MAX(CT$1,$A83),MIN(CT$1,$A83)))</f>
        <v>0</v>
      </c>
      <c r="CU83">
        <f>IF(CU$1=$A83,1,INDEX(Correlations!$F$3:$DA$102,MAX(CU$1,$A83),MIN(CU$1,$A83)))</f>
        <v>0</v>
      </c>
      <c r="CV83">
        <f>IF(CV$1=$A83,1,INDEX(Correlations!$F$3:$DA$102,MAX(CV$1,$A83),MIN(CV$1,$A83)))</f>
        <v>0</v>
      </c>
      <c r="CW83">
        <f>IF(CW$1=$A83,1,INDEX(Correlations!$F$3:$DA$102,MAX(CW$1,$A83),MIN(CW$1,$A83)))</f>
        <v>0</v>
      </c>
    </row>
    <row r="84" spans="1:101" x14ac:dyDescent="0.15">
      <c r="A84">
        <v>83</v>
      </c>
      <c r="B84">
        <f>IF(B$1=$A84,1,INDEX(Correlations!$F$3:$DA$102,MAX(B$1,$A84),MIN(B$1,$A84)))</f>
        <v>0</v>
      </c>
      <c r="C84">
        <f>IF(C$1=$A84,1,INDEX(Correlations!$F$3:$DA$102,MAX(C$1,$A84),MIN(C$1,$A84)))</f>
        <v>0</v>
      </c>
      <c r="D84">
        <f>IF(D$1=$A84,1,INDEX(Correlations!$F$3:$DA$102,MAX(D$1,$A84),MIN(D$1,$A84)))</f>
        <v>0</v>
      </c>
      <c r="E84">
        <f>IF(E$1=$A84,1,INDEX(Correlations!$F$3:$DA$102,MAX(E$1,$A84),MIN(E$1,$A84)))</f>
        <v>0</v>
      </c>
      <c r="F84">
        <f>IF(F$1=$A84,1,INDEX(Correlations!$F$3:$DA$102,MAX(F$1,$A84),MIN(F$1,$A84)))</f>
        <v>0</v>
      </c>
      <c r="G84">
        <f>IF(G$1=$A84,1,INDEX(Correlations!$F$3:$DA$102,MAX(G$1,$A84),MIN(G$1,$A84)))</f>
        <v>0</v>
      </c>
      <c r="H84">
        <f>IF(H$1=$A84,1,INDEX(Correlations!$F$3:$DA$102,MAX(H$1,$A84),MIN(H$1,$A84)))</f>
        <v>0</v>
      </c>
      <c r="I84">
        <f>IF(I$1=$A84,1,INDEX(Correlations!$F$3:$DA$102,MAX(I$1,$A84),MIN(I$1,$A84)))</f>
        <v>0</v>
      </c>
      <c r="J84">
        <f>IF(J$1=$A84,1,INDEX(Correlations!$F$3:$DA$102,MAX(J$1,$A84),MIN(J$1,$A84)))</f>
        <v>0</v>
      </c>
      <c r="K84">
        <f>IF(K$1=$A84,1,INDEX(Correlations!$F$3:$DA$102,MAX(K$1,$A84),MIN(K$1,$A84)))</f>
        <v>0</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v>
      </c>
      <c r="BM84">
        <f>IF(BM$1=$A84,1,INDEX(Correlations!$F$3:$DA$102,MAX(BM$1,$A84),MIN(BM$1,$A84)))</f>
        <v>0</v>
      </c>
      <c r="BN84">
        <f>IF(BN$1=$A84,1,INDEX(Correlations!$F$3:$DA$102,MAX(BN$1,$A84),MIN(BN$1,$A84)))</f>
        <v>0</v>
      </c>
      <c r="BO84">
        <f>IF(BO$1=$A84,1,INDEX(Correlations!$F$3:$DA$102,MAX(BO$1,$A84),MIN(BO$1,$A84)))</f>
        <v>0</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v>
      </c>
      <c r="BU84">
        <f>IF(BU$1=$A84,1,INDEX(Correlations!$F$3:$DA$102,MAX(BU$1,$A84),MIN(BU$1,$A84)))</f>
        <v>0</v>
      </c>
      <c r="BV84">
        <f>IF(BV$1=$A84,1,INDEX(Correlations!$F$3:$DA$102,MAX(BV$1,$A84),MIN(BV$1,$A84)))</f>
        <v>0</v>
      </c>
      <c r="BW84">
        <f>IF(BW$1=$A84,1,INDEX(Correlations!$F$3:$DA$102,MAX(BW$1,$A84),MIN(BW$1,$A84)))</f>
        <v>0</v>
      </c>
      <c r="BX84">
        <f>IF(BX$1=$A84,1,INDEX(Correlations!$F$3:$DA$102,MAX(BX$1,$A84),MIN(BX$1,$A84)))</f>
        <v>0</v>
      </c>
      <c r="BY84">
        <f>IF(BY$1=$A84,1,INDEX(Correlations!$F$3:$DA$102,MAX(BY$1,$A84),MIN(BY$1,$A84)))</f>
        <v>0</v>
      </c>
      <c r="BZ84">
        <f>IF(BZ$1=$A84,1,INDEX(Correlations!$F$3:$DA$102,MAX(BZ$1,$A84),MIN(BZ$1,$A84)))</f>
        <v>0</v>
      </c>
      <c r="CA84">
        <f>IF(CA$1=$A84,1,INDEX(Correlations!$F$3:$DA$102,MAX(CA$1,$A84),MIN(CA$1,$A84)))</f>
        <v>0</v>
      </c>
      <c r="CB84">
        <f>IF(CB$1=$A84,1,INDEX(Correlations!$F$3:$DA$102,MAX(CB$1,$A84),MIN(CB$1,$A84)))</f>
        <v>0</v>
      </c>
      <c r="CC84">
        <f>IF(CC$1=$A84,1,INDEX(Correlations!$F$3:$DA$102,MAX(CC$1,$A84),MIN(CC$1,$A84)))</f>
        <v>0</v>
      </c>
      <c r="CD84">
        <f>IF(CD$1=$A84,1,INDEX(Correlations!$F$3:$DA$102,MAX(CD$1,$A84),MIN(CD$1,$A84)))</f>
        <v>0</v>
      </c>
      <c r="CE84">
        <f>IF(CE$1=$A84,1,INDEX(Correlations!$F$3:$DA$102,MAX(CE$1,$A84),MIN(CE$1,$A84)))</f>
        <v>0</v>
      </c>
      <c r="CF84">
        <f>IF(CF$1=$A84,1,INDEX(Correlations!$F$3:$DA$102,MAX(CF$1,$A84),MIN(CF$1,$A84)))</f>
        <v>1</v>
      </c>
      <c r="CG84">
        <f>IF(CG$1=$A84,1,INDEX(Correlations!$F$3:$DA$102,MAX(CG$1,$A84),MIN(CG$1,$A84)))</f>
        <v>0</v>
      </c>
      <c r="CH84">
        <f>IF(CH$1=$A84,1,INDEX(Correlations!$F$3:$DA$102,MAX(CH$1,$A84),MIN(CH$1,$A84)))</f>
        <v>0</v>
      </c>
      <c r="CI84">
        <f>IF(CI$1=$A84,1,INDEX(Correlations!$F$3:$DA$102,MAX(CI$1,$A84),MIN(CI$1,$A84)))</f>
        <v>0</v>
      </c>
      <c r="CJ84">
        <f>IF(CJ$1=$A84,1,INDEX(Correlations!$F$3:$DA$102,MAX(CJ$1,$A84),MIN(CJ$1,$A84)))</f>
        <v>0</v>
      </c>
      <c r="CK84">
        <f>IF(CK$1=$A84,1,INDEX(Correlations!$F$3:$DA$102,MAX(CK$1,$A84),MIN(CK$1,$A84)))</f>
        <v>0</v>
      </c>
      <c r="CL84">
        <f>IF(CL$1=$A84,1,INDEX(Correlations!$F$3:$DA$102,MAX(CL$1,$A84),MIN(CL$1,$A84)))</f>
        <v>0</v>
      </c>
      <c r="CM84">
        <f>IF(CM$1=$A84,1,INDEX(Correlations!$F$3:$DA$102,MAX(CM$1,$A84),MIN(CM$1,$A84)))</f>
        <v>0</v>
      </c>
      <c r="CN84">
        <f>IF(CN$1=$A84,1,INDEX(Correlations!$F$3:$DA$102,MAX(CN$1,$A84),MIN(CN$1,$A84)))</f>
        <v>0</v>
      </c>
      <c r="CO84">
        <f>IF(CO$1=$A84,1,INDEX(Correlations!$F$3:$DA$102,MAX(CO$1,$A84),MIN(CO$1,$A84)))</f>
        <v>0</v>
      </c>
      <c r="CP84">
        <f>IF(CP$1=$A84,1,INDEX(Correlations!$F$3:$DA$102,MAX(CP$1,$A84),MIN(CP$1,$A84)))</f>
        <v>0</v>
      </c>
      <c r="CQ84">
        <f>IF(CQ$1=$A84,1,INDEX(Correlations!$F$3:$DA$102,MAX(CQ$1,$A84),MIN(CQ$1,$A84)))</f>
        <v>0</v>
      </c>
      <c r="CR84">
        <f>IF(CR$1=$A84,1,INDEX(Correlations!$F$3:$DA$102,MAX(CR$1,$A84),MIN(CR$1,$A84)))</f>
        <v>0</v>
      </c>
      <c r="CS84">
        <f>IF(CS$1=$A84,1,INDEX(Correlations!$F$3:$DA$102,MAX(CS$1,$A84),MIN(CS$1,$A84)))</f>
        <v>0</v>
      </c>
      <c r="CT84">
        <f>IF(CT$1=$A84,1,INDEX(Correlations!$F$3:$DA$102,MAX(CT$1,$A84),MIN(CT$1,$A84)))</f>
        <v>0</v>
      </c>
      <c r="CU84">
        <f>IF(CU$1=$A84,1,INDEX(Correlations!$F$3:$DA$102,MAX(CU$1,$A84),MIN(CU$1,$A84)))</f>
        <v>0</v>
      </c>
      <c r="CV84">
        <f>IF(CV$1=$A84,1,INDEX(Correlations!$F$3:$DA$102,MAX(CV$1,$A84),MIN(CV$1,$A84)))</f>
        <v>0</v>
      </c>
      <c r="CW84">
        <f>IF(CW$1=$A84,1,INDEX(Correlations!$F$3:$DA$102,MAX(CW$1,$A84),MIN(CW$1,$A84)))</f>
        <v>0</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v>
      </c>
      <c r="BU85">
        <f>IF(BU$1=$A85,1,INDEX(Correlations!$F$3:$DA$102,MAX(BU$1,$A85),MIN(BU$1,$A85)))</f>
        <v>0</v>
      </c>
      <c r="BV85">
        <f>IF(BV$1=$A85,1,INDEX(Correlations!$F$3:$DA$102,MAX(BV$1,$A85),MIN(BV$1,$A85)))</f>
        <v>0</v>
      </c>
      <c r="BW85">
        <f>IF(BW$1=$A85,1,INDEX(Correlations!$F$3:$DA$102,MAX(BW$1,$A85),MIN(BW$1,$A85)))</f>
        <v>0</v>
      </c>
      <c r="BX85">
        <f>IF(BX$1=$A85,1,INDEX(Correlations!$F$3:$DA$102,MAX(BX$1,$A85),MIN(BX$1,$A85)))</f>
        <v>0</v>
      </c>
      <c r="BY85">
        <f>IF(BY$1=$A85,1,INDEX(Correlations!$F$3:$DA$102,MAX(BY$1,$A85),MIN(BY$1,$A85)))</f>
        <v>0</v>
      </c>
      <c r="BZ85">
        <f>IF(BZ$1=$A85,1,INDEX(Correlations!$F$3:$DA$102,MAX(BZ$1,$A85),MIN(BZ$1,$A85)))</f>
        <v>0</v>
      </c>
      <c r="CA85">
        <f>IF(CA$1=$A85,1,INDEX(Correlations!$F$3:$DA$102,MAX(CA$1,$A85),MIN(CA$1,$A85)))</f>
        <v>0</v>
      </c>
      <c r="CB85">
        <f>IF(CB$1=$A85,1,INDEX(Correlations!$F$3:$DA$102,MAX(CB$1,$A85),MIN(CB$1,$A85)))</f>
        <v>0</v>
      </c>
      <c r="CC85">
        <f>IF(CC$1=$A85,1,INDEX(Correlations!$F$3:$DA$102,MAX(CC$1,$A85),MIN(CC$1,$A85)))</f>
        <v>0</v>
      </c>
      <c r="CD85">
        <f>IF(CD$1=$A85,1,INDEX(Correlations!$F$3:$DA$102,MAX(CD$1,$A85),MIN(CD$1,$A85)))</f>
        <v>0</v>
      </c>
      <c r="CE85">
        <f>IF(CE$1=$A85,1,INDEX(Correlations!$F$3:$DA$102,MAX(CE$1,$A85),MIN(CE$1,$A85)))</f>
        <v>0</v>
      </c>
      <c r="CF85">
        <f>IF(CF$1=$A85,1,INDEX(Correlations!$F$3:$DA$102,MAX(CF$1,$A85),MIN(CF$1,$A85)))</f>
        <v>0</v>
      </c>
      <c r="CG85">
        <f>IF(CG$1=$A85,1,INDEX(Correlations!$F$3:$DA$102,MAX(CG$1,$A85),MIN(CG$1,$A85)))</f>
        <v>1</v>
      </c>
      <c r="CH85">
        <f>IF(CH$1=$A85,1,INDEX(Correlations!$F$3:$DA$102,MAX(CH$1,$A85),MIN(CH$1,$A85)))</f>
        <v>0</v>
      </c>
      <c r="CI85">
        <f>IF(CI$1=$A85,1,INDEX(Correlations!$F$3:$DA$102,MAX(CI$1,$A85),MIN(CI$1,$A85)))</f>
        <v>0</v>
      </c>
      <c r="CJ85">
        <f>IF(CJ$1=$A85,1,INDEX(Correlations!$F$3:$DA$102,MAX(CJ$1,$A85),MIN(CJ$1,$A85)))</f>
        <v>0</v>
      </c>
      <c r="CK85">
        <f>IF(CK$1=$A85,1,INDEX(Correlations!$F$3:$DA$102,MAX(CK$1,$A85),MIN(CK$1,$A85)))</f>
        <v>0</v>
      </c>
      <c r="CL85">
        <f>IF(CL$1=$A85,1,INDEX(Correlations!$F$3:$DA$102,MAX(CL$1,$A85),MIN(CL$1,$A85)))</f>
        <v>0</v>
      </c>
      <c r="CM85">
        <f>IF(CM$1=$A85,1,INDEX(Correlations!$F$3:$DA$102,MAX(CM$1,$A85),MIN(CM$1,$A85)))</f>
        <v>0</v>
      </c>
      <c r="CN85">
        <f>IF(CN$1=$A85,1,INDEX(Correlations!$F$3:$DA$102,MAX(CN$1,$A85),MIN(CN$1,$A85)))</f>
        <v>0</v>
      </c>
      <c r="CO85">
        <f>IF(CO$1=$A85,1,INDEX(Correlations!$F$3:$DA$102,MAX(CO$1,$A85),MIN(CO$1,$A85)))</f>
        <v>0</v>
      </c>
      <c r="CP85">
        <f>IF(CP$1=$A85,1,INDEX(Correlations!$F$3:$DA$102,MAX(CP$1,$A85),MIN(CP$1,$A85)))</f>
        <v>0</v>
      </c>
      <c r="CQ85">
        <f>IF(CQ$1=$A85,1,INDEX(Correlations!$F$3:$DA$102,MAX(CQ$1,$A85),MIN(CQ$1,$A85)))</f>
        <v>0</v>
      </c>
      <c r="CR85">
        <f>IF(CR$1=$A85,1,INDEX(Correlations!$F$3:$DA$102,MAX(CR$1,$A85),MIN(CR$1,$A85)))</f>
        <v>0</v>
      </c>
      <c r="CS85">
        <f>IF(CS$1=$A85,1,INDEX(Correlations!$F$3:$DA$102,MAX(CS$1,$A85),MIN(CS$1,$A85)))</f>
        <v>0</v>
      </c>
      <c r="CT85">
        <f>IF(CT$1=$A85,1,INDEX(Correlations!$F$3:$DA$102,MAX(CT$1,$A85),MIN(CT$1,$A85)))</f>
        <v>0</v>
      </c>
      <c r="CU85">
        <f>IF(CU$1=$A85,1,INDEX(Correlations!$F$3:$DA$102,MAX(CU$1,$A85),MIN(CU$1,$A85)))</f>
        <v>0</v>
      </c>
      <c r="CV85">
        <f>IF(CV$1=$A85,1,INDEX(Correlations!$F$3:$DA$102,MAX(CV$1,$A85),MIN(CV$1,$A85)))</f>
        <v>0</v>
      </c>
      <c r="CW85">
        <f>IF(CW$1=$A85,1,INDEX(Correlations!$F$3:$DA$102,MAX(CW$1,$A85),MIN(CW$1,$A85)))</f>
        <v>0</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v>
      </c>
      <c r="BU86">
        <f>IF(BU$1=$A86,1,INDEX(Correlations!$F$3:$DA$102,MAX(BU$1,$A86),MIN(BU$1,$A86)))</f>
        <v>0</v>
      </c>
      <c r="BV86">
        <f>IF(BV$1=$A86,1,INDEX(Correlations!$F$3:$DA$102,MAX(BV$1,$A86),MIN(BV$1,$A86)))</f>
        <v>0</v>
      </c>
      <c r="BW86">
        <f>IF(BW$1=$A86,1,INDEX(Correlations!$F$3:$DA$102,MAX(BW$1,$A86),MIN(BW$1,$A86)))</f>
        <v>0</v>
      </c>
      <c r="BX86">
        <f>IF(BX$1=$A86,1,INDEX(Correlations!$F$3:$DA$102,MAX(BX$1,$A86),MIN(BX$1,$A86)))</f>
        <v>0</v>
      </c>
      <c r="BY86">
        <f>IF(BY$1=$A86,1,INDEX(Correlations!$F$3:$DA$102,MAX(BY$1,$A86),MIN(BY$1,$A86)))</f>
        <v>0</v>
      </c>
      <c r="BZ86">
        <f>IF(BZ$1=$A86,1,INDEX(Correlations!$F$3:$DA$102,MAX(BZ$1,$A86),MIN(BZ$1,$A86)))</f>
        <v>0</v>
      </c>
      <c r="CA86">
        <f>IF(CA$1=$A86,1,INDEX(Correlations!$F$3:$DA$102,MAX(CA$1,$A86),MIN(CA$1,$A86)))</f>
        <v>0</v>
      </c>
      <c r="CB86">
        <f>IF(CB$1=$A86,1,INDEX(Correlations!$F$3:$DA$102,MAX(CB$1,$A86),MIN(CB$1,$A86)))</f>
        <v>0</v>
      </c>
      <c r="CC86">
        <f>IF(CC$1=$A86,1,INDEX(Correlations!$F$3:$DA$102,MAX(CC$1,$A86),MIN(CC$1,$A86)))</f>
        <v>0</v>
      </c>
      <c r="CD86">
        <f>IF(CD$1=$A86,1,INDEX(Correlations!$F$3:$DA$102,MAX(CD$1,$A86),MIN(CD$1,$A86)))</f>
        <v>0</v>
      </c>
      <c r="CE86">
        <f>IF(CE$1=$A86,1,INDEX(Correlations!$F$3:$DA$102,MAX(CE$1,$A86),MIN(CE$1,$A86)))</f>
        <v>0</v>
      </c>
      <c r="CF86">
        <f>IF(CF$1=$A86,1,INDEX(Correlations!$F$3:$DA$102,MAX(CF$1,$A86),MIN(CF$1,$A86)))</f>
        <v>0</v>
      </c>
      <c r="CG86">
        <f>IF(CG$1=$A86,1,INDEX(Correlations!$F$3:$DA$102,MAX(CG$1,$A86),MIN(CG$1,$A86)))</f>
        <v>0</v>
      </c>
      <c r="CH86">
        <f>IF(CH$1=$A86,1,INDEX(Correlations!$F$3:$DA$102,MAX(CH$1,$A86),MIN(CH$1,$A86)))</f>
        <v>1</v>
      </c>
      <c r="CI86">
        <f>IF(CI$1=$A86,1,INDEX(Correlations!$F$3:$DA$102,MAX(CI$1,$A86),MIN(CI$1,$A86)))</f>
        <v>0</v>
      </c>
      <c r="CJ86">
        <f>IF(CJ$1=$A86,1,INDEX(Correlations!$F$3:$DA$102,MAX(CJ$1,$A86),MIN(CJ$1,$A86)))</f>
        <v>0</v>
      </c>
      <c r="CK86">
        <f>IF(CK$1=$A86,1,INDEX(Correlations!$F$3:$DA$102,MAX(CK$1,$A86),MIN(CK$1,$A86)))</f>
        <v>0</v>
      </c>
      <c r="CL86">
        <f>IF(CL$1=$A86,1,INDEX(Correlations!$F$3:$DA$102,MAX(CL$1,$A86),MIN(CL$1,$A86)))</f>
        <v>0</v>
      </c>
      <c r="CM86">
        <f>IF(CM$1=$A86,1,INDEX(Correlations!$F$3:$DA$102,MAX(CM$1,$A86),MIN(CM$1,$A86)))</f>
        <v>0</v>
      </c>
      <c r="CN86">
        <f>IF(CN$1=$A86,1,INDEX(Correlations!$F$3:$DA$102,MAX(CN$1,$A86),MIN(CN$1,$A86)))</f>
        <v>0</v>
      </c>
      <c r="CO86">
        <f>IF(CO$1=$A86,1,INDEX(Correlations!$F$3:$DA$102,MAX(CO$1,$A86),MIN(CO$1,$A86)))</f>
        <v>0</v>
      </c>
      <c r="CP86">
        <f>IF(CP$1=$A86,1,INDEX(Correlations!$F$3:$DA$102,MAX(CP$1,$A86),MIN(CP$1,$A86)))</f>
        <v>0</v>
      </c>
      <c r="CQ86">
        <f>IF(CQ$1=$A86,1,INDEX(Correlations!$F$3:$DA$102,MAX(CQ$1,$A86),MIN(CQ$1,$A86)))</f>
        <v>0</v>
      </c>
      <c r="CR86">
        <f>IF(CR$1=$A86,1,INDEX(Correlations!$F$3:$DA$102,MAX(CR$1,$A86),MIN(CR$1,$A86)))</f>
        <v>0</v>
      </c>
      <c r="CS86">
        <f>IF(CS$1=$A86,1,INDEX(Correlations!$F$3:$DA$102,MAX(CS$1,$A86),MIN(CS$1,$A86)))</f>
        <v>0</v>
      </c>
      <c r="CT86">
        <f>IF(CT$1=$A86,1,INDEX(Correlations!$F$3:$DA$102,MAX(CT$1,$A86),MIN(CT$1,$A86)))</f>
        <v>0</v>
      </c>
      <c r="CU86">
        <f>IF(CU$1=$A86,1,INDEX(Correlations!$F$3:$DA$102,MAX(CU$1,$A86),MIN(CU$1,$A86)))</f>
        <v>0</v>
      </c>
      <c r="CV86">
        <f>IF(CV$1=$A86,1,INDEX(Correlations!$F$3:$DA$102,MAX(CV$1,$A86),MIN(CV$1,$A86)))</f>
        <v>0</v>
      </c>
      <c r="CW86">
        <f>IF(CW$1=$A86,1,INDEX(Correlations!$F$3:$DA$102,MAX(CW$1,$A86),MIN(CW$1,$A86)))</f>
        <v>0</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v>
      </c>
      <c r="BU87">
        <f>IF(BU$1=$A87,1,INDEX(Correlations!$F$3:$DA$102,MAX(BU$1,$A87),MIN(BU$1,$A87)))</f>
        <v>0</v>
      </c>
      <c r="BV87">
        <f>IF(BV$1=$A87,1,INDEX(Correlations!$F$3:$DA$102,MAX(BV$1,$A87),MIN(BV$1,$A87)))</f>
        <v>0</v>
      </c>
      <c r="BW87">
        <f>IF(BW$1=$A87,1,INDEX(Correlations!$F$3:$DA$102,MAX(BW$1,$A87),MIN(BW$1,$A87)))</f>
        <v>0</v>
      </c>
      <c r="BX87">
        <f>IF(BX$1=$A87,1,INDEX(Correlations!$F$3:$DA$102,MAX(BX$1,$A87),MIN(BX$1,$A87)))</f>
        <v>0</v>
      </c>
      <c r="BY87">
        <f>IF(BY$1=$A87,1,INDEX(Correlations!$F$3:$DA$102,MAX(BY$1,$A87),MIN(BY$1,$A87)))</f>
        <v>0</v>
      </c>
      <c r="BZ87">
        <f>IF(BZ$1=$A87,1,INDEX(Correlations!$F$3:$DA$102,MAX(BZ$1,$A87),MIN(BZ$1,$A87)))</f>
        <v>0</v>
      </c>
      <c r="CA87">
        <f>IF(CA$1=$A87,1,INDEX(Correlations!$F$3:$DA$102,MAX(CA$1,$A87),MIN(CA$1,$A87)))</f>
        <v>0</v>
      </c>
      <c r="CB87">
        <f>IF(CB$1=$A87,1,INDEX(Correlations!$F$3:$DA$102,MAX(CB$1,$A87),MIN(CB$1,$A87)))</f>
        <v>0</v>
      </c>
      <c r="CC87">
        <f>IF(CC$1=$A87,1,INDEX(Correlations!$F$3:$DA$102,MAX(CC$1,$A87),MIN(CC$1,$A87)))</f>
        <v>0</v>
      </c>
      <c r="CD87">
        <f>IF(CD$1=$A87,1,INDEX(Correlations!$F$3:$DA$102,MAX(CD$1,$A87),MIN(CD$1,$A87)))</f>
        <v>0</v>
      </c>
      <c r="CE87">
        <f>IF(CE$1=$A87,1,INDEX(Correlations!$F$3:$DA$102,MAX(CE$1,$A87),MIN(CE$1,$A87)))</f>
        <v>0</v>
      </c>
      <c r="CF87">
        <f>IF(CF$1=$A87,1,INDEX(Correlations!$F$3:$DA$102,MAX(CF$1,$A87),MIN(CF$1,$A87)))</f>
        <v>0</v>
      </c>
      <c r="CG87">
        <f>IF(CG$1=$A87,1,INDEX(Correlations!$F$3:$DA$102,MAX(CG$1,$A87),MIN(CG$1,$A87)))</f>
        <v>0</v>
      </c>
      <c r="CH87">
        <f>IF(CH$1=$A87,1,INDEX(Correlations!$F$3:$DA$102,MAX(CH$1,$A87),MIN(CH$1,$A87)))</f>
        <v>0</v>
      </c>
      <c r="CI87">
        <f>IF(CI$1=$A87,1,INDEX(Correlations!$F$3:$DA$102,MAX(CI$1,$A87),MIN(CI$1,$A87)))</f>
        <v>1</v>
      </c>
      <c r="CJ87">
        <f>IF(CJ$1=$A87,1,INDEX(Correlations!$F$3:$DA$102,MAX(CJ$1,$A87),MIN(CJ$1,$A87)))</f>
        <v>0</v>
      </c>
      <c r="CK87">
        <f>IF(CK$1=$A87,1,INDEX(Correlations!$F$3:$DA$102,MAX(CK$1,$A87),MIN(CK$1,$A87)))</f>
        <v>0</v>
      </c>
      <c r="CL87">
        <f>IF(CL$1=$A87,1,INDEX(Correlations!$F$3:$DA$102,MAX(CL$1,$A87),MIN(CL$1,$A87)))</f>
        <v>0</v>
      </c>
      <c r="CM87">
        <f>IF(CM$1=$A87,1,INDEX(Correlations!$F$3:$DA$102,MAX(CM$1,$A87),MIN(CM$1,$A87)))</f>
        <v>0</v>
      </c>
      <c r="CN87">
        <f>IF(CN$1=$A87,1,INDEX(Correlations!$F$3:$DA$102,MAX(CN$1,$A87),MIN(CN$1,$A87)))</f>
        <v>0</v>
      </c>
      <c r="CO87">
        <f>IF(CO$1=$A87,1,INDEX(Correlations!$F$3:$DA$102,MAX(CO$1,$A87),MIN(CO$1,$A87)))</f>
        <v>0</v>
      </c>
      <c r="CP87">
        <f>IF(CP$1=$A87,1,INDEX(Correlations!$F$3:$DA$102,MAX(CP$1,$A87),MIN(CP$1,$A87)))</f>
        <v>0</v>
      </c>
      <c r="CQ87">
        <f>IF(CQ$1=$A87,1,INDEX(Correlations!$F$3:$DA$102,MAX(CQ$1,$A87),MIN(CQ$1,$A87)))</f>
        <v>0</v>
      </c>
      <c r="CR87">
        <f>IF(CR$1=$A87,1,INDEX(Correlations!$F$3:$DA$102,MAX(CR$1,$A87),MIN(CR$1,$A87)))</f>
        <v>0</v>
      </c>
      <c r="CS87">
        <f>IF(CS$1=$A87,1,INDEX(Correlations!$F$3:$DA$102,MAX(CS$1,$A87),MIN(CS$1,$A87)))</f>
        <v>0</v>
      </c>
      <c r="CT87">
        <f>IF(CT$1=$A87,1,INDEX(Correlations!$F$3:$DA$102,MAX(CT$1,$A87),MIN(CT$1,$A87)))</f>
        <v>0</v>
      </c>
      <c r="CU87">
        <f>IF(CU$1=$A87,1,INDEX(Correlations!$F$3:$DA$102,MAX(CU$1,$A87),MIN(CU$1,$A87)))</f>
        <v>0</v>
      </c>
      <c r="CV87">
        <f>IF(CV$1=$A87,1,INDEX(Correlations!$F$3:$DA$102,MAX(CV$1,$A87),MIN(CV$1,$A87)))</f>
        <v>0</v>
      </c>
      <c r="CW87">
        <f>IF(CW$1=$A87,1,INDEX(Correlations!$F$3:$DA$102,MAX(CW$1,$A87),MIN(CW$1,$A87)))</f>
        <v>0</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v>
      </c>
      <c r="BU88">
        <f>IF(BU$1=$A88,1,INDEX(Correlations!$F$3:$DA$102,MAX(BU$1,$A88),MIN(BU$1,$A88)))</f>
        <v>0</v>
      </c>
      <c r="BV88">
        <f>IF(BV$1=$A88,1,INDEX(Correlations!$F$3:$DA$102,MAX(BV$1,$A88),MIN(BV$1,$A88)))</f>
        <v>0</v>
      </c>
      <c r="BW88">
        <f>IF(BW$1=$A88,1,INDEX(Correlations!$F$3:$DA$102,MAX(BW$1,$A88),MIN(BW$1,$A88)))</f>
        <v>0</v>
      </c>
      <c r="BX88">
        <f>IF(BX$1=$A88,1,INDEX(Correlations!$F$3:$DA$102,MAX(BX$1,$A88),MIN(BX$1,$A88)))</f>
        <v>0</v>
      </c>
      <c r="BY88">
        <f>IF(BY$1=$A88,1,INDEX(Correlations!$F$3:$DA$102,MAX(BY$1,$A88),MIN(BY$1,$A88)))</f>
        <v>0</v>
      </c>
      <c r="BZ88">
        <f>IF(BZ$1=$A88,1,INDEX(Correlations!$F$3:$DA$102,MAX(BZ$1,$A88),MIN(BZ$1,$A88)))</f>
        <v>0</v>
      </c>
      <c r="CA88">
        <f>IF(CA$1=$A88,1,INDEX(Correlations!$F$3:$DA$102,MAX(CA$1,$A88),MIN(CA$1,$A88)))</f>
        <v>0</v>
      </c>
      <c r="CB88">
        <f>IF(CB$1=$A88,1,INDEX(Correlations!$F$3:$DA$102,MAX(CB$1,$A88),MIN(CB$1,$A88)))</f>
        <v>0</v>
      </c>
      <c r="CC88">
        <f>IF(CC$1=$A88,1,INDEX(Correlations!$F$3:$DA$102,MAX(CC$1,$A88),MIN(CC$1,$A88)))</f>
        <v>0</v>
      </c>
      <c r="CD88">
        <f>IF(CD$1=$A88,1,INDEX(Correlations!$F$3:$DA$102,MAX(CD$1,$A88),MIN(CD$1,$A88)))</f>
        <v>0</v>
      </c>
      <c r="CE88">
        <f>IF(CE$1=$A88,1,INDEX(Correlations!$F$3:$DA$102,MAX(CE$1,$A88),MIN(CE$1,$A88)))</f>
        <v>0</v>
      </c>
      <c r="CF88">
        <f>IF(CF$1=$A88,1,INDEX(Correlations!$F$3:$DA$102,MAX(CF$1,$A88),MIN(CF$1,$A88)))</f>
        <v>0</v>
      </c>
      <c r="CG88">
        <f>IF(CG$1=$A88,1,INDEX(Correlations!$F$3:$DA$102,MAX(CG$1,$A88),MIN(CG$1,$A88)))</f>
        <v>0</v>
      </c>
      <c r="CH88">
        <f>IF(CH$1=$A88,1,INDEX(Correlations!$F$3:$DA$102,MAX(CH$1,$A88),MIN(CH$1,$A88)))</f>
        <v>0</v>
      </c>
      <c r="CI88">
        <f>IF(CI$1=$A88,1,INDEX(Correlations!$F$3:$DA$102,MAX(CI$1,$A88),MIN(CI$1,$A88)))</f>
        <v>0</v>
      </c>
      <c r="CJ88">
        <f>IF(CJ$1=$A88,1,INDEX(Correlations!$F$3:$DA$102,MAX(CJ$1,$A88),MIN(CJ$1,$A88)))</f>
        <v>1</v>
      </c>
      <c r="CK88">
        <f>IF(CK$1=$A88,1,INDEX(Correlations!$F$3:$DA$102,MAX(CK$1,$A88),MIN(CK$1,$A88)))</f>
        <v>0</v>
      </c>
      <c r="CL88">
        <f>IF(CL$1=$A88,1,INDEX(Correlations!$F$3:$DA$102,MAX(CL$1,$A88),MIN(CL$1,$A88)))</f>
        <v>0</v>
      </c>
      <c r="CM88">
        <f>IF(CM$1=$A88,1,INDEX(Correlations!$F$3:$DA$102,MAX(CM$1,$A88),MIN(CM$1,$A88)))</f>
        <v>0</v>
      </c>
      <c r="CN88">
        <f>IF(CN$1=$A88,1,INDEX(Correlations!$F$3:$DA$102,MAX(CN$1,$A88),MIN(CN$1,$A88)))</f>
        <v>0</v>
      </c>
      <c r="CO88">
        <f>IF(CO$1=$A88,1,INDEX(Correlations!$F$3:$DA$102,MAX(CO$1,$A88),MIN(CO$1,$A88)))</f>
        <v>0</v>
      </c>
      <c r="CP88">
        <f>IF(CP$1=$A88,1,INDEX(Correlations!$F$3:$DA$102,MAX(CP$1,$A88),MIN(CP$1,$A88)))</f>
        <v>0</v>
      </c>
      <c r="CQ88">
        <f>IF(CQ$1=$A88,1,INDEX(Correlations!$F$3:$DA$102,MAX(CQ$1,$A88),MIN(CQ$1,$A88)))</f>
        <v>0</v>
      </c>
      <c r="CR88">
        <f>IF(CR$1=$A88,1,INDEX(Correlations!$F$3:$DA$102,MAX(CR$1,$A88),MIN(CR$1,$A88)))</f>
        <v>0</v>
      </c>
      <c r="CS88">
        <f>IF(CS$1=$A88,1,INDEX(Correlations!$F$3:$DA$102,MAX(CS$1,$A88),MIN(CS$1,$A88)))</f>
        <v>0</v>
      </c>
      <c r="CT88">
        <f>IF(CT$1=$A88,1,INDEX(Correlations!$F$3:$DA$102,MAX(CT$1,$A88),MIN(CT$1,$A88)))</f>
        <v>0</v>
      </c>
      <c r="CU88">
        <f>IF(CU$1=$A88,1,INDEX(Correlations!$F$3:$DA$102,MAX(CU$1,$A88),MIN(CU$1,$A88)))</f>
        <v>0</v>
      </c>
      <c r="CV88">
        <f>IF(CV$1=$A88,1,INDEX(Correlations!$F$3:$DA$102,MAX(CV$1,$A88),MIN(CV$1,$A88)))</f>
        <v>0</v>
      </c>
      <c r="CW88">
        <f>IF(CW$1=$A88,1,INDEX(Correlations!$F$3:$DA$102,MAX(CW$1,$A88),MIN(CW$1,$A88)))</f>
        <v>0</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v>
      </c>
      <c r="BU89">
        <f>IF(BU$1=$A89,1,INDEX(Correlations!$F$3:$DA$102,MAX(BU$1,$A89),MIN(BU$1,$A89)))</f>
        <v>0</v>
      </c>
      <c r="BV89">
        <f>IF(BV$1=$A89,1,INDEX(Correlations!$F$3:$DA$102,MAX(BV$1,$A89),MIN(BV$1,$A89)))</f>
        <v>0</v>
      </c>
      <c r="BW89">
        <f>IF(BW$1=$A89,1,INDEX(Correlations!$F$3:$DA$102,MAX(BW$1,$A89),MIN(BW$1,$A89)))</f>
        <v>0</v>
      </c>
      <c r="BX89">
        <f>IF(BX$1=$A89,1,INDEX(Correlations!$F$3:$DA$102,MAX(BX$1,$A89),MIN(BX$1,$A89)))</f>
        <v>0</v>
      </c>
      <c r="BY89">
        <f>IF(BY$1=$A89,1,INDEX(Correlations!$F$3:$DA$102,MAX(BY$1,$A89),MIN(BY$1,$A89)))</f>
        <v>0</v>
      </c>
      <c r="BZ89">
        <f>IF(BZ$1=$A89,1,INDEX(Correlations!$F$3:$DA$102,MAX(BZ$1,$A89),MIN(BZ$1,$A89)))</f>
        <v>0</v>
      </c>
      <c r="CA89">
        <f>IF(CA$1=$A89,1,INDEX(Correlations!$F$3:$DA$102,MAX(CA$1,$A89),MIN(CA$1,$A89)))</f>
        <v>0</v>
      </c>
      <c r="CB89">
        <f>IF(CB$1=$A89,1,INDEX(Correlations!$F$3:$DA$102,MAX(CB$1,$A89),MIN(CB$1,$A89)))</f>
        <v>0</v>
      </c>
      <c r="CC89">
        <f>IF(CC$1=$A89,1,INDEX(Correlations!$F$3:$DA$102,MAX(CC$1,$A89),MIN(CC$1,$A89)))</f>
        <v>0</v>
      </c>
      <c r="CD89">
        <f>IF(CD$1=$A89,1,INDEX(Correlations!$F$3:$DA$102,MAX(CD$1,$A89),MIN(CD$1,$A89)))</f>
        <v>0</v>
      </c>
      <c r="CE89">
        <f>IF(CE$1=$A89,1,INDEX(Correlations!$F$3:$DA$102,MAX(CE$1,$A89),MIN(CE$1,$A89)))</f>
        <v>0</v>
      </c>
      <c r="CF89">
        <f>IF(CF$1=$A89,1,INDEX(Correlations!$F$3:$DA$102,MAX(CF$1,$A89),MIN(CF$1,$A89)))</f>
        <v>0</v>
      </c>
      <c r="CG89">
        <f>IF(CG$1=$A89,1,INDEX(Correlations!$F$3:$DA$102,MAX(CG$1,$A89),MIN(CG$1,$A89)))</f>
        <v>0</v>
      </c>
      <c r="CH89">
        <f>IF(CH$1=$A89,1,INDEX(Correlations!$F$3:$DA$102,MAX(CH$1,$A89),MIN(CH$1,$A89)))</f>
        <v>0</v>
      </c>
      <c r="CI89">
        <f>IF(CI$1=$A89,1,INDEX(Correlations!$F$3:$DA$102,MAX(CI$1,$A89),MIN(CI$1,$A89)))</f>
        <v>0</v>
      </c>
      <c r="CJ89">
        <f>IF(CJ$1=$A89,1,INDEX(Correlations!$F$3:$DA$102,MAX(CJ$1,$A89),MIN(CJ$1,$A89)))</f>
        <v>0</v>
      </c>
      <c r="CK89">
        <f>IF(CK$1=$A89,1,INDEX(Correlations!$F$3:$DA$102,MAX(CK$1,$A89),MIN(CK$1,$A89)))</f>
        <v>1</v>
      </c>
      <c r="CL89">
        <f>IF(CL$1=$A89,1,INDEX(Correlations!$F$3:$DA$102,MAX(CL$1,$A89),MIN(CL$1,$A89)))</f>
        <v>0</v>
      </c>
      <c r="CM89">
        <f>IF(CM$1=$A89,1,INDEX(Correlations!$F$3:$DA$102,MAX(CM$1,$A89),MIN(CM$1,$A89)))</f>
        <v>0</v>
      </c>
      <c r="CN89">
        <f>IF(CN$1=$A89,1,INDEX(Correlations!$F$3:$DA$102,MAX(CN$1,$A89),MIN(CN$1,$A89)))</f>
        <v>0</v>
      </c>
      <c r="CO89">
        <f>IF(CO$1=$A89,1,INDEX(Correlations!$F$3:$DA$102,MAX(CO$1,$A89),MIN(CO$1,$A89)))</f>
        <v>0</v>
      </c>
      <c r="CP89">
        <f>IF(CP$1=$A89,1,INDEX(Correlations!$F$3:$DA$102,MAX(CP$1,$A89),MIN(CP$1,$A89)))</f>
        <v>0</v>
      </c>
      <c r="CQ89">
        <f>IF(CQ$1=$A89,1,INDEX(Correlations!$F$3:$DA$102,MAX(CQ$1,$A89),MIN(CQ$1,$A89)))</f>
        <v>0</v>
      </c>
      <c r="CR89">
        <f>IF(CR$1=$A89,1,INDEX(Correlations!$F$3:$DA$102,MAX(CR$1,$A89),MIN(CR$1,$A89)))</f>
        <v>0</v>
      </c>
      <c r="CS89">
        <f>IF(CS$1=$A89,1,INDEX(Correlations!$F$3:$DA$102,MAX(CS$1,$A89),MIN(CS$1,$A89)))</f>
        <v>0</v>
      </c>
      <c r="CT89">
        <f>IF(CT$1=$A89,1,INDEX(Correlations!$F$3:$DA$102,MAX(CT$1,$A89),MIN(CT$1,$A89)))</f>
        <v>0</v>
      </c>
      <c r="CU89">
        <f>IF(CU$1=$A89,1,INDEX(Correlations!$F$3:$DA$102,MAX(CU$1,$A89),MIN(CU$1,$A89)))</f>
        <v>0</v>
      </c>
      <c r="CV89">
        <f>IF(CV$1=$A89,1,INDEX(Correlations!$F$3:$DA$102,MAX(CV$1,$A89),MIN(CV$1,$A89)))</f>
        <v>0</v>
      </c>
      <c r="CW89">
        <f>IF(CW$1=$A89,1,INDEX(Correlations!$F$3:$DA$102,MAX(CW$1,$A89),MIN(CW$1,$A89)))</f>
        <v>0</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v>
      </c>
      <c r="BU90">
        <f>IF(BU$1=$A90,1,INDEX(Correlations!$F$3:$DA$102,MAX(BU$1,$A90),MIN(BU$1,$A90)))</f>
        <v>0</v>
      </c>
      <c r="BV90">
        <f>IF(BV$1=$A90,1,INDEX(Correlations!$F$3:$DA$102,MAX(BV$1,$A90),MIN(BV$1,$A90)))</f>
        <v>0</v>
      </c>
      <c r="BW90">
        <f>IF(BW$1=$A90,1,INDEX(Correlations!$F$3:$DA$102,MAX(BW$1,$A90),MIN(BW$1,$A90)))</f>
        <v>0</v>
      </c>
      <c r="BX90">
        <f>IF(BX$1=$A90,1,INDEX(Correlations!$F$3:$DA$102,MAX(BX$1,$A90),MIN(BX$1,$A90)))</f>
        <v>0</v>
      </c>
      <c r="BY90">
        <f>IF(BY$1=$A90,1,INDEX(Correlations!$F$3:$DA$102,MAX(BY$1,$A90),MIN(BY$1,$A90)))</f>
        <v>0</v>
      </c>
      <c r="BZ90">
        <f>IF(BZ$1=$A90,1,INDEX(Correlations!$F$3:$DA$102,MAX(BZ$1,$A90),MIN(BZ$1,$A90)))</f>
        <v>0</v>
      </c>
      <c r="CA90">
        <f>IF(CA$1=$A90,1,INDEX(Correlations!$F$3:$DA$102,MAX(CA$1,$A90),MIN(CA$1,$A90)))</f>
        <v>0</v>
      </c>
      <c r="CB90">
        <f>IF(CB$1=$A90,1,INDEX(Correlations!$F$3:$DA$102,MAX(CB$1,$A90),MIN(CB$1,$A90)))</f>
        <v>0</v>
      </c>
      <c r="CC90">
        <f>IF(CC$1=$A90,1,INDEX(Correlations!$F$3:$DA$102,MAX(CC$1,$A90),MIN(CC$1,$A90)))</f>
        <v>0</v>
      </c>
      <c r="CD90">
        <f>IF(CD$1=$A90,1,INDEX(Correlations!$F$3:$DA$102,MAX(CD$1,$A90),MIN(CD$1,$A90)))</f>
        <v>0</v>
      </c>
      <c r="CE90">
        <f>IF(CE$1=$A90,1,INDEX(Correlations!$F$3:$DA$102,MAX(CE$1,$A90),MIN(CE$1,$A90)))</f>
        <v>0</v>
      </c>
      <c r="CF90">
        <f>IF(CF$1=$A90,1,INDEX(Correlations!$F$3:$DA$102,MAX(CF$1,$A90),MIN(CF$1,$A90)))</f>
        <v>0</v>
      </c>
      <c r="CG90">
        <f>IF(CG$1=$A90,1,INDEX(Correlations!$F$3:$DA$102,MAX(CG$1,$A90),MIN(CG$1,$A90)))</f>
        <v>0</v>
      </c>
      <c r="CH90">
        <f>IF(CH$1=$A90,1,INDEX(Correlations!$F$3:$DA$102,MAX(CH$1,$A90),MIN(CH$1,$A90)))</f>
        <v>0</v>
      </c>
      <c r="CI90">
        <f>IF(CI$1=$A90,1,INDEX(Correlations!$F$3:$DA$102,MAX(CI$1,$A90),MIN(CI$1,$A90)))</f>
        <v>0</v>
      </c>
      <c r="CJ90">
        <f>IF(CJ$1=$A90,1,INDEX(Correlations!$F$3:$DA$102,MAX(CJ$1,$A90),MIN(CJ$1,$A90)))</f>
        <v>0</v>
      </c>
      <c r="CK90">
        <f>IF(CK$1=$A90,1,INDEX(Correlations!$F$3:$DA$102,MAX(CK$1,$A90),MIN(CK$1,$A90)))</f>
        <v>0</v>
      </c>
      <c r="CL90">
        <f>IF(CL$1=$A90,1,INDEX(Correlations!$F$3:$DA$102,MAX(CL$1,$A90),MIN(CL$1,$A90)))</f>
        <v>1</v>
      </c>
      <c r="CM90">
        <f>IF(CM$1=$A90,1,INDEX(Correlations!$F$3:$DA$102,MAX(CM$1,$A90),MIN(CM$1,$A90)))</f>
        <v>0</v>
      </c>
      <c r="CN90">
        <f>IF(CN$1=$A90,1,INDEX(Correlations!$F$3:$DA$102,MAX(CN$1,$A90),MIN(CN$1,$A90)))</f>
        <v>0</v>
      </c>
      <c r="CO90">
        <f>IF(CO$1=$A90,1,INDEX(Correlations!$F$3:$DA$102,MAX(CO$1,$A90),MIN(CO$1,$A90)))</f>
        <v>0</v>
      </c>
      <c r="CP90">
        <f>IF(CP$1=$A90,1,INDEX(Correlations!$F$3:$DA$102,MAX(CP$1,$A90),MIN(CP$1,$A90)))</f>
        <v>0</v>
      </c>
      <c r="CQ90">
        <f>IF(CQ$1=$A90,1,INDEX(Correlations!$F$3:$DA$102,MAX(CQ$1,$A90),MIN(CQ$1,$A90)))</f>
        <v>0</v>
      </c>
      <c r="CR90">
        <f>IF(CR$1=$A90,1,INDEX(Correlations!$F$3:$DA$102,MAX(CR$1,$A90),MIN(CR$1,$A90)))</f>
        <v>0</v>
      </c>
      <c r="CS90">
        <f>IF(CS$1=$A90,1,INDEX(Correlations!$F$3:$DA$102,MAX(CS$1,$A90),MIN(CS$1,$A90)))</f>
        <v>0</v>
      </c>
      <c r="CT90">
        <f>IF(CT$1=$A90,1,INDEX(Correlations!$F$3:$DA$102,MAX(CT$1,$A90),MIN(CT$1,$A90)))</f>
        <v>0</v>
      </c>
      <c r="CU90">
        <f>IF(CU$1=$A90,1,INDEX(Correlations!$F$3:$DA$102,MAX(CU$1,$A90),MIN(CU$1,$A90)))</f>
        <v>0</v>
      </c>
      <c r="CV90">
        <f>IF(CV$1=$A90,1,INDEX(Correlations!$F$3:$DA$102,MAX(CV$1,$A90),MIN(CV$1,$A90)))</f>
        <v>0</v>
      </c>
      <c r="CW90">
        <f>IF(CW$1=$A90,1,INDEX(Correlations!$F$3:$DA$102,MAX(CW$1,$A90),MIN(CW$1,$A90)))</f>
        <v>0</v>
      </c>
    </row>
    <row r="91" spans="1:101" x14ac:dyDescent="0.15">
      <c r="A91">
        <v>90</v>
      </c>
      <c r="B91">
        <f>IF(B$1=$A91,1,INDEX(Correlations!$F$3:$DA$102,MAX(B$1,$A91),MIN(B$1,$A91)))</f>
        <v>0</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v>
      </c>
      <c r="BU91">
        <f>IF(BU$1=$A91,1,INDEX(Correlations!$F$3:$DA$102,MAX(BU$1,$A91),MIN(BU$1,$A91)))</f>
        <v>0</v>
      </c>
      <c r="BV91">
        <f>IF(BV$1=$A91,1,INDEX(Correlations!$F$3:$DA$102,MAX(BV$1,$A91),MIN(BV$1,$A91)))</f>
        <v>0</v>
      </c>
      <c r="BW91">
        <f>IF(BW$1=$A91,1,INDEX(Correlations!$F$3:$DA$102,MAX(BW$1,$A91),MIN(BW$1,$A91)))</f>
        <v>0</v>
      </c>
      <c r="BX91">
        <f>IF(BX$1=$A91,1,INDEX(Correlations!$F$3:$DA$102,MAX(BX$1,$A91),MIN(BX$1,$A91)))</f>
        <v>0</v>
      </c>
      <c r="BY91">
        <f>IF(BY$1=$A91,1,INDEX(Correlations!$F$3:$DA$102,MAX(BY$1,$A91),MIN(BY$1,$A91)))</f>
        <v>0</v>
      </c>
      <c r="BZ91">
        <f>IF(BZ$1=$A91,1,INDEX(Correlations!$F$3:$DA$102,MAX(BZ$1,$A91),MIN(BZ$1,$A91)))</f>
        <v>0</v>
      </c>
      <c r="CA91">
        <f>IF(CA$1=$A91,1,INDEX(Correlations!$F$3:$DA$102,MAX(CA$1,$A91),MIN(CA$1,$A91)))</f>
        <v>0</v>
      </c>
      <c r="CB91">
        <f>IF(CB$1=$A91,1,INDEX(Correlations!$F$3:$DA$102,MAX(CB$1,$A91),MIN(CB$1,$A91)))</f>
        <v>0</v>
      </c>
      <c r="CC91">
        <f>IF(CC$1=$A91,1,INDEX(Correlations!$F$3:$DA$102,MAX(CC$1,$A91),MIN(CC$1,$A91)))</f>
        <v>0</v>
      </c>
      <c r="CD91">
        <f>IF(CD$1=$A91,1,INDEX(Correlations!$F$3:$DA$102,MAX(CD$1,$A91),MIN(CD$1,$A91)))</f>
        <v>0</v>
      </c>
      <c r="CE91">
        <f>IF(CE$1=$A91,1,INDEX(Correlations!$F$3:$DA$102,MAX(CE$1,$A91),MIN(CE$1,$A91)))</f>
        <v>0</v>
      </c>
      <c r="CF91">
        <f>IF(CF$1=$A91,1,INDEX(Correlations!$F$3:$DA$102,MAX(CF$1,$A91),MIN(CF$1,$A91)))</f>
        <v>0</v>
      </c>
      <c r="CG91">
        <f>IF(CG$1=$A91,1,INDEX(Correlations!$F$3:$DA$102,MAX(CG$1,$A91),MIN(CG$1,$A91)))</f>
        <v>0</v>
      </c>
      <c r="CH91">
        <f>IF(CH$1=$A91,1,INDEX(Correlations!$F$3:$DA$102,MAX(CH$1,$A91),MIN(CH$1,$A91)))</f>
        <v>0</v>
      </c>
      <c r="CI91">
        <f>IF(CI$1=$A91,1,INDEX(Correlations!$F$3:$DA$102,MAX(CI$1,$A91),MIN(CI$1,$A91)))</f>
        <v>0</v>
      </c>
      <c r="CJ91">
        <f>IF(CJ$1=$A91,1,INDEX(Correlations!$F$3:$DA$102,MAX(CJ$1,$A91),MIN(CJ$1,$A91)))</f>
        <v>0</v>
      </c>
      <c r="CK91">
        <f>IF(CK$1=$A91,1,INDEX(Correlations!$F$3:$DA$102,MAX(CK$1,$A91),MIN(CK$1,$A91)))</f>
        <v>0</v>
      </c>
      <c r="CL91">
        <f>IF(CL$1=$A91,1,INDEX(Correlations!$F$3:$DA$102,MAX(CL$1,$A91),MIN(CL$1,$A91)))</f>
        <v>0</v>
      </c>
      <c r="CM91">
        <f>IF(CM$1=$A91,1,INDEX(Correlations!$F$3:$DA$102,MAX(CM$1,$A91),MIN(CM$1,$A91)))</f>
        <v>1</v>
      </c>
      <c r="CN91">
        <f>IF(CN$1=$A91,1,INDEX(Correlations!$F$3:$DA$102,MAX(CN$1,$A91),MIN(CN$1,$A91)))</f>
        <v>0</v>
      </c>
      <c r="CO91">
        <f>IF(CO$1=$A91,1,INDEX(Correlations!$F$3:$DA$102,MAX(CO$1,$A91),MIN(CO$1,$A91)))</f>
        <v>0</v>
      </c>
      <c r="CP91">
        <f>IF(CP$1=$A91,1,INDEX(Correlations!$F$3:$DA$102,MAX(CP$1,$A91),MIN(CP$1,$A91)))</f>
        <v>0</v>
      </c>
      <c r="CQ91">
        <f>IF(CQ$1=$A91,1,INDEX(Correlations!$F$3:$DA$102,MAX(CQ$1,$A91),MIN(CQ$1,$A91)))</f>
        <v>0</v>
      </c>
      <c r="CR91">
        <f>IF(CR$1=$A91,1,INDEX(Correlations!$F$3:$DA$102,MAX(CR$1,$A91),MIN(CR$1,$A91)))</f>
        <v>0</v>
      </c>
      <c r="CS91">
        <f>IF(CS$1=$A91,1,INDEX(Correlations!$F$3:$DA$102,MAX(CS$1,$A91),MIN(CS$1,$A91)))</f>
        <v>0</v>
      </c>
      <c r="CT91">
        <f>IF(CT$1=$A91,1,INDEX(Correlations!$F$3:$DA$102,MAX(CT$1,$A91),MIN(CT$1,$A91)))</f>
        <v>0</v>
      </c>
      <c r="CU91">
        <f>IF(CU$1=$A91,1,INDEX(Correlations!$F$3:$DA$102,MAX(CU$1,$A91),MIN(CU$1,$A91)))</f>
        <v>0</v>
      </c>
      <c r="CV91">
        <f>IF(CV$1=$A91,1,INDEX(Correlations!$F$3:$DA$102,MAX(CV$1,$A91),MIN(CV$1,$A91)))</f>
        <v>0</v>
      </c>
      <c r="CW91">
        <f>IF(CW$1=$A91,1,INDEX(Correlations!$F$3:$DA$102,MAX(CW$1,$A91),MIN(CW$1,$A91)))</f>
        <v>0</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v>
      </c>
      <c r="BU92">
        <f>IF(BU$1=$A92,1,INDEX(Correlations!$F$3:$DA$102,MAX(BU$1,$A92),MIN(BU$1,$A92)))</f>
        <v>0</v>
      </c>
      <c r="BV92">
        <f>IF(BV$1=$A92,1,INDEX(Correlations!$F$3:$DA$102,MAX(BV$1,$A92),MIN(BV$1,$A92)))</f>
        <v>0</v>
      </c>
      <c r="BW92">
        <f>IF(BW$1=$A92,1,INDEX(Correlations!$F$3:$DA$102,MAX(BW$1,$A92),MIN(BW$1,$A92)))</f>
        <v>0</v>
      </c>
      <c r="BX92">
        <f>IF(BX$1=$A92,1,INDEX(Correlations!$F$3:$DA$102,MAX(BX$1,$A92),MIN(BX$1,$A92)))</f>
        <v>0</v>
      </c>
      <c r="BY92">
        <f>IF(BY$1=$A92,1,INDEX(Correlations!$F$3:$DA$102,MAX(BY$1,$A92),MIN(BY$1,$A92)))</f>
        <v>0</v>
      </c>
      <c r="BZ92">
        <f>IF(BZ$1=$A92,1,INDEX(Correlations!$F$3:$DA$102,MAX(BZ$1,$A92),MIN(BZ$1,$A92)))</f>
        <v>0</v>
      </c>
      <c r="CA92">
        <f>IF(CA$1=$A92,1,INDEX(Correlations!$F$3:$DA$102,MAX(CA$1,$A92),MIN(CA$1,$A92)))</f>
        <v>0</v>
      </c>
      <c r="CB92">
        <f>IF(CB$1=$A92,1,INDEX(Correlations!$F$3:$DA$102,MAX(CB$1,$A92),MIN(CB$1,$A92)))</f>
        <v>0</v>
      </c>
      <c r="CC92">
        <f>IF(CC$1=$A92,1,INDEX(Correlations!$F$3:$DA$102,MAX(CC$1,$A92),MIN(CC$1,$A92)))</f>
        <v>0</v>
      </c>
      <c r="CD92">
        <f>IF(CD$1=$A92,1,INDEX(Correlations!$F$3:$DA$102,MAX(CD$1,$A92),MIN(CD$1,$A92)))</f>
        <v>0</v>
      </c>
      <c r="CE92">
        <f>IF(CE$1=$A92,1,INDEX(Correlations!$F$3:$DA$102,MAX(CE$1,$A92),MIN(CE$1,$A92)))</f>
        <v>0</v>
      </c>
      <c r="CF92">
        <f>IF(CF$1=$A92,1,INDEX(Correlations!$F$3:$DA$102,MAX(CF$1,$A92),MIN(CF$1,$A92)))</f>
        <v>0</v>
      </c>
      <c r="CG92">
        <f>IF(CG$1=$A92,1,INDEX(Correlations!$F$3:$DA$102,MAX(CG$1,$A92),MIN(CG$1,$A92)))</f>
        <v>0</v>
      </c>
      <c r="CH92">
        <f>IF(CH$1=$A92,1,INDEX(Correlations!$F$3:$DA$102,MAX(CH$1,$A92),MIN(CH$1,$A92)))</f>
        <v>0</v>
      </c>
      <c r="CI92">
        <f>IF(CI$1=$A92,1,INDEX(Correlations!$F$3:$DA$102,MAX(CI$1,$A92),MIN(CI$1,$A92)))</f>
        <v>0</v>
      </c>
      <c r="CJ92">
        <f>IF(CJ$1=$A92,1,INDEX(Correlations!$F$3:$DA$102,MAX(CJ$1,$A92),MIN(CJ$1,$A92)))</f>
        <v>0</v>
      </c>
      <c r="CK92">
        <f>IF(CK$1=$A92,1,INDEX(Correlations!$F$3:$DA$102,MAX(CK$1,$A92),MIN(CK$1,$A92)))</f>
        <v>0</v>
      </c>
      <c r="CL92">
        <f>IF(CL$1=$A92,1,INDEX(Correlations!$F$3:$DA$102,MAX(CL$1,$A92),MIN(CL$1,$A92)))</f>
        <v>0</v>
      </c>
      <c r="CM92">
        <f>IF(CM$1=$A92,1,INDEX(Correlations!$F$3:$DA$102,MAX(CM$1,$A92),MIN(CM$1,$A92)))</f>
        <v>0</v>
      </c>
      <c r="CN92">
        <f>IF(CN$1=$A92,1,INDEX(Correlations!$F$3:$DA$102,MAX(CN$1,$A92),MIN(CN$1,$A92)))</f>
        <v>1</v>
      </c>
      <c r="CO92">
        <f>IF(CO$1=$A92,1,INDEX(Correlations!$F$3:$DA$102,MAX(CO$1,$A92),MIN(CO$1,$A92)))</f>
        <v>0</v>
      </c>
      <c r="CP92">
        <f>IF(CP$1=$A92,1,INDEX(Correlations!$F$3:$DA$102,MAX(CP$1,$A92),MIN(CP$1,$A92)))</f>
        <v>0</v>
      </c>
      <c r="CQ92">
        <f>IF(CQ$1=$A92,1,INDEX(Correlations!$F$3:$DA$102,MAX(CQ$1,$A92),MIN(CQ$1,$A92)))</f>
        <v>0</v>
      </c>
      <c r="CR92">
        <f>IF(CR$1=$A92,1,INDEX(Correlations!$F$3:$DA$102,MAX(CR$1,$A92),MIN(CR$1,$A92)))</f>
        <v>0</v>
      </c>
      <c r="CS92">
        <f>IF(CS$1=$A92,1,INDEX(Correlations!$F$3:$DA$102,MAX(CS$1,$A92),MIN(CS$1,$A92)))</f>
        <v>0</v>
      </c>
      <c r="CT92">
        <f>IF(CT$1=$A92,1,INDEX(Correlations!$F$3:$DA$102,MAX(CT$1,$A92),MIN(CT$1,$A92)))</f>
        <v>0</v>
      </c>
      <c r="CU92">
        <f>IF(CU$1=$A92,1,INDEX(Correlations!$F$3:$DA$102,MAX(CU$1,$A92),MIN(CU$1,$A92)))</f>
        <v>0</v>
      </c>
      <c r="CV92">
        <f>IF(CV$1=$A92,1,INDEX(Correlations!$F$3:$DA$102,MAX(CV$1,$A92),MIN(CV$1,$A92)))</f>
        <v>0</v>
      </c>
      <c r="CW92">
        <f>IF(CW$1=$A92,1,INDEX(Correlations!$F$3:$DA$102,MAX(CW$1,$A92),MIN(CW$1,$A92)))</f>
        <v>0</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v>
      </c>
      <c r="BU93">
        <f>IF(BU$1=$A93,1,INDEX(Correlations!$F$3:$DA$102,MAX(BU$1,$A93),MIN(BU$1,$A93)))</f>
        <v>0</v>
      </c>
      <c r="BV93">
        <f>IF(BV$1=$A93,1,INDEX(Correlations!$F$3:$DA$102,MAX(BV$1,$A93),MIN(BV$1,$A93)))</f>
        <v>0</v>
      </c>
      <c r="BW93">
        <f>IF(BW$1=$A93,1,INDEX(Correlations!$F$3:$DA$102,MAX(BW$1,$A93),MIN(BW$1,$A93)))</f>
        <v>0</v>
      </c>
      <c r="BX93">
        <f>IF(BX$1=$A93,1,INDEX(Correlations!$F$3:$DA$102,MAX(BX$1,$A93),MIN(BX$1,$A93)))</f>
        <v>0</v>
      </c>
      <c r="BY93">
        <f>IF(BY$1=$A93,1,INDEX(Correlations!$F$3:$DA$102,MAX(BY$1,$A93),MIN(BY$1,$A93)))</f>
        <v>0</v>
      </c>
      <c r="BZ93">
        <f>IF(BZ$1=$A93,1,INDEX(Correlations!$F$3:$DA$102,MAX(BZ$1,$A93),MIN(BZ$1,$A93)))</f>
        <v>0</v>
      </c>
      <c r="CA93">
        <f>IF(CA$1=$A93,1,INDEX(Correlations!$F$3:$DA$102,MAX(CA$1,$A93),MIN(CA$1,$A93)))</f>
        <v>0</v>
      </c>
      <c r="CB93">
        <f>IF(CB$1=$A93,1,INDEX(Correlations!$F$3:$DA$102,MAX(CB$1,$A93),MIN(CB$1,$A93)))</f>
        <v>0</v>
      </c>
      <c r="CC93">
        <f>IF(CC$1=$A93,1,INDEX(Correlations!$F$3:$DA$102,MAX(CC$1,$A93),MIN(CC$1,$A93)))</f>
        <v>0</v>
      </c>
      <c r="CD93">
        <f>IF(CD$1=$A93,1,INDEX(Correlations!$F$3:$DA$102,MAX(CD$1,$A93),MIN(CD$1,$A93)))</f>
        <v>0</v>
      </c>
      <c r="CE93">
        <f>IF(CE$1=$A93,1,INDEX(Correlations!$F$3:$DA$102,MAX(CE$1,$A93),MIN(CE$1,$A93)))</f>
        <v>0</v>
      </c>
      <c r="CF93">
        <f>IF(CF$1=$A93,1,INDEX(Correlations!$F$3:$DA$102,MAX(CF$1,$A93),MIN(CF$1,$A93)))</f>
        <v>0</v>
      </c>
      <c r="CG93">
        <f>IF(CG$1=$A93,1,INDEX(Correlations!$F$3:$DA$102,MAX(CG$1,$A93),MIN(CG$1,$A93)))</f>
        <v>0</v>
      </c>
      <c r="CH93">
        <f>IF(CH$1=$A93,1,INDEX(Correlations!$F$3:$DA$102,MAX(CH$1,$A93),MIN(CH$1,$A93)))</f>
        <v>0</v>
      </c>
      <c r="CI93">
        <f>IF(CI$1=$A93,1,INDEX(Correlations!$F$3:$DA$102,MAX(CI$1,$A93),MIN(CI$1,$A93)))</f>
        <v>0</v>
      </c>
      <c r="CJ93">
        <f>IF(CJ$1=$A93,1,INDEX(Correlations!$F$3:$DA$102,MAX(CJ$1,$A93),MIN(CJ$1,$A93)))</f>
        <v>0</v>
      </c>
      <c r="CK93">
        <f>IF(CK$1=$A93,1,INDEX(Correlations!$F$3:$DA$102,MAX(CK$1,$A93),MIN(CK$1,$A93)))</f>
        <v>0</v>
      </c>
      <c r="CL93">
        <f>IF(CL$1=$A93,1,INDEX(Correlations!$F$3:$DA$102,MAX(CL$1,$A93),MIN(CL$1,$A93)))</f>
        <v>0</v>
      </c>
      <c r="CM93">
        <f>IF(CM$1=$A93,1,INDEX(Correlations!$F$3:$DA$102,MAX(CM$1,$A93),MIN(CM$1,$A93)))</f>
        <v>0</v>
      </c>
      <c r="CN93">
        <f>IF(CN$1=$A93,1,INDEX(Correlations!$F$3:$DA$102,MAX(CN$1,$A93),MIN(CN$1,$A93)))</f>
        <v>0</v>
      </c>
      <c r="CO93">
        <f>IF(CO$1=$A93,1,INDEX(Correlations!$F$3:$DA$102,MAX(CO$1,$A93),MIN(CO$1,$A93)))</f>
        <v>1</v>
      </c>
      <c r="CP93">
        <f>IF(CP$1=$A93,1,INDEX(Correlations!$F$3:$DA$102,MAX(CP$1,$A93),MIN(CP$1,$A93)))</f>
        <v>0</v>
      </c>
      <c r="CQ93">
        <f>IF(CQ$1=$A93,1,INDEX(Correlations!$F$3:$DA$102,MAX(CQ$1,$A93),MIN(CQ$1,$A93)))</f>
        <v>0</v>
      </c>
      <c r="CR93">
        <f>IF(CR$1=$A93,1,INDEX(Correlations!$F$3:$DA$102,MAX(CR$1,$A93),MIN(CR$1,$A93)))</f>
        <v>0</v>
      </c>
      <c r="CS93">
        <f>IF(CS$1=$A93,1,INDEX(Correlations!$F$3:$DA$102,MAX(CS$1,$A93),MIN(CS$1,$A93)))</f>
        <v>0</v>
      </c>
      <c r="CT93">
        <f>IF(CT$1=$A93,1,INDEX(Correlations!$F$3:$DA$102,MAX(CT$1,$A93),MIN(CT$1,$A93)))</f>
        <v>0</v>
      </c>
      <c r="CU93">
        <f>IF(CU$1=$A93,1,INDEX(Correlations!$F$3:$DA$102,MAX(CU$1,$A93),MIN(CU$1,$A93)))</f>
        <v>0</v>
      </c>
      <c r="CV93">
        <f>IF(CV$1=$A93,1,INDEX(Correlations!$F$3:$DA$102,MAX(CV$1,$A93),MIN(CV$1,$A93)))</f>
        <v>0</v>
      </c>
      <c r="CW93">
        <f>IF(CW$1=$A93,1,INDEX(Correlations!$F$3:$DA$102,MAX(CW$1,$A93),MIN(CW$1,$A93)))</f>
        <v>0</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v>
      </c>
      <c r="BU94">
        <f>IF(BU$1=$A94,1,INDEX(Correlations!$F$3:$DA$102,MAX(BU$1,$A94),MIN(BU$1,$A94)))</f>
        <v>0</v>
      </c>
      <c r="BV94">
        <f>IF(BV$1=$A94,1,INDEX(Correlations!$F$3:$DA$102,MAX(BV$1,$A94),MIN(BV$1,$A94)))</f>
        <v>0</v>
      </c>
      <c r="BW94">
        <f>IF(BW$1=$A94,1,INDEX(Correlations!$F$3:$DA$102,MAX(BW$1,$A94),MIN(BW$1,$A94)))</f>
        <v>0</v>
      </c>
      <c r="BX94">
        <f>IF(BX$1=$A94,1,INDEX(Correlations!$F$3:$DA$102,MAX(BX$1,$A94),MIN(BX$1,$A94)))</f>
        <v>0</v>
      </c>
      <c r="BY94">
        <f>IF(BY$1=$A94,1,INDEX(Correlations!$F$3:$DA$102,MAX(BY$1,$A94),MIN(BY$1,$A94)))</f>
        <v>0</v>
      </c>
      <c r="BZ94">
        <f>IF(BZ$1=$A94,1,INDEX(Correlations!$F$3:$DA$102,MAX(BZ$1,$A94),MIN(BZ$1,$A94)))</f>
        <v>0</v>
      </c>
      <c r="CA94">
        <f>IF(CA$1=$A94,1,INDEX(Correlations!$F$3:$DA$102,MAX(CA$1,$A94),MIN(CA$1,$A94)))</f>
        <v>0</v>
      </c>
      <c r="CB94">
        <f>IF(CB$1=$A94,1,INDEX(Correlations!$F$3:$DA$102,MAX(CB$1,$A94),MIN(CB$1,$A94)))</f>
        <v>0</v>
      </c>
      <c r="CC94">
        <f>IF(CC$1=$A94,1,INDEX(Correlations!$F$3:$DA$102,MAX(CC$1,$A94),MIN(CC$1,$A94)))</f>
        <v>0</v>
      </c>
      <c r="CD94">
        <f>IF(CD$1=$A94,1,INDEX(Correlations!$F$3:$DA$102,MAX(CD$1,$A94),MIN(CD$1,$A94)))</f>
        <v>0</v>
      </c>
      <c r="CE94">
        <f>IF(CE$1=$A94,1,INDEX(Correlations!$F$3:$DA$102,MAX(CE$1,$A94),MIN(CE$1,$A94)))</f>
        <v>0</v>
      </c>
      <c r="CF94">
        <f>IF(CF$1=$A94,1,INDEX(Correlations!$F$3:$DA$102,MAX(CF$1,$A94),MIN(CF$1,$A94)))</f>
        <v>0</v>
      </c>
      <c r="CG94">
        <f>IF(CG$1=$A94,1,INDEX(Correlations!$F$3:$DA$102,MAX(CG$1,$A94),MIN(CG$1,$A94)))</f>
        <v>0</v>
      </c>
      <c r="CH94">
        <f>IF(CH$1=$A94,1,INDEX(Correlations!$F$3:$DA$102,MAX(CH$1,$A94),MIN(CH$1,$A94)))</f>
        <v>0</v>
      </c>
      <c r="CI94">
        <f>IF(CI$1=$A94,1,INDEX(Correlations!$F$3:$DA$102,MAX(CI$1,$A94),MIN(CI$1,$A94)))</f>
        <v>0</v>
      </c>
      <c r="CJ94">
        <f>IF(CJ$1=$A94,1,INDEX(Correlations!$F$3:$DA$102,MAX(CJ$1,$A94),MIN(CJ$1,$A94)))</f>
        <v>0</v>
      </c>
      <c r="CK94">
        <f>IF(CK$1=$A94,1,INDEX(Correlations!$F$3:$DA$102,MAX(CK$1,$A94),MIN(CK$1,$A94)))</f>
        <v>0</v>
      </c>
      <c r="CL94">
        <f>IF(CL$1=$A94,1,INDEX(Correlations!$F$3:$DA$102,MAX(CL$1,$A94),MIN(CL$1,$A94)))</f>
        <v>0</v>
      </c>
      <c r="CM94">
        <f>IF(CM$1=$A94,1,INDEX(Correlations!$F$3:$DA$102,MAX(CM$1,$A94),MIN(CM$1,$A94)))</f>
        <v>0</v>
      </c>
      <c r="CN94">
        <f>IF(CN$1=$A94,1,INDEX(Correlations!$F$3:$DA$102,MAX(CN$1,$A94),MIN(CN$1,$A94)))</f>
        <v>0</v>
      </c>
      <c r="CO94">
        <f>IF(CO$1=$A94,1,INDEX(Correlations!$F$3:$DA$102,MAX(CO$1,$A94),MIN(CO$1,$A94)))</f>
        <v>0</v>
      </c>
      <c r="CP94">
        <f>IF(CP$1=$A94,1,INDEX(Correlations!$F$3:$DA$102,MAX(CP$1,$A94),MIN(CP$1,$A94)))</f>
        <v>1</v>
      </c>
      <c r="CQ94">
        <f>IF(CQ$1=$A94,1,INDEX(Correlations!$F$3:$DA$102,MAX(CQ$1,$A94),MIN(CQ$1,$A94)))</f>
        <v>0</v>
      </c>
      <c r="CR94">
        <f>IF(CR$1=$A94,1,INDEX(Correlations!$F$3:$DA$102,MAX(CR$1,$A94),MIN(CR$1,$A94)))</f>
        <v>0</v>
      </c>
      <c r="CS94">
        <f>IF(CS$1=$A94,1,INDEX(Correlations!$F$3:$DA$102,MAX(CS$1,$A94),MIN(CS$1,$A94)))</f>
        <v>0</v>
      </c>
      <c r="CT94">
        <f>IF(CT$1=$A94,1,INDEX(Correlations!$F$3:$DA$102,MAX(CT$1,$A94),MIN(CT$1,$A94)))</f>
        <v>0</v>
      </c>
      <c r="CU94">
        <f>IF(CU$1=$A94,1,INDEX(Correlations!$F$3:$DA$102,MAX(CU$1,$A94),MIN(CU$1,$A94)))</f>
        <v>0</v>
      </c>
      <c r="CV94">
        <f>IF(CV$1=$A94,1,INDEX(Correlations!$F$3:$DA$102,MAX(CV$1,$A94),MIN(CV$1,$A94)))</f>
        <v>0</v>
      </c>
      <c r="CW94">
        <f>IF(CW$1=$A94,1,INDEX(Correlations!$F$3:$DA$102,MAX(CW$1,$A94),MIN(CW$1,$A94)))</f>
        <v>0</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v>
      </c>
      <c r="BU95">
        <f>IF(BU$1=$A95,1,INDEX(Correlations!$F$3:$DA$102,MAX(BU$1,$A95),MIN(BU$1,$A95)))</f>
        <v>0</v>
      </c>
      <c r="BV95">
        <f>IF(BV$1=$A95,1,INDEX(Correlations!$F$3:$DA$102,MAX(BV$1,$A95),MIN(BV$1,$A95)))</f>
        <v>0</v>
      </c>
      <c r="BW95">
        <f>IF(BW$1=$A95,1,INDEX(Correlations!$F$3:$DA$102,MAX(BW$1,$A95),MIN(BW$1,$A95)))</f>
        <v>0</v>
      </c>
      <c r="BX95">
        <f>IF(BX$1=$A95,1,INDEX(Correlations!$F$3:$DA$102,MAX(BX$1,$A95),MIN(BX$1,$A95)))</f>
        <v>0</v>
      </c>
      <c r="BY95">
        <f>IF(BY$1=$A95,1,INDEX(Correlations!$F$3:$DA$102,MAX(BY$1,$A95),MIN(BY$1,$A95)))</f>
        <v>0</v>
      </c>
      <c r="BZ95">
        <f>IF(BZ$1=$A95,1,INDEX(Correlations!$F$3:$DA$102,MAX(BZ$1,$A95),MIN(BZ$1,$A95)))</f>
        <v>0</v>
      </c>
      <c r="CA95">
        <f>IF(CA$1=$A95,1,INDEX(Correlations!$F$3:$DA$102,MAX(CA$1,$A95),MIN(CA$1,$A95)))</f>
        <v>0</v>
      </c>
      <c r="CB95">
        <f>IF(CB$1=$A95,1,INDEX(Correlations!$F$3:$DA$102,MAX(CB$1,$A95),MIN(CB$1,$A95)))</f>
        <v>0</v>
      </c>
      <c r="CC95">
        <f>IF(CC$1=$A95,1,INDEX(Correlations!$F$3:$DA$102,MAX(CC$1,$A95),MIN(CC$1,$A95)))</f>
        <v>0</v>
      </c>
      <c r="CD95">
        <f>IF(CD$1=$A95,1,INDEX(Correlations!$F$3:$DA$102,MAX(CD$1,$A95),MIN(CD$1,$A95)))</f>
        <v>0</v>
      </c>
      <c r="CE95">
        <f>IF(CE$1=$A95,1,INDEX(Correlations!$F$3:$DA$102,MAX(CE$1,$A95),MIN(CE$1,$A95)))</f>
        <v>0</v>
      </c>
      <c r="CF95">
        <f>IF(CF$1=$A95,1,INDEX(Correlations!$F$3:$DA$102,MAX(CF$1,$A95),MIN(CF$1,$A95)))</f>
        <v>0</v>
      </c>
      <c r="CG95">
        <f>IF(CG$1=$A95,1,INDEX(Correlations!$F$3:$DA$102,MAX(CG$1,$A95),MIN(CG$1,$A95)))</f>
        <v>0</v>
      </c>
      <c r="CH95">
        <f>IF(CH$1=$A95,1,INDEX(Correlations!$F$3:$DA$102,MAX(CH$1,$A95),MIN(CH$1,$A95)))</f>
        <v>0</v>
      </c>
      <c r="CI95">
        <f>IF(CI$1=$A95,1,INDEX(Correlations!$F$3:$DA$102,MAX(CI$1,$A95),MIN(CI$1,$A95)))</f>
        <v>0</v>
      </c>
      <c r="CJ95">
        <f>IF(CJ$1=$A95,1,INDEX(Correlations!$F$3:$DA$102,MAX(CJ$1,$A95),MIN(CJ$1,$A95)))</f>
        <v>0</v>
      </c>
      <c r="CK95">
        <f>IF(CK$1=$A95,1,INDEX(Correlations!$F$3:$DA$102,MAX(CK$1,$A95),MIN(CK$1,$A95)))</f>
        <v>0</v>
      </c>
      <c r="CL95">
        <f>IF(CL$1=$A95,1,INDEX(Correlations!$F$3:$DA$102,MAX(CL$1,$A95),MIN(CL$1,$A95)))</f>
        <v>0</v>
      </c>
      <c r="CM95">
        <f>IF(CM$1=$A95,1,INDEX(Correlations!$F$3:$DA$102,MAX(CM$1,$A95),MIN(CM$1,$A95)))</f>
        <v>0</v>
      </c>
      <c r="CN95">
        <f>IF(CN$1=$A95,1,INDEX(Correlations!$F$3:$DA$102,MAX(CN$1,$A95),MIN(CN$1,$A95)))</f>
        <v>0</v>
      </c>
      <c r="CO95">
        <f>IF(CO$1=$A95,1,INDEX(Correlations!$F$3:$DA$102,MAX(CO$1,$A95),MIN(CO$1,$A95)))</f>
        <v>0</v>
      </c>
      <c r="CP95">
        <f>IF(CP$1=$A95,1,INDEX(Correlations!$F$3:$DA$102,MAX(CP$1,$A95),MIN(CP$1,$A95)))</f>
        <v>0</v>
      </c>
      <c r="CQ95">
        <f>IF(CQ$1=$A95,1,INDEX(Correlations!$F$3:$DA$102,MAX(CQ$1,$A95),MIN(CQ$1,$A95)))</f>
        <v>1</v>
      </c>
      <c r="CR95">
        <f>IF(CR$1=$A95,1,INDEX(Correlations!$F$3:$DA$102,MAX(CR$1,$A95),MIN(CR$1,$A95)))</f>
        <v>0</v>
      </c>
      <c r="CS95">
        <f>IF(CS$1=$A95,1,INDEX(Correlations!$F$3:$DA$102,MAX(CS$1,$A95),MIN(CS$1,$A95)))</f>
        <v>0</v>
      </c>
      <c r="CT95">
        <f>IF(CT$1=$A95,1,INDEX(Correlations!$F$3:$DA$102,MAX(CT$1,$A95),MIN(CT$1,$A95)))</f>
        <v>0</v>
      </c>
      <c r="CU95">
        <f>IF(CU$1=$A95,1,INDEX(Correlations!$F$3:$DA$102,MAX(CU$1,$A95),MIN(CU$1,$A95)))</f>
        <v>0</v>
      </c>
      <c r="CV95">
        <f>IF(CV$1=$A95,1,INDEX(Correlations!$F$3:$DA$102,MAX(CV$1,$A95),MIN(CV$1,$A95)))</f>
        <v>0</v>
      </c>
      <c r="CW95">
        <f>IF(CW$1=$A95,1,INDEX(Correlations!$F$3:$DA$102,MAX(CW$1,$A95),MIN(CW$1,$A95)))</f>
        <v>0</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v>
      </c>
      <c r="BU96">
        <f>IF(BU$1=$A96,1,INDEX(Correlations!$F$3:$DA$102,MAX(BU$1,$A96),MIN(BU$1,$A96)))</f>
        <v>0</v>
      </c>
      <c r="BV96">
        <f>IF(BV$1=$A96,1,INDEX(Correlations!$F$3:$DA$102,MAX(BV$1,$A96),MIN(BV$1,$A96)))</f>
        <v>0</v>
      </c>
      <c r="BW96">
        <f>IF(BW$1=$A96,1,INDEX(Correlations!$F$3:$DA$102,MAX(BW$1,$A96),MIN(BW$1,$A96)))</f>
        <v>0</v>
      </c>
      <c r="BX96">
        <f>IF(BX$1=$A96,1,INDEX(Correlations!$F$3:$DA$102,MAX(BX$1,$A96),MIN(BX$1,$A96)))</f>
        <v>0</v>
      </c>
      <c r="BY96">
        <f>IF(BY$1=$A96,1,INDEX(Correlations!$F$3:$DA$102,MAX(BY$1,$A96),MIN(BY$1,$A96)))</f>
        <v>0</v>
      </c>
      <c r="BZ96">
        <f>IF(BZ$1=$A96,1,INDEX(Correlations!$F$3:$DA$102,MAX(BZ$1,$A96),MIN(BZ$1,$A96)))</f>
        <v>0</v>
      </c>
      <c r="CA96">
        <f>IF(CA$1=$A96,1,INDEX(Correlations!$F$3:$DA$102,MAX(CA$1,$A96),MIN(CA$1,$A96)))</f>
        <v>0</v>
      </c>
      <c r="CB96">
        <f>IF(CB$1=$A96,1,INDEX(Correlations!$F$3:$DA$102,MAX(CB$1,$A96),MIN(CB$1,$A96)))</f>
        <v>0</v>
      </c>
      <c r="CC96">
        <f>IF(CC$1=$A96,1,INDEX(Correlations!$F$3:$DA$102,MAX(CC$1,$A96),MIN(CC$1,$A96)))</f>
        <v>0</v>
      </c>
      <c r="CD96">
        <f>IF(CD$1=$A96,1,INDEX(Correlations!$F$3:$DA$102,MAX(CD$1,$A96),MIN(CD$1,$A96)))</f>
        <v>0</v>
      </c>
      <c r="CE96">
        <f>IF(CE$1=$A96,1,INDEX(Correlations!$F$3:$DA$102,MAX(CE$1,$A96),MIN(CE$1,$A96)))</f>
        <v>0</v>
      </c>
      <c r="CF96">
        <f>IF(CF$1=$A96,1,INDEX(Correlations!$F$3:$DA$102,MAX(CF$1,$A96),MIN(CF$1,$A96)))</f>
        <v>0</v>
      </c>
      <c r="CG96">
        <f>IF(CG$1=$A96,1,INDEX(Correlations!$F$3:$DA$102,MAX(CG$1,$A96),MIN(CG$1,$A96)))</f>
        <v>0</v>
      </c>
      <c r="CH96">
        <f>IF(CH$1=$A96,1,INDEX(Correlations!$F$3:$DA$102,MAX(CH$1,$A96),MIN(CH$1,$A96)))</f>
        <v>0</v>
      </c>
      <c r="CI96">
        <f>IF(CI$1=$A96,1,INDEX(Correlations!$F$3:$DA$102,MAX(CI$1,$A96),MIN(CI$1,$A96)))</f>
        <v>0</v>
      </c>
      <c r="CJ96">
        <f>IF(CJ$1=$A96,1,INDEX(Correlations!$F$3:$DA$102,MAX(CJ$1,$A96),MIN(CJ$1,$A96)))</f>
        <v>0</v>
      </c>
      <c r="CK96">
        <f>IF(CK$1=$A96,1,INDEX(Correlations!$F$3:$DA$102,MAX(CK$1,$A96),MIN(CK$1,$A96)))</f>
        <v>0</v>
      </c>
      <c r="CL96">
        <f>IF(CL$1=$A96,1,INDEX(Correlations!$F$3:$DA$102,MAX(CL$1,$A96),MIN(CL$1,$A96)))</f>
        <v>0</v>
      </c>
      <c r="CM96">
        <f>IF(CM$1=$A96,1,INDEX(Correlations!$F$3:$DA$102,MAX(CM$1,$A96),MIN(CM$1,$A96)))</f>
        <v>0</v>
      </c>
      <c r="CN96">
        <f>IF(CN$1=$A96,1,INDEX(Correlations!$F$3:$DA$102,MAX(CN$1,$A96),MIN(CN$1,$A96)))</f>
        <v>0</v>
      </c>
      <c r="CO96">
        <f>IF(CO$1=$A96,1,INDEX(Correlations!$F$3:$DA$102,MAX(CO$1,$A96),MIN(CO$1,$A96)))</f>
        <v>0</v>
      </c>
      <c r="CP96">
        <f>IF(CP$1=$A96,1,INDEX(Correlations!$F$3:$DA$102,MAX(CP$1,$A96),MIN(CP$1,$A96)))</f>
        <v>0</v>
      </c>
      <c r="CQ96">
        <f>IF(CQ$1=$A96,1,INDEX(Correlations!$F$3:$DA$102,MAX(CQ$1,$A96),MIN(CQ$1,$A96)))</f>
        <v>0</v>
      </c>
      <c r="CR96">
        <f>IF(CR$1=$A96,1,INDEX(Correlations!$F$3:$DA$102,MAX(CR$1,$A96),MIN(CR$1,$A96)))</f>
        <v>1</v>
      </c>
      <c r="CS96">
        <f>IF(CS$1=$A96,1,INDEX(Correlations!$F$3:$DA$102,MAX(CS$1,$A96),MIN(CS$1,$A96)))</f>
        <v>0</v>
      </c>
      <c r="CT96">
        <f>IF(CT$1=$A96,1,INDEX(Correlations!$F$3:$DA$102,MAX(CT$1,$A96),MIN(CT$1,$A96)))</f>
        <v>0</v>
      </c>
      <c r="CU96">
        <f>IF(CU$1=$A96,1,INDEX(Correlations!$F$3:$DA$102,MAX(CU$1,$A96),MIN(CU$1,$A96)))</f>
        <v>0</v>
      </c>
      <c r="CV96">
        <f>IF(CV$1=$A96,1,INDEX(Correlations!$F$3:$DA$102,MAX(CV$1,$A96),MIN(CV$1,$A96)))</f>
        <v>0</v>
      </c>
      <c r="CW96">
        <f>IF(CW$1=$A96,1,INDEX(Correlations!$F$3:$DA$102,MAX(CW$1,$A96),MIN(CW$1,$A96)))</f>
        <v>0</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v>
      </c>
      <c r="BU97">
        <f>IF(BU$1=$A97,1,INDEX(Correlations!$F$3:$DA$102,MAX(BU$1,$A97),MIN(BU$1,$A97)))</f>
        <v>0</v>
      </c>
      <c r="BV97">
        <f>IF(BV$1=$A97,1,INDEX(Correlations!$F$3:$DA$102,MAX(BV$1,$A97),MIN(BV$1,$A97)))</f>
        <v>0</v>
      </c>
      <c r="BW97">
        <f>IF(BW$1=$A97,1,INDEX(Correlations!$F$3:$DA$102,MAX(BW$1,$A97),MIN(BW$1,$A97)))</f>
        <v>0</v>
      </c>
      <c r="BX97">
        <f>IF(BX$1=$A97,1,INDEX(Correlations!$F$3:$DA$102,MAX(BX$1,$A97),MIN(BX$1,$A97)))</f>
        <v>0</v>
      </c>
      <c r="BY97">
        <f>IF(BY$1=$A97,1,INDEX(Correlations!$F$3:$DA$102,MAX(BY$1,$A97),MIN(BY$1,$A97)))</f>
        <v>0</v>
      </c>
      <c r="BZ97">
        <f>IF(BZ$1=$A97,1,INDEX(Correlations!$F$3:$DA$102,MAX(BZ$1,$A97),MIN(BZ$1,$A97)))</f>
        <v>0</v>
      </c>
      <c r="CA97">
        <f>IF(CA$1=$A97,1,INDEX(Correlations!$F$3:$DA$102,MAX(CA$1,$A97),MIN(CA$1,$A97)))</f>
        <v>0</v>
      </c>
      <c r="CB97">
        <f>IF(CB$1=$A97,1,INDEX(Correlations!$F$3:$DA$102,MAX(CB$1,$A97),MIN(CB$1,$A97)))</f>
        <v>0</v>
      </c>
      <c r="CC97">
        <f>IF(CC$1=$A97,1,INDEX(Correlations!$F$3:$DA$102,MAX(CC$1,$A97),MIN(CC$1,$A97)))</f>
        <v>0</v>
      </c>
      <c r="CD97">
        <f>IF(CD$1=$A97,1,INDEX(Correlations!$F$3:$DA$102,MAX(CD$1,$A97),MIN(CD$1,$A97)))</f>
        <v>0</v>
      </c>
      <c r="CE97">
        <f>IF(CE$1=$A97,1,INDEX(Correlations!$F$3:$DA$102,MAX(CE$1,$A97),MIN(CE$1,$A97)))</f>
        <v>0</v>
      </c>
      <c r="CF97">
        <f>IF(CF$1=$A97,1,INDEX(Correlations!$F$3:$DA$102,MAX(CF$1,$A97),MIN(CF$1,$A97)))</f>
        <v>0</v>
      </c>
      <c r="CG97">
        <f>IF(CG$1=$A97,1,INDEX(Correlations!$F$3:$DA$102,MAX(CG$1,$A97),MIN(CG$1,$A97)))</f>
        <v>0</v>
      </c>
      <c r="CH97">
        <f>IF(CH$1=$A97,1,INDEX(Correlations!$F$3:$DA$102,MAX(CH$1,$A97),MIN(CH$1,$A97)))</f>
        <v>0</v>
      </c>
      <c r="CI97">
        <f>IF(CI$1=$A97,1,INDEX(Correlations!$F$3:$DA$102,MAX(CI$1,$A97),MIN(CI$1,$A97)))</f>
        <v>0</v>
      </c>
      <c r="CJ97">
        <f>IF(CJ$1=$A97,1,INDEX(Correlations!$F$3:$DA$102,MAX(CJ$1,$A97),MIN(CJ$1,$A97)))</f>
        <v>0</v>
      </c>
      <c r="CK97">
        <f>IF(CK$1=$A97,1,INDEX(Correlations!$F$3:$DA$102,MAX(CK$1,$A97),MIN(CK$1,$A97)))</f>
        <v>0</v>
      </c>
      <c r="CL97">
        <f>IF(CL$1=$A97,1,INDEX(Correlations!$F$3:$DA$102,MAX(CL$1,$A97),MIN(CL$1,$A97)))</f>
        <v>0</v>
      </c>
      <c r="CM97">
        <f>IF(CM$1=$A97,1,INDEX(Correlations!$F$3:$DA$102,MAX(CM$1,$A97),MIN(CM$1,$A97)))</f>
        <v>0</v>
      </c>
      <c r="CN97">
        <f>IF(CN$1=$A97,1,INDEX(Correlations!$F$3:$DA$102,MAX(CN$1,$A97),MIN(CN$1,$A97)))</f>
        <v>0</v>
      </c>
      <c r="CO97">
        <f>IF(CO$1=$A97,1,INDEX(Correlations!$F$3:$DA$102,MAX(CO$1,$A97),MIN(CO$1,$A97)))</f>
        <v>0</v>
      </c>
      <c r="CP97">
        <f>IF(CP$1=$A97,1,INDEX(Correlations!$F$3:$DA$102,MAX(CP$1,$A97),MIN(CP$1,$A97)))</f>
        <v>0</v>
      </c>
      <c r="CQ97">
        <f>IF(CQ$1=$A97,1,INDEX(Correlations!$F$3:$DA$102,MAX(CQ$1,$A97),MIN(CQ$1,$A97)))</f>
        <v>0</v>
      </c>
      <c r="CR97">
        <f>IF(CR$1=$A97,1,INDEX(Correlations!$F$3:$DA$102,MAX(CR$1,$A97),MIN(CR$1,$A97)))</f>
        <v>0</v>
      </c>
      <c r="CS97">
        <f>IF(CS$1=$A97,1,INDEX(Correlations!$F$3:$DA$102,MAX(CS$1,$A97),MIN(CS$1,$A97)))</f>
        <v>1</v>
      </c>
      <c r="CT97">
        <f>IF(CT$1=$A97,1,INDEX(Correlations!$F$3:$DA$102,MAX(CT$1,$A97),MIN(CT$1,$A97)))</f>
        <v>0</v>
      </c>
      <c r="CU97">
        <f>IF(CU$1=$A97,1,INDEX(Correlations!$F$3:$DA$102,MAX(CU$1,$A97),MIN(CU$1,$A97)))</f>
        <v>0</v>
      </c>
      <c r="CV97">
        <f>IF(CV$1=$A97,1,INDEX(Correlations!$F$3:$DA$102,MAX(CV$1,$A97),MIN(CV$1,$A97)))</f>
        <v>0</v>
      </c>
      <c r="CW97">
        <f>IF(CW$1=$A97,1,INDEX(Correlations!$F$3:$DA$102,MAX(CW$1,$A97),MIN(CW$1,$A97)))</f>
        <v>0</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v>
      </c>
      <c r="BU98">
        <f>IF(BU$1=$A98,1,INDEX(Correlations!$F$3:$DA$102,MAX(BU$1,$A98),MIN(BU$1,$A98)))</f>
        <v>0</v>
      </c>
      <c r="BV98">
        <f>IF(BV$1=$A98,1,INDEX(Correlations!$F$3:$DA$102,MAX(BV$1,$A98),MIN(BV$1,$A98)))</f>
        <v>0</v>
      </c>
      <c r="BW98">
        <f>IF(BW$1=$A98,1,INDEX(Correlations!$F$3:$DA$102,MAX(BW$1,$A98),MIN(BW$1,$A98)))</f>
        <v>0</v>
      </c>
      <c r="BX98">
        <f>IF(BX$1=$A98,1,INDEX(Correlations!$F$3:$DA$102,MAX(BX$1,$A98),MIN(BX$1,$A98)))</f>
        <v>0</v>
      </c>
      <c r="BY98">
        <f>IF(BY$1=$A98,1,INDEX(Correlations!$F$3:$DA$102,MAX(BY$1,$A98),MIN(BY$1,$A98)))</f>
        <v>0</v>
      </c>
      <c r="BZ98">
        <f>IF(BZ$1=$A98,1,INDEX(Correlations!$F$3:$DA$102,MAX(BZ$1,$A98),MIN(BZ$1,$A98)))</f>
        <v>0</v>
      </c>
      <c r="CA98">
        <f>IF(CA$1=$A98,1,INDEX(Correlations!$F$3:$DA$102,MAX(CA$1,$A98),MIN(CA$1,$A98)))</f>
        <v>0</v>
      </c>
      <c r="CB98">
        <f>IF(CB$1=$A98,1,INDEX(Correlations!$F$3:$DA$102,MAX(CB$1,$A98),MIN(CB$1,$A98)))</f>
        <v>0</v>
      </c>
      <c r="CC98">
        <f>IF(CC$1=$A98,1,INDEX(Correlations!$F$3:$DA$102,MAX(CC$1,$A98),MIN(CC$1,$A98)))</f>
        <v>0</v>
      </c>
      <c r="CD98">
        <f>IF(CD$1=$A98,1,INDEX(Correlations!$F$3:$DA$102,MAX(CD$1,$A98),MIN(CD$1,$A98)))</f>
        <v>0</v>
      </c>
      <c r="CE98">
        <f>IF(CE$1=$A98,1,INDEX(Correlations!$F$3:$DA$102,MAX(CE$1,$A98),MIN(CE$1,$A98)))</f>
        <v>0</v>
      </c>
      <c r="CF98">
        <f>IF(CF$1=$A98,1,INDEX(Correlations!$F$3:$DA$102,MAX(CF$1,$A98),MIN(CF$1,$A98)))</f>
        <v>0</v>
      </c>
      <c r="CG98">
        <f>IF(CG$1=$A98,1,INDEX(Correlations!$F$3:$DA$102,MAX(CG$1,$A98),MIN(CG$1,$A98)))</f>
        <v>0</v>
      </c>
      <c r="CH98">
        <f>IF(CH$1=$A98,1,INDEX(Correlations!$F$3:$DA$102,MAX(CH$1,$A98),MIN(CH$1,$A98)))</f>
        <v>0</v>
      </c>
      <c r="CI98">
        <f>IF(CI$1=$A98,1,INDEX(Correlations!$F$3:$DA$102,MAX(CI$1,$A98),MIN(CI$1,$A98)))</f>
        <v>0</v>
      </c>
      <c r="CJ98">
        <f>IF(CJ$1=$A98,1,INDEX(Correlations!$F$3:$DA$102,MAX(CJ$1,$A98),MIN(CJ$1,$A98)))</f>
        <v>0</v>
      </c>
      <c r="CK98">
        <f>IF(CK$1=$A98,1,INDEX(Correlations!$F$3:$DA$102,MAX(CK$1,$A98),MIN(CK$1,$A98)))</f>
        <v>0</v>
      </c>
      <c r="CL98">
        <f>IF(CL$1=$A98,1,INDEX(Correlations!$F$3:$DA$102,MAX(CL$1,$A98),MIN(CL$1,$A98)))</f>
        <v>0</v>
      </c>
      <c r="CM98">
        <f>IF(CM$1=$A98,1,INDEX(Correlations!$F$3:$DA$102,MAX(CM$1,$A98),MIN(CM$1,$A98)))</f>
        <v>0</v>
      </c>
      <c r="CN98">
        <f>IF(CN$1=$A98,1,INDEX(Correlations!$F$3:$DA$102,MAX(CN$1,$A98),MIN(CN$1,$A98)))</f>
        <v>0</v>
      </c>
      <c r="CO98">
        <f>IF(CO$1=$A98,1,INDEX(Correlations!$F$3:$DA$102,MAX(CO$1,$A98),MIN(CO$1,$A98)))</f>
        <v>0</v>
      </c>
      <c r="CP98">
        <f>IF(CP$1=$A98,1,INDEX(Correlations!$F$3:$DA$102,MAX(CP$1,$A98),MIN(CP$1,$A98)))</f>
        <v>0</v>
      </c>
      <c r="CQ98">
        <f>IF(CQ$1=$A98,1,INDEX(Correlations!$F$3:$DA$102,MAX(CQ$1,$A98),MIN(CQ$1,$A98)))</f>
        <v>0</v>
      </c>
      <c r="CR98">
        <f>IF(CR$1=$A98,1,INDEX(Correlations!$F$3:$DA$102,MAX(CR$1,$A98),MIN(CR$1,$A98)))</f>
        <v>0</v>
      </c>
      <c r="CS98">
        <f>IF(CS$1=$A98,1,INDEX(Correlations!$F$3:$DA$102,MAX(CS$1,$A98),MIN(CS$1,$A98)))</f>
        <v>0</v>
      </c>
      <c r="CT98">
        <f>IF(CT$1=$A98,1,INDEX(Correlations!$F$3:$DA$102,MAX(CT$1,$A98),MIN(CT$1,$A98)))</f>
        <v>1</v>
      </c>
      <c r="CU98">
        <f>IF(CU$1=$A98,1,INDEX(Correlations!$F$3:$DA$102,MAX(CU$1,$A98),MIN(CU$1,$A98)))</f>
        <v>0</v>
      </c>
      <c r="CV98">
        <f>IF(CV$1=$A98,1,INDEX(Correlations!$F$3:$DA$102,MAX(CV$1,$A98),MIN(CV$1,$A98)))</f>
        <v>0</v>
      </c>
      <c r="CW98">
        <f>IF(CW$1=$A98,1,INDEX(Correlations!$F$3:$DA$102,MAX(CW$1,$A98),MIN(CW$1,$A98)))</f>
        <v>0</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v>
      </c>
      <c r="BU99">
        <f>IF(BU$1=$A99,1,INDEX(Correlations!$F$3:$DA$102,MAX(BU$1,$A99),MIN(BU$1,$A99)))</f>
        <v>0</v>
      </c>
      <c r="BV99">
        <f>IF(BV$1=$A99,1,INDEX(Correlations!$F$3:$DA$102,MAX(BV$1,$A99),MIN(BV$1,$A99)))</f>
        <v>0</v>
      </c>
      <c r="BW99">
        <f>IF(BW$1=$A99,1,INDEX(Correlations!$F$3:$DA$102,MAX(BW$1,$A99),MIN(BW$1,$A99)))</f>
        <v>0</v>
      </c>
      <c r="BX99">
        <f>IF(BX$1=$A99,1,INDEX(Correlations!$F$3:$DA$102,MAX(BX$1,$A99),MIN(BX$1,$A99)))</f>
        <v>0</v>
      </c>
      <c r="BY99">
        <f>IF(BY$1=$A99,1,INDEX(Correlations!$F$3:$DA$102,MAX(BY$1,$A99),MIN(BY$1,$A99)))</f>
        <v>0</v>
      </c>
      <c r="BZ99">
        <f>IF(BZ$1=$A99,1,INDEX(Correlations!$F$3:$DA$102,MAX(BZ$1,$A99),MIN(BZ$1,$A99)))</f>
        <v>0</v>
      </c>
      <c r="CA99">
        <f>IF(CA$1=$A99,1,INDEX(Correlations!$F$3:$DA$102,MAX(CA$1,$A99),MIN(CA$1,$A99)))</f>
        <v>0</v>
      </c>
      <c r="CB99">
        <f>IF(CB$1=$A99,1,INDEX(Correlations!$F$3:$DA$102,MAX(CB$1,$A99),MIN(CB$1,$A99)))</f>
        <v>0</v>
      </c>
      <c r="CC99">
        <f>IF(CC$1=$A99,1,INDEX(Correlations!$F$3:$DA$102,MAX(CC$1,$A99),MIN(CC$1,$A99)))</f>
        <v>0</v>
      </c>
      <c r="CD99">
        <f>IF(CD$1=$A99,1,INDEX(Correlations!$F$3:$DA$102,MAX(CD$1,$A99),MIN(CD$1,$A99)))</f>
        <v>0</v>
      </c>
      <c r="CE99">
        <f>IF(CE$1=$A99,1,INDEX(Correlations!$F$3:$DA$102,MAX(CE$1,$A99),MIN(CE$1,$A99)))</f>
        <v>0</v>
      </c>
      <c r="CF99">
        <f>IF(CF$1=$A99,1,INDEX(Correlations!$F$3:$DA$102,MAX(CF$1,$A99),MIN(CF$1,$A99)))</f>
        <v>0</v>
      </c>
      <c r="CG99">
        <f>IF(CG$1=$A99,1,INDEX(Correlations!$F$3:$DA$102,MAX(CG$1,$A99),MIN(CG$1,$A99)))</f>
        <v>0</v>
      </c>
      <c r="CH99">
        <f>IF(CH$1=$A99,1,INDEX(Correlations!$F$3:$DA$102,MAX(CH$1,$A99),MIN(CH$1,$A99)))</f>
        <v>0</v>
      </c>
      <c r="CI99">
        <f>IF(CI$1=$A99,1,INDEX(Correlations!$F$3:$DA$102,MAX(CI$1,$A99),MIN(CI$1,$A99)))</f>
        <v>0</v>
      </c>
      <c r="CJ99">
        <f>IF(CJ$1=$A99,1,INDEX(Correlations!$F$3:$DA$102,MAX(CJ$1,$A99),MIN(CJ$1,$A99)))</f>
        <v>0</v>
      </c>
      <c r="CK99">
        <f>IF(CK$1=$A99,1,INDEX(Correlations!$F$3:$DA$102,MAX(CK$1,$A99),MIN(CK$1,$A99)))</f>
        <v>0</v>
      </c>
      <c r="CL99">
        <f>IF(CL$1=$A99,1,INDEX(Correlations!$F$3:$DA$102,MAX(CL$1,$A99),MIN(CL$1,$A99)))</f>
        <v>0</v>
      </c>
      <c r="CM99">
        <f>IF(CM$1=$A99,1,INDEX(Correlations!$F$3:$DA$102,MAX(CM$1,$A99),MIN(CM$1,$A99)))</f>
        <v>0</v>
      </c>
      <c r="CN99">
        <f>IF(CN$1=$A99,1,INDEX(Correlations!$F$3:$DA$102,MAX(CN$1,$A99),MIN(CN$1,$A99)))</f>
        <v>0</v>
      </c>
      <c r="CO99">
        <f>IF(CO$1=$A99,1,INDEX(Correlations!$F$3:$DA$102,MAX(CO$1,$A99),MIN(CO$1,$A99)))</f>
        <v>0</v>
      </c>
      <c r="CP99">
        <f>IF(CP$1=$A99,1,INDEX(Correlations!$F$3:$DA$102,MAX(CP$1,$A99),MIN(CP$1,$A99)))</f>
        <v>0</v>
      </c>
      <c r="CQ99">
        <f>IF(CQ$1=$A99,1,INDEX(Correlations!$F$3:$DA$102,MAX(CQ$1,$A99),MIN(CQ$1,$A99)))</f>
        <v>0</v>
      </c>
      <c r="CR99">
        <f>IF(CR$1=$A99,1,INDEX(Correlations!$F$3:$DA$102,MAX(CR$1,$A99),MIN(CR$1,$A99)))</f>
        <v>0</v>
      </c>
      <c r="CS99">
        <f>IF(CS$1=$A99,1,INDEX(Correlations!$F$3:$DA$102,MAX(CS$1,$A99),MIN(CS$1,$A99)))</f>
        <v>0</v>
      </c>
      <c r="CT99">
        <f>IF(CT$1=$A99,1,INDEX(Correlations!$F$3:$DA$102,MAX(CT$1,$A99),MIN(CT$1,$A99)))</f>
        <v>0</v>
      </c>
      <c r="CU99">
        <f>IF(CU$1=$A99,1,INDEX(Correlations!$F$3:$DA$102,MAX(CU$1,$A99),MIN(CU$1,$A99)))</f>
        <v>1</v>
      </c>
      <c r="CV99">
        <f>IF(CV$1=$A99,1,INDEX(Correlations!$F$3:$DA$102,MAX(CV$1,$A99),MIN(CV$1,$A99)))</f>
        <v>0</v>
      </c>
      <c r="CW99">
        <f>IF(CW$1=$A99,1,INDEX(Correlations!$F$3:$DA$102,MAX(CW$1,$A99),MIN(CW$1,$A99)))</f>
        <v>0</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v>
      </c>
      <c r="BU100">
        <f>IF(BU$1=$A100,1,INDEX(Correlations!$F$3:$DA$102,MAX(BU$1,$A100),MIN(BU$1,$A100)))</f>
        <v>0</v>
      </c>
      <c r="BV100">
        <f>IF(BV$1=$A100,1,INDEX(Correlations!$F$3:$DA$102,MAX(BV$1,$A100),MIN(BV$1,$A100)))</f>
        <v>0</v>
      </c>
      <c r="BW100">
        <f>IF(BW$1=$A100,1,INDEX(Correlations!$F$3:$DA$102,MAX(BW$1,$A100),MIN(BW$1,$A100)))</f>
        <v>0</v>
      </c>
      <c r="BX100">
        <f>IF(BX$1=$A100,1,INDEX(Correlations!$F$3:$DA$102,MAX(BX$1,$A100),MIN(BX$1,$A100)))</f>
        <v>0</v>
      </c>
      <c r="BY100">
        <f>IF(BY$1=$A100,1,INDEX(Correlations!$F$3:$DA$102,MAX(BY$1,$A100),MIN(BY$1,$A100)))</f>
        <v>0</v>
      </c>
      <c r="BZ100">
        <f>IF(BZ$1=$A100,1,INDEX(Correlations!$F$3:$DA$102,MAX(BZ$1,$A100),MIN(BZ$1,$A100)))</f>
        <v>0</v>
      </c>
      <c r="CA100">
        <f>IF(CA$1=$A100,1,INDEX(Correlations!$F$3:$DA$102,MAX(CA$1,$A100),MIN(CA$1,$A100)))</f>
        <v>0</v>
      </c>
      <c r="CB100">
        <f>IF(CB$1=$A100,1,INDEX(Correlations!$F$3:$DA$102,MAX(CB$1,$A100),MIN(CB$1,$A100)))</f>
        <v>0</v>
      </c>
      <c r="CC100">
        <f>IF(CC$1=$A100,1,INDEX(Correlations!$F$3:$DA$102,MAX(CC$1,$A100),MIN(CC$1,$A100)))</f>
        <v>0</v>
      </c>
      <c r="CD100">
        <f>IF(CD$1=$A100,1,INDEX(Correlations!$F$3:$DA$102,MAX(CD$1,$A100),MIN(CD$1,$A100)))</f>
        <v>0</v>
      </c>
      <c r="CE100">
        <f>IF(CE$1=$A100,1,INDEX(Correlations!$F$3:$DA$102,MAX(CE$1,$A100),MIN(CE$1,$A100)))</f>
        <v>0</v>
      </c>
      <c r="CF100">
        <f>IF(CF$1=$A100,1,INDEX(Correlations!$F$3:$DA$102,MAX(CF$1,$A100),MIN(CF$1,$A100)))</f>
        <v>0</v>
      </c>
      <c r="CG100">
        <f>IF(CG$1=$A100,1,INDEX(Correlations!$F$3:$DA$102,MAX(CG$1,$A100),MIN(CG$1,$A100)))</f>
        <v>0</v>
      </c>
      <c r="CH100">
        <f>IF(CH$1=$A100,1,INDEX(Correlations!$F$3:$DA$102,MAX(CH$1,$A100),MIN(CH$1,$A100)))</f>
        <v>0</v>
      </c>
      <c r="CI100">
        <f>IF(CI$1=$A100,1,INDEX(Correlations!$F$3:$DA$102,MAX(CI$1,$A100),MIN(CI$1,$A100)))</f>
        <v>0</v>
      </c>
      <c r="CJ100">
        <f>IF(CJ$1=$A100,1,INDEX(Correlations!$F$3:$DA$102,MAX(CJ$1,$A100),MIN(CJ$1,$A100)))</f>
        <v>0</v>
      </c>
      <c r="CK100">
        <f>IF(CK$1=$A100,1,INDEX(Correlations!$F$3:$DA$102,MAX(CK$1,$A100),MIN(CK$1,$A100)))</f>
        <v>0</v>
      </c>
      <c r="CL100">
        <f>IF(CL$1=$A100,1,INDEX(Correlations!$F$3:$DA$102,MAX(CL$1,$A100),MIN(CL$1,$A100)))</f>
        <v>0</v>
      </c>
      <c r="CM100">
        <f>IF(CM$1=$A100,1,INDEX(Correlations!$F$3:$DA$102,MAX(CM$1,$A100),MIN(CM$1,$A100)))</f>
        <v>0</v>
      </c>
      <c r="CN100">
        <f>IF(CN$1=$A100,1,INDEX(Correlations!$F$3:$DA$102,MAX(CN$1,$A100),MIN(CN$1,$A100)))</f>
        <v>0</v>
      </c>
      <c r="CO100">
        <f>IF(CO$1=$A100,1,INDEX(Correlations!$F$3:$DA$102,MAX(CO$1,$A100),MIN(CO$1,$A100)))</f>
        <v>0</v>
      </c>
      <c r="CP100">
        <f>IF(CP$1=$A100,1,INDEX(Correlations!$F$3:$DA$102,MAX(CP$1,$A100),MIN(CP$1,$A100)))</f>
        <v>0</v>
      </c>
      <c r="CQ100">
        <f>IF(CQ$1=$A100,1,INDEX(Correlations!$F$3:$DA$102,MAX(CQ$1,$A100),MIN(CQ$1,$A100)))</f>
        <v>0</v>
      </c>
      <c r="CR100">
        <f>IF(CR$1=$A100,1,INDEX(Correlations!$F$3:$DA$102,MAX(CR$1,$A100),MIN(CR$1,$A100)))</f>
        <v>0</v>
      </c>
      <c r="CS100">
        <f>IF(CS$1=$A100,1,INDEX(Correlations!$F$3:$DA$102,MAX(CS$1,$A100),MIN(CS$1,$A100)))</f>
        <v>0</v>
      </c>
      <c r="CT100">
        <f>IF(CT$1=$A100,1,INDEX(Correlations!$F$3:$DA$102,MAX(CT$1,$A100),MIN(CT$1,$A100)))</f>
        <v>0</v>
      </c>
      <c r="CU100">
        <f>IF(CU$1=$A100,1,INDEX(Correlations!$F$3:$DA$102,MAX(CU$1,$A100),MIN(CU$1,$A100)))</f>
        <v>0</v>
      </c>
      <c r="CV100">
        <f>IF(CV$1=$A100,1,INDEX(Correlations!$F$3:$DA$102,MAX(CV$1,$A100),MIN(CV$1,$A100)))</f>
        <v>1</v>
      </c>
      <c r="CW100">
        <f>IF(CW$1=$A100,1,INDEX(Correlations!$F$3:$DA$102,MAX(CW$1,$A100),MIN(CW$1,$A100)))</f>
        <v>0</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v>
      </c>
      <c r="BU101">
        <f>IF(BU$1=$A101,1,INDEX(Correlations!$F$3:$DA$102,MAX(BU$1,$A101),MIN(BU$1,$A101)))</f>
        <v>0</v>
      </c>
      <c r="BV101">
        <f>IF(BV$1=$A101,1,INDEX(Correlations!$F$3:$DA$102,MAX(BV$1,$A101),MIN(BV$1,$A101)))</f>
        <v>0</v>
      </c>
      <c r="BW101">
        <f>IF(BW$1=$A101,1,INDEX(Correlations!$F$3:$DA$102,MAX(BW$1,$A101),MIN(BW$1,$A101)))</f>
        <v>0</v>
      </c>
      <c r="BX101">
        <f>IF(BX$1=$A101,1,INDEX(Correlations!$F$3:$DA$102,MAX(BX$1,$A101),MIN(BX$1,$A101)))</f>
        <v>0</v>
      </c>
      <c r="BY101">
        <f>IF(BY$1=$A101,1,INDEX(Correlations!$F$3:$DA$102,MAX(BY$1,$A101),MIN(BY$1,$A101)))</f>
        <v>0</v>
      </c>
      <c r="BZ101">
        <f>IF(BZ$1=$A101,1,INDEX(Correlations!$F$3:$DA$102,MAX(BZ$1,$A101),MIN(BZ$1,$A101)))</f>
        <v>0</v>
      </c>
      <c r="CA101">
        <f>IF(CA$1=$A101,1,INDEX(Correlations!$F$3:$DA$102,MAX(CA$1,$A101),MIN(CA$1,$A101)))</f>
        <v>0</v>
      </c>
      <c r="CB101">
        <f>IF(CB$1=$A101,1,INDEX(Correlations!$F$3:$DA$102,MAX(CB$1,$A101),MIN(CB$1,$A101)))</f>
        <v>0</v>
      </c>
      <c r="CC101">
        <f>IF(CC$1=$A101,1,INDEX(Correlations!$F$3:$DA$102,MAX(CC$1,$A101),MIN(CC$1,$A101)))</f>
        <v>0</v>
      </c>
      <c r="CD101">
        <f>IF(CD$1=$A101,1,INDEX(Correlations!$F$3:$DA$102,MAX(CD$1,$A101),MIN(CD$1,$A101)))</f>
        <v>0</v>
      </c>
      <c r="CE101">
        <f>IF(CE$1=$A101,1,INDEX(Correlations!$F$3:$DA$102,MAX(CE$1,$A101),MIN(CE$1,$A101)))</f>
        <v>0</v>
      </c>
      <c r="CF101">
        <f>IF(CF$1=$A101,1,INDEX(Correlations!$F$3:$DA$102,MAX(CF$1,$A101),MIN(CF$1,$A101)))</f>
        <v>0</v>
      </c>
      <c r="CG101">
        <f>IF(CG$1=$A101,1,INDEX(Correlations!$F$3:$DA$102,MAX(CG$1,$A101),MIN(CG$1,$A101)))</f>
        <v>0</v>
      </c>
      <c r="CH101">
        <f>IF(CH$1=$A101,1,INDEX(Correlations!$F$3:$DA$102,MAX(CH$1,$A101),MIN(CH$1,$A101)))</f>
        <v>0</v>
      </c>
      <c r="CI101">
        <f>IF(CI$1=$A101,1,INDEX(Correlations!$F$3:$DA$102,MAX(CI$1,$A101),MIN(CI$1,$A101)))</f>
        <v>0</v>
      </c>
      <c r="CJ101">
        <f>IF(CJ$1=$A101,1,INDEX(Correlations!$F$3:$DA$102,MAX(CJ$1,$A101),MIN(CJ$1,$A101)))</f>
        <v>0</v>
      </c>
      <c r="CK101">
        <f>IF(CK$1=$A101,1,INDEX(Correlations!$F$3:$DA$102,MAX(CK$1,$A101),MIN(CK$1,$A101)))</f>
        <v>0</v>
      </c>
      <c r="CL101">
        <f>IF(CL$1=$A101,1,INDEX(Correlations!$F$3:$DA$102,MAX(CL$1,$A101),MIN(CL$1,$A101)))</f>
        <v>0</v>
      </c>
      <c r="CM101">
        <f>IF(CM$1=$A101,1,INDEX(Correlations!$F$3:$DA$102,MAX(CM$1,$A101),MIN(CM$1,$A101)))</f>
        <v>0</v>
      </c>
      <c r="CN101">
        <f>IF(CN$1=$A101,1,INDEX(Correlations!$F$3:$DA$102,MAX(CN$1,$A101),MIN(CN$1,$A101)))</f>
        <v>0</v>
      </c>
      <c r="CO101">
        <f>IF(CO$1=$A101,1,INDEX(Correlations!$F$3:$DA$102,MAX(CO$1,$A101),MIN(CO$1,$A101)))</f>
        <v>0</v>
      </c>
      <c r="CP101">
        <f>IF(CP$1=$A101,1,INDEX(Correlations!$F$3:$DA$102,MAX(CP$1,$A101),MIN(CP$1,$A101)))</f>
        <v>0</v>
      </c>
      <c r="CQ101">
        <f>IF(CQ$1=$A101,1,INDEX(Correlations!$F$3:$DA$102,MAX(CQ$1,$A101),MIN(CQ$1,$A101)))</f>
        <v>0</v>
      </c>
      <c r="CR101">
        <f>IF(CR$1=$A101,1,INDEX(Correlations!$F$3:$DA$102,MAX(CR$1,$A101),MIN(CR$1,$A101)))</f>
        <v>0</v>
      </c>
      <c r="CS101">
        <f>IF(CS$1=$A101,1,INDEX(Correlations!$F$3:$DA$102,MAX(CS$1,$A101),MIN(CS$1,$A101)))</f>
        <v>0</v>
      </c>
      <c r="CT101">
        <f>IF(CT$1=$A101,1,INDEX(Correlations!$F$3:$DA$102,MAX(CT$1,$A101),MIN(CT$1,$A101)))</f>
        <v>0</v>
      </c>
      <c r="CU101">
        <f>IF(CU$1=$A101,1,INDEX(Correlations!$F$3:$DA$102,MAX(CU$1,$A101),MIN(CU$1,$A101)))</f>
        <v>0</v>
      </c>
      <c r="CV101">
        <f>IF(CV$1=$A101,1,INDEX(Correlations!$F$3:$DA$102,MAX(CV$1,$A101),MIN(CV$1,$A101)))</f>
        <v>0</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E98884C1-5EF4-43DC-AD59-38F2DA0FD544}">
  <ds:schemaRefs>
    <ds:schemaRef ds:uri="http://schemas.microsoft.com/sharepoint/v3/contenttype/forms"/>
  </ds:schemaRefs>
</ds:datastoreItem>
</file>

<file path=customXml/itemProps3.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cp:lastModifiedBy>
  <dcterms:created xsi:type="dcterms:W3CDTF">2004-05-31T18:16:36Z</dcterms:created>
  <dcterms:modified xsi:type="dcterms:W3CDTF">2023-04-13T16:35:08Z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