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cts_EDRisk\DG_2013_InfoRM\INFORM\Subnational models\Regional\SAHEL\Output\2017 June\"/>
    </mc:Choice>
  </mc:AlternateContent>
  <bookViews>
    <workbookView xWindow="0" yWindow="0" windowWidth="28800" windowHeight="12300" tabRatio="821" activeTab="2"/>
  </bookViews>
  <sheets>
    <sheet name="Home" sheetId="73" r:id="rId1"/>
    <sheet name="Table of Contents" sheetId="72" r:id="rId2"/>
    <sheet name="INFORM SAHEL June 2017 (a-z)" sheetId="5" r:id="rId3"/>
    <sheet name="Hazard &amp; Exposure" sheetId="75" r:id="rId4"/>
    <sheet name="Vulnerability" sheetId="3" r:id="rId5"/>
    <sheet name="Lack of Coping Capacity" sheetId="4" r:id="rId6"/>
    <sheet name="Indicator Data" sheetId="74" r:id="rId7"/>
    <sheet name="Indicator Data (national)" sheetId="78" state="hidden" r:id="rId8"/>
    <sheet name="Indicator Metadata" sheetId="76" r:id="rId9"/>
  </sheets>
  <definedNames>
    <definedName name="_2012.06.11___GFM_Indicator_List" localSheetId="8">'Indicator Metadata'!$F$15:$M$50</definedName>
    <definedName name="_xlnm._FilterDatabase" localSheetId="3" hidden="1">'Hazard &amp; Exposure'!$A$2:$AD$2</definedName>
    <definedName name="_xlnm._FilterDatabase" localSheetId="6" hidden="1">'Indicator Data'!$A$4:$BG$4</definedName>
    <definedName name="_xlnm._FilterDatabase" localSheetId="2" hidden="1">'INFORM SAHEL June 2017 (a-z)'!$A$3:$AI$3</definedName>
    <definedName name="_xlnm._FilterDatabase" localSheetId="5" hidden="1">'Lack of Coping Capacity'!$A$2:$Y$2</definedName>
    <definedName name="_xlnm._FilterDatabase" localSheetId="4" hidden="1">Vulnerability!$A$2:$AR$2</definedName>
    <definedName name="_Key1" localSheetId="3" hidden="1">#REF!</definedName>
    <definedName name="_Key1" localSheetId="7" hidden="1">#REF!</definedName>
    <definedName name="_Key1" hidden="1">#REF!</definedName>
    <definedName name="_Order1" hidden="1">255</definedName>
    <definedName name="_Sort" localSheetId="3" hidden="1">#REF!</definedName>
    <definedName name="_Sort" localSheetId="7" hidden="1">#REF!</definedName>
    <definedName name="_Sort" hidden="1">#REF!</definedName>
    <definedName name="_xlnm.Print_Area" localSheetId="2">'INFORM SAHEL June 2017 (a-z)'!$A$1:$AI$12</definedName>
    <definedName name="_xlnm.Print_Titles" localSheetId="8">'Indicator Metadata'!$1:$2</definedName>
    <definedName name="_xlnm.Print_Titles" localSheetId="2">'INFORM SAHEL June 2017 (a-z)'!$2:$2</definedName>
  </definedNames>
  <calcPr calcId="171027"/>
</workbook>
</file>

<file path=xl/calcChain.xml><?xml version="1.0" encoding="utf-8"?>
<calcChain xmlns="http://schemas.openxmlformats.org/spreadsheetml/2006/main">
  <c r="R4" i="75" l="1"/>
  <c r="R5" i="75"/>
  <c r="R6" i="75"/>
  <c r="R7" i="75"/>
  <c r="R8" i="75"/>
  <c r="R9" i="75"/>
  <c r="R10" i="75"/>
  <c r="R11" i="75"/>
  <c r="R12" i="75"/>
  <c r="R13" i="75"/>
  <c r="R14" i="75"/>
  <c r="R15" i="75"/>
  <c r="R16" i="75"/>
  <c r="R17" i="75"/>
  <c r="R18" i="75"/>
  <c r="R19" i="75"/>
  <c r="R20" i="75"/>
  <c r="R21" i="75"/>
  <c r="R22" i="75"/>
  <c r="R23" i="75"/>
  <c r="R24" i="75"/>
  <c r="R25" i="75"/>
  <c r="R26" i="75"/>
  <c r="R27" i="75"/>
  <c r="R28" i="75"/>
  <c r="R29" i="75"/>
  <c r="R30" i="75"/>
  <c r="R31" i="75"/>
  <c r="R32" i="75"/>
  <c r="R33" i="75"/>
  <c r="R34" i="75"/>
  <c r="R35" i="75"/>
  <c r="R36" i="75"/>
  <c r="R37" i="75"/>
  <c r="R38" i="75"/>
  <c r="R39" i="75"/>
  <c r="R40" i="75"/>
  <c r="R41" i="75"/>
  <c r="R42" i="75"/>
  <c r="R43" i="75"/>
  <c r="R44" i="75"/>
  <c r="R45" i="75"/>
  <c r="R46" i="75"/>
  <c r="R47" i="75"/>
  <c r="R48" i="75"/>
  <c r="R49" i="75"/>
  <c r="R50" i="75"/>
  <c r="R51" i="75"/>
  <c r="R52" i="75"/>
  <c r="R53" i="75"/>
  <c r="R54" i="75"/>
  <c r="R55" i="75"/>
  <c r="R56" i="75"/>
  <c r="R57" i="75"/>
  <c r="R58" i="75"/>
  <c r="R59" i="75"/>
  <c r="R60" i="75"/>
  <c r="R61" i="75"/>
  <c r="R62" i="75"/>
  <c r="R63" i="75"/>
  <c r="R64" i="75"/>
  <c r="R65" i="75"/>
  <c r="R66" i="75"/>
  <c r="R67" i="75"/>
  <c r="R68" i="75"/>
  <c r="R69" i="75"/>
  <c r="R70" i="75"/>
  <c r="R71" i="75"/>
  <c r="R72" i="75"/>
  <c r="R73" i="75"/>
  <c r="R74" i="75"/>
  <c r="R75" i="75"/>
  <c r="R76" i="75"/>
  <c r="R77" i="75"/>
  <c r="R78" i="75"/>
  <c r="R79" i="75"/>
  <c r="R80" i="75"/>
  <c r="R81" i="75"/>
  <c r="R82" i="75"/>
  <c r="R83" i="75"/>
  <c r="R84" i="75"/>
  <c r="R85" i="75"/>
  <c r="R86" i="75"/>
  <c r="R87" i="75"/>
  <c r="R88" i="75"/>
  <c r="R89" i="75"/>
  <c r="R90" i="75"/>
  <c r="R91" i="75"/>
  <c r="R92" i="75"/>
  <c r="R93" i="75"/>
  <c r="R94" i="75"/>
  <c r="R95" i="75"/>
  <c r="R96" i="75"/>
  <c r="R97" i="75"/>
  <c r="R98" i="75"/>
  <c r="R99" i="75"/>
  <c r="R100" i="75"/>
  <c r="R101" i="75"/>
  <c r="R102" i="75"/>
  <c r="R103" i="75"/>
  <c r="R104" i="75"/>
  <c r="R105" i="75"/>
  <c r="R106" i="75"/>
  <c r="R107" i="75"/>
  <c r="R108" i="75"/>
  <c r="R109" i="75"/>
  <c r="R110" i="75"/>
  <c r="R111" i="75"/>
  <c r="R112" i="75"/>
  <c r="R113" i="75"/>
  <c r="R114" i="75"/>
  <c r="R115" i="75"/>
  <c r="R116" i="75"/>
  <c r="R117" i="75"/>
  <c r="R118" i="75"/>
  <c r="R119" i="75"/>
  <c r="R120" i="75"/>
  <c r="R121" i="75"/>
  <c r="R122" i="75"/>
  <c r="R123" i="75"/>
  <c r="R124" i="75"/>
  <c r="R125" i="75"/>
  <c r="R126" i="75"/>
  <c r="R127" i="75"/>
  <c r="R128" i="75"/>
  <c r="R129" i="75"/>
  <c r="R130" i="75"/>
  <c r="R131" i="75"/>
  <c r="R132" i="75"/>
  <c r="R133" i="75"/>
  <c r="R134" i="75"/>
  <c r="R135" i="75"/>
  <c r="R136" i="75"/>
  <c r="R137" i="75"/>
  <c r="R3" i="75"/>
  <c r="D121" i="75" l="1"/>
  <c r="E121" i="75"/>
  <c r="S121" i="75" s="1"/>
  <c r="E122" i="5" s="1"/>
  <c r="F121" i="75"/>
  <c r="G121" i="75"/>
  <c r="J121" i="75"/>
  <c r="K121" i="75"/>
  <c r="M121" i="75" s="1"/>
  <c r="L121" i="75"/>
  <c r="N121" i="75" s="1"/>
  <c r="O121" i="75"/>
  <c r="X121" i="75"/>
  <c r="Y121" i="75"/>
  <c r="AA121" i="75"/>
  <c r="AB121" i="75"/>
  <c r="D122" i="75"/>
  <c r="E122" i="75"/>
  <c r="S122" i="75" s="1"/>
  <c r="E123" i="5" s="1"/>
  <c r="F122" i="75"/>
  <c r="G122" i="75"/>
  <c r="J122" i="75"/>
  <c r="K122" i="75"/>
  <c r="M122" i="75" s="1"/>
  <c r="T122" i="75" s="1"/>
  <c r="F123" i="5" s="1"/>
  <c r="L122" i="75"/>
  <c r="N122" i="75" s="1"/>
  <c r="O122" i="75"/>
  <c r="X122" i="75"/>
  <c r="Y122" i="75"/>
  <c r="AA122" i="75"/>
  <c r="AB122" i="75"/>
  <c r="D123" i="75"/>
  <c r="E123" i="75"/>
  <c r="S123" i="75" s="1"/>
  <c r="E124" i="5" s="1"/>
  <c r="F123" i="75"/>
  <c r="G123" i="75"/>
  <c r="J123" i="75"/>
  <c r="K123" i="75"/>
  <c r="M123" i="75" s="1"/>
  <c r="L123" i="75"/>
  <c r="N123" i="75" s="1"/>
  <c r="O123" i="75"/>
  <c r="X123" i="75"/>
  <c r="Y123" i="75"/>
  <c r="AA123" i="75"/>
  <c r="AB123" i="75"/>
  <c r="D124" i="75"/>
  <c r="E124" i="75"/>
  <c r="S124" i="75" s="1"/>
  <c r="E125" i="5" s="1"/>
  <c r="F124" i="75"/>
  <c r="G124" i="75"/>
  <c r="J124" i="75"/>
  <c r="K124" i="75"/>
  <c r="M124" i="75" s="1"/>
  <c r="L124" i="75"/>
  <c r="N124" i="75" s="1"/>
  <c r="O124" i="75"/>
  <c r="X124" i="75"/>
  <c r="Y124" i="75"/>
  <c r="AA124" i="75"/>
  <c r="AB124" i="75"/>
  <c r="D125" i="75"/>
  <c r="E125" i="75"/>
  <c r="S125" i="75" s="1"/>
  <c r="E126" i="5" s="1"/>
  <c r="F125" i="75"/>
  <c r="G125" i="75"/>
  <c r="J125" i="75"/>
  <c r="K125" i="75"/>
  <c r="M125" i="75" s="1"/>
  <c r="L125" i="75"/>
  <c r="N125" i="75" s="1"/>
  <c r="O125" i="75"/>
  <c r="X125" i="75"/>
  <c r="Y125" i="75"/>
  <c r="AA125" i="75"/>
  <c r="AB125" i="75"/>
  <c r="D126" i="75"/>
  <c r="E126" i="75"/>
  <c r="S126" i="75" s="1"/>
  <c r="E127" i="5" s="1"/>
  <c r="F126" i="75"/>
  <c r="G126" i="75"/>
  <c r="J126" i="75"/>
  <c r="K126" i="75"/>
  <c r="M126" i="75" s="1"/>
  <c r="L126" i="75"/>
  <c r="N126" i="75" s="1"/>
  <c r="O126" i="75"/>
  <c r="X126" i="75"/>
  <c r="Y126" i="75"/>
  <c r="AA126" i="75"/>
  <c r="AB126" i="75"/>
  <c r="AC126" i="75" s="1"/>
  <c r="D127" i="75"/>
  <c r="E127" i="75"/>
  <c r="S127" i="75" s="1"/>
  <c r="E128" i="5" s="1"/>
  <c r="F127" i="75"/>
  <c r="G127" i="75"/>
  <c r="J127" i="75"/>
  <c r="K127" i="75"/>
  <c r="M127" i="75" s="1"/>
  <c r="L127" i="75"/>
  <c r="N127" i="75" s="1"/>
  <c r="P127" i="75" s="1"/>
  <c r="O127" i="75"/>
  <c r="X127" i="75"/>
  <c r="Y127" i="75"/>
  <c r="Z127" i="75" s="1"/>
  <c r="AA127" i="75"/>
  <c r="AB127" i="75"/>
  <c r="D128" i="75"/>
  <c r="E128" i="75"/>
  <c r="S128" i="75" s="1"/>
  <c r="E129" i="5" s="1"/>
  <c r="F128" i="75"/>
  <c r="G128" i="75"/>
  <c r="J128" i="75"/>
  <c r="K128" i="75"/>
  <c r="M128" i="75" s="1"/>
  <c r="L128" i="75"/>
  <c r="N128" i="75" s="1"/>
  <c r="O128" i="75"/>
  <c r="X128" i="75"/>
  <c r="Y128" i="75"/>
  <c r="Z128" i="75" s="1"/>
  <c r="K129" i="5" s="1"/>
  <c r="AA128" i="75"/>
  <c r="AB128" i="75"/>
  <c r="D129" i="75"/>
  <c r="E129" i="75"/>
  <c r="S129" i="75" s="1"/>
  <c r="E130" i="5" s="1"/>
  <c r="F129" i="75"/>
  <c r="G129" i="75"/>
  <c r="J129" i="75"/>
  <c r="K129" i="75"/>
  <c r="M129" i="75" s="1"/>
  <c r="L129" i="75"/>
  <c r="N129" i="75" s="1"/>
  <c r="O129" i="75"/>
  <c r="X129" i="75"/>
  <c r="Y129" i="75"/>
  <c r="AA129" i="75"/>
  <c r="AB129" i="75"/>
  <c r="D130" i="75"/>
  <c r="E130" i="75"/>
  <c r="S130" i="75" s="1"/>
  <c r="E131" i="5" s="1"/>
  <c r="F130" i="75"/>
  <c r="G130" i="75"/>
  <c r="J130" i="75"/>
  <c r="K130" i="75"/>
  <c r="M130" i="75" s="1"/>
  <c r="L130" i="75"/>
  <c r="N130" i="75" s="1"/>
  <c r="O130" i="75"/>
  <c r="X130" i="75"/>
  <c r="Y130" i="75"/>
  <c r="AA130" i="75"/>
  <c r="AB130" i="75"/>
  <c r="D131" i="75"/>
  <c r="E131" i="75"/>
  <c r="S131" i="75" s="1"/>
  <c r="E132" i="5" s="1"/>
  <c r="F131" i="75"/>
  <c r="G131" i="75"/>
  <c r="J131" i="75"/>
  <c r="K131" i="75"/>
  <c r="M131" i="75" s="1"/>
  <c r="L131" i="75"/>
  <c r="N131" i="75" s="1"/>
  <c r="O131" i="75"/>
  <c r="X131" i="75"/>
  <c r="Y131" i="75"/>
  <c r="AA131" i="75"/>
  <c r="AB131" i="75"/>
  <c r="D132" i="75"/>
  <c r="E132" i="75"/>
  <c r="S132" i="75" s="1"/>
  <c r="E133" i="5" s="1"/>
  <c r="F132" i="75"/>
  <c r="G132" i="75"/>
  <c r="J132" i="75"/>
  <c r="K132" i="75"/>
  <c r="M132" i="75" s="1"/>
  <c r="T132" i="75" s="1"/>
  <c r="F133" i="5" s="1"/>
  <c r="L132" i="75"/>
  <c r="N132" i="75" s="1"/>
  <c r="O132" i="75"/>
  <c r="X132" i="75"/>
  <c r="Y132" i="75"/>
  <c r="AA132" i="75"/>
  <c r="AB132" i="75"/>
  <c r="D133" i="75"/>
  <c r="E133" i="75"/>
  <c r="S133" i="75" s="1"/>
  <c r="E134" i="5" s="1"/>
  <c r="F133" i="75"/>
  <c r="G133" i="75"/>
  <c r="J133" i="75"/>
  <c r="K133" i="75"/>
  <c r="M133" i="75" s="1"/>
  <c r="L133" i="75"/>
  <c r="N133" i="75" s="1"/>
  <c r="O133" i="75"/>
  <c r="X133" i="75"/>
  <c r="Y133" i="75"/>
  <c r="AA133" i="75"/>
  <c r="AB133" i="75"/>
  <c r="D134" i="75"/>
  <c r="E134" i="75"/>
  <c r="S134" i="75" s="1"/>
  <c r="E135" i="5" s="1"/>
  <c r="F134" i="75"/>
  <c r="G134" i="75"/>
  <c r="J134" i="75"/>
  <c r="K134" i="75"/>
  <c r="M134" i="75" s="1"/>
  <c r="T134" i="75" s="1"/>
  <c r="F135" i="5" s="1"/>
  <c r="L134" i="75"/>
  <c r="N134" i="75" s="1"/>
  <c r="O134" i="75"/>
  <c r="X134" i="75"/>
  <c r="Y134" i="75"/>
  <c r="AA134" i="75"/>
  <c r="AB134" i="75"/>
  <c r="D135" i="75"/>
  <c r="E135" i="75"/>
  <c r="S135" i="75" s="1"/>
  <c r="E136" i="5" s="1"/>
  <c r="F135" i="75"/>
  <c r="G135" i="75"/>
  <c r="J135" i="75"/>
  <c r="K135" i="75"/>
  <c r="M135" i="75" s="1"/>
  <c r="T135" i="75" s="1"/>
  <c r="F136" i="5" s="1"/>
  <c r="L135" i="75"/>
  <c r="N135" i="75" s="1"/>
  <c r="O135" i="75"/>
  <c r="X135" i="75"/>
  <c r="Y135" i="75"/>
  <c r="AA135" i="75"/>
  <c r="AB135" i="75"/>
  <c r="D136" i="75"/>
  <c r="E136" i="75"/>
  <c r="S136" i="75" s="1"/>
  <c r="E137" i="5" s="1"/>
  <c r="F136" i="75"/>
  <c r="G136" i="75"/>
  <c r="J136" i="75"/>
  <c r="K136" i="75"/>
  <c r="M136" i="75" s="1"/>
  <c r="L136" i="75"/>
  <c r="N136" i="75" s="1"/>
  <c r="O136" i="75"/>
  <c r="X136" i="75"/>
  <c r="Y136" i="75"/>
  <c r="AA136" i="75"/>
  <c r="AB136" i="75"/>
  <c r="D137" i="75"/>
  <c r="E137" i="75"/>
  <c r="S137" i="75" s="1"/>
  <c r="E138" i="5" s="1"/>
  <c r="F137" i="75"/>
  <c r="G137" i="75"/>
  <c r="J137" i="75"/>
  <c r="K137" i="75"/>
  <c r="M137" i="75" s="1"/>
  <c r="L137" i="75"/>
  <c r="N137" i="75" s="1"/>
  <c r="O137" i="75"/>
  <c r="X137" i="75"/>
  <c r="Y137" i="75"/>
  <c r="AA137" i="75"/>
  <c r="AB137" i="75"/>
  <c r="D120" i="75"/>
  <c r="E120" i="75"/>
  <c r="S120" i="75" s="1"/>
  <c r="E121" i="5" s="1"/>
  <c r="F120" i="75"/>
  <c r="G120" i="75"/>
  <c r="J120" i="75"/>
  <c r="K120" i="75"/>
  <c r="M120" i="75" s="1"/>
  <c r="T120" i="75" s="1"/>
  <c r="F121" i="5" s="1"/>
  <c r="L120" i="75"/>
  <c r="N120" i="75" s="1"/>
  <c r="O120" i="75"/>
  <c r="X120" i="75"/>
  <c r="Y120" i="75"/>
  <c r="AA120" i="75"/>
  <c r="AB120" i="75"/>
  <c r="D4" i="75"/>
  <c r="E4" i="75"/>
  <c r="S4" i="75" s="1"/>
  <c r="E5" i="5" s="1"/>
  <c r="F4" i="75"/>
  <c r="G4" i="75"/>
  <c r="J4" i="75"/>
  <c r="K4" i="75"/>
  <c r="M4" i="75" s="1"/>
  <c r="L4" i="75"/>
  <c r="N4" i="75" s="1"/>
  <c r="O4" i="75"/>
  <c r="X4" i="75"/>
  <c r="Y4" i="75"/>
  <c r="AA4" i="75"/>
  <c r="AB4" i="75"/>
  <c r="D5" i="75"/>
  <c r="E5" i="75"/>
  <c r="S5" i="75" s="1"/>
  <c r="E6" i="5" s="1"/>
  <c r="F5" i="75"/>
  <c r="G5" i="75"/>
  <c r="J5" i="75"/>
  <c r="K5" i="75"/>
  <c r="M5" i="75" s="1"/>
  <c r="L5" i="75"/>
  <c r="N5" i="75" s="1"/>
  <c r="O5" i="75"/>
  <c r="X5" i="75"/>
  <c r="Y5" i="75"/>
  <c r="AA5" i="75"/>
  <c r="AB5" i="75"/>
  <c r="D6" i="75"/>
  <c r="E6" i="75"/>
  <c r="S6" i="75" s="1"/>
  <c r="E7" i="5" s="1"/>
  <c r="F6" i="75"/>
  <c r="G6" i="75"/>
  <c r="J6" i="75"/>
  <c r="K6" i="75"/>
  <c r="M6" i="75" s="1"/>
  <c r="L6" i="75"/>
  <c r="N6" i="75" s="1"/>
  <c r="O6" i="75"/>
  <c r="X6" i="75"/>
  <c r="Y6" i="75"/>
  <c r="AA6" i="75"/>
  <c r="AB6" i="75"/>
  <c r="D7" i="75"/>
  <c r="E7" i="75"/>
  <c r="S7" i="75" s="1"/>
  <c r="E8" i="5" s="1"/>
  <c r="F7" i="75"/>
  <c r="G7" i="75"/>
  <c r="J7" i="75"/>
  <c r="K7" i="75"/>
  <c r="M7" i="75" s="1"/>
  <c r="L7" i="75"/>
  <c r="N7" i="75" s="1"/>
  <c r="O7" i="75"/>
  <c r="X7" i="75"/>
  <c r="Y7" i="75"/>
  <c r="AA7" i="75"/>
  <c r="AB7" i="75"/>
  <c r="D8" i="75"/>
  <c r="E8" i="75"/>
  <c r="S8" i="75" s="1"/>
  <c r="E9" i="5" s="1"/>
  <c r="F8" i="75"/>
  <c r="G8" i="75"/>
  <c r="J8" i="75"/>
  <c r="K8" i="75"/>
  <c r="M8" i="75" s="1"/>
  <c r="L8" i="75"/>
  <c r="N8" i="75" s="1"/>
  <c r="O8" i="75"/>
  <c r="X8" i="75"/>
  <c r="Y8" i="75"/>
  <c r="AA8" i="75"/>
  <c r="AB8" i="75"/>
  <c r="D9" i="75"/>
  <c r="E9" i="75"/>
  <c r="S9" i="75" s="1"/>
  <c r="E10" i="5" s="1"/>
  <c r="F9" i="75"/>
  <c r="G9" i="75"/>
  <c r="H9" i="75" s="1"/>
  <c r="I9" i="75" s="1"/>
  <c r="U9" i="75" s="1"/>
  <c r="G10" i="5" s="1"/>
  <c r="J9" i="75"/>
  <c r="K9" i="75"/>
  <c r="M9" i="75" s="1"/>
  <c r="L9" i="75"/>
  <c r="N9" i="75" s="1"/>
  <c r="O9" i="75"/>
  <c r="X9" i="75"/>
  <c r="Y9" i="75"/>
  <c r="AA9" i="75"/>
  <c r="AB9" i="75"/>
  <c r="D10" i="75"/>
  <c r="E10" i="75"/>
  <c r="S10" i="75" s="1"/>
  <c r="E11" i="5" s="1"/>
  <c r="F10" i="75"/>
  <c r="G10" i="75"/>
  <c r="J10" i="75"/>
  <c r="K10" i="75"/>
  <c r="M10" i="75" s="1"/>
  <c r="L10" i="75"/>
  <c r="N10" i="75" s="1"/>
  <c r="O10" i="75"/>
  <c r="X10" i="75"/>
  <c r="Y10" i="75"/>
  <c r="AA10" i="75"/>
  <c r="AB10" i="75"/>
  <c r="D11" i="75"/>
  <c r="E11" i="75"/>
  <c r="S11" i="75" s="1"/>
  <c r="E12" i="5" s="1"/>
  <c r="F11" i="75"/>
  <c r="G11" i="75"/>
  <c r="J11" i="75"/>
  <c r="K11" i="75"/>
  <c r="M11" i="75" s="1"/>
  <c r="L11" i="75"/>
  <c r="N11" i="75" s="1"/>
  <c r="O11" i="75"/>
  <c r="X11" i="75"/>
  <c r="Y11" i="75"/>
  <c r="AA11" i="75"/>
  <c r="AB11" i="75"/>
  <c r="AC11" i="75" s="1"/>
  <c r="J12" i="5" s="1"/>
  <c r="D12" i="75"/>
  <c r="E12" i="75"/>
  <c r="S12" i="75" s="1"/>
  <c r="E13" i="5" s="1"/>
  <c r="F12" i="75"/>
  <c r="G12" i="75"/>
  <c r="H12" i="75" s="1"/>
  <c r="I12" i="75" s="1"/>
  <c r="U12" i="75" s="1"/>
  <c r="G13" i="5" s="1"/>
  <c r="J12" i="75"/>
  <c r="K12" i="75"/>
  <c r="M12" i="75" s="1"/>
  <c r="L12" i="75"/>
  <c r="N12" i="75" s="1"/>
  <c r="O12" i="75"/>
  <c r="X12" i="75"/>
  <c r="Y12" i="75"/>
  <c r="AA12" i="75"/>
  <c r="AB12" i="75"/>
  <c r="D13" i="75"/>
  <c r="E13" i="75"/>
  <c r="S13" i="75" s="1"/>
  <c r="E14" i="5" s="1"/>
  <c r="F13" i="75"/>
  <c r="G13" i="75"/>
  <c r="J13" i="75"/>
  <c r="K13" i="75"/>
  <c r="M13" i="75" s="1"/>
  <c r="T13" i="75" s="1"/>
  <c r="F14" i="5" s="1"/>
  <c r="L13" i="75"/>
  <c r="N13" i="75" s="1"/>
  <c r="O13" i="75"/>
  <c r="X13" i="75"/>
  <c r="Y13" i="75"/>
  <c r="AA13" i="75"/>
  <c r="AB13" i="75"/>
  <c r="D14" i="75"/>
  <c r="E14" i="75"/>
  <c r="S14" i="75" s="1"/>
  <c r="E15" i="5" s="1"/>
  <c r="F14" i="75"/>
  <c r="G14" i="75"/>
  <c r="J14" i="75"/>
  <c r="K14" i="75"/>
  <c r="M14" i="75" s="1"/>
  <c r="L14" i="75"/>
  <c r="N14" i="75" s="1"/>
  <c r="O14" i="75"/>
  <c r="X14" i="75"/>
  <c r="Y14" i="75"/>
  <c r="Z14" i="75" s="1"/>
  <c r="K15" i="5" s="1"/>
  <c r="AA14" i="75"/>
  <c r="AB14" i="75"/>
  <c r="D15" i="75"/>
  <c r="E15" i="75"/>
  <c r="S15" i="75" s="1"/>
  <c r="E16" i="5" s="1"/>
  <c r="F15" i="75"/>
  <c r="G15" i="75"/>
  <c r="J15" i="75"/>
  <c r="K15" i="75"/>
  <c r="M15" i="75" s="1"/>
  <c r="L15" i="75"/>
  <c r="N15" i="75" s="1"/>
  <c r="O15" i="75"/>
  <c r="X15" i="75"/>
  <c r="Y15" i="75"/>
  <c r="AA15" i="75"/>
  <c r="AB15" i="75"/>
  <c r="AC15" i="75" s="1"/>
  <c r="J16" i="5" s="1"/>
  <c r="D16" i="75"/>
  <c r="E16" i="75"/>
  <c r="S16" i="75" s="1"/>
  <c r="E17" i="5" s="1"/>
  <c r="F16" i="75"/>
  <c r="G16" i="75"/>
  <c r="H16" i="75" s="1"/>
  <c r="I16" i="75" s="1"/>
  <c r="U16" i="75" s="1"/>
  <c r="G17" i="5" s="1"/>
  <c r="J16" i="75"/>
  <c r="K16" i="75"/>
  <c r="M16" i="75" s="1"/>
  <c r="L16" i="75"/>
  <c r="N16" i="75" s="1"/>
  <c r="O16" i="75"/>
  <c r="X16" i="75"/>
  <c r="Y16" i="75"/>
  <c r="AA16" i="75"/>
  <c r="AB16" i="75"/>
  <c r="D17" i="75"/>
  <c r="E17" i="75"/>
  <c r="S17" i="75" s="1"/>
  <c r="E18" i="5" s="1"/>
  <c r="F17" i="75"/>
  <c r="G17" i="75"/>
  <c r="J17" i="75"/>
  <c r="K17" i="75"/>
  <c r="M17" i="75" s="1"/>
  <c r="L17" i="75"/>
  <c r="N17" i="75" s="1"/>
  <c r="O17" i="75"/>
  <c r="X17" i="75"/>
  <c r="Y17" i="75"/>
  <c r="AA17" i="75"/>
  <c r="AB17" i="75"/>
  <c r="AC17" i="75" s="1"/>
  <c r="D18" i="75"/>
  <c r="E18" i="75"/>
  <c r="S18" i="75" s="1"/>
  <c r="E19" i="5" s="1"/>
  <c r="F18" i="75"/>
  <c r="G18" i="75"/>
  <c r="J18" i="75"/>
  <c r="K18" i="75"/>
  <c r="M18" i="75" s="1"/>
  <c r="L18" i="75"/>
  <c r="N18" i="75" s="1"/>
  <c r="O18" i="75"/>
  <c r="X18" i="75"/>
  <c r="Y18" i="75"/>
  <c r="Z18" i="75" s="1"/>
  <c r="K19" i="5" s="1"/>
  <c r="AA18" i="75"/>
  <c r="AB18" i="75"/>
  <c r="D19" i="75"/>
  <c r="E19" i="75"/>
  <c r="S19" i="75" s="1"/>
  <c r="E20" i="5" s="1"/>
  <c r="F19" i="75"/>
  <c r="G19" i="75"/>
  <c r="J19" i="75"/>
  <c r="K19" i="75"/>
  <c r="M19" i="75" s="1"/>
  <c r="L19" i="75"/>
  <c r="N19" i="75" s="1"/>
  <c r="O19" i="75"/>
  <c r="X19" i="75"/>
  <c r="Y19" i="75"/>
  <c r="AA19" i="75"/>
  <c r="AB19" i="75"/>
  <c r="D20" i="75"/>
  <c r="E20" i="75"/>
  <c r="S20" i="75" s="1"/>
  <c r="E21" i="5" s="1"/>
  <c r="F20" i="75"/>
  <c r="G20" i="75"/>
  <c r="J20" i="75"/>
  <c r="K20" i="75"/>
  <c r="M20" i="75" s="1"/>
  <c r="L20" i="75"/>
  <c r="N20" i="75" s="1"/>
  <c r="O20" i="75"/>
  <c r="X20" i="75"/>
  <c r="Y20" i="75"/>
  <c r="AA20" i="75"/>
  <c r="AB20" i="75"/>
  <c r="D21" i="75"/>
  <c r="E21" i="75"/>
  <c r="S21" i="75" s="1"/>
  <c r="E22" i="5" s="1"/>
  <c r="F21" i="75"/>
  <c r="G21" i="75"/>
  <c r="H21" i="75" s="1"/>
  <c r="I21" i="75" s="1"/>
  <c r="U21" i="75" s="1"/>
  <c r="G22" i="5" s="1"/>
  <c r="J21" i="75"/>
  <c r="K21" i="75"/>
  <c r="M21" i="75" s="1"/>
  <c r="L21" i="75"/>
  <c r="N21" i="75" s="1"/>
  <c r="O21" i="75"/>
  <c r="X21" i="75"/>
  <c r="Y21" i="75"/>
  <c r="AA21" i="75"/>
  <c r="AB21" i="75"/>
  <c r="D22" i="75"/>
  <c r="E22" i="75"/>
  <c r="S22" i="75" s="1"/>
  <c r="E23" i="5" s="1"/>
  <c r="F22" i="75"/>
  <c r="G22" i="75"/>
  <c r="J22" i="75"/>
  <c r="K22" i="75"/>
  <c r="M22" i="75" s="1"/>
  <c r="L22" i="75"/>
  <c r="N22" i="75" s="1"/>
  <c r="O22" i="75"/>
  <c r="X22" i="75"/>
  <c r="Y22" i="75"/>
  <c r="AA22" i="75"/>
  <c r="AB22" i="75"/>
  <c r="D23" i="75"/>
  <c r="E23" i="75"/>
  <c r="S23" i="75" s="1"/>
  <c r="E24" i="5" s="1"/>
  <c r="F23" i="75"/>
  <c r="G23" i="75"/>
  <c r="J23" i="75"/>
  <c r="K23" i="75"/>
  <c r="M23" i="75" s="1"/>
  <c r="L23" i="75"/>
  <c r="N23" i="75" s="1"/>
  <c r="O23" i="75"/>
  <c r="X23" i="75"/>
  <c r="Y23" i="75"/>
  <c r="AA23" i="75"/>
  <c r="AB23" i="75"/>
  <c r="D24" i="75"/>
  <c r="E24" i="75"/>
  <c r="S24" i="75" s="1"/>
  <c r="E25" i="5" s="1"/>
  <c r="F24" i="75"/>
  <c r="G24" i="75"/>
  <c r="J24" i="75"/>
  <c r="K24" i="75"/>
  <c r="M24" i="75" s="1"/>
  <c r="L24" i="75"/>
  <c r="N24" i="75" s="1"/>
  <c r="O24" i="75"/>
  <c r="X24" i="75"/>
  <c r="Y24" i="75"/>
  <c r="AA24" i="75"/>
  <c r="AB24" i="75"/>
  <c r="D25" i="75"/>
  <c r="E25" i="75"/>
  <c r="S25" i="75" s="1"/>
  <c r="E26" i="5" s="1"/>
  <c r="F25" i="75"/>
  <c r="G25" i="75"/>
  <c r="J25" i="75"/>
  <c r="K25" i="75"/>
  <c r="M25" i="75" s="1"/>
  <c r="L25" i="75"/>
  <c r="N25" i="75" s="1"/>
  <c r="O25" i="75"/>
  <c r="X25" i="75"/>
  <c r="Y25" i="75"/>
  <c r="AA25" i="75"/>
  <c r="AB25" i="75"/>
  <c r="D26" i="75"/>
  <c r="E26" i="75"/>
  <c r="S26" i="75" s="1"/>
  <c r="E27" i="5" s="1"/>
  <c r="F26" i="75"/>
  <c r="G26" i="75"/>
  <c r="J26" i="75"/>
  <c r="K26" i="75"/>
  <c r="M26" i="75" s="1"/>
  <c r="L26" i="75"/>
  <c r="N26" i="75" s="1"/>
  <c r="O26" i="75"/>
  <c r="X26" i="75"/>
  <c r="Y26" i="75"/>
  <c r="AA26" i="75"/>
  <c r="AB26" i="75"/>
  <c r="D27" i="75"/>
  <c r="E27" i="75"/>
  <c r="S27" i="75" s="1"/>
  <c r="E28" i="5" s="1"/>
  <c r="F27" i="75"/>
  <c r="G27" i="75"/>
  <c r="J27" i="75"/>
  <c r="K27" i="75"/>
  <c r="M27" i="75" s="1"/>
  <c r="L27" i="75"/>
  <c r="N27" i="75" s="1"/>
  <c r="O27" i="75"/>
  <c r="X27" i="75"/>
  <c r="Y27" i="75"/>
  <c r="AA27" i="75"/>
  <c r="AB27" i="75"/>
  <c r="D28" i="75"/>
  <c r="E28" i="75"/>
  <c r="S28" i="75" s="1"/>
  <c r="E29" i="5" s="1"/>
  <c r="F28" i="75"/>
  <c r="G28" i="75"/>
  <c r="J28" i="75"/>
  <c r="K28" i="75"/>
  <c r="M28" i="75" s="1"/>
  <c r="L28" i="75"/>
  <c r="N28" i="75" s="1"/>
  <c r="O28" i="75"/>
  <c r="X28" i="75"/>
  <c r="Y28" i="75"/>
  <c r="AA28" i="75"/>
  <c r="AB28" i="75"/>
  <c r="D29" i="75"/>
  <c r="E29" i="75"/>
  <c r="S29" i="75" s="1"/>
  <c r="E30" i="5" s="1"/>
  <c r="F29" i="75"/>
  <c r="G29" i="75"/>
  <c r="J29" i="75"/>
  <c r="K29" i="75"/>
  <c r="M29" i="75" s="1"/>
  <c r="L29" i="75"/>
  <c r="N29" i="75" s="1"/>
  <c r="O29" i="75"/>
  <c r="X29" i="75"/>
  <c r="Y29" i="75"/>
  <c r="AA29" i="75"/>
  <c r="AB29" i="75"/>
  <c r="D30" i="75"/>
  <c r="E30" i="75"/>
  <c r="S30" i="75" s="1"/>
  <c r="E31" i="5" s="1"/>
  <c r="F30" i="75"/>
  <c r="G30" i="75"/>
  <c r="J30" i="75"/>
  <c r="K30" i="75"/>
  <c r="M30" i="75" s="1"/>
  <c r="L30" i="75"/>
  <c r="N30" i="75" s="1"/>
  <c r="O30" i="75"/>
  <c r="X30" i="75"/>
  <c r="Y30" i="75"/>
  <c r="AA30" i="75"/>
  <c r="AB30" i="75"/>
  <c r="AC30" i="75" s="1"/>
  <c r="J31" i="5" s="1"/>
  <c r="D31" i="75"/>
  <c r="E31" i="75"/>
  <c r="S31" i="75" s="1"/>
  <c r="E32" i="5" s="1"/>
  <c r="F31" i="75"/>
  <c r="G31" i="75"/>
  <c r="J31" i="75"/>
  <c r="K31" i="75"/>
  <c r="M31" i="75" s="1"/>
  <c r="L31" i="75"/>
  <c r="N31" i="75" s="1"/>
  <c r="O31" i="75"/>
  <c r="X31" i="75"/>
  <c r="Y31" i="75"/>
  <c r="AA31" i="75"/>
  <c r="AB31" i="75"/>
  <c r="D32" i="75"/>
  <c r="E32" i="75"/>
  <c r="S32" i="75" s="1"/>
  <c r="E33" i="5" s="1"/>
  <c r="F32" i="75"/>
  <c r="G32" i="75"/>
  <c r="H32" i="75" s="1"/>
  <c r="I32" i="75" s="1"/>
  <c r="U32" i="75" s="1"/>
  <c r="G33" i="5" s="1"/>
  <c r="J32" i="75"/>
  <c r="K32" i="75"/>
  <c r="M32" i="75" s="1"/>
  <c r="L32" i="75"/>
  <c r="N32" i="75" s="1"/>
  <c r="O32" i="75"/>
  <c r="X32" i="75"/>
  <c r="Y32" i="75"/>
  <c r="AA32" i="75"/>
  <c r="AB32" i="75"/>
  <c r="D33" i="75"/>
  <c r="E33" i="75"/>
  <c r="S33" i="75" s="1"/>
  <c r="E34" i="5" s="1"/>
  <c r="F33" i="75"/>
  <c r="G33" i="75"/>
  <c r="J33" i="75"/>
  <c r="K33" i="75"/>
  <c r="M33" i="75" s="1"/>
  <c r="L33" i="75"/>
  <c r="N33" i="75" s="1"/>
  <c r="O33" i="75"/>
  <c r="X33" i="75"/>
  <c r="Y33" i="75"/>
  <c r="AA33" i="75"/>
  <c r="AB33" i="75"/>
  <c r="D34" i="75"/>
  <c r="E34" i="75"/>
  <c r="S34" i="75" s="1"/>
  <c r="E35" i="5" s="1"/>
  <c r="F34" i="75"/>
  <c r="G34" i="75"/>
  <c r="J34" i="75"/>
  <c r="K34" i="75"/>
  <c r="M34" i="75" s="1"/>
  <c r="L34" i="75"/>
  <c r="N34" i="75" s="1"/>
  <c r="O34" i="75"/>
  <c r="X34" i="75"/>
  <c r="Z34" i="75" s="1"/>
  <c r="K35" i="5" s="1"/>
  <c r="Y34" i="75"/>
  <c r="AA34" i="75"/>
  <c r="AB34" i="75"/>
  <c r="D35" i="75"/>
  <c r="E35" i="75"/>
  <c r="F35" i="75"/>
  <c r="G35" i="75"/>
  <c r="J35" i="75"/>
  <c r="K35" i="75"/>
  <c r="M35" i="75" s="1"/>
  <c r="L35" i="75"/>
  <c r="N35" i="75"/>
  <c r="O35" i="75"/>
  <c r="S35" i="75"/>
  <c r="E36" i="5" s="1"/>
  <c r="X35" i="75"/>
  <c r="Y35" i="75"/>
  <c r="AA35" i="75"/>
  <c r="AB35" i="75"/>
  <c r="D36" i="75"/>
  <c r="E36" i="75"/>
  <c r="S36" i="75" s="1"/>
  <c r="E37" i="5" s="1"/>
  <c r="F36" i="75"/>
  <c r="G36" i="75"/>
  <c r="J36" i="75"/>
  <c r="K36" i="75"/>
  <c r="M36" i="75" s="1"/>
  <c r="L36" i="75"/>
  <c r="N36" i="75" s="1"/>
  <c r="O36" i="75"/>
  <c r="X36" i="75"/>
  <c r="Y36" i="75"/>
  <c r="AA36" i="75"/>
  <c r="AB36" i="75"/>
  <c r="D37" i="75"/>
  <c r="E37" i="75"/>
  <c r="S37" i="75" s="1"/>
  <c r="E38" i="5" s="1"/>
  <c r="F37" i="75"/>
  <c r="G37" i="75"/>
  <c r="J37" i="75"/>
  <c r="K37" i="75"/>
  <c r="M37" i="75" s="1"/>
  <c r="L37" i="75"/>
  <c r="N37" i="75" s="1"/>
  <c r="O37" i="75"/>
  <c r="X37" i="75"/>
  <c r="Y37" i="75"/>
  <c r="AA37" i="75"/>
  <c r="AB37" i="75"/>
  <c r="D38" i="75"/>
  <c r="E38" i="75"/>
  <c r="S38" i="75" s="1"/>
  <c r="E39" i="5" s="1"/>
  <c r="F38" i="75"/>
  <c r="G38" i="75"/>
  <c r="J38" i="75"/>
  <c r="K38" i="75"/>
  <c r="M38" i="75" s="1"/>
  <c r="L38" i="75"/>
  <c r="N38" i="75" s="1"/>
  <c r="O38" i="75"/>
  <c r="X38" i="75"/>
  <c r="Y38" i="75"/>
  <c r="AA38" i="75"/>
  <c r="AB38" i="75"/>
  <c r="D39" i="75"/>
  <c r="E39" i="75"/>
  <c r="S39" i="75" s="1"/>
  <c r="E40" i="5" s="1"/>
  <c r="F39" i="75"/>
  <c r="G39" i="75"/>
  <c r="J39" i="75"/>
  <c r="K39" i="75"/>
  <c r="M39" i="75" s="1"/>
  <c r="L39" i="75"/>
  <c r="N39" i="75" s="1"/>
  <c r="O39" i="75"/>
  <c r="X39" i="75"/>
  <c r="Y39" i="75"/>
  <c r="AA39" i="75"/>
  <c r="AB39" i="75"/>
  <c r="D40" i="75"/>
  <c r="E40" i="75"/>
  <c r="F40" i="75"/>
  <c r="G40" i="75"/>
  <c r="J40" i="75"/>
  <c r="K40" i="75"/>
  <c r="M40" i="75" s="1"/>
  <c r="L40" i="75"/>
  <c r="N40" i="75"/>
  <c r="O40" i="75"/>
  <c r="S40" i="75"/>
  <c r="E41" i="5" s="1"/>
  <c r="X40" i="75"/>
  <c r="Y40" i="75"/>
  <c r="AA40" i="75"/>
  <c r="AB40" i="75"/>
  <c r="D41" i="75"/>
  <c r="E41" i="75"/>
  <c r="S41" i="75" s="1"/>
  <c r="E42" i="5" s="1"/>
  <c r="F41" i="75"/>
  <c r="G41" i="75"/>
  <c r="J41" i="75"/>
  <c r="K41" i="75"/>
  <c r="M41" i="75" s="1"/>
  <c r="L41" i="75"/>
  <c r="N41" i="75" s="1"/>
  <c r="O41" i="75"/>
  <c r="X41" i="75"/>
  <c r="Y41" i="75"/>
  <c r="AA41" i="75"/>
  <c r="AB41" i="75"/>
  <c r="D42" i="75"/>
  <c r="E42" i="75"/>
  <c r="S42" i="75" s="1"/>
  <c r="E43" i="5" s="1"/>
  <c r="F42" i="75"/>
  <c r="G42" i="75"/>
  <c r="J42" i="75"/>
  <c r="K42" i="75"/>
  <c r="M42" i="75" s="1"/>
  <c r="T42" i="75" s="1"/>
  <c r="F43" i="5" s="1"/>
  <c r="L42" i="75"/>
  <c r="N42" i="75" s="1"/>
  <c r="O42" i="75"/>
  <c r="X42" i="75"/>
  <c r="Y42" i="75"/>
  <c r="AA42" i="75"/>
  <c r="AB42" i="75"/>
  <c r="D43" i="75"/>
  <c r="E43" i="75"/>
  <c r="S43" i="75" s="1"/>
  <c r="E44" i="5" s="1"/>
  <c r="F43" i="75"/>
  <c r="G43" i="75"/>
  <c r="J43" i="75"/>
  <c r="K43" i="75"/>
  <c r="M43" i="75" s="1"/>
  <c r="L43" i="75"/>
  <c r="N43" i="75" s="1"/>
  <c r="O43" i="75"/>
  <c r="X43" i="75"/>
  <c r="Y43" i="75"/>
  <c r="AA43" i="75"/>
  <c r="AB43" i="75"/>
  <c r="D44" i="75"/>
  <c r="E44" i="75"/>
  <c r="S44" i="75" s="1"/>
  <c r="E45" i="5" s="1"/>
  <c r="F44" i="75"/>
  <c r="G44" i="75"/>
  <c r="J44" i="75"/>
  <c r="K44" i="75"/>
  <c r="M44" i="75" s="1"/>
  <c r="L44" i="75"/>
  <c r="N44" i="75" s="1"/>
  <c r="O44" i="75"/>
  <c r="X44" i="75"/>
  <c r="Y44" i="75"/>
  <c r="AA44" i="75"/>
  <c r="AB44" i="75"/>
  <c r="D45" i="75"/>
  <c r="E45" i="75"/>
  <c r="S45" i="75" s="1"/>
  <c r="E46" i="5" s="1"/>
  <c r="F45" i="75"/>
  <c r="G45" i="75"/>
  <c r="J45" i="75"/>
  <c r="K45" i="75"/>
  <c r="M45" i="75" s="1"/>
  <c r="L45" i="75"/>
  <c r="N45" i="75" s="1"/>
  <c r="O45" i="75"/>
  <c r="X45" i="75"/>
  <c r="Y45" i="75"/>
  <c r="AA45" i="75"/>
  <c r="AB45" i="75"/>
  <c r="D46" i="75"/>
  <c r="E46" i="75"/>
  <c r="S46" i="75" s="1"/>
  <c r="E47" i="5" s="1"/>
  <c r="F46" i="75"/>
  <c r="G46" i="75"/>
  <c r="J46" i="75"/>
  <c r="K46" i="75"/>
  <c r="M46" i="75" s="1"/>
  <c r="L46" i="75"/>
  <c r="N46" i="75" s="1"/>
  <c r="O46" i="75"/>
  <c r="X46" i="75"/>
  <c r="Y46" i="75"/>
  <c r="AA46" i="75"/>
  <c r="AB46" i="75"/>
  <c r="D47" i="75"/>
  <c r="E47" i="75"/>
  <c r="S47" i="75" s="1"/>
  <c r="E48" i="5" s="1"/>
  <c r="F47" i="75"/>
  <c r="G47" i="75"/>
  <c r="J47" i="75"/>
  <c r="K47" i="75"/>
  <c r="M47" i="75" s="1"/>
  <c r="L47" i="75"/>
  <c r="N47" i="75" s="1"/>
  <c r="O47" i="75"/>
  <c r="X47" i="75"/>
  <c r="Y47" i="75"/>
  <c r="AA47" i="75"/>
  <c r="AB47" i="75"/>
  <c r="D48" i="75"/>
  <c r="E48" i="75"/>
  <c r="S48" i="75" s="1"/>
  <c r="E49" i="5" s="1"/>
  <c r="F48" i="75"/>
  <c r="G48" i="75"/>
  <c r="J48" i="75"/>
  <c r="K48" i="75"/>
  <c r="M48" i="75" s="1"/>
  <c r="L48" i="75"/>
  <c r="N48" i="75" s="1"/>
  <c r="O48" i="75"/>
  <c r="X48" i="75"/>
  <c r="Y48" i="75"/>
  <c r="AA48" i="75"/>
  <c r="AB48" i="75"/>
  <c r="D49" i="75"/>
  <c r="E49" i="75"/>
  <c r="S49" i="75" s="1"/>
  <c r="E50" i="5" s="1"/>
  <c r="F49" i="75"/>
  <c r="G49" i="75"/>
  <c r="J49" i="75"/>
  <c r="K49" i="75"/>
  <c r="M49" i="75" s="1"/>
  <c r="L49" i="75"/>
  <c r="N49" i="75" s="1"/>
  <c r="O49" i="75"/>
  <c r="X49" i="75"/>
  <c r="Y49" i="75"/>
  <c r="AA49" i="75"/>
  <c r="AB49" i="75"/>
  <c r="D50" i="75"/>
  <c r="E50" i="75"/>
  <c r="S50" i="75" s="1"/>
  <c r="E51" i="5" s="1"/>
  <c r="F50" i="75"/>
  <c r="G50" i="75"/>
  <c r="H50" i="75" s="1"/>
  <c r="I50" i="75" s="1"/>
  <c r="U50" i="75" s="1"/>
  <c r="G51" i="5" s="1"/>
  <c r="J50" i="75"/>
  <c r="K50" i="75"/>
  <c r="M50" i="75" s="1"/>
  <c r="L50" i="75"/>
  <c r="N50" i="75" s="1"/>
  <c r="O50" i="75"/>
  <c r="X50" i="75"/>
  <c r="Y50" i="75"/>
  <c r="AA50" i="75"/>
  <c r="AB50" i="75"/>
  <c r="D51" i="75"/>
  <c r="E51" i="75"/>
  <c r="S51" i="75" s="1"/>
  <c r="E52" i="5" s="1"/>
  <c r="F51" i="75"/>
  <c r="G51" i="75"/>
  <c r="J51" i="75"/>
  <c r="K51" i="75"/>
  <c r="M51" i="75" s="1"/>
  <c r="L51" i="75"/>
  <c r="N51" i="75"/>
  <c r="P51" i="75" s="1"/>
  <c r="O51" i="75"/>
  <c r="X51" i="75"/>
  <c r="Y51" i="75"/>
  <c r="AA51" i="75"/>
  <c r="AB51" i="75"/>
  <c r="D52" i="75"/>
  <c r="E52" i="75"/>
  <c r="S52" i="75" s="1"/>
  <c r="E53" i="5" s="1"/>
  <c r="F52" i="75"/>
  <c r="G52" i="75"/>
  <c r="J52" i="75"/>
  <c r="K52" i="75"/>
  <c r="M52" i="75" s="1"/>
  <c r="L52" i="75"/>
  <c r="N52" i="75" s="1"/>
  <c r="O52" i="75"/>
  <c r="X52" i="75"/>
  <c r="Y52" i="75"/>
  <c r="AA52" i="75"/>
  <c r="AB52" i="75"/>
  <c r="D53" i="75"/>
  <c r="E53" i="75"/>
  <c r="S53" i="75" s="1"/>
  <c r="E54" i="5" s="1"/>
  <c r="F53" i="75"/>
  <c r="G53" i="75"/>
  <c r="J53" i="75"/>
  <c r="K53" i="75"/>
  <c r="M53" i="75" s="1"/>
  <c r="L53" i="75"/>
  <c r="N53" i="75" s="1"/>
  <c r="O53" i="75"/>
  <c r="X53" i="75"/>
  <c r="Y53" i="75"/>
  <c r="AA53" i="75"/>
  <c r="AB53" i="75"/>
  <c r="D54" i="75"/>
  <c r="E54" i="75"/>
  <c r="S54" i="75" s="1"/>
  <c r="E55" i="5" s="1"/>
  <c r="F54" i="75"/>
  <c r="G54" i="75"/>
  <c r="J54" i="75"/>
  <c r="K54" i="75"/>
  <c r="M54" i="75" s="1"/>
  <c r="L54" i="75"/>
  <c r="N54" i="75" s="1"/>
  <c r="O54" i="75"/>
  <c r="X54" i="75"/>
  <c r="Y54" i="75"/>
  <c r="AA54" i="75"/>
  <c r="AB54" i="75"/>
  <c r="D55" i="75"/>
  <c r="E55" i="75"/>
  <c r="S55" i="75" s="1"/>
  <c r="E56" i="5" s="1"/>
  <c r="F55" i="75"/>
  <c r="G55" i="75"/>
  <c r="J55" i="75"/>
  <c r="K55" i="75"/>
  <c r="M55" i="75" s="1"/>
  <c r="L55" i="75"/>
  <c r="N55" i="75" s="1"/>
  <c r="O55" i="75"/>
  <c r="X55" i="75"/>
  <c r="Y55" i="75"/>
  <c r="AA55" i="75"/>
  <c r="AB55" i="75"/>
  <c r="D56" i="75"/>
  <c r="E56" i="75"/>
  <c r="S56" i="75" s="1"/>
  <c r="E57" i="5" s="1"/>
  <c r="F56" i="75"/>
  <c r="G56" i="75"/>
  <c r="J56" i="75"/>
  <c r="K56" i="75"/>
  <c r="M56" i="75" s="1"/>
  <c r="L56" i="75"/>
  <c r="N56" i="75" s="1"/>
  <c r="O56" i="75"/>
  <c r="X56" i="75"/>
  <c r="Y56" i="75"/>
  <c r="AA56" i="75"/>
  <c r="AC56" i="75" s="1"/>
  <c r="J57" i="5" s="1"/>
  <c r="AB56" i="75"/>
  <c r="D57" i="75"/>
  <c r="E57" i="75"/>
  <c r="S57" i="75" s="1"/>
  <c r="E58" i="5" s="1"/>
  <c r="F57" i="75"/>
  <c r="G57" i="75"/>
  <c r="H57" i="75" s="1"/>
  <c r="I57" i="75" s="1"/>
  <c r="U57" i="75" s="1"/>
  <c r="G58" i="5" s="1"/>
  <c r="J57" i="75"/>
  <c r="K57" i="75"/>
  <c r="M57" i="75" s="1"/>
  <c r="L57" i="75"/>
  <c r="N57" i="75" s="1"/>
  <c r="O57" i="75"/>
  <c r="X57" i="75"/>
  <c r="Y57" i="75"/>
  <c r="AA57" i="75"/>
  <c r="AB57" i="75"/>
  <c r="AC57" i="75" s="1"/>
  <c r="D58" i="75"/>
  <c r="E58" i="75"/>
  <c r="S58" i="75" s="1"/>
  <c r="E59" i="5" s="1"/>
  <c r="F58" i="75"/>
  <c r="G58" i="75"/>
  <c r="J58" i="75"/>
  <c r="K58" i="75"/>
  <c r="M58" i="75" s="1"/>
  <c r="L58" i="75"/>
  <c r="N58" i="75" s="1"/>
  <c r="O58" i="75"/>
  <c r="X58" i="75"/>
  <c r="Y58" i="75"/>
  <c r="AA58" i="75"/>
  <c r="AB58" i="75"/>
  <c r="D59" i="75"/>
  <c r="E59" i="75"/>
  <c r="S59" i="75" s="1"/>
  <c r="E60" i="5" s="1"/>
  <c r="F59" i="75"/>
  <c r="G59" i="75"/>
  <c r="J59" i="75"/>
  <c r="K59" i="75"/>
  <c r="M59" i="75" s="1"/>
  <c r="T59" i="75" s="1"/>
  <c r="F60" i="5" s="1"/>
  <c r="L59" i="75"/>
  <c r="N59" i="75" s="1"/>
  <c r="O59" i="75"/>
  <c r="X59" i="75"/>
  <c r="Y59" i="75"/>
  <c r="AA59" i="75"/>
  <c r="AB59" i="75"/>
  <c r="D60" i="75"/>
  <c r="E60" i="75"/>
  <c r="S60" i="75" s="1"/>
  <c r="E61" i="5" s="1"/>
  <c r="F60" i="75"/>
  <c r="G60" i="75"/>
  <c r="J60" i="75"/>
  <c r="K60" i="75"/>
  <c r="M60" i="75" s="1"/>
  <c r="T60" i="75" s="1"/>
  <c r="F61" i="5" s="1"/>
  <c r="L60" i="75"/>
  <c r="N60" i="75" s="1"/>
  <c r="O60" i="75"/>
  <c r="X60" i="75"/>
  <c r="Y60" i="75"/>
  <c r="AA60" i="75"/>
  <c r="AB60" i="75"/>
  <c r="D61" i="75"/>
  <c r="E61" i="75"/>
  <c r="S61" i="75" s="1"/>
  <c r="E62" i="5" s="1"/>
  <c r="F61" i="75"/>
  <c r="G61" i="75"/>
  <c r="J61" i="75"/>
  <c r="K61" i="75"/>
  <c r="M61" i="75" s="1"/>
  <c r="T61" i="75" s="1"/>
  <c r="F62" i="5" s="1"/>
  <c r="L61" i="75"/>
  <c r="N61" i="75" s="1"/>
  <c r="O61" i="75"/>
  <c r="X61" i="75"/>
  <c r="Y61" i="75"/>
  <c r="AA61" i="75"/>
  <c r="AB61" i="75"/>
  <c r="AC61" i="75" s="1"/>
  <c r="D62" i="75"/>
  <c r="E62" i="75"/>
  <c r="S62" i="75" s="1"/>
  <c r="E63" i="5" s="1"/>
  <c r="F62" i="75"/>
  <c r="G62" i="75"/>
  <c r="J62" i="75"/>
  <c r="K62" i="75"/>
  <c r="M62" i="75" s="1"/>
  <c r="L62" i="75"/>
  <c r="N62" i="75" s="1"/>
  <c r="O62" i="75"/>
  <c r="X62" i="75"/>
  <c r="Y62" i="75"/>
  <c r="AA62" i="75"/>
  <c r="AB62" i="75"/>
  <c r="D63" i="75"/>
  <c r="E63" i="75"/>
  <c r="S63" i="75" s="1"/>
  <c r="E64" i="5" s="1"/>
  <c r="F63" i="75"/>
  <c r="G63" i="75"/>
  <c r="J63" i="75"/>
  <c r="K63" i="75"/>
  <c r="M63" i="75" s="1"/>
  <c r="L63" i="75"/>
  <c r="N63" i="75" s="1"/>
  <c r="O63" i="75"/>
  <c r="X63" i="75"/>
  <c r="Y63" i="75"/>
  <c r="AA63" i="75"/>
  <c r="AB63" i="75"/>
  <c r="AC63" i="75" s="1"/>
  <c r="D64" i="75"/>
  <c r="E64" i="75"/>
  <c r="S64" i="75" s="1"/>
  <c r="E65" i="5" s="1"/>
  <c r="F64" i="75"/>
  <c r="G64" i="75"/>
  <c r="J64" i="75"/>
  <c r="K64" i="75"/>
  <c r="M64" i="75" s="1"/>
  <c r="L64" i="75"/>
  <c r="N64" i="75" s="1"/>
  <c r="O64" i="75"/>
  <c r="X64" i="75"/>
  <c r="Y64" i="75"/>
  <c r="AA64" i="75"/>
  <c r="AB64" i="75"/>
  <c r="D65" i="75"/>
  <c r="E65" i="75"/>
  <c r="F65" i="75"/>
  <c r="G65" i="75"/>
  <c r="J65" i="75"/>
  <c r="K65" i="75"/>
  <c r="M65" i="75" s="1"/>
  <c r="L65" i="75"/>
  <c r="N65" i="75"/>
  <c r="O65" i="75"/>
  <c r="S65" i="75"/>
  <c r="E66" i="5" s="1"/>
  <c r="X65" i="75"/>
  <c r="Y65" i="75"/>
  <c r="Z65" i="75" s="1"/>
  <c r="K66" i="5" s="1"/>
  <c r="AA65" i="75"/>
  <c r="AB65" i="75"/>
  <c r="D66" i="75"/>
  <c r="E66" i="75"/>
  <c r="S66" i="75" s="1"/>
  <c r="E67" i="5" s="1"/>
  <c r="F66" i="75"/>
  <c r="G66" i="75"/>
  <c r="J66" i="75"/>
  <c r="K66" i="75"/>
  <c r="M66" i="75" s="1"/>
  <c r="L66" i="75"/>
  <c r="N66" i="75" s="1"/>
  <c r="O66" i="75"/>
  <c r="X66" i="75"/>
  <c r="Y66" i="75"/>
  <c r="AA66" i="75"/>
  <c r="AB66" i="75"/>
  <c r="D67" i="75"/>
  <c r="E67" i="75"/>
  <c r="S67" i="75" s="1"/>
  <c r="E68" i="5" s="1"/>
  <c r="F67" i="75"/>
  <c r="G67" i="75"/>
  <c r="J67" i="75"/>
  <c r="K67" i="75"/>
  <c r="M67" i="75" s="1"/>
  <c r="L67" i="75"/>
  <c r="N67" i="75" s="1"/>
  <c r="O67" i="75"/>
  <c r="X67" i="75"/>
  <c r="Y67" i="75"/>
  <c r="AA67" i="75"/>
  <c r="AB67" i="75"/>
  <c r="D68" i="75"/>
  <c r="E68" i="75"/>
  <c r="S68" i="75" s="1"/>
  <c r="E69" i="5" s="1"/>
  <c r="F68" i="75"/>
  <c r="G68" i="75"/>
  <c r="J68" i="75"/>
  <c r="K68" i="75"/>
  <c r="M68" i="75" s="1"/>
  <c r="L68" i="75"/>
  <c r="N68" i="75" s="1"/>
  <c r="O68" i="75"/>
  <c r="X68" i="75"/>
  <c r="Y68" i="75"/>
  <c r="AA68" i="75"/>
  <c r="AB68" i="75"/>
  <c r="D69" i="75"/>
  <c r="E69" i="75"/>
  <c r="S69" i="75" s="1"/>
  <c r="E70" i="5" s="1"/>
  <c r="F69" i="75"/>
  <c r="G69" i="75"/>
  <c r="J69" i="75"/>
  <c r="K69" i="75"/>
  <c r="M69" i="75" s="1"/>
  <c r="L69" i="75"/>
  <c r="N69" i="75" s="1"/>
  <c r="O69" i="75"/>
  <c r="X69" i="75"/>
  <c r="Y69" i="75"/>
  <c r="AA69" i="75"/>
  <c r="AB69" i="75"/>
  <c r="D70" i="75"/>
  <c r="E70" i="75"/>
  <c r="S70" i="75" s="1"/>
  <c r="E71" i="5" s="1"/>
  <c r="F70" i="75"/>
  <c r="G70" i="75"/>
  <c r="H70" i="75" s="1"/>
  <c r="I70" i="75" s="1"/>
  <c r="U70" i="75" s="1"/>
  <c r="G71" i="5" s="1"/>
  <c r="J70" i="75"/>
  <c r="K70" i="75"/>
  <c r="M70" i="75" s="1"/>
  <c r="L70" i="75"/>
  <c r="N70" i="75" s="1"/>
  <c r="O70" i="75"/>
  <c r="X70" i="75"/>
  <c r="Y70" i="75"/>
  <c r="AA70" i="75"/>
  <c r="AB70" i="75"/>
  <c r="D71" i="75"/>
  <c r="E71" i="75"/>
  <c r="S71" i="75" s="1"/>
  <c r="E72" i="5" s="1"/>
  <c r="F71" i="75"/>
  <c r="G71" i="75"/>
  <c r="J71" i="75"/>
  <c r="K71" i="75"/>
  <c r="M71" i="75" s="1"/>
  <c r="L71" i="75"/>
  <c r="N71" i="75" s="1"/>
  <c r="O71" i="75"/>
  <c r="X71" i="75"/>
  <c r="Y71" i="75"/>
  <c r="AA71" i="75"/>
  <c r="AB71" i="75"/>
  <c r="D72" i="75"/>
  <c r="E72" i="75"/>
  <c r="S72" i="75" s="1"/>
  <c r="E73" i="5" s="1"/>
  <c r="F72" i="75"/>
  <c r="G72" i="75"/>
  <c r="J72" i="75"/>
  <c r="K72" i="75"/>
  <c r="M72" i="75" s="1"/>
  <c r="L72" i="75"/>
  <c r="N72" i="75" s="1"/>
  <c r="O72" i="75"/>
  <c r="X72" i="75"/>
  <c r="Y72" i="75"/>
  <c r="AA72" i="75"/>
  <c r="AB72" i="75"/>
  <c r="D73" i="75"/>
  <c r="E73" i="75"/>
  <c r="S73" i="75" s="1"/>
  <c r="F73" i="75"/>
  <c r="G73" i="75"/>
  <c r="J73" i="75"/>
  <c r="K73" i="75"/>
  <c r="M73" i="75" s="1"/>
  <c r="L73" i="75"/>
  <c r="N73" i="75" s="1"/>
  <c r="O73" i="75"/>
  <c r="X73" i="75"/>
  <c r="Y73" i="75"/>
  <c r="AA73" i="75"/>
  <c r="AB73" i="75"/>
  <c r="D74" i="75"/>
  <c r="E74" i="75"/>
  <c r="S74" i="75" s="1"/>
  <c r="E75" i="5" s="1"/>
  <c r="F74" i="75"/>
  <c r="G74" i="75"/>
  <c r="J74" i="75"/>
  <c r="K74" i="75"/>
  <c r="M74" i="75" s="1"/>
  <c r="L74" i="75"/>
  <c r="N74" i="75" s="1"/>
  <c r="P74" i="75" s="1"/>
  <c r="O74" i="75"/>
  <c r="X74" i="75"/>
  <c r="Y74" i="75"/>
  <c r="Z74" i="75" s="1"/>
  <c r="K75" i="5" s="1"/>
  <c r="AA74" i="75"/>
  <c r="AB74" i="75"/>
  <c r="D75" i="75"/>
  <c r="E75" i="75"/>
  <c r="S75" i="75" s="1"/>
  <c r="E76" i="5" s="1"/>
  <c r="F75" i="75"/>
  <c r="G75" i="75"/>
  <c r="J75" i="75"/>
  <c r="K75" i="75"/>
  <c r="M75" i="75" s="1"/>
  <c r="L75" i="75"/>
  <c r="N75" i="75" s="1"/>
  <c r="P75" i="75" s="1"/>
  <c r="O75" i="75"/>
  <c r="X75" i="75"/>
  <c r="Y75" i="75"/>
  <c r="AA75" i="75"/>
  <c r="AB75" i="75"/>
  <c r="D76" i="75"/>
  <c r="E76" i="75"/>
  <c r="S76" i="75" s="1"/>
  <c r="E77" i="5" s="1"/>
  <c r="F76" i="75"/>
  <c r="G76" i="75"/>
  <c r="J76" i="75"/>
  <c r="K76" i="75"/>
  <c r="M76" i="75" s="1"/>
  <c r="L76" i="75"/>
  <c r="N76" i="75" s="1"/>
  <c r="P76" i="75" s="1"/>
  <c r="O76" i="75"/>
  <c r="X76" i="75"/>
  <c r="Y76" i="75"/>
  <c r="AA76" i="75"/>
  <c r="AB76" i="75"/>
  <c r="D77" i="75"/>
  <c r="E77" i="75"/>
  <c r="S77" i="75" s="1"/>
  <c r="E78" i="5" s="1"/>
  <c r="F77" i="75"/>
  <c r="G77" i="75"/>
  <c r="J77" i="75"/>
  <c r="K77" i="75"/>
  <c r="M77" i="75" s="1"/>
  <c r="T77" i="75" s="1"/>
  <c r="F78" i="5" s="1"/>
  <c r="L77" i="75"/>
  <c r="N77" i="75" s="1"/>
  <c r="O77" i="75"/>
  <c r="X77" i="75"/>
  <c r="Y77" i="75"/>
  <c r="Z77" i="75"/>
  <c r="K78" i="5" s="1"/>
  <c r="AA77" i="75"/>
  <c r="AB77" i="75"/>
  <c r="D78" i="75"/>
  <c r="E78" i="75"/>
  <c r="S78" i="75" s="1"/>
  <c r="E79" i="5" s="1"/>
  <c r="F78" i="75"/>
  <c r="G78" i="75"/>
  <c r="J78" i="75"/>
  <c r="K78" i="75"/>
  <c r="M78" i="75" s="1"/>
  <c r="L78" i="75"/>
  <c r="N78" i="75" s="1"/>
  <c r="O78" i="75"/>
  <c r="X78" i="75"/>
  <c r="Y78" i="75"/>
  <c r="AA78" i="75"/>
  <c r="AB78" i="75"/>
  <c r="D79" i="75"/>
  <c r="E79" i="75"/>
  <c r="S79" i="75" s="1"/>
  <c r="E80" i="5" s="1"/>
  <c r="F79" i="75"/>
  <c r="G79" i="75"/>
  <c r="J79" i="75"/>
  <c r="K79" i="75"/>
  <c r="M79" i="75" s="1"/>
  <c r="L79" i="75"/>
  <c r="N79" i="75" s="1"/>
  <c r="O79" i="75"/>
  <c r="X79" i="75"/>
  <c r="Y79" i="75"/>
  <c r="AA79" i="75"/>
  <c r="AB79" i="75"/>
  <c r="D80" i="75"/>
  <c r="E80" i="75"/>
  <c r="S80" i="75" s="1"/>
  <c r="E81" i="5" s="1"/>
  <c r="F80" i="75"/>
  <c r="G80" i="75"/>
  <c r="J80" i="75"/>
  <c r="K80" i="75"/>
  <c r="M80" i="75" s="1"/>
  <c r="T80" i="75" s="1"/>
  <c r="F81" i="5" s="1"/>
  <c r="L80" i="75"/>
  <c r="N80" i="75" s="1"/>
  <c r="O80" i="75"/>
  <c r="X80" i="75"/>
  <c r="Y80" i="75"/>
  <c r="AA80" i="75"/>
  <c r="AB80" i="75"/>
  <c r="D81" i="75"/>
  <c r="E81" i="75"/>
  <c r="S81" i="75" s="1"/>
  <c r="E82" i="5" s="1"/>
  <c r="F81" i="75"/>
  <c r="G81" i="75"/>
  <c r="J81" i="75"/>
  <c r="K81" i="75"/>
  <c r="M81" i="75" s="1"/>
  <c r="L81" i="75"/>
  <c r="N81" i="75" s="1"/>
  <c r="O81" i="75"/>
  <c r="X81" i="75"/>
  <c r="Y81" i="75"/>
  <c r="AA81" i="75"/>
  <c r="AB81" i="75"/>
  <c r="D82" i="75"/>
  <c r="E82" i="75"/>
  <c r="S82" i="75" s="1"/>
  <c r="E83" i="5" s="1"/>
  <c r="F82" i="75"/>
  <c r="G82" i="75"/>
  <c r="J82" i="75"/>
  <c r="K82" i="75"/>
  <c r="M82" i="75" s="1"/>
  <c r="L82" i="75"/>
  <c r="N82" i="75" s="1"/>
  <c r="O82" i="75"/>
  <c r="X82" i="75"/>
  <c r="Y82" i="75"/>
  <c r="AA82" i="75"/>
  <c r="AB82" i="75"/>
  <c r="D83" i="75"/>
  <c r="E83" i="75"/>
  <c r="S83" i="75" s="1"/>
  <c r="E84" i="5" s="1"/>
  <c r="F83" i="75"/>
  <c r="G83" i="75"/>
  <c r="J83" i="75"/>
  <c r="K83" i="75"/>
  <c r="M83" i="75" s="1"/>
  <c r="L83" i="75"/>
  <c r="N83" i="75" s="1"/>
  <c r="O83" i="75"/>
  <c r="X83" i="75"/>
  <c r="Y83" i="75"/>
  <c r="AA83" i="75"/>
  <c r="AB83" i="75"/>
  <c r="D84" i="75"/>
  <c r="E84" i="75"/>
  <c r="S84" i="75" s="1"/>
  <c r="E85" i="5" s="1"/>
  <c r="F84" i="75"/>
  <c r="G84" i="75"/>
  <c r="J84" i="75"/>
  <c r="K84" i="75"/>
  <c r="M84" i="75" s="1"/>
  <c r="L84" i="75"/>
  <c r="N84" i="75" s="1"/>
  <c r="O84" i="75"/>
  <c r="X84" i="75"/>
  <c r="Y84" i="75"/>
  <c r="AA84" i="75"/>
  <c r="AB84" i="75"/>
  <c r="D85" i="75"/>
  <c r="E85" i="75"/>
  <c r="S85" i="75" s="1"/>
  <c r="E86" i="5" s="1"/>
  <c r="F85" i="75"/>
  <c r="G85" i="75"/>
  <c r="J85" i="75"/>
  <c r="K85" i="75"/>
  <c r="M85" i="75" s="1"/>
  <c r="L85" i="75"/>
  <c r="N85" i="75"/>
  <c r="O85" i="75"/>
  <c r="X85" i="75"/>
  <c r="Y85" i="75"/>
  <c r="AA85" i="75"/>
  <c r="AB85" i="75"/>
  <c r="D86" i="75"/>
  <c r="E86" i="75"/>
  <c r="S86" i="75" s="1"/>
  <c r="E87" i="5" s="1"/>
  <c r="F86" i="75"/>
  <c r="G86" i="75"/>
  <c r="J86" i="75"/>
  <c r="K86" i="75"/>
  <c r="M86" i="75" s="1"/>
  <c r="L86" i="75"/>
  <c r="N86" i="75" s="1"/>
  <c r="O86" i="75"/>
  <c r="X86" i="75"/>
  <c r="Y86" i="75"/>
  <c r="AA86" i="75"/>
  <c r="AB86" i="75"/>
  <c r="D87" i="75"/>
  <c r="E87" i="75"/>
  <c r="S87" i="75" s="1"/>
  <c r="E88" i="5" s="1"/>
  <c r="F87" i="75"/>
  <c r="G87" i="75"/>
  <c r="J87" i="75"/>
  <c r="K87" i="75"/>
  <c r="M87" i="75" s="1"/>
  <c r="L87" i="75"/>
  <c r="N87" i="75" s="1"/>
  <c r="O87" i="75"/>
  <c r="X87" i="75"/>
  <c r="Y87" i="75"/>
  <c r="AA87" i="75"/>
  <c r="AB87" i="75"/>
  <c r="D88" i="75"/>
  <c r="E88" i="75"/>
  <c r="S88" i="75" s="1"/>
  <c r="E89" i="5" s="1"/>
  <c r="F88" i="75"/>
  <c r="G88" i="75"/>
  <c r="J88" i="75"/>
  <c r="K88" i="75"/>
  <c r="M88" i="75" s="1"/>
  <c r="L88" i="75"/>
  <c r="N88" i="75" s="1"/>
  <c r="O88" i="75"/>
  <c r="X88" i="75"/>
  <c r="Y88" i="75"/>
  <c r="AA88" i="75"/>
  <c r="AB88" i="75"/>
  <c r="D89" i="75"/>
  <c r="E89" i="75"/>
  <c r="S89" i="75" s="1"/>
  <c r="E90" i="5" s="1"/>
  <c r="F89" i="75"/>
  <c r="G89" i="75"/>
  <c r="J89" i="75"/>
  <c r="K89" i="75"/>
  <c r="M89" i="75" s="1"/>
  <c r="L89" i="75"/>
  <c r="N89" i="75" s="1"/>
  <c r="O89" i="75"/>
  <c r="X89" i="75"/>
  <c r="Y89" i="75"/>
  <c r="AA89" i="75"/>
  <c r="AB89" i="75"/>
  <c r="D90" i="75"/>
  <c r="E90" i="75"/>
  <c r="S90" i="75" s="1"/>
  <c r="E91" i="5" s="1"/>
  <c r="F90" i="75"/>
  <c r="G90" i="75"/>
  <c r="J90" i="75"/>
  <c r="K90" i="75"/>
  <c r="M90" i="75" s="1"/>
  <c r="L90" i="75"/>
  <c r="N90" i="75" s="1"/>
  <c r="O90" i="75"/>
  <c r="X90" i="75"/>
  <c r="Z90" i="75" s="1"/>
  <c r="K91" i="5" s="1"/>
  <c r="Y90" i="75"/>
  <c r="AA90" i="75"/>
  <c r="AB90" i="75"/>
  <c r="D91" i="75"/>
  <c r="E91" i="75"/>
  <c r="S91" i="75" s="1"/>
  <c r="E92" i="5" s="1"/>
  <c r="F91" i="75"/>
  <c r="G91" i="75"/>
  <c r="J91" i="75"/>
  <c r="K91" i="75"/>
  <c r="M91" i="75" s="1"/>
  <c r="L91" i="75"/>
  <c r="N91" i="75" s="1"/>
  <c r="O91" i="75"/>
  <c r="X91" i="75"/>
  <c r="Y91" i="75"/>
  <c r="AA91" i="75"/>
  <c r="AB91" i="75"/>
  <c r="D92" i="75"/>
  <c r="E92" i="75"/>
  <c r="S92" i="75" s="1"/>
  <c r="E93" i="5" s="1"/>
  <c r="F92" i="75"/>
  <c r="G92" i="75"/>
  <c r="J92" i="75"/>
  <c r="K92" i="75"/>
  <c r="M92" i="75" s="1"/>
  <c r="L92" i="75"/>
  <c r="N92" i="75" s="1"/>
  <c r="O92" i="75"/>
  <c r="X92" i="75"/>
  <c r="Y92" i="75"/>
  <c r="AA92" i="75"/>
  <c r="AB92" i="75"/>
  <c r="D93" i="75"/>
  <c r="E93" i="75"/>
  <c r="S93" i="75" s="1"/>
  <c r="E94" i="5" s="1"/>
  <c r="F93" i="75"/>
  <c r="G93" i="75"/>
  <c r="J93" i="75"/>
  <c r="K93" i="75"/>
  <c r="M93" i="75" s="1"/>
  <c r="L93" i="75"/>
  <c r="N93" i="75" s="1"/>
  <c r="O93" i="75"/>
  <c r="X93" i="75"/>
  <c r="Y93" i="75"/>
  <c r="AA93" i="75"/>
  <c r="AB93" i="75"/>
  <c r="D94" i="75"/>
  <c r="E94" i="75"/>
  <c r="S94" i="75" s="1"/>
  <c r="E95" i="5" s="1"/>
  <c r="F94" i="75"/>
  <c r="G94" i="75"/>
  <c r="J94" i="75"/>
  <c r="K94" i="75"/>
  <c r="M94" i="75" s="1"/>
  <c r="L94" i="75"/>
  <c r="N94" i="75" s="1"/>
  <c r="O94" i="75"/>
  <c r="X94" i="75"/>
  <c r="Z94" i="75" s="1"/>
  <c r="K95" i="5" s="1"/>
  <c r="Y94" i="75"/>
  <c r="AA94" i="75"/>
  <c r="AB94" i="75"/>
  <c r="D95" i="75"/>
  <c r="E95" i="75"/>
  <c r="S95" i="75" s="1"/>
  <c r="E96" i="5" s="1"/>
  <c r="F95" i="75"/>
  <c r="G95" i="75"/>
  <c r="J95" i="75"/>
  <c r="K95" i="75"/>
  <c r="M95" i="75" s="1"/>
  <c r="L95" i="75"/>
  <c r="N95" i="75" s="1"/>
  <c r="O95" i="75"/>
  <c r="X95" i="75"/>
  <c r="Y95" i="75"/>
  <c r="AA95" i="75"/>
  <c r="AB95" i="75"/>
  <c r="D96" i="75"/>
  <c r="E96" i="75"/>
  <c r="S96" i="75" s="1"/>
  <c r="E97" i="5" s="1"/>
  <c r="F96" i="75"/>
  <c r="G96" i="75"/>
  <c r="J96" i="75"/>
  <c r="K96" i="75"/>
  <c r="M96" i="75" s="1"/>
  <c r="L96" i="75"/>
  <c r="N96" i="75" s="1"/>
  <c r="O96" i="75"/>
  <c r="X96" i="75"/>
  <c r="Z96" i="75" s="1"/>
  <c r="K97" i="5" s="1"/>
  <c r="Y96" i="75"/>
  <c r="AA96" i="75"/>
  <c r="AB96" i="75"/>
  <c r="D97" i="75"/>
  <c r="E97" i="75"/>
  <c r="S97" i="75" s="1"/>
  <c r="E98" i="5" s="1"/>
  <c r="F97" i="75"/>
  <c r="G97" i="75"/>
  <c r="J97" i="75"/>
  <c r="K97" i="75"/>
  <c r="M97" i="75" s="1"/>
  <c r="L97" i="75"/>
  <c r="N97" i="75" s="1"/>
  <c r="O97" i="75"/>
  <c r="X97" i="75"/>
  <c r="Z97" i="75" s="1"/>
  <c r="Y97" i="75"/>
  <c r="AA97" i="75"/>
  <c r="AB97" i="75"/>
  <c r="D98" i="75"/>
  <c r="E98" i="75"/>
  <c r="F98" i="75"/>
  <c r="G98" i="75"/>
  <c r="J98" i="75"/>
  <c r="K98" i="75"/>
  <c r="M98" i="75" s="1"/>
  <c r="L98" i="75"/>
  <c r="N98" i="75" s="1"/>
  <c r="O98" i="75"/>
  <c r="S98" i="75"/>
  <c r="E99" i="5" s="1"/>
  <c r="X98" i="75"/>
  <c r="Y98" i="75"/>
  <c r="AA98" i="75"/>
  <c r="AB98" i="75"/>
  <c r="D99" i="75"/>
  <c r="E99" i="75"/>
  <c r="S99" i="75" s="1"/>
  <c r="E100" i="5" s="1"/>
  <c r="F99" i="75"/>
  <c r="G99" i="75"/>
  <c r="H99" i="75" s="1"/>
  <c r="I99" i="75" s="1"/>
  <c r="U99" i="75" s="1"/>
  <c r="G100" i="5" s="1"/>
  <c r="J99" i="75"/>
  <c r="K99" i="75"/>
  <c r="M99" i="75" s="1"/>
  <c r="L99" i="75"/>
  <c r="N99" i="75" s="1"/>
  <c r="P99" i="75" s="1"/>
  <c r="O99" i="75"/>
  <c r="X99" i="75"/>
  <c r="Y99" i="75"/>
  <c r="AA99" i="75"/>
  <c r="AB99" i="75"/>
  <c r="D100" i="75"/>
  <c r="E100" i="75"/>
  <c r="S100" i="75" s="1"/>
  <c r="E101" i="5" s="1"/>
  <c r="F100" i="75"/>
  <c r="G100" i="75"/>
  <c r="J100" i="75"/>
  <c r="K100" i="75"/>
  <c r="M100" i="75" s="1"/>
  <c r="L100" i="75"/>
  <c r="N100" i="75" s="1"/>
  <c r="P100" i="75" s="1"/>
  <c r="O100" i="75"/>
  <c r="X100" i="75"/>
  <c r="Y100" i="75"/>
  <c r="AA100" i="75"/>
  <c r="AB100" i="75"/>
  <c r="D101" i="75"/>
  <c r="E101" i="75"/>
  <c r="S101" i="75" s="1"/>
  <c r="E102" i="5" s="1"/>
  <c r="F101" i="75"/>
  <c r="G101" i="75"/>
  <c r="J101" i="75"/>
  <c r="K101" i="75"/>
  <c r="M101" i="75" s="1"/>
  <c r="L101" i="75"/>
  <c r="N101" i="75" s="1"/>
  <c r="O101" i="75"/>
  <c r="X101" i="75"/>
  <c r="Y101" i="75"/>
  <c r="Z101" i="75" s="1"/>
  <c r="AA101" i="75"/>
  <c r="AB101" i="75"/>
  <c r="D102" i="75"/>
  <c r="E102" i="75"/>
  <c r="S102" i="75" s="1"/>
  <c r="E103" i="5" s="1"/>
  <c r="F102" i="75"/>
  <c r="G102" i="75"/>
  <c r="J102" i="75"/>
  <c r="K102" i="75"/>
  <c r="M102" i="75" s="1"/>
  <c r="L102" i="75"/>
  <c r="N102" i="75" s="1"/>
  <c r="O102" i="75"/>
  <c r="X102" i="75"/>
  <c r="Y102" i="75"/>
  <c r="AA102" i="75"/>
  <c r="AB102" i="75"/>
  <c r="D103" i="75"/>
  <c r="E103" i="75"/>
  <c r="S103" i="75" s="1"/>
  <c r="E104" i="5" s="1"/>
  <c r="F103" i="75"/>
  <c r="G103" i="75"/>
  <c r="J103" i="75"/>
  <c r="K103" i="75"/>
  <c r="L103" i="75"/>
  <c r="N103" i="75" s="1"/>
  <c r="M103" i="75"/>
  <c r="O103" i="75"/>
  <c r="X103" i="75"/>
  <c r="Y103" i="75"/>
  <c r="AA103" i="75"/>
  <c r="AB103" i="75"/>
  <c r="D104" i="75"/>
  <c r="E104" i="75"/>
  <c r="S104" i="75" s="1"/>
  <c r="E105" i="5" s="1"/>
  <c r="F104" i="75"/>
  <c r="G104" i="75"/>
  <c r="J104" i="75"/>
  <c r="K104" i="75"/>
  <c r="M104" i="75" s="1"/>
  <c r="L104" i="75"/>
  <c r="N104" i="75" s="1"/>
  <c r="O104" i="75"/>
  <c r="X104" i="75"/>
  <c r="Y104" i="75"/>
  <c r="AA104" i="75"/>
  <c r="AB104" i="75"/>
  <c r="D105" i="75"/>
  <c r="E105" i="75"/>
  <c r="S105" i="75" s="1"/>
  <c r="E106" i="5" s="1"/>
  <c r="F105" i="75"/>
  <c r="G105" i="75"/>
  <c r="J105" i="75"/>
  <c r="K105" i="75"/>
  <c r="M105" i="75" s="1"/>
  <c r="L105" i="75"/>
  <c r="N105" i="75" s="1"/>
  <c r="O105" i="75"/>
  <c r="X105" i="75"/>
  <c r="Y105" i="75"/>
  <c r="AA105" i="75"/>
  <c r="AB105" i="75"/>
  <c r="D106" i="75"/>
  <c r="E106" i="75"/>
  <c r="S106" i="75" s="1"/>
  <c r="E107" i="5" s="1"/>
  <c r="F106" i="75"/>
  <c r="G106" i="75"/>
  <c r="J106" i="75"/>
  <c r="K106" i="75"/>
  <c r="M106" i="75" s="1"/>
  <c r="L106" i="75"/>
  <c r="N106" i="75" s="1"/>
  <c r="O106" i="75"/>
  <c r="X106" i="75"/>
  <c r="Y106" i="75"/>
  <c r="AA106" i="75"/>
  <c r="AB106" i="75"/>
  <c r="D107" i="75"/>
  <c r="E107" i="75"/>
  <c r="S107" i="75" s="1"/>
  <c r="E108" i="5" s="1"/>
  <c r="F107" i="75"/>
  <c r="G107" i="75"/>
  <c r="J107" i="75"/>
  <c r="K107" i="75"/>
  <c r="M107" i="75" s="1"/>
  <c r="L107" i="75"/>
  <c r="N107" i="75" s="1"/>
  <c r="O107" i="75"/>
  <c r="X107" i="75"/>
  <c r="Y107" i="75"/>
  <c r="AA107" i="75"/>
  <c r="AB107" i="75"/>
  <c r="D108" i="75"/>
  <c r="E108" i="75"/>
  <c r="S108" i="75" s="1"/>
  <c r="E109" i="5" s="1"/>
  <c r="F108" i="75"/>
  <c r="H108" i="75" s="1"/>
  <c r="I108" i="75" s="1"/>
  <c r="U108" i="75" s="1"/>
  <c r="G109" i="5" s="1"/>
  <c r="G108" i="75"/>
  <c r="J108" i="75"/>
  <c r="K108" i="75"/>
  <c r="M108" i="75" s="1"/>
  <c r="L108" i="75"/>
  <c r="N108" i="75" s="1"/>
  <c r="O108" i="75"/>
  <c r="X108" i="75"/>
  <c r="Y108" i="75"/>
  <c r="Z108" i="75" s="1"/>
  <c r="K109" i="5" s="1"/>
  <c r="AA108" i="75"/>
  <c r="AB108" i="75"/>
  <c r="D109" i="75"/>
  <c r="E109" i="75"/>
  <c r="S109" i="75" s="1"/>
  <c r="E110" i="5" s="1"/>
  <c r="F109" i="75"/>
  <c r="G109" i="75"/>
  <c r="J109" i="75"/>
  <c r="K109" i="75"/>
  <c r="M109" i="75" s="1"/>
  <c r="L109" i="75"/>
  <c r="N109" i="75" s="1"/>
  <c r="O109" i="75"/>
  <c r="X109" i="75"/>
  <c r="Y109" i="75"/>
  <c r="AA109" i="75"/>
  <c r="AB109" i="75"/>
  <c r="D110" i="75"/>
  <c r="E110" i="75"/>
  <c r="S110" i="75" s="1"/>
  <c r="E111" i="5" s="1"/>
  <c r="F110" i="75"/>
  <c r="G110" i="75"/>
  <c r="J110" i="75"/>
  <c r="K110" i="75"/>
  <c r="M110" i="75" s="1"/>
  <c r="L110" i="75"/>
  <c r="N110" i="75" s="1"/>
  <c r="O110" i="75"/>
  <c r="X110" i="75"/>
  <c r="Y110" i="75"/>
  <c r="AA110" i="75"/>
  <c r="AB110" i="75"/>
  <c r="D111" i="75"/>
  <c r="E111" i="75"/>
  <c r="S111" i="75" s="1"/>
  <c r="E112" i="5" s="1"/>
  <c r="F111" i="75"/>
  <c r="G111" i="75"/>
  <c r="J111" i="75"/>
  <c r="K111" i="75"/>
  <c r="M111" i="75" s="1"/>
  <c r="L111" i="75"/>
  <c r="N111" i="75" s="1"/>
  <c r="O111" i="75"/>
  <c r="X111" i="75"/>
  <c r="Y111" i="75"/>
  <c r="AA111" i="75"/>
  <c r="AB111" i="75"/>
  <c r="D112" i="75"/>
  <c r="E112" i="75"/>
  <c r="S112" i="75" s="1"/>
  <c r="E113" i="5" s="1"/>
  <c r="F112" i="75"/>
  <c r="G112" i="75"/>
  <c r="J112" i="75"/>
  <c r="K112" i="75"/>
  <c r="M112" i="75" s="1"/>
  <c r="L112" i="75"/>
  <c r="N112" i="75" s="1"/>
  <c r="O112" i="75"/>
  <c r="X112" i="75"/>
  <c r="Y112" i="75"/>
  <c r="AA112" i="75"/>
  <c r="AB112" i="75"/>
  <c r="D113" i="75"/>
  <c r="E113" i="75"/>
  <c r="S113" i="75" s="1"/>
  <c r="E114" i="5" s="1"/>
  <c r="F113" i="75"/>
  <c r="G113" i="75"/>
  <c r="J113" i="75"/>
  <c r="K113" i="75"/>
  <c r="M113" i="75" s="1"/>
  <c r="L113" i="75"/>
  <c r="N113" i="75" s="1"/>
  <c r="O113" i="75"/>
  <c r="X113" i="75"/>
  <c r="Y113" i="75"/>
  <c r="AA113" i="75"/>
  <c r="AB113" i="75"/>
  <c r="D114" i="75"/>
  <c r="E114" i="75"/>
  <c r="S114" i="75" s="1"/>
  <c r="E115" i="5" s="1"/>
  <c r="F114" i="75"/>
  <c r="G114" i="75"/>
  <c r="J114" i="75"/>
  <c r="K114" i="75"/>
  <c r="M114" i="75" s="1"/>
  <c r="T114" i="75" s="1"/>
  <c r="F115" i="5" s="1"/>
  <c r="L114" i="75"/>
  <c r="N114" i="75" s="1"/>
  <c r="O114" i="75"/>
  <c r="X114" i="75"/>
  <c r="Y114" i="75"/>
  <c r="AA114" i="75"/>
  <c r="AB114" i="75"/>
  <c r="D115" i="75"/>
  <c r="E115" i="75"/>
  <c r="S115" i="75" s="1"/>
  <c r="E116" i="5" s="1"/>
  <c r="F115" i="75"/>
  <c r="G115" i="75"/>
  <c r="J115" i="75"/>
  <c r="K115" i="75"/>
  <c r="M115" i="75" s="1"/>
  <c r="T115" i="75" s="1"/>
  <c r="F116" i="5" s="1"/>
  <c r="L115" i="75"/>
  <c r="N115" i="75" s="1"/>
  <c r="O115" i="75"/>
  <c r="X115" i="75"/>
  <c r="Y115" i="75"/>
  <c r="Z115" i="75" s="1"/>
  <c r="K116" i="5" s="1"/>
  <c r="AA115" i="75"/>
  <c r="AB115" i="75"/>
  <c r="D116" i="75"/>
  <c r="E116" i="75"/>
  <c r="S116" i="75" s="1"/>
  <c r="E117" i="5" s="1"/>
  <c r="F116" i="75"/>
  <c r="G116" i="75"/>
  <c r="J116" i="75"/>
  <c r="K116" i="75"/>
  <c r="M116" i="75" s="1"/>
  <c r="T116" i="75" s="1"/>
  <c r="F117" i="5" s="1"/>
  <c r="L116" i="75"/>
  <c r="N116" i="75" s="1"/>
  <c r="O116" i="75"/>
  <c r="X116" i="75"/>
  <c r="Y116" i="75"/>
  <c r="Z116" i="75"/>
  <c r="K117" i="5" s="1"/>
  <c r="AA116" i="75"/>
  <c r="AB116" i="75"/>
  <c r="D117" i="75"/>
  <c r="E117" i="75"/>
  <c r="S117" i="75" s="1"/>
  <c r="E118" i="5" s="1"/>
  <c r="F117" i="75"/>
  <c r="G117" i="75"/>
  <c r="J117" i="75"/>
  <c r="K117" i="75"/>
  <c r="M117" i="75" s="1"/>
  <c r="T117" i="75" s="1"/>
  <c r="F118" i="5" s="1"/>
  <c r="L117" i="75"/>
  <c r="N117" i="75" s="1"/>
  <c r="O117" i="75"/>
  <c r="X117" i="75"/>
  <c r="Y117" i="75"/>
  <c r="AA117" i="75"/>
  <c r="AB117" i="75"/>
  <c r="D118" i="75"/>
  <c r="E118" i="75"/>
  <c r="S118" i="75" s="1"/>
  <c r="E119" i="5" s="1"/>
  <c r="F118" i="75"/>
  <c r="G118" i="75"/>
  <c r="J118" i="75"/>
  <c r="K118" i="75"/>
  <c r="M118" i="75" s="1"/>
  <c r="L118" i="75"/>
  <c r="N118" i="75" s="1"/>
  <c r="O118" i="75"/>
  <c r="X118" i="75"/>
  <c r="Y118" i="75"/>
  <c r="AA118" i="75"/>
  <c r="AB118" i="75"/>
  <c r="D119" i="75"/>
  <c r="E119" i="75"/>
  <c r="S119" i="75" s="1"/>
  <c r="E120" i="5" s="1"/>
  <c r="F119" i="75"/>
  <c r="G119" i="75"/>
  <c r="J119" i="75"/>
  <c r="K119" i="75"/>
  <c r="M119" i="75" s="1"/>
  <c r="L119" i="75"/>
  <c r="N119" i="75"/>
  <c r="O119" i="75"/>
  <c r="X119" i="75"/>
  <c r="Y119" i="75"/>
  <c r="AA119" i="75"/>
  <c r="AB119" i="75"/>
  <c r="D121" i="3"/>
  <c r="E121" i="3"/>
  <c r="G121" i="3"/>
  <c r="H121" i="3"/>
  <c r="J121" i="3"/>
  <c r="K121" i="3" s="1"/>
  <c r="L121" i="3" s="1"/>
  <c r="M121" i="3"/>
  <c r="N121" i="3"/>
  <c r="O121" i="3" s="1"/>
  <c r="R121" i="3"/>
  <c r="S121" i="3" s="1"/>
  <c r="W121" i="3"/>
  <c r="X121" i="3"/>
  <c r="Y121" i="3"/>
  <c r="Z121" i="3"/>
  <c r="AA121" i="3" s="1"/>
  <c r="AB121" i="3"/>
  <c r="AC121" i="3" s="1"/>
  <c r="AE121" i="3"/>
  <c r="AF121" i="3"/>
  <c r="AH121" i="3"/>
  <c r="AI121" i="3"/>
  <c r="AK121" i="3"/>
  <c r="AL121" i="3" s="1"/>
  <c r="AM121" i="3" s="1"/>
  <c r="V122" i="5" s="1"/>
  <c r="AN121" i="3"/>
  <c r="AO121" i="3" s="1"/>
  <c r="AP121" i="3" s="1"/>
  <c r="D122" i="3"/>
  <c r="E122" i="3"/>
  <c r="G122" i="3"/>
  <c r="H122" i="3"/>
  <c r="J122" i="3"/>
  <c r="K122" i="3" s="1"/>
  <c r="L122" i="3" s="1"/>
  <c r="M122" i="3"/>
  <c r="N122" i="3"/>
  <c r="O122" i="3" s="1"/>
  <c r="R122" i="3"/>
  <c r="T122" i="3" s="1"/>
  <c r="U122" i="3" s="1"/>
  <c r="W122" i="3"/>
  <c r="X122" i="3"/>
  <c r="Y122" i="3"/>
  <c r="Z122" i="3"/>
  <c r="AA122" i="3" s="1"/>
  <c r="AB122" i="3"/>
  <c r="AC122" i="3" s="1"/>
  <c r="AE122" i="3"/>
  <c r="AF122" i="3"/>
  <c r="AH122" i="3"/>
  <c r="AI122" i="3"/>
  <c r="AK122" i="3"/>
  <c r="AL122" i="3" s="1"/>
  <c r="AM122" i="3" s="1"/>
  <c r="V123" i="5" s="1"/>
  <c r="AN122" i="3"/>
  <c r="AO122" i="3" s="1"/>
  <c r="AP122" i="3"/>
  <c r="D123" i="3"/>
  <c r="E123" i="3"/>
  <c r="G123" i="3"/>
  <c r="H123" i="3"/>
  <c r="J123" i="3"/>
  <c r="K123" i="3" s="1"/>
  <c r="L123" i="3" s="1"/>
  <c r="M123" i="3"/>
  <c r="N123" i="3"/>
  <c r="O123" i="3" s="1"/>
  <c r="R123" i="3"/>
  <c r="T123" i="3" s="1"/>
  <c r="U123" i="3" s="1"/>
  <c r="W123" i="3"/>
  <c r="X123" i="3"/>
  <c r="Y123" i="3"/>
  <c r="Z123" i="3"/>
  <c r="AA123" i="3" s="1"/>
  <c r="AB123" i="3"/>
  <c r="AC123" i="3" s="1"/>
  <c r="AE123" i="3"/>
  <c r="AF123" i="3"/>
  <c r="AH123" i="3"/>
  <c r="AI123" i="3"/>
  <c r="AK123" i="3"/>
  <c r="AL123" i="3" s="1"/>
  <c r="AM123" i="3" s="1"/>
  <c r="V124" i="5" s="1"/>
  <c r="AN123" i="3"/>
  <c r="AO123" i="3" s="1"/>
  <c r="AP123" i="3" s="1"/>
  <c r="D124" i="3"/>
  <c r="E124" i="3"/>
  <c r="G124" i="3"/>
  <c r="H124" i="3"/>
  <c r="J124" i="3"/>
  <c r="K124" i="3" s="1"/>
  <c r="L124" i="3" s="1"/>
  <c r="M124" i="3"/>
  <c r="N124" i="3"/>
  <c r="O124" i="3" s="1"/>
  <c r="R124" i="3"/>
  <c r="S124" i="3" s="1"/>
  <c r="W124" i="3"/>
  <c r="X124" i="3"/>
  <c r="Y124" i="3"/>
  <c r="Z124" i="3"/>
  <c r="AA124" i="3" s="1"/>
  <c r="AB124" i="3"/>
  <c r="AC124" i="3" s="1"/>
  <c r="AE124" i="3"/>
  <c r="AF124" i="3"/>
  <c r="AH124" i="3"/>
  <c r="AI124" i="3"/>
  <c r="AK124" i="3"/>
  <c r="AL124" i="3" s="1"/>
  <c r="AM124" i="3" s="1"/>
  <c r="V125" i="5" s="1"/>
  <c r="AN124" i="3"/>
  <c r="AO124" i="3" s="1"/>
  <c r="AP124" i="3" s="1"/>
  <c r="D125" i="3"/>
  <c r="E125" i="3"/>
  <c r="G125" i="3"/>
  <c r="H125" i="3"/>
  <c r="J125" i="3"/>
  <c r="K125" i="3" s="1"/>
  <c r="L125" i="3" s="1"/>
  <c r="M125" i="3"/>
  <c r="N125" i="3"/>
  <c r="O125" i="3"/>
  <c r="R125" i="3"/>
  <c r="S125" i="3" s="1"/>
  <c r="W125" i="3"/>
  <c r="X125" i="3"/>
  <c r="Y125" i="3"/>
  <c r="Z125" i="3"/>
  <c r="AA125" i="3" s="1"/>
  <c r="AB125" i="3"/>
  <c r="AC125" i="3" s="1"/>
  <c r="AE125" i="3"/>
  <c r="AF125" i="3"/>
  <c r="AH125" i="3"/>
  <c r="AI125" i="3"/>
  <c r="AK125" i="3"/>
  <c r="AL125" i="3" s="1"/>
  <c r="AM125" i="3" s="1"/>
  <c r="V126" i="5" s="1"/>
  <c r="AN125" i="3"/>
  <c r="AO125" i="3" s="1"/>
  <c r="AP125" i="3" s="1"/>
  <c r="D126" i="3"/>
  <c r="E126" i="3"/>
  <c r="G126" i="3"/>
  <c r="H126" i="3"/>
  <c r="J126" i="3"/>
  <c r="K126" i="3" s="1"/>
  <c r="L126" i="3" s="1"/>
  <c r="M126" i="3"/>
  <c r="N126" i="3"/>
  <c r="O126" i="3"/>
  <c r="R126" i="3"/>
  <c r="W126" i="3"/>
  <c r="X126" i="3"/>
  <c r="Y126" i="3"/>
  <c r="Z126" i="3"/>
  <c r="AA126" i="3" s="1"/>
  <c r="AB126" i="3"/>
  <c r="AC126" i="3" s="1"/>
  <c r="AE126" i="3"/>
  <c r="AF126" i="3"/>
  <c r="AH126" i="3"/>
  <c r="AI126" i="3"/>
  <c r="AK126" i="3"/>
  <c r="AL126" i="3"/>
  <c r="AM126" i="3" s="1"/>
  <c r="V127" i="5" s="1"/>
  <c r="AN126" i="3"/>
  <c r="AO126" i="3" s="1"/>
  <c r="AP126" i="3" s="1"/>
  <c r="D127" i="3"/>
  <c r="E127" i="3"/>
  <c r="F127" i="3" s="1"/>
  <c r="N128" i="5" s="1"/>
  <c r="G127" i="3"/>
  <c r="H127" i="3"/>
  <c r="J127" i="3"/>
  <c r="K127" i="3" s="1"/>
  <c r="L127" i="3" s="1"/>
  <c r="M127" i="3"/>
  <c r="N127" i="3"/>
  <c r="O127" i="3" s="1"/>
  <c r="R127" i="3"/>
  <c r="T127" i="3" s="1"/>
  <c r="U127" i="3" s="1"/>
  <c r="W127" i="3"/>
  <c r="X127" i="3"/>
  <c r="Y127" i="3"/>
  <c r="Z127" i="3"/>
  <c r="AA127" i="3" s="1"/>
  <c r="AB127" i="3"/>
  <c r="AC127" i="3" s="1"/>
  <c r="AE127" i="3"/>
  <c r="AF127" i="3"/>
  <c r="AH127" i="3"/>
  <c r="AI127" i="3"/>
  <c r="AK127" i="3"/>
  <c r="AL127" i="3" s="1"/>
  <c r="AM127" i="3" s="1"/>
  <c r="V128" i="5" s="1"/>
  <c r="AN127" i="3"/>
  <c r="AO127" i="3" s="1"/>
  <c r="AP127" i="3" s="1"/>
  <c r="D128" i="3"/>
  <c r="E128" i="3"/>
  <c r="G128" i="3"/>
  <c r="H128" i="3"/>
  <c r="J128" i="3"/>
  <c r="K128" i="3" s="1"/>
  <c r="L128" i="3" s="1"/>
  <c r="M128" i="3"/>
  <c r="N128" i="3"/>
  <c r="O128" i="3" s="1"/>
  <c r="R128" i="3"/>
  <c r="S128" i="3" s="1"/>
  <c r="W128" i="3"/>
  <c r="X128" i="3"/>
  <c r="Y128" i="3"/>
  <c r="Z128" i="3"/>
  <c r="AA128" i="3" s="1"/>
  <c r="AB128" i="3"/>
  <c r="AC128" i="3" s="1"/>
  <c r="AE128" i="3"/>
  <c r="AF128" i="3"/>
  <c r="AH128" i="3"/>
  <c r="AI128" i="3"/>
  <c r="AK128" i="3"/>
  <c r="AL128" i="3" s="1"/>
  <c r="AM128" i="3" s="1"/>
  <c r="V129" i="5" s="1"/>
  <c r="AN128" i="3"/>
  <c r="AO128" i="3" s="1"/>
  <c r="AP128" i="3" s="1"/>
  <c r="D129" i="3"/>
  <c r="E129" i="3"/>
  <c r="G129" i="3"/>
  <c r="H129" i="3"/>
  <c r="J129" i="3"/>
  <c r="K129" i="3" s="1"/>
  <c r="L129" i="3" s="1"/>
  <c r="M129" i="3"/>
  <c r="N129" i="3"/>
  <c r="O129" i="3"/>
  <c r="R129" i="3"/>
  <c r="W129" i="3"/>
  <c r="X129" i="3"/>
  <c r="Y129" i="3"/>
  <c r="Z129" i="3"/>
  <c r="AA129" i="3" s="1"/>
  <c r="AB129" i="3"/>
  <c r="AC129" i="3"/>
  <c r="AE129" i="3"/>
  <c r="AF129" i="3"/>
  <c r="AH129" i="3"/>
  <c r="AI129" i="3"/>
  <c r="AK129" i="3"/>
  <c r="AL129" i="3" s="1"/>
  <c r="AM129" i="3" s="1"/>
  <c r="V130" i="5" s="1"/>
  <c r="AN129" i="3"/>
  <c r="AO129" i="3" s="1"/>
  <c r="AP129" i="3" s="1"/>
  <c r="D130" i="3"/>
  <c r="E130" i="3"/>
  <c r="G130" i="3"/>
  <c r="H130" i="3"/>
  <c r="J130" i="3"/>
  <c r="K130" i="3" s="1"/>
  <c r="L130" i="3" s="1"/>
  <c r="M130" i="3"/>
  <c r="N130" i="3"/>
  <c r="O130" i="3" s="1"/>
  <c r="R130" i="3"/>
  <c r="W130" i="3"/>
  <c r="X130" i="3"/>
  <c r="Y130" i="3"/>
  <c r="Z130" i="3"/>
  <c r="AA130" i="3" s="1"/>
  <c r="AB130" i="3"/>
  <c r="AC130" i="3" s="1"/>
  <c r="AE130" i="3"/>
  <c r="AF130" i="3"/>
  <c r="AH130" i="3"/>
  <c r="AI130" i="3"/>
  <c r="AK130" i="3"/>
  <c r="AL130" i="3" s="1"/>
  <c r="AM130" i="3" s="1"/>
  <c r="V131" i="5" s="1"/>
  <c r="AN130" i="3"/>
  <c r="AO130" i="3" s="1"/>
  <c r="AP130" i="3" s="1"/>
  <c r="D131" i="3"/>
  <c r="E131" i="3"/>
  <c r="G131" i="3"/>
  <c r="H131" i="3"/>
  <c r="J131" i="3"/>
  <c r="K131" i="3" s="1"/>
  <c r="L131" i="3" s="1"/>
  <c r="M131" i="3"/>
  <c r="N131" i="3"/>
  <c r="O131" i="3" s="1"/>
  <c r="R131" i="3"/>
  <c r="W131" i="3"/>
  <c r="X131" i="3"/>
  <c r="Y131" i="3"/>
  <c r="Z131" i="3"/>
  <c r="AA131" i="3" s="1"/>
  <c r="AB131" i="3"/>
  <c r="AC131" i="3" s="1"/>
  <c r="AE131" i="3"/>
  <c r="AF131" i="3"/>
  <c r="AG131" i="3" s="1"/>
  <c r="T132" i="5" s="1"/>
  <c r="AH131" i="3"/>
  <c r="AI131" i="3"/>
  <c r="AK131" i="3"/>
  <c r="AL131" i="3" s="1"/>
  <c r="AM131" i="3" s="1"/>
  <c r="V132" i="5" s="1"/>
  <c r="AN131" i="3"/>
  <c r="AO131" i="3" s="1"/>
  <c r="AP131" i="3" s="1"/>
  <c r="D132" i="3"/>
  <c r="E132" i="3"/>
  <c r="G132" i="3"/>
  <c r="H132" i="3"/>
  <c r="J132" i="3"/>
  <c r="K132" i="3" s="1"/>
  <c r="L132" i="3" s="1"/>
  <c r="M132" i="3"/>
  <c r="N132" i="3"/>
  <c r="O132" i="3" s="1"/>
  <c r="R132" i="3"/>
  <c r="S132" i="3" s="1"/>
  <c r="W132" i="3"/>
  <c r="X132" i="3"/>
  <c r="Y132" i="3"/>
  <c r="Z132" i="3"/>
  <c r="AA132" i="3" s="1"/>
  <c r="AB132" i="3"/>
  <c r="AC132" i="3" s="1"/>
  <c r="AE132" i="3"/>
  <c r="AF132" i="3"/>
  <c r="AH132" i="3"/>
  <c r="AI132" i="3"/>
  <c r="AK132" i="3"/>
  <c r="AL132" i="3" s="1"/>
  <c r="AM132" i="3" s="1"/>
  <c r="V133" i="5" s="1"/>
  <c r="AN132" i="3"/>
  <c r="AO132" i="3" s="1"/>
  <c r="AP132" i="3" s="1"/>
  <c r="D133" i="3"/>
  <c r="E133" i="3"/>
  <c r="G133" i="3"/>
  <c r="H133" i="3"/>
  <c r="J133" i="3"/>
  <c r="K133" i="3"/>
  <c r="L133" i="3" s="1"/>
  <c r="M133" i="3"/>
  <c r="N133" i="3"/>
  <c r="O133" i="3" s="1"/>
  <c r="R133" i="3"/>
  <c r="W133" i="3"/>
  <c r="X133" i="3"/>
  <c r="Y133" i="3"/>
  <c r="Z133" i="3"/>
  <c r="AA133" i="3"/>
  <c r="AB133" i="3"/>
  <c r="AC133" i="3" s="1"/>
  <c r="AE133" i="3"/>
  <c r="AF133" i="3"/>
  <c r="AH133" i="3"/>
  <c r="AI133" i="3"/>
  <c r="AK133" i="3"/>
  <c r="AL133" i="3" s="1"/>
  <c r="AM133" i="3"/>
  <c r="V134" i="5" s="1"/>
  <c r="AN133" i="3"/>
  <c r="AO133" i="3" s="1"/>
  <c r="AP133" i="3" s="1"/>
  <c r="D134" i="3"/>
  <c r="E134" i="3"/>
  <c r="G134" i="3"/>
  <c r="H134" i="3"/>
  <c r="J134" i="3"/>
  <c r="K134" i="3" s="1"/>
  <c r="L134" i="3" s="1"/>
  <c r="M134" i="3"/>
  <c r="N134" i="3"/>
  <c r="O134" i="3" s="1"/>
  <c r="R134" i="3"/>
  <c r="T134" i="3" s="1"/>
  <c r="U134" i="3" s="1"/>
  <c r="W134" i="3"/>
  <c r="X134" i="3"/>
  <c r="Y134" i="3"/>
  <c r="Z134" i="3"/>
  <c r="AA134" i="3" s="1"/>
  <c r="AB134" i="3"/>
  <c r="AC134" i="3" s="1"/>
  <c r="AE134" i="3"/>
  <c r="AF134" i="3"/>
  <c r="AH134" i="3"/>
  <c r="AI134" i="3"/>
  <c r="AK134" i="3"/>
  <c r="AL134" i="3" s="1"/>
  <c r="AM134" i="3" s="1"/>
  <c r="V135" i="5" s="1"/>
  <c r="AN134" i="3"/>
  <c r="AO134" i="3" s="1"/>
  <c r="AP134" i="3" s="1"/>
  <c r="D135" i="3"/>
  <c r="E135" i="3"/>
  <c r="G135" i="3"/>
  <c r="H135" i="3"/>
  <c r="J135" i="3"/>
  <c r="K135" i="3" s="1"/>
  <c r="L135" i="3" s="1"/>
  <c r="M135" i="3"/>
  <c r="N135" i="3"/>
  <c r="O135" i="3"/>
  <c r="R135" i="3"/>
  <c r="T135" i="3" s="1"/>
  <c r="U135" i="3" s="1"/>
  <c r="W135" i="3"/>
  <c r="X135" i="3"/>
  <c r="Y135" i="3"/>
  <c r="Z135" i="3"/>
  <c r="AA135" i="3" s="1"/>
  <c r="AB135" i="3"/>
  <c r="AC135" i="3" s="1"/>
  <c r="AE135" i="3"/>
  <c r="AF135" i="3"/>
  <c r="AH135" i="3"/>
  <c r="AI135" i="3"/>
  <c r="AK135" i="3"/>
  <c r="AL135" i="3" s="1"/>
  <c r="AM135" i="3" s="1"/>
  <c r="V136" i="5" s="1"/>
  <c r="AN135" i="3"/>
  <c r="AO135" i="3" s="1"/>
  <c r="AP135" i="3" s="1"/>
  <c r="D136" i="3"/>
  <c r="E136" i="3"/>
  <c r="G136" i="3"/>
  <c r="H136" i="3"/>
  <c r="J136" i="3"/>
  <c r="K136" i="3" s="1"/>
  <c r="L136" i="3" s="1"/>
  <c r="M136" i="3"/>
  <c r="N136" i="3"/>
  <c r="O136" i="3" s="1"/>
  <c r="R136" i="3"/>
  <c r="S136" i="3" s="1"/>
  <c r="W136" i="3"/>
  <c r="X136" i="3"/>
  <c r="Y136" i="3"/>
  <c r="Z136" i="3"/>
  <c r="AA136" i="3" s="1"/>
  <c r="AB136" i="3"/>
  <c r="AC136" i="3" s="1"/>
  <c r="AE136" i="3"/>
  <c r="AF136" i="3"/>
  <c r="AH136" i="3"/>
  <c r="AI136" i="3"/>
  <c r="AK136" i="3"/>
  <c r="AL136" i="3" s="1"/>
  <c r="AM136" i="3" s="1"/>
  <c r="V137" i="5" s="1"/>
  <c r="AN136" i="3"/>
  <c r="AO136" i="3" s="1"/>
  <c r="AP136" i="3" s="1"/>
  <c r="D137" i="3"/>
  <c r="E137" i="3"/>
  <c r="G137" i="3"/>
  <c r="H137" i="3"/>
  <c r="J137" i="3"/>
  <c r="K137" i="3" s="1"/>
  <c r="L137" i="3" s="1"/>
  <c r="M137" i="3"/>
  <c r="N137" i="3"/>
  <c r="O137" i="3" s="1"/>
  <c r="R137" i="3"/>
  <c r="S137" i="3" s="1"/>
  <c r="W137" i="3"/>
  <c r="X137" i="3"/>
  <c r="Y137" i="3"/>
  <c r="Z137" i="3"/>
  <c r="AA137" i="3" s="1"/>
  <c r="AB137" i="3"/>
  <c r="AC137" i="3" s="1"/>
  <c r="AE137" i="3"/>
  <c r="AF137" i="3"/>
  <c r="AH137" i="3"/>
  <c r="AI137" i="3"/>
  <c r="AK137" i="3"/>
  <c r="AL137" i="3" s="1"/>
  <c r="AM137" i="3" s="1"/>
  <c r="V138" i="5" s="1"/>
  <c r="AN137" i="3"/>
  <c r="AO137" i="3" s="1"/>
  <c r="AP137" i="3" s="1"/>
  <c r="D120" i="3"/>
  <c r="E120" i="3"/>
  <c r="G120" i="3"/>
  <c r="H120" i="3"/>
  <c r="J120" i="3"/>
  <c r="K120" i="3" s="1"/>
  <c r="L120" i="3" s="1"/>
  <c r="M120" i="3"/>
  <c r="N120" i="3"/>
  <c r="O120" i="3" s="1"/>
  <c r="R120" i="3"/>
  <c r="T120" i="3" s="1"/>
  <c r="U120" i="3" s="1"/>
  <c r="W120" i="3"/>
  <c r="X120" i="3"/>
  <c r="Y120" i="3"/>
  <c r="Z120" i="3"/>
  <c r="AA120" i="3" s="1"/>
  <c r="AB120" i="3"/>
  <c r="AC120" i="3" s="1"/>
  <c r="AE120" i="3"/>
  <c r="AF120" i="3"/>
  <c r="AH120" i="3"/>
  <c r="AI120" i="3"/>
  <c r="AK120" i="3"/>
  <c r="AL120" i="3" s="1"/>
  <c r="AM120" i="3" s="1"/>
  <c r="V121" i="5" s="1"/>
  <c r="AN120" i="3"/>
  <c r="AO120" i="3" s="1"/>
  <c r="AP120" i="3" s="1"/>
  <c r="D4" i="3"/>
  <c r="E4" i="3"/>
  <c r="G4" i="3"/>
  <c r="H4" i="3"/>
  <c r="J4" i="3"/>
  <c r="K4" i="3" s="1"/>
  <c r="L4" i="3" s="1"/>
  <c r="M4" i="3"/>
  <c r="N4" i="3"/>
  <c r="O4" i="3" s="1"/>
  <c r="R4" i="3"/>
  <c r="T4" i="3" s="1"/>
  <c r="U4" i="3" s="1"/>
  <c r="W4" i="3"/>
  <c r="X4" i="3"/>
  <c r="Y4" i="3"/>
  <c r="Z4" i="3"/>
  <c r="AA4" i="3" s="1"/>
  <c r="AB4" i="3"/>
  <c r="AC4" i="3" s="1"/>
  <c r="AE4" i="3"/>
  <c r="AF4" i="3"/>
  <c r="AH4" i="3"/>
  <c r="AI4" i="3"/>
  <c r="AK4" i="3"/>
  <c r="AL4" i="3" s="1"/>
  <c r="AM4" i="3" s="1"/>
  <c r="V5" i="5" s="1"/>
  <c r="AN4" i="3"/>
  <c r="AO4" i="3" s="1"/>
  <c r="AP4" i="3" s="1"/>
  <c r="D5" i="3"/>
  <c r="E5" i="3"/>
  <c r="G5" i="3"/>
  <c r="H5" i="3"/>
  <c r="J5" i="3"/>
  <c r="K5" i="3" s="1"/>
  <c r="L5" i="3" s="1"/>
  <c r="M5" i="3"/>
  <c r="N5" i="3"/>
  <c r="O5" i="3" s="1"/>
  <c r="R5" i="3"/>
  <c r="W5" i="3"/>
  <c r="X5" i="3"/>
  <c r="Y5" i="3"/>
  <c r="Z5" i="3"/>
  <c r="AA5" i="3" s="1"/>
  <c r="AB5" i="3"/>
  <c r="AC5" i="3" s="1"/>
  <c r="AE5" i="3"/>
  <c r="AF5" i="3"/>
  <c r="AH5" i="3"/>
  <c r="AI5" i="3"/>
  <c r="AK5" i="3"/>
  <c r="AL5" i="3" s="1"/>
  <c r="AM5" i="3" s="1"/>
  <c r="V6" i="5" s="1"/>
  <c r="AN5" i="3"/>
  <c r="AO5" i="3" s="1"/>
  <c r="AP5" i="3" s="1"/>
  <c r="D6" i="3"/>
  <c r="E6" i="3"/>
  <c r="G6" i="3"/>
  <c r="H6" i="3"/>
  <c r="J6" i="3"/>
  <c r="K6" i="3" s="1"/>
  <c r="L6" i="3"/>
  <c r="M6" i="3"/>
  <c r="N6" i="3"/>
  <c r="O6" i="3" s="1"/>
  <c r="R6" i="3"/>
  <c r="S6" i="3" s="1"/>
  <c r="W6" i="3"/>
  <c r="X6" i="3"/>
  <c r="Y6" i="3"/>
  <c r="Z6" i="3"/>
  <c r="AA6" i="3" s="1"/>
  <c r="AB6" i="3"/>
  <c r="AC6" i="3" s="1"/>
  <c r="AE6" i="3"/>
  <c r="AF6" i="3"/>
  <c r="AH6" i="3"/>
  <c r="AI6" i="3"/>
  <c r="AK6" i="3"/>
  <c r="AL6" i="3" s="1"/>
  <c r="AM6" i="3" s="1"/>
  <c r="V7" i="5" s="1"/>
  <c r="AN6" i="3"/>
  <c r="AO6" i="3" s="1"/>
  <c r="AP6" i="3" s="1"/>
  <c r="D7" i="3"/>
  <c r="E7" i="3"/>
  <c r="G7" i="3"/>
  <c r="H7" i="3"/>
  <c r="J7" i="3"/>
  <c r="K7" i="3" s="1"/>
  <c r="L7" i="3" s="1"/>
  <c r="M7" i="3"/>
  <c r="N7" i="3"/>
  <c r="O7" i="3" s="1"/>
  <c r="R7" i="3"/>
  <c r="W7" i="3"/>
  <c r="X7" i="3"/>
  <c r="Y7" i="3"/>
  <c r="Z7" i="3"/>
  <c r="AA7" i="3" s="1"/>
  <c r="AB7" i="3"/>
  <c r="AC7" i="3" s="1"/>
  <c r="AE7" i="3"/>
  <c r="AF7" i="3"/>
  <c r="AH7" i="3"/>
  <c r="AI7" i="3"/>
  <c r="AJ7" i="3" s="1"/>
  <c r="U8" i="5" s="1"/>
  <c r="AK7" i="3"/>
  <c r="AL7" i="3" s="1"/>
  <c r="AM7" i="3" s="1"/>
  <c r="V8" i="5" s="1"/>
  <c r="AN7" i="3"/>
  <c r="AO7" i="3" s="1"/>
  <c r="AP7" i="3" s="1"/>
  <c r="D8" i="3"/>
  <c r="E8" i="3"/>
  <c r="F8" i="3" s="1"/>
  <c r="N9" i="5" s="1"/>
  <c r="G8" i="3"/>
  <c r="H8" i="3"/>
  <c r="J8" i="3"/>
  <c r="K8" i="3"/>
  <c r="L8" i="3" s="1"/>
  <c r="M8" i="3"/>
  <c r="N8" i="3"/>
  <c r="O8" i="3" s="1"/>
  <c r="R8" i="3"/>
  <c r="W8" i="3"/>
  <c r="X8" i="3"/>
  <c r="Y8" i="3"/>
  <c r="Z8" i="3"/>
  <c r="AA8" i="3" s="1"/>
  <c r="AB8" i="3"/>
  <c r="AC8" i="3" s="1"/>
  <c r="AE8" i="3"/>
  <c r="AF8" i="3"/>
  <c r="AH8" i="3"/>
  <c r="AI8" i="3"/>
  <c r="AK8" i="3"/>
  <c r="AL8" i="3" s="1"/>
  <c r="AM8" i="3" s="1"/>
  <c r="V9" i="5" s="1"/>
  <c r="AN8" i="3"/>
  <c r="AO8" i="3" s="1"/>
  <c r="AP8" i="3" s="1"/>
  <c r="D9" i="3"/>
  <c r="E9" i="3"/>
  <c r="F9" i="3" s="1"/>
  <c r="N10" i="5" s="1"/>
  <c r="G9" i="3"/>
  <c r="H9" i="3"/>
  <c r="J9" i="3"/>
  <c r="K9" i="3" s="1"/>
  <c r="L9" i="3" s="1"/>
  <c r="M9" i="3"/>
  <c r="N9" i="3"/>
  <c r="O9" i="3" s="1"/>
  <c r="R9" i="3"/>
  <c r="W9" i="3"/>
  <c r="X9" i="3"/>
  <c r="Y9" i="3"/>
  <c r="Z9" i="3"/>
  <c r="AA9" i="3" s="1"/>
  <c r="AB9" i="3"/>
  <c r="AC9" i="3" s="1"/>
  <c r="AE9" i="3"/>
  <c r="AF9" i="3"/>
  <c r="AH9" i="3"/>
  <c r="AI9" i="3"/>
  <c r="AK9" i="3"/>
  <c r="AL9" i="3" s="1"/>
  <c r="AM9" i="3" s="1"/>
  <c r="V10" i="5" s="1"/>
  <c r="AN9" i="3"/>
  <c r="AO9" i="3" s="1"/>
  <c r="AP9" i="3" s="1"/>
  <c r="D10" i="3"/>
  <c r="E10" i="3"/>
  <c r="G10" i="3"/>
  <c r="H10" i="3"/>
  <c r="J10" i="3"/>
  <c r="K10" i="3" s="1"/>
  <c r="L10" i="3" s="1"/>
  <c r="M10" i="3"/>
  <c r="N10" i="3"/>
  <c r="O10" i="3" s="1"/>
  <c r="R10" i="3"/>
  <c r="S10" i="3" s="1"/>
  <c r="W10" i="3"/>
  <c r="X10" i="3"/>
  <c r="Y10" i="3"/>
  <c r="Z10" i="3"/>
  <c r="AA10" i="3" s="1"/>
  <c r="AB10" i="3"/>
  <c r="AC10" i="3" s="1"/>
  <c r="AE10" i="3"/>
  <c r="AF10" i="3"/>
  <c r="AH10" i="3"/>
  <c r="AJ10" i="3" s="1"/>
  <c r="U11" i="5" s="1"/>
  <c r="AI10" i="3"/>
  <c r="AK10" i="3"/>
  <c r="AL10" i="3" s="1"/>
  <c r="AM10" i="3" s="1"/>
  <c r="V11" i="5" s="1"/>
  <c r="AN10" i="3"/>
  <c r="AO10" i="3" s="1"/>
  <c r="AP10" i="3" s="1"/>
  <c r="D11" i="3"/>
  <c r="E11" i="3"/>
  <c r="G11" i="3"/>
  <c r="H11" i="3"/>
  <c r="J11" i="3"/>
  <c r="K11" i="3" s="1"/>
  <c r="L11" i="3" s="1"/>
  <c r="M11" i="3"/>
  <c r="N11" i="3"/>
  <c r="O11" i="3" s="1"/>
  <c r="R11" i="3"/>
  <c r="S11" i="3" s="1"/>
  <c r="W11" i="3"/>
  <c r="X11" i="3"/>
  <c r="Y11" i="3"/>
  <c r="Z11" i="3"/>
  <c r="AA11" i="3" s="1"/>
  <c r="AB11" i="3"/>
  <c r="AC11" i="3" s="1"/>
  <c r="AE11" i="3"/>
  <c r="AF11" i="3"/>
  <c r="AH11" i="3"/>
  <c r="AI11" i="3"/>
  <c r="AK11" i="3"/>
  <c r="AL11" i="3" s="1"/>
  <c r="AM11" i="3" s="1"/>
  <c r="V12" i="5" s="1"/>
  <c r="AN11" i="3"/>
  <c r="AO11" i="3" s="1"/>
  <c r="AP11" i="3" s="1"/>
  <c r="D12" i="3"/>
  <c r="E12" i="3"/>
  <c r="F12" i="3" s="1"/>
  <c r="N13" i="5" s="1"/>
  <c r="G12" i="3"/>
  <c r="H12" i="3"/>
  <c r="J12" i="3"/>
  <c r="K12" i="3" s="1"/>
  <c r="L12" i="3" s="1"/>
  <c r="M12" i="3"/>
  <c r="N12" i="3"/>
  <c r="O12" i="3" s="1"/>
  <c r="R12" i="3"/>
  <c r="T12" i="3" s="1"/>
  <c r="U12" i="3" s="1"/>
  <c r="W12" i="3"/>
  <c r="X12" i="3"/>
  <c r="Y12" i="3"/>
  <c r="Z12" i="3"/>
  <c r="AA12" i="3" s="1"/>
  <c r="AB12" i="3"/>
  <c r="AC12" i="3" s="1"/>
  <c r="AE12" i="3"/>
  <c r="AF12" i="3"/>
  <c r="AH12" i="3"/>
  <c r="AI12" i="3"/>
  <c r="AK12" i="3"/>
  <c r="AL12" i="3" s="1"/>
  <c r="AM12" i="3" s="1"/>
  <c r="V13" i="5" s="1"/>
  <c r="AN12" i="3"/>
  <c r="AO12" i="3" s="1"/>
  <c r="AP12" i="3" s="1"/>
  <c r="D13" i="3"/>
  <c r="E13" i="3"/>
  <c r="F13" i="3" s="1"/>
  <c r="N14" i="5" s="1"/>
  <c r="G13" i="3"/>
  <c r="H13" i="3"/>
  <c r="J13" i="3"/>
  <c r="K13" i="3" s="1"/>
  <c r="L13" i="3" s="1"/>
  <c r="M13" i="3"/>
  <c r="N13" i="3"/>
  <c r="O13" i="3" s="1"/>
  <c r="R13" i="3"/>
  <c r="W13" i="3"/>
  <c r="X13" i="3"/>
  <c r="Y13" i="3"/>
  <c r="Z13" i="3"/>
  <c r="AA13" i="3" s="1"/>
  <c r="AB13" i="3"/>
  <c r="AC13" i="3" s="1"/>
  <c r="AE13" i="3"/>
  <c r="AF13" i="3"/>
  <c r="AH13" i="3"/>
  <c r="AI13" i="3"/>
  <c r="AK13" i="3"/>
  <c r="AL13" i="3" s="1"/>
  <c r="AM13" i="3" s="1"/>
  <c r="V14" i="5" s="1"/>
  <c r="AN13" i="3"/>
  <c r="AO13" i="3" s="1"/>
  <c r="AP13" i="3" s="1"/>
  <c r="D14" i="3"/>
  <c r="E14" i="3"/>
  <c r="G14" i="3"/>
  <c r="H14" i="3"/>
  <c r="J14" i="3"/>
  <c r="K14" i="3" s="1"/>
  <c r="L14" i="3" s="1"/>
  <c r="M14" i="3"/>
  <c r="N14" i="3"/>
  <c r="O14" i="3" s="1"/>
  <c r="R14" i="3"/>
  <c r="S14" i="3" s="1"/>
  <c r="W14" i="3"/>
  <c r="X14" i="3"/>
  <c r="Y14" i="3"/>
  <c r="Z14" i="3"/>
  <c r="AA14" i="3" s="1"/>
  <c r="AB14" i="3"/>
  <c r="AC14" i="3" s="1"/>
  <c r="AE14" i="3"/>
  <c r="AF14" i="3"/>
  <c r="AH14" i="3"/>
  <c r="AI14" i="3"/>
  <c r="AK14" i="3"/>
  <c r="AL14" i="3" s="1"/>
  <c r="AM14" i="3" s="1"/>
  <c r="V15" i="5" s="1"/>
  <c r="AN14" i="3"/>
  <c r="AO14" i="3" s="1"/>
  <c r="AP14" i="3" s="1"/>
  <c r="D15" i="3"/>
  <c r="E15" i="3"/>
  <c r="G15" i="3"/>
  <c r="H15" i="3"/>
  <c r="J15" i="3"/>
  <c r="K15" i="3" s="1"/>
  <c r="L15" i="3" s="1"/>
  <c r="M15" i="3"/>
  <c r="N15" i="3"/>
  <c r="O15" i="3" s="1"/>
  <c r="R15" i="3"/>
  <c r="T15" i="3" s="1"/>
  <c r="U15" i="3" s="1"/>
  <c r="W15" i="3"/>
  <c r="X15" i="3"/>
  <c r="Y15" i="3"/>
  <c r="Z15" i="3"/>
  <c r="AA15" i="3" s="1"/>
  <c r="AB15" i="3"/>
  <c r="AC15" i="3" s="1"/>
  <c r="AE15" i="3"/>
  <c r="AF15" i="3"/>
  <c r="AH15" i="3"/>
  <c r="AI15" i="3"/>
  <c r="AK15" i="3"/>
  <c r="AL15" i="3" s="1"/>
  <c r="AM15" i="3" s="1"/>
  <c r="V16" i="5" s="1"/>
  <c r="AN15" i="3"/>
  <c r="AO15" i="3" s="1"/>
  <c r="AP15" i="3" s="1"/>
  <c r="D16" i="3"/>
  <c r="E16" i="3"/>
  <c r="G16" i="3"/>
  <c r="H16" i="3"/>
  <c r="J16" i="3"/>
  <c r="K16" i="3" s="1"/>
  <c r="L16" i="3" s="1"/>
  <c r="M16" i="3"/>
  <c r="N16" i="3"/>
  <c r="O16" i="3" s="1"/>
  <c r="R16" i="3"/>
  <c r="W16" i="3"/>
  <c r="X16" i="3"/>
  <c r="Y16" i="3"/>
  <c r="Z16" i="3"/>
  <c r="AA16" i="3" s="1"/>
  <c r="AB16" i="3"/>
  <c r="AC16" i="3" s="1"/>
  <c r="AE16" i="3"/>
  <c r="AF16" i="3"/>
  <c r="AH16" i="3"/>
  <c r="AI16" i="3"/>
  <c r="AK16" i="3"/>
  <c r="AL16" i="3" s="1"/>
  <c r="AM16" i="3" s="1"/>
  <c r="V17" i="5" s="1"/>
  <c r="AN16" i="3"/>
  <c r="AO16" i="3" s="1"/>
  <c r="AP16" i="3" s="1"/>
  <c r="D17" i="3"/>
  <c r="E17" i="3"/>
  <c r="G17" i="3"/>
  <c r="H17" i="3"/>
  <c r="J17" i="3"/>
  <c r="K17" i="3" s="1"/>
  <c r="L17" i="3" s="1"/>
  <c r="M17" i="3"/>
  <c r="N17" i="3"/>
  <c r="O17" i="3" s="1"/>
  <c r="R17" i="3"/>
  <c r="W17" i="3"/>
  <c r="X17" i="3"/>
  <c r="Y17" i="3"/>
  <c r="Z17" i="3"/>
  <c r="AA17" i="3" s="1"/>
  <c r="AB17" i="3"/>
  <c r="AC17" i="3" s="1"/>
  <c r="AE17" i="3"/>
  <c r="AF17" i="3"/>
  <c r="AH17" i="3"/>
  <c r="AI17" i="3"/>
  <c r="AK17" i="3"/>
  <c r="AL17" i="3" s="1"/>
  <c r="AM17" i="3" s="1"/>
  <c r="V18" i="5" s="1"/>
  <c r="AN17" i="3"/>
  <c r="AO17" i="3" s="1"/>
  <c r="AP17" i="3" s="1"/>
  <c r="D18" i="3"/>
  <c r="E18" i="3"/>
  <c r="G18" i="3"/>
  <c r="H18" i="3"/>
  <c r="J18" i="3"/>
  <c r="K18" i="3" s="1"/>
  <c r="L18" i="3" s="1"/>
  <c r="M18" i="3"/>
  <c r="N18" i="3"/>
  <c r="O18" i="3" s="1"/>
  <c r="R18" i="3"/>
  <c r="T18" i="3" s="1"/>
  <c r="U18" i="3" s="1"/>
  <c r="S18" i="3"/>
  <c r="W18" i="3"/>
  <c r="X18" i="3"/>
  <c r="Y18" i="3"/>
  <c r="Z18" i="3"/>
  <c r="AA18" i="3" s="1"/>
  <c r="AB18" i="3"/>
  <c r="AC18" i="3" s="1"/>
  <c r="AE18" i="3"/>
  <c r="AG18" i="3" s="1"/>
  <c r="T19" i="5" s="1"/>
  <c r="AF18" i="3"/>
  <c r="AH18" i="3"/>
  <c r="AI18" i="3"/>
  <c r="AK18" i="3"/>
  <c r="AL18" i="3" s="1"/>
  <c r="AM18" i="3" s="1"/>
  <c r="V19" i="5" s="1"/>
  <c r="AN18" i="3"/>
  <c r="AO18" i="3" s="1"/>
  <c r="AP18" i="3" s="1"/>
  <c r="D19" i="3"/>
  <c r="E19" i="3"/>
  <c r="G19" i="3"/>
  <c r="I19" i="3" s="1"/>
  <c r="O20" i="5" s="1"/>
  <c r="H19" i="3"/>
  <c r="J19" i="3"/>
  <c r="K19" i="3" s="1"/>
  <c r="L19" i="3" s="1"/>
  <c r="M19" i="3"/>
  <c r="N19" i="3"/>
  <c r="O19" i="3" s="1"/>
  <c r="R19" i="3"/>
  <c r="T19" i="3" s="1"/>
  <c r="U19" i="3" s="1"/>
  <c r="W19" i="3"/>
  <c r="X19" i="3"/>
  <c r="Y19" i="3"/>
  <c r="Z19" i="3"/>
  <c r="AA19" i="3" s="1"/>
  <c r="AB19" i="3"/>
  <c r="AC19" i="3" s="1"/>
  <c r="AE19" i="3"/>
  <c r="AF19" i="3"/>
  <c r="AH19" i="3"/>
  <c r="AI19" i="3"/>
  <c r="AK19" i="3"/>
  <c r="AL19" i="3" s="1"/>
  <c r="AM19" i="3" s="1"/>
  <c r="V20" i="5" s="1"/>
  <c r="AN19" i="3"/>
  <c r="AO19" i="3" s="1"/>
  <c r="AP19" i="3" s="1"/>
  <c r="D20" i="3"/>
  <c r="E20" i="3"/>
  <c r="G20" i="3"/>
  <c r="H20" i="3"/>
  <c r="J20" i="3"/>
  <c r="K20" i="3" s="1"/>
  <c r="L20" i="3" s="1"/>
  <c r="M20" i="3"/>
  <c r="N20" i="3"/>
  <c r="O20" i="3" s="1"/>
  <c r="R20" i="3"/>
  <c r="W20" i="3"/>
  <c r="X20" i="3"/>
  <c r="Y20" i="3"/>
  <c r="Z20" i="3"/>
  <c r="AA20" i="3" s="1"/>
  <c r="AB20" i="3"/>
  <c r="AC20" i="3" s="1"/>
  <c r="AE20" i="3"/>
  <c r="AF20" i="3"/>
  <c r="AH20" i="3"/>
  <c r="AI20" i="3"/>
  <c r="AK20" i="3"/>
  <c r="AL20" i="3" s="1"/>
  <c r="AM20" i="3" s="1"/>
  <c r="V21" i="5" s="1"/>
  <c r="AN20" i="3"/>
  <c r="AO20" i="3" s="1"/>
  <c r="AP20" i="3" s="1"/>
  <c r="D21" i="3"/>
  <c r="F21" i="3" s="1"/>
  <c r="N22" i="5" s="1"/>
  <c r="E21" i="3"/>
  <c r="G21" i="3"/>
  <c r="H21" i="3"/>
  <c r="J21" i="3"/>
  <c r="K21" i="3" s="1"/>
  <c r="L21" i="3" s="1"/>
  <c r="M21" i="3"/>
  <c r="N21" i="3"/>
  <c r="O21" i="3" s="1"/>
  <c r="R21" i="3"/>
  <c r="S21" i="3" s="1"/>
  <c r="W21" i="3"/>
  <c r="X21" i="3"/>
  <c r="Y21" i="3"/>
  <c r="Z21" i="3"/>
  <c r="AA21" i="3" s="1"/>
  <c r="AB21" i="3"/>
  <c r="AC21" i="3" s="1"/>
  <c r="AE21" i="3"/>
  <c r="AF21" i="3"/>
  <c r="AH21" i="3"/>
  <c r="AI21" i="3"/>
  <c r="AK21" i="3"/>
  <c r="AL21" i="3"/>
  <c r="AM21" i="3" s="1"/>
  <c r="V22" i="5" s="1"/>
  <c r="AN21" i="3"/>
  <c r="AO21" i="3" s="1"/>
  <c r="AP21" i="3" s="1"/>
  <c r="D22" i="3"/>
  <c r="F22" i="3" s="1"/>
  <c r="N23" i="5" s="1"/>
  <c r="E22" i="3"/>
  <c r="G22" i="3"/>
  <c r="H22" i="3"/>
  <c r="J22" i="3"/>
  <c r="K22" i="3" s="1"/>
  <c r="L22" i="3" s="1"/>
  <c r="M22" i="3"/>
  <c r="N22" i="3"/>
  <c r="O22" i="3" s="1"/>
  <c r="R22" i="3"/>
  <c r="T22" i="3" s="1"/>
  <c r="U22" i="3" s="1"/>
  <c r="W22" i="3"/>
  <c r="X22" i="3"/>
  <c r="Y22" i="3"/>
  <c r="Z22" i="3"/>
  <c r="AA22" i="3" s="1"/>
  <c r="AB22" i="3"/>
  <c r="AC22" i="3" s="1"/>
  <c r="AE22" i="3"/>
  <c r="AF22" i="3"/>
  <c r="AH22" i="3"/>
  <c r="AI22" i="3"/>
  <c r="AK22" i="3"/>
  <c r="AL22" i="3" s="1"/>
  <c r="AM22" i="3" s="1"/>
  <c r="V23" i="5" s="1"/>
  <c r="AN22" i="3"/>
  <c r="AO22" i="3" s="1"/>
  <c r="AP22" i="3" s="1"/>
  <c r="D23" i="3"/>
  <c r="E23" i="3"/>
  <c r="G23" i="3"/>
  <c r="H23" i="3"/>
  <c r="J23" i="3"/>
  <c r="K23" i="3" s="1"/>
  <c r="L23" i="3" s="1"/>
  <c r="M23" i="3"/>
  <c r="N23" i="3"/>
  <c r="O23" i="3" s="1"/>
  <c r="R23" i="3"/>
  <c r="W23" i="3"/>
  <c r="X23" i="3"/>
  <c r="Y23" i="3"/>
  <c r="Z23" i="3"/>
  <c r="AA23" i="3" s="1"/>
  <c r="AB23" i="3"/>
  <c r="AC23" i="3" s="1"/>
  <c r="AE23" i="3"/>
  <c r="AF23" i="3"/>
  <c r="AH23" i="3"/>
  <c r="AI23" i="3"/>
  <c r="AK23" i="3"/>
  <c r="AL23" i="3" s="1"/>
  <c r="AM23" i="3" s="1"/>
  <c r="V24" i="5" s="1"/>
  <c r="AN23" i="3"/>
  <c r="AO23" i="3" s="1"/>
  <c r="AP23" i="3" s="1"/>
  <c r="D24" i="3"/>
  <c r="E24" i="3"/>
  <c r="G24" i="3"/>
  <c r="H24" i="3"/>
  <c r="J24" i="3"/>
  <c r="K24" i="3"/>
  <c r="L24" i="3" s="1"/>
  <c r="M24" i="3"/>
  <c r="N24" i="3"/>
  <c r="O24" i="3" s="1"/>
  <c r="R24" i="3"/>
  <c r="S24" i="3" s="1"/>
  <c r="W24" i="3"/>
  <c r="X24" i="3"/>
  <c r="Y24" i="3"/>
  <c r="Z24" i="3"/>
  <c r="AA24" i="3" s="1"/>
  <c r="AB24" i="3"/>
  <c r="AC24" i="3" s="1"/>
  <c r="AE24" i="3"/>
  <c r="AF24" i="3"/>
  <c r="AH24" i="3"/>
  <c r="AI24" i="3"/>
  <c r="AK24" i="3"/>
  <c r="AL24" i="3" s="1"/>
  <c r="AM24" i="3" s="1"/>
  <c r="V25" i="5" s="1"/>
  <c r="AN24" i="3"/>
  <c r="AO24" i="3" s="1"/>
  <c r="AP24" i="3" s="1"/>
  <c r="D25" i="3"/>
  <c r="E25" i="3"/>
  <c r="G25" i="3"/>
  <c r="H25" i="3"/>
  <c r="J25" i="3"/>
  <c r="K25" i="3"/>
  <c r="L25" i="3" s="1"/>
  <c r="M25" i="3"/>
  <c r="N25" i="3"/>
  <c r="O25" i="3" s="1"/>
  <c r="R25" i="3"/>
  <c r="W25" i="3"/>
  <c r="X25" i="3"/>
  <c r="Y25" i="3"/>
  <c r="Z25" i="3"/>
  <c r="AA25" i="3" s="1"/>
  <c r="AB25" i="3"/>
  <c r="AC25" i="3" s="1"/>
  <c r="AE25" i="3"/>
  <c r="AF25" i="3"/>
  <c r="AH25" i="3"/>
  <c r="AI25" i="3"/>
  <c r="AK25" i="3"/>
  <c r="AL25" i="3" s="1"/>
  <c r="AM25" i="3" s="1"/>
  <c r="V26" i="5" s="1"/>
  <c r="AN25" i="3"/>
  <c r="AO25" i="3" s="1"/>
  <c r="AP25" i="3" s="1"/>
  <c r="D26" i="3"/>
  <c r="E26" i="3"/>
  <c r="F26" i="3" s="1"/>
  <c r="N27" i="5" s="1"/>
  <c r="G26" i="3"/>
  <c r="H26" i="3"/>
  <c r="J26" i="3"/>
  <c r="K26" i="3" s="1"/>
  <c r="L26" i="3" s="1"/>
  <c r="M26" i="3"/>
  <c r="N26" i="3"/>
  <c r="O26" i="3" s="1"/>
  <c r="R26" i="3"/>
  <c r="T26" i="3" s="1"/>
  <c r="U26" i="3" s="1"/>
  <c r="W26" i="3"/>
  <c r="X26" i="3"/>
  <c r="Y26" i="3"/>
  <c r="Z26" i="3"/>
  <c r="AA26" i="3" s="1"/>
  <c r="AB26" i="3"/>
  <c r="AC26" i="3"/>
  <c r="AE26" i="3"/>
  <c r="AF26" i="3"/>
  <c r="AH26" i="3"/>
  <c r="AI26" i="3"/>
  <c r="AK26" i="3"/>
  <c r="AL26" i="3" s="1"/>
  <c r="AM26" i="3" s="1"/>
  <c r="V27" i="5" s="1"/>
  <c r="AN26" i="3"/>
  <c r="AO26" i="3" s="1"/>
  <c r="AP26" i="3" s="1"/>
  <c r="D27" i="3"/>
  <c r="E27" i="3"/>
  <c r="G27" i="3"/>
  <c r="H27" i="3"/>
  <c r="J27" i="3"/>
  <c r="K27" i="3" s="1"/>
  <c r="L27" i="3" s="1"/>
  <c r="M27" i="3"/>
  <c r="N27" i="3"/>
  <c r="O27" i="3" s="1"/>
  <c r="R27" i="3"/>
  <c r="W27" i="3"/>
  <c r="X27" i="3"/>
  <c r="Y27" i="3"/>
  <c r="Z27" i="3"/>
  <c r="AA27" i="3" s="1"/>
  <c r="AB27" i="3"/>
  <c r="AC27" i="3" s="1"/>
  <c r="AE27" i="3"/>
  <c r="AF27" i="3"/>
  <c r="AH27" i="3"/>
  <c r="AI27" i="3"/>
  <c r="AK27" i="3"/>
  <c r="AL27" i="3" s="1"/>
  <c r="AM27" i="3" s="1"/>
  <c r="V28" i="5" s="1"/>
  <c r="AN27" i="3"/>
  <c r="AO27" i="3" s="1"/>
  <c r="AP27" i="3" s="1"/>
  <c r="D28" i="3"/>
  <c r="E28" i="3"/>
  <c r="G28" i="3"/>
  <c r="H28" i="3"/>
  <c r="J28" i="3"/>
  <c r="K28" i="3" s="1"/>
  <c r="L28" i="3" s="1"/>
  <c r="M28" i="3"/>
  <c r="N28" i="3"/>
  <c r="O28" i="3" s="1"/>
  <c r="R28" i="3"/>
  <c r="S28" i="3" s="1"/>
  <c r="W28" i="3"/>
  <c r="X28" i="3"/>
  <c r="Y28" i="3"/>
  <c r="Z28" i="3"/>
  <c r="AA28" i="3" s="1"/>
  <c r="AB28" i="3"/>
  <c r="AC28" i="3" s="1"/>
  <c r="AE28" i="3"/>
  <c r="AF28" i="3"/>
  <c r="AG28" i="3" s="1"/>
  <c r="T29" i="5" s="1"/>
  <c r="AH28" i="3"/>
  <c r="AI28" i="3"/>
  <c r="AK28" i="3"/>
  <c r="AL28" i="3" s="1"/>
  <c r="AM28" i="3" s="1"/>
  <c r="V29" i="5" s="1"/>
  <c r="AN28" i="3"/>
  <c r="AO28" i="3" s="1"/>
  <c r="AP28" i="3" s="1"/>
  <c r="D29" i="3"/>
  <c r="E29" i="3"/>
  <c r="G29" i="3"/>
  <c r="H29" i="3"/>
  <c r="J29" i="3"/>
  <c r="K29" i="3" s="1"/>
  <c r="L29" i="3" s="1"/>
  <c r="M29" i="3"/>
  <c r="N29" i="3"/>
  <c r="O29" i="3" s="1"/>
  <c r="R29" i="3"/>
  <c r="S29" i="3" s="1"/>
  <c r="W29" i="3"/>
  <c r="X29" i="3"/>
  <c r="Y29" i="3"/>
  <c r="Z29" i="3"/>
  <c r="AA29" i="3" s="1"/>
  <c r="AB29" i="3"/>
  <c r="AC29" i="3" s="1"/>
  <c r="AE29" i="3"/>
  <c r="AF29" i="3"/>
  <c r="AH29" i="3"/>
  <c r="AI29" i="3"/>
  <c r="AK29" i="3"/>
  <c r="AL29" i="3" s="1"/>
  <c r="AM29" i="3" s="1"/>
  <c r="V30" i="5" s="1"/>
  <c r="AN29" i="3"/>
  <c r="AO29" i="3" s="1"/>
  <c r="AP29" i="3" s="1"/>
  <c r="D30" i="3"/>
  <c r="E30" i="3"/>
  <c r="G30" i="3"/>
  <c r="H30" i="3"/>
  <c r="J30" i="3"/>
  <c r="K30" i="3" s="1"/>
  <c r="L30" i="3" s="1"/>
  <c r="M30" i="3"/>
  <c r="N30" i="3"/>
  <c r="O30" i="3" s="1"/>
  <c r="R30" i="3"/>
  <c r="W30" i="3"/>
  <c r="X30" i="3"/>
  <c r="Y30" i="3"/>
  <c r="Z30" i="3"/>
  <c r="AA30" i="3" s="1"/>
  <c r="AB30" i="3"/>
  <c r="AC30" i="3" s="1"/>
  <c r="AE30" i="3"/>
  <c r="AF30" i="3"/>
  <c r="AH30" i="3"/>
  <c r="AI30" i="3"/>
  <c r="AK30" i="3"/>
  <c r="AL30" i="3" s="1"/>
  <c r="AM30" i="3" s="1"/>
  <c r="V31" i="5" s="1"/>
  <c r="AN30" i="3"/>
  <c r="AO30" i="3" s="1"/>
  <c r="AP30" i="3" s="1"/>
  <c r="D31" i="3"/>
  <c r="E31" i="3"/>
  <c r="G31" i="3"/>
  <c r="H31" i="3"/>
  <c r="J31" i="3"/>
  <c r="K31" i="3" s="1"/>
  <c r="L31" i="3" s="1"/>
  <c r="M31" i="3"/>
  <c r="N31" i="3"/>
  <c r="O31" i="3" s="1"/>
  <c r="R31" i="3"/>
  <c r="W31" i="3"/>
  <c r="X31" i="3"/>
  <c r="Y31" i="3"/>
  <c r="Z31" i="3"/>
  <c r="AA31" i="3" s="1"/>
  <c r="AB31" i="3"/>
  <c r="AC31" i="3"/>
  <c r="AE31" i="3"/>
  <c r="AF31" i="3"/>
  <c r="AH31" i="3"/>
  <c r="AI31" i="3"/>
  <c r="AK31" i="3"/>
  <c r="AL31" i="3" s="1"/>
  <c r="AM31" i="3" s="1"/>
  <c r="V32" i="5" s="1"/>
  <c r="AN31" i="3"/>
  <c r="AO31" i="3"/>
  <c r="AP31" i="3" s="1"/>
  <c r="D32" i="3"/>
  <c r="E32" i="3"/>
  <c r="G32" i="3"/>
  <c r="H32" i="3"/>
  <c r="J32" i="3"/>
  <c r="K32" i="3" s="1"/>
  <c r="L32" i="3" s="1"/>
  <c r="M32" i="3"/>
  <c r="N32" i="3"/>
  <c r="O32" i="3" s="1"/>
  <c r="R32" i="3"/>
  <c r="S32" i="3" s="1"/>
  <c r="W32" i="3"/>
  <c r="X32" i="3"/>
  <c r="Y32" i="3"/>
  <c r="Z32" i="3"/>
  <c r="AA32" i="3" s="1"/>
  <c r="AB32" i="3"/>
  <c r="AC32" i="3" s="1"/>
  <c r="AE32" i="3"/>
  <c r="AF32" i="3"/>
  <c r="AH32" i="3"/>
  <c r="AI32" i="3"/>
  <c r="AK32" i="3"/>
  <c r="AL32" i="3" s="1"/>
  <c r="AM32" i="3" s="1"/>
  <c r="V33" i="5" s="1"/>
  <c r="AN32" i="3"/>
  <c r="AO32" i="3" s="1"/>
  <c r="AP32" i="3" s="1"/>
  <c r="D33" i="3"/>
  <c r="E33" i="3"/>
  <c r="G33" i="3"/>
  <c r="H33" i="3"/>
  <c r="J33" i="3"/>
  <c r="K33" i="3" s="1"/>
  <c r="L33" i="3" s="1"/>
  <c r="M33" i="3"/>
  <c r="N33" i="3"/>
  <c r="O33" i="3" s="1"/>
  <c r="R33" i="3"/>
  <c r="S33" i="3" s="1"/>
  <c r="W33" i="3"/>
  <c r="X33" i="3"/>
  <c r="Y33" i="3"/>
  <c r="Z33" i="3"/>
  <c r="AA33" i="3" s="1"/>
  <c r="AB33" i="3"/>
  <c r="AC33" i="3" s="1"/>
  <c r="AE33" i="3"/>
  <c r="AF33" i="3"/>
  <c r="AH33" i="3"/>
  <c r="AI33" i="3"/>
  <c r="AK33" i="3"/>
  <c r="AL33" i="3" s="1"/>
  <c r="AM33" i="3" s="1"/>
  <c r="V34" i="5" s="1"/>
  <c r="AN33" i="3"/>
  <c r="AO33" i="3" s="1"/>
  <c r="AP33" i="3" s="1"/>
  <c r="D34" i="3"/>
  <c r="E34" i="3"/>
  <c r="G34" i="3"/>
  <c r="H34" i="3"/>
  <c r="J34" i="3"/>
  <c r="K34" i="3" s="1"/>
  <c r="L34" i="3" s="1"/>
  <c r="M34" i="3"/>
  <c r="N34" i="3"/>
  <c r="O34" i="3" s="1"/>
  <c r="R34" i="3"/>
  <c r="W34" i="3"/>
  <c r="X34" i="3"/>
  <c r="Y34" i="3"/>
  <c r="Z34" i="3"/>
  <c r="AA34" i="3" s="1"/>
  <c r="AB34" i="3"/>
  <c r="AC34" i="3" s="1"/>
  <c r="AE34" i="3"/>
  <c r="AF34" i="3"/>
  <c r="AH34" i="3"/>
  <c r="AI34" i="3"/>
  <c r="AK34" i="3"/>
  <c r="AL34" i="3" s="1"/>
  <c r="AM34" i="3" s="1"/>
  <c r="V35" i="5" s="1"/>
  <c r="AN34" i="3"/>
  <c r="AO34" i="3" s="1"/>
  <c r="AP34" i="3" s="1"/>
  <c r="D35" i="3"/>
  <c r="E35" i="3"/>
  <c r="F35" i="3" s="1"/>
  <c r="N36" i="5" s="1"/>
  <c r="G35" i="3"/>
  <c r="H35" i="3"/>
  <c r="J35" i="3"/>
  <c r="K35" i="3" s="1"/>
  <c r="L35" i="3" s="1"/>
  <c r="M35" i="3"/>
  <c r="N35" i="3"/>
  <c r="O35" i="3" s="1"/>
  <c r="R35" i="3"/>
  <c r="W35" i="3"/>
  <c r="X35" i="3"/>
  <c r="Y35" i="3"/>
  <c r="Z35" i="3"/>
  <c r="AA35" i="3" s="1"/>
  <c r="AB35" i="3"/>
  <c r="AC35" i="3" s="1"/>
  <c r="AE35" i="3"/>
  <c r="AF35" i="3"/>
  <c r="AH35" i="3"/>
  <c r="AI35" i="3"/>
  <c r="AK35" i="3"/>
  <c r="AL35" i="3" s="1"/>
  <c r="AM35" i="3" s="1"/>
  <c r="V36" i="5" s="1"/>
  <c r="AN35" i="3"/>
  <c r="AO35" i="3" s="1"/>
  <c r="AP35" i="3" s="1"/>
  <c r="D36" i="3"/>
  <c r="E36" i="3"/>
  <c r="G36" i="3"/>
  <c r="H36" i="3"/>
  <c r="J36" i="3"/>
  <c r="K36" i="3" s="1"/>
  <c r="L36" i="3" s="1"/>
  <c r="M36" i="3"/>
  <c r="N36" i="3"/>
  <c r="O36" i="3" s="1"/>
  <c r="R36" i="3"/>
  <c r="T36" i="3" s="1"/>
  <c r="U36" i="3" s="1"/>
  <c r="W36" i="3"/>
  <c r="X36" i="3"/>
  <c r="Y36" i="3"/>
  <c r="Z36" i="3"/>
  <c r="AA36" i="3" s="1"/>
  <c r="AB36" i="3"/>
  <c r="AC36" i="3" s="1"/>
  <c r="AE36" i="3"/>
  <c r="AF36" i="3"/>
  <c r="AH36" i="3"/>
  <c r="AI36" i="3"/>
  <c r="AK36" i="3"/>
  <c r="AL36" i="3" s="1"/>
  <c r="AM36" i="3" s="1"/>
  <c r="V37" i="5" s="1"/>
  <c r="AN36" i="3"/>
  <c r="AO36" i="3" s="1"/>
  <c r="AP36" i="3" s="1"/>
  <c r="D37" i="3"/>
  <c r="E37" i="3"/>
  <c r="G37" i="3"/>
  <c r="H37" i="3"/>
  <c r="J37" i="3"/>
  <c r="K37" i="3" s="1"/>
  <c r="L37" i="3" s="1"/>
  <c r="M37" i="3"/>
  <c r="N37" i="3"/>
  <c r="O37" i="3" s="1"/>
  <c r="R37" i="3"/>
  <c r="W37" i="3"/>
  <c r="X37" i="3"/>
  <c r="Y37" i="3"/>
  <c r="Z37" i="3"/>
  <c r="AA37" i="3" s="1"/>
  <c r="AB37" i="3"/>
  <c r="AC37" i="3" s="1"/>
  <c r="AE37" i="3"/>
  <c r="AF37" i="3"/>
  <c r="AH37" i="3"/>
  <c r="AI37" i="3"/>
  <c r="AK37" i="3"/>
  <c r="AL37" i="3" s="1"/>
  <c r="AM37" i="3" s="1"/>
  <c r="V38" i="5" s="1"/>
  <c r="AN37" i="3"/>
  <c r="AO37" i="3" s="1"/>
  <c r="AP37" i="3" s="1"/>
  <c r="D38" i="3"/>
  <c r="E38" i="3"/>
  <c r="G38" i="3"/>
  <c r="H38" i="3"/>
  <c r="J38" i="3"/>
  <c r="K38" i="3" s="1"/>
  <c r="L38" i="3" s="1"/>
  <c r="M38" i="3"/>
  <c r="N38" i="3"/>
  <c r="O38" i="3" s="1"/>
  <c r="R38" i="3"/>
  <c r="T38" i="3" s="1"/>
  <c r="U38" i="3" s="1"/>
  <c r="W38" i="3"/>
  <c r="X38" i="3"/>
  <c r="Y38" i="3"/>
  <c r="Z38" i="3"/>
  <c r="AA38" i="3" s="1"/>
  <c r="AB38" i="3"/>
  <c r="AC38" i="3"/>
  <c r="AE38" i="3"/>
  <c r="AF38" i="3"/>
  <c r="AH38" i="3"/>
  <c r="AI38" i="3"/>
  <c r="AK38" i="3"/>
  <c r="AL38" i="3" s="1"/>
  <c r="AM38" i="3" s="1"/>
  <c r="V39" i="5" s="1"/>
  <c r="AN38" i="3"/>
  <c r="AO38" i="3" s="1"/>
  <c r="AP38" i="3" s="1"/>
  <c r="D39" i="3"/>
  <c r="E39" i="3"/>
  <c r="G39" i="3"/>
  <c r="H39" i="3"/>
  <c r="J39" i="3"/>
  <c r="K39" i="3" s="1"/>
  <c r="L39" i="3" s="1"/>
  <c r="M39" i="3"/>
  <c r="N39" i="3"/>
  <c r="O39" i="3" s="1"/>
  <c r="R39" i="3"/>
  <c r="W39" i="3"/>
  <c r="X39" i="3"/>
  <c r="Y39" i="3"/>
  <c r="Z39" i="3"/>
  <c r="AA39" i="3" s="1"/>
  <c r="AB39" i="3"/>
  <c r="AC39" i="3" s="1"/>
  <c r="AE39" i="3"/>
  <c r="AF39" i="3"/>
  <c r="AH39" i="3"/>
  <c r="AI39" i="3"/>
  <c r="AJ39" i="3"/>
  <c r="U40" i="5" s="1"/>
  <c r="AK39" i="3"/>
  <c r="AL39" i="3" s="1"/>
  <c r="AM39" i="3" s="1"/>
  <c r="V40" i="5" s="1"/>
  <c r="AN39" i="3"/>
  <c r="AO39" i="3" s="1"/>
  <c r="AP39" i="3" s="1"/>
  <c r="D40" i="3"/>
  <c r="E40" i="3"/>
  <c r="G40" i="3"/>
  <c r="H40" i="3"/>
  <c r="J40" i="3"/>
  <c r="K40" i="3" s="1"/>
  <c r="L40" i="3" s="1"/>
  <c r="M40" i="3"/>
  <c r="N40" i="3"/>
  <c r="O40" i="3" s="1"/>
  <c r="R40" i="3"/>
  <c r="W40" i="3"/>
  <c r="X40" i="3"/>
  <c r="Y40" i="3"/>
  <c r="Z40" i="3"/>
  <c r="AA40" i="3" s="1"/>
  <c r="AB40" i="3"/>
  <c r="AC40" i="3" s="1"/>
  <c r="AE40" i="3"/>
  <c r="AF40" i="3"/>
  <c r="AH40" i="3"/>
  <c r="AI40" i="3"/>
  <c r="AK40" i="3"/>
  <c r="AL40" i="3" s="1"/>
  <c r="AM40" i="3" s="1"/>
  <c r="V41" i="5" s="1"/>
  <c r="AN40" i="3"/>
  <c r="AO40" i="3" s="1"/>
  <c r="AP40" i="3" s="1"/>
  <c r="D41" i="3"/>
  <c r="E41" i="3"/>
  <c r="F41" i="3" s="1"/>
  <c r="N42" i="5" s="1"/>
  <c r="G41" i="3"/>
  <c r="H41" i="3"/>
  <c r="J41" i="3"/>
  <c r="K41" i="3" s="1"/>
  <c r="L41" i="3" s="1"/>
  <c r="M41" i="3"/>
  <c r="N41" i="3"/>
  <c r="O41" i="3" s="1"/>
  <c r="R41" i="3"/>
  <c r="W41" i="3"/>
  <c r="X41" i="3"/>
  <c r="Y41" i="3"/>
  <c r="Z41" i="3"/>
  <c r="AA41" i="3" s="1"/>
  <c r="AB41" i="3"/>
  <c r="AC41" i="3" s="1"/>
  <c r="AE41" i="3"/>
  <c r="AF41" i="3"/>
  <c r="AH41" i="3"/>
  <c r="AI41" i="3"/>
  <c r="AK41" i="3"/>
  <c r="AL41" i="3" s="1"/>
  <c r="AM41" i="3" s="1"/>
  <c r="V42" i="5" s="1"/>
  <c r="AN41" i="3"/>
  <c r="AO41" i="3" s="1"/>
  <c r="AP41" i="3" s="1"/>
  <c r="D42" i="3"/>
  <c r="E42" i="3"/>
  <c r="G42" i="3"/>
  <c r="H42" i="3"/>
  <c r="J42" i="3"/>
  <c r="K42" i="3" s="1"/>
  <c r="L42" i="3" s="1"/>
  <c r="M42" i="3"/>
  <c r="N42" i="3"/>
  <c r="O42" i="3" s="1"/>
  <c r="R42" i="3"/>
  <c r="S42" i="3" s="1"/>
  <c r="W42" i="3"/>
  <c r="X42" i="3"/>
  <c r="Y42" i="3"/>
  <c r="Z42" i="3"/>
  <c r="AA42" i="3" s="1"/>
  <c r="AB42" i="3"/>
  <c r="AC42" i="3" s="1"/>
  <c r="AE42" i="3"/>
  <c r="AF42" i="3"/>
  <c r="AH42" i="3"/>
  <c r="AI42" i="3"/>
  <c r="AK42" i="3"/>
  <c r="AL42" i="3" s="1"/>
  <c r="AM42" i="3" s="1"/>
  <c r="V43" i="5" s="1"/>
  <c r="AN42" i="3"/>
  <c r="AO42" i="3" s="1"/>
  <c r="AP42" i="3" s="1"/>
  <c r="D43" i="3"/>
  <c r="E43" i="3"/>
  <c r="G43" i="3"/>
  <c r="H43" i="3"/>
  <c r="J43" i="3"/>
  <c r="K43" i="3"/>
  <c r="L43" i="3" s="1"/>
  <c r="M43" i="3"/>
  <c r="N43" i="3"/>
  <c r="O43" i="3" s="1"/>
  <c r="R43" i="3"/>
  <c r="S43" i="3" s="1"/>
  <c r="W43" i="3"/>
  <c r="X43" i="3"/>
  <c r="Y43" i="3"/>
  <c r="Z43" i="3"/>
  <c r="AA43" i="3" s="1"/>
  <c r="AB43" i="3"/>
  <c r="AC43" i="3" s="1"/>
  <c r="AE43" i="3"/>
  <c r="AF43" i="3"/>
  <c r="AH43" i="3"/>
  <c r="AI43" i="3"/>
  <c r="AK43" i="3"/>
  <c r="AL43" i="3" s="1"/>
  <c r="AM43" i="3" s="1"/>
  <c r="V44" i="5" s="1"/>
  <c r="AN43" i="3"/>
  <c r="AO43" i="3" s="1"/>
  <c r="AP43" i="3" s="1"/>
  <c r="D44" i="3"/>
  <c r="E44" i="3"/>
  <c r="G44" i="3"/>
  <c r="H44" i="3"/>
  <c r="J44" i="3"/>
  <c r="K44" i="3" s="1"/>
  <c r="L44" i="3" s="1"/>
  <c r="M44" i="3"/>
  <c r="N44" i="3"/>
  <c r="O44" i="3" s="1"/>
  <c r="R44" i="3"/>
  <c r="W44" i="3"/>
  <c r="X44" i="3"/>
  <c r="Y44" i="3"/>
  <c r="Z44" i="3"/>
  <c r="AA44" i="3" s="1"/>
  <c r="AB44" i="3"/>
  <c r="AC44" i="3" s="1"/>
  <c r="AE44" i="3"/>
  <c r="AF44" i="3"/>
  <c r="AH44" i="3"/>
  <c r="AI44" i="3"/>
  <c r="AK44" i="3"/>
  <c r="AL44" i="3" s="1"/>
  <c r="AM44" i="3" s="1"/>
  <c r="V45" i="5" s="1"/>
  <c r="AN44" i="3"/>
  <c r="AO44" i="3" s="1"/>
  <c r="AP44" i="3" s="1"/>
  <c r="D45" i="3"/>
  <c r="E45" i="3"/>
  <c r="G45" i="3"/>
  <c r="H45" i="3"/>
  <c r="J45" i="3"/>
  <c r="K45" i="3" s="1"/>
  <c r="L45" i="3" s="1"/>
  <c r="M45" i="3"/>
  <c r="N45" i="3"/>
  <c r="O45" i="3" s="1"/>
  <c r="R45" i="3"/>
  <c r="W45" i="3"/>
  <c r="X45" i="3"/>
  <c r="Y45" i="3"/>
  <c r="Z45" i="3"/>
  <c r="AA45" i="3" s="1"/>
  <c r="AB45" i="3"/>
  <c r="AC45" i="3" s="1"/>
  <c r="AE45" i="3"/>
  <c r="AF45" i="3"/>
  <c r="AH45" i="3"/>
  <c r="AI45" i="3"/>
  <c r="AK45" i="3"/>
  <c r="AL45" i="3" s="1"/>
  <c r="AM45" i="3" s="1"/>
  <c r="V46" i="5" s="1"/>
  <c r="AN45" i="3"/>
  <c r="AO45" i="3" s="1"/>
  <c r="AP45" i="3" s="1"/>
  <c r="D46" i="3"/>
  <c r="E46" i="3"/>
  <c r="G46" i="3"/>
  <c r="H46" i="3"/>
  <c r="J46" i="3"/>
  <c r="K46" i="3" s="1"/>
  <c r="L46" i="3" s="1"/>
  <c r="M46" i="3"/>
  <c r="N46" i="3"/>
  <c r="O46" i="3" s="1"/>
  <c r="R46" i="3"/>
  <c r="S46" i="3" s="1"/>
  <c r="W46" i="3"/>
  <c r="X46" i="3"/>
  <c r="Y46" i="3"/>
  <c r="Z46" i="3"/>
  <c r="AA46" i="3" s="1"/>
  <c r="AB46" i="3"/>
  <c r="AC46" i="3" s="1"/>
  <c r="AE46" i="3"/>
  <c r="AF46" i="3"/>
  <c r="AH46" i="3"/>
  <c r="AI46" i="3"/>
  <c r="AK46" i="3"/>
  <c r="AL46" i="3" s="1"/>
  <c r="AM46" i="3" s="1"/>
  <c r="V47" i="5" s="1"/>
  <c r="AN46" i="3"/>
  <c r="AO46" i="3" s="1"/>
  <c r="AP46" i="3" s="1"/>
  <c r="D47" i="3"/>
  <c r="E47" i="3"/>
  <c r="G47" i="3"/>
  <c r="H47" i="3"/>
  <c r="J47" i="3"/>
  <c r="K47" i="3" s="1"/>
  <c r="L47" i="3" s="1"/>
  <c r="M47" i="3"/>
  <c r="N47" i="3"/>
  <c r="O47" i="3" s="1"/>
  <c r="R47" i="3"/>
  <c r="S47" i="3" s="1"/>
  <c r="T47" i="3"/>
  <c r="U47" i="3" s="1"/>
  <c r="W47" i="3"/>
  <c r="X47" i="3"/>
  <c r="Y47" i="3"/>
  <c r="Z47" i="3"/>
  <c r="AA47" i="3" s="1"/>
  <c r="AB47" i="3"/>
  <c r="AC47" i="3" s="1"/>
  <c r="AE47" i="3"/>
  <c r="AF47" i="3"/>
  <c r="AH47" i="3"/>
  <c r="AI47" i="3"/>
  <c r="AK47" i="3"/>
  <c r="AL47" i="3" s="1"/>
  <c r="AM47" i="3" s="1"/>
  <c r="V48" i="5" s="1"/>
  <c r="AN47" i="3"/>
  <c r="AO47" i="3" s="1"/>
  <c r="AP47" i="3" s="1"/>
  <c r="D48" i="3"/>
  <c r="E48" i="3"/>
  <c r="F48" i="3" s="1"/>
  <c r="N49" i="5" s="1"/>
  <c r="G48" i="3"/>
  <c r="H48" i="3"/>
  <c r="J48" i="3"/>
  <c r="K48" i="3" s="1"/>
  <c r="L48" i="3" s="1"/>
  <c r="M48" i="3"/>
  <c r="N48" i="3"/>
  <c r="O48" i="3" s="1"/>
  <c r="R48" i="3"/>
  <c r="T48" i="3" s="1"/>
  <c r="U48" i="3" s="1"/>
  <c r="W48" i="3"/>
  <c r="X48" i="3"/>
  <c r="Y48" i="3"/>
  <c r="Z48" i="3"/>
  <c r="AA48" i="3" s="1"/>
  <c r="AB48" i="3"/>
  <c r="AC48" i="3" s="1"/>
  <c r="AE48" i="3"/>
  <c r="AF48" i="3"/>
  <c r="AH48" i="3"/>
  <c r="AI48" i="3"/>
  <c r="AK48" i="3"/>
  <c r="AL48" i="3" s="1"/>
  <c r="AM48" i="3" s="1"/>
  <c r="V49" i="5" s="1"/>
  <c r="AN48" i="3"/>
  <c r="AO48" i="3" s="1"/>
  <c r="AP48" i="3" s="1"/>
  <c r="D49" i="3"/>
  <c r="E49" i="3"/>
  <c r="G49" i="3"/>
  <c r="H49" i="3"/>
  <c r="J49" i="3"/>
  <c r="K49" i="3" s="1"/>
  <c r="L49" i="3" s="1"/>
  <c r="M49" i="3"/>
  <c r="N49" i="3"/>
  <c r="O49" i="3" s="1"/>
  <c r="R49" i="3"/>
  <c r="W49" i="3"/>
  <c r="X49" i="3"/>
  <c r="Y49" i="3"/>
  <c r="Z49" i="3"/>
  <c r="AA49" i="3" s="1"/>
  <c r="AB49" i="3"/>
  <c r="AC49" i="3" s="1"/>
  <c r="AE49" i="3"/>
  <c r="AF49" i="3"/>
  <c r="AH49" i="3"/>
  <c r="AI49" i="3"/>
  <c r="AK49" i="3"/>
  <c r="AL49" i="3" s="1"/>
  <c r="AM49" i="3" s="1"/>
  <c r="V50" i="5" s="1"/>
  <c r="AN49" i="3"/>
  <c r="AO49" i="3" s="1"/>
  <c r="AP49" i="3" s="1"/>
  <c r="D50" i="3"/>
  <c r="E50" i="3"/>
  <c r="G50" i="3"/>
  <c r="H50" i="3"/>
  <c r="J50" i="3"/>
  <c r="K50" i="3" s="1"/>
  <c r="L50" i="3" s="1"/>
  <c r="M50" i="3"/>
  <c r="N50" i="3"/>
  <c r="O50" i="3" s="1"/>
  <c r="R50" i="3"/>
  <c r="W50" i="3"/>
  <c r="X50" i="3"/>
  <c r="Y50" i="3"/>
  <c r="Z50" i="3"/>
  <c r="AA50" i="3" s="1"/>
  <c r="AB50" i="3"/>
  <c r="AC50" i="3" s="1"/>
  <c r="AE50" i="3"/>
  <c r="AF50" i="3"/>
  <c r="AH50" i="3"/>
  <c r="AI50" i="3"/>
  <c r="AK50" i="3"/>
  <c r="AL50" i="3" s="1"/>
  <c r="AM50" i="3" s="1"/>
  <c r="V51" i="5" s="1"/>
  <c r="AN50" i="3"/>
  <c r="AO50" i="3" s="1"/>
  <c r="AP50" i="3" s="1"/>
  <c r="D51" i="3"/>
  <c r="E51" i="3"/>
  <c r="G51" i="3"/>
  <c r="H51" i="3"/>
  <c r="J51" i="3"/>
  <c r="K51" i="3" s="1"/>
  <c r="L51" i="3" s="1"/>
  <c r="M51" i="3"/>
  <c r="N51" i="3"/>
  <c r="O51" i="3" s="1"/>
  <c r="R51" i="3"/>
  <c r="S51" i="3" s="1"/>
  <c r="W51" i="3"/>
  <c r="X51" i="3"/>
  <c r="Y51" i="3"/>
  <c r="Z51" i="3"/>
  <c r="AA51" i="3" s="1"/>
  <c r="AB51" i="3"/>
  <c r="AC51" i="3" s="1"/>
  <c r="AE51" i="3"/>
  <c r="AF51" i="3"/>
  <c r="AH51" i="3"/>
  <c r="AI51" i="3"/>
  <c r="AK51" i="3"/>
  <c r="AL51" i="3" s="1"/>
  <c r="AM51" i="3" s="1"/>
  <c r="V52" i="5" s="1"/>
  <c r="AN51" i="3"/>
  <c r="AO51" i="3" s="1"/>
  <c r="AP51" i="3" s="1"/>
  <c r="D52" i="3"/>
  <c r="E52" i="3"/>
  <c r="G52" i="3"/>
  <c r="H52" i="3"/>
  <c r="J52" i="3"/>
  <c r="K52" i="3" s="1"/>
  <c r="L52" i="3" s="1"/>
  <c r="M52" i="3"/>
  <c r="N52" i="3"/>
  <c r="O52" i="3" s="1"/>
  <c r="R52" i="3"/>
  <c r="T52" i="3" s="1"/>
  <c r="U52" i="3" s="1"/>
  <c r="W52" i="3"/>
  <c r="X52" i="3"/>
  <c r="Y52" i="3"/>
  <c r="Z52" i="3"/>
  <c r="AA52" i="3"/>
  <c r="AB52" i="3"/>
  <c r="AC52" i="3" s="1"/>
  <c r="AE52" i="3"/>
  <c r="AF52" i="3"/>
  <c r="AH52" i="3"/>
  <c r="AI52" i="3"/>
  <c r="AK52" i="3"/>
  <c r="AL52" i="3" s="1"/>
  <c r="AM52" i="3" s="1"/>
  <c r="V53" i="5" s="1"/>
  <c r="AN52" i="3"/>
  <c r="AO52" i="3" s="1"/>
  <c r="AP52" i="3" s="1"/>
  <c r="D53" i="3"/>
  <c r="E53" i="3"/>
  <c r="G53" i="3"/>
  <c r="H53" i="3"/>
  <c r="J53" i="3"/>
  <c r="K53" i="3" s="1"/>
  <c r="L53" i="3" s="1"/>
  <c r="M53" i="3"/>
  <c r="N53" i="3"/>
  <c r="O53" i="3" s="1"/>
  <c r="R53" i="3"/>
  <c r="S53" i="3" s="1"/>
  <c r="W53" i="3"/>
  <c r="X53" i="3"/>
  <c r="Y53" i="3"/>
  <c r="Z53" i="3"/>
  <c r="AA53" i="3" s="1"/>
  <c r="AB53" i="3"/>
  <c r="AC53" i="3" s="1"/>
  <c r="AE53" i="3"/>
  <c r="AG53" i="3" s="1"/>
  <c r="T54" i="5" s="1"/>
  <c r="AF53" i="3"/>
  <c r="AH53" i="3"/>
  <c r="AI53" i="3"/>
  <c r="AK53" i="3"/>
  <c r="AL53" i="3" s="1"/>
  <c r="AM53" i="3" s="1"/>
  <c r="V54" i="5" s="1"/>
  <c r="AN53" i="3"/>
  <c r="AO53" i="3"/>
  <c r="AP53" i="3" s="1"/>
  <c r="D54" i="3"/>
  <c r="E54" i="3"/>
  <c r="G54" i="3"/>
  <c r="H54" i="3"/>
  <c r="J54" i="3"/>
  <c r="K54" i="3" s="1"/>
  <c r="L54" i="3" s="1"/>
  <c r="M54" i="3"/>
  <c r="N54" i="3"/>
  <c r="O54" i="3" s="1"/>
  <c r="R54" i="3"/>
  <c r="W54" i="3"/>
  <c r="X54" i="3"/>
  <c r="Y54" i="3"/>
  <c r="Z54" i="3"/>
  <c r="AA54" i="3" s="1"/>
  <c r="AB54" i="3"/>
  <c r="AC54" i="3" s="1"/>
  <c r="AE54" i="3"/>
  <c r="AG54" i="3" s="1"/>
  <c r="T55" i="5" s="1"/>
  <c r="AF54" i="3"/>
  <c r="AH54" i="3"/>
  <c r="AI54" i="3"/>
  <c r="AK54" i="3"/>
  <c r="AL54" i="3" s="1"/>
  <c r="AM54" i="3" s="1"/>
  <c r="V55" i="5" s="1"/>
  <c r="AN54" i="3"/>
  <c r="AO54" i="3" s="1"/>
  <c r="AP54" i="3" s="1"/>
  <c r="D55" i="3"/>
  <c r="E55" i="3"/>
  <c r="F55" i="3" s="1"/>
  <c r="N56" i="5" s="1"/>
  <c r="G55" i="3"/>
  <c r="H55" i="3"/>
  <c r="J55" i="3"/>
  <c r="K55" i="3" s="1"/>
  <c r="L55" i="3" s="1"/>
  <c r="M55" i="3"/>
  <c r="N55" i="3"/>
  <c r="O55" i="3" s="1"/>
  <c r="R55" i="3"/>
  <c r="S55" i="3" s="1"/>
  <c r="W55" i="3"/>
  <c r="X55" i="3"/>
  <c r="Y55" i="3"/>
  <c r="Z55" i="3"/>
  <c r="AA55" i="3" s="1"/>
  <c r="AB55" i="3"/>
  <c r="AC55" i="3" s="1"/>
  <c r="AE55" i="3"/>
  <c r="AF55" i="3"/>
  <c r="AH55" i="3"/>
  <c r="AI55" i="3"/>
  <c r="AK55" i="3"/>
  <c r="AL55" i="3" s="1"/>
  <c r="AM55" i="3" s="1"/>
  <c r="V56" i="5" s="1"/>
  <c r="AN55" i="3"/>
  <c r="AO55" i="3" s="1"/>
  <c r="AP55" i="3" s="1"/>
  <c r="D56" i="3"/>
  <c r="E56" i="3"/>
  <c r="G56" i="3"/>
  <c r="H56" i="3"/>
  <c r="J56" i="3"/>
  <c r="K56" i="3" s="1"/>
  <c r="L56" i="3" s="1"/>
  <c r="M56" i="3"/>
  <c r="N56" i="3"/>
  <c r="O56" i="3" s="1"/>
  <c r="R56" i="3"/>
  <c r="T56" i="3" s="1"/>
  <c r="U56" i="3" s="1"/>
  <c r="W56" i="3"/>
  <c r="X56" i="3"/>
  <c r="Y56" i="3"/>
  <c r="Z56" i="3"/>
  <c r="AA56" i="3" s="1"/>
  <c r="AB56" i="3"/>
  <c r="AC56" i="3"/>
  <c r="AE56" i="3"/>
  <c r="AF56" i="3"/>
  <c r="AH56" i="3"/>
  <c r="AI56" i="3"/>
  <c r="AK56" i="3"/>
  <c r="AL56" i="3" s="1"/>
  <c r="AM56" i="3" s="1"/>
  <c r="V57" i="5" s="1"/>
  <c r="AN56" i="3"/>
  <c r="AO56" i="3" s="1"/>
  <c r="AP56" i="3" s="1"/>
  <c r="D57" i="3"/>
  <c r="E57" i="3"/>
  <c r="G57" i="3"/>
  <c r="H57" i="3"/>
  <c r="J57" i="3"/>
  <c r="K57" i="3" s="1"/>
  <c r="L57" i="3" s="1"/>
  <c r="M57" i="3"/>
  <c r="N57" i="3"/>
  <c r="O57" i="3" s="1"/>
  <c r="R57" i="3"/>
  <c r="W57" i="3"/>
  <c r="X57" i="3"/>
  <c r="Y57" i="3"/>
  <c r="Z57" i="3"/>
  <c r="AA57" i="3" s="1"/>
  <c r="AB57" i="3"/>
  <c r="AC57" i="3" s="1"/>
  <c r="AE57" i="3"/>
  <c r="AF57" i="3"/>
  <c r="AH57" i="3"/>
  <c r="AI57" i="3"/>
  <c r="AK57" i="3"/>
  <c r="AL57" i="3" s="1"/>
  <c r="AM57" i="3" s="1"/>
  <c r="V58" i="5" s="1"/>
  <c r="AN57" i="3"/>
  <c r="AO57" i="3" s="1"/>
  <c r="AP57" i="3" s="1"/>
  <c r="D58" i="3"/>
  <c r="E58" i="3"/>
  <c r="G58" i="3"/>
  <c r="H58" i="3"/>
  <c r="J58" i="3"/>
  <c r="K58" i="3" s="1"/>
  <c r="L58" i="3" s="1"/>
  <c r="M58" i="3"/>
  <c r="N58" i="3"/>
  <c r="O58" i="3" s="1"/>
  <c r="R58" i="3"/>
  <c r="W58" i="3"/>
  <c r="X58" i="3"/>
  <c r="Y58" i="3"/>
  <c r="Z58" i="3"/>
  <c r="AA58" i="3" s="1"/>
  <c r="AB58" i="3"/>
  <c r="AC58" i="3" s="1"/>
  <c r="AE58" i="3"/>
  <c r="AF58" i="3"/>
  <c r="AH58" i="3"/>
  <c r="AI58" i="3"/>
  <c r="AK58" i="3"/>
  <c r="AL58" i="3" s="1"/>
  <c r="AM58" i="3" s="1"/>
  <c r="V59" i="5" s="1"/>
  <c r="AN58" i="3"/>
  <c r="AO58" i="3" s="1"/>
  <c r="AP58" i="3" s="1"/>
  <c r="D59" i="3"/>
  <c r="E59" i="3"/>
  <c r="G59" i="3"/>
  <c r="H59" i="3"/>
  <c r="J59" i="3"/>
  <c r="K59" i="3" s="1"/>
  <c r="L59" i="3" s="1"/>
  <c r="M59" i="3"/>
  <c r="N59" i="3"/>
  <c r="O59" i="3" s="1"/>
  <c r="R59" i="3"/>
  <c r="T59" i="3" s="1"/>
  <c r="U59" i="3" s="1"/>
  <c r="W59" i="3"/>
  <c r="X59" i="3"/>
  <c r="Y59" i="3"/>
  <c r="Z59" i="3"/>
  <c r="AA59" i="3" s="1"/>
  <c r="AB59" i="3"/>
  <c r="AC59" i="3" s="1"/>
  <c r="AE59" i="3"/>
  <c r="AF59" i="3"/>
  <c r="AH59" i="3"/>
  <c r="AI59" i="3"/>
  <c r="AK59" i="3"/>
  <c r="AL59" i="3" s="1"/>
  <c r="AM59" i="3" s="1"/>
  <c r="V60" i="5" s="1"/>
  <c r="AN59" i="3"/>
  <c r="AO59" i="3" s="1"/>
  <c r="AP59" i="3" s="1"/>
  <c r="D60" i="3"/>
  <c r="E60" i="3"/>
  <c r="G60" i="3"/>
  <c r="H60" i="3"/>
  <c r="J60" i="3"/>
  <c r="K60" i="3" s="1"/>
  <c r="L60" i="3" s="1"/>
  <c r="M60" i="3"/>
  <c r="N60" i="3"/>
  <c r="O60" i="3" s="1"/>
  <c r="R60" i="3"/>
  <c r="W60" i="3"/>
  <c r="X60" i="3"/>
  <c r="Y60" i="3"/>
  <c r="Z60" i="3"/>
  <c r="AA60" i="3" s="1"/>
  <c r="AB60" i="3"/>
  <c r="AC60" i="3" s="1"/>
  <c r="AE60" i="3"/>
  <c r="AF60" i="3"/>
  <c r="AH60" i="3"/>
  <c r="AI60" i="3"/>
  <c r="AK60" i="3"/>
  <c r="AL60" i="3" s="1"/>
  <c r="AM60" i="3" s="1"/>
  <c r="V61" i="5" s="1"/>
  <c r="AN60" i="3"/>
  <c r="AO60" i="3" s="1"/>
  <c r="AP60" i="3" s="1"/>
  <c r="D61" i="3"/>
  <c r="E61" i="3"/>
  <c r="G61" i="3"/>
  <c r="H61" i="3"/>
  <c r="J61" i="3"/>
  <c r="K61" i="3" s="1"/>
  <c r="L61" i="3" s="1"/>
  <c r="M61" i="3"/>
  <c r="N61" i="3"/>
  <c r="O61" i="3" s="1"/>
  <c r="R61" i="3"/>
  <c r="W61" i="3"/>
  <c r="X61" i="3"/>
  <c r="Y61" i="3"/>
  <c r="Z61" i="3"/>
  <c r="AA61" i="3" s="1"/>
  <c r="AB61" i="3"/>
  <c r="AC61" i="3" s="1"/>
  <c r="AE61" i="3"/>
  <c r="AF61" i="3"/>
  <c r="AH61" i="3"/>
  <c r="AI61" i="3"/>
  <c r="AK61" i="3"/>
  <c r="AL61" i="3" s="1"/>
  <c r="AM61" i="3" s="1"/>
  <c r="V62" i="5" s="1"/>
  <c r="AN61" i="3"/>
  <c r="AO61" i="3" s="1"/>
  <c r="AP61" i="3" s="1"/>
  <c r="D62" i="3"/>
  <c r="E62" i="3"/>
  <c r="G62" i="3"/>
  <c r="H62" i="3"/>
  <c r="J62" i="3"/>
  <c r="K62" i="3" s="1"/>
  <c r="L62" i="3" s="1"/>
  <c r="M62" i="3"/>
  <c r="N62" i="3"/>
  <c r="O62" i="3" s="1"/>
  <c r="R62" i="3"/>
  <c r="S62" i="3" s="1"/>
  <c r="W62" i="3"/>
  <c r="X62" i="3"/>
  <c r="Y62" i="3"/>
  <c r="Z62" i="3"/>
  <c r="AA62" i="3" s="1"/>
  <c r="AB62" i="3"/>
  <c r="AC62" i="3" s="1"/>
  <c r="AE62" i="3"/>
  <c r="AF62" i="3"/>
  <c r="AH62" i="3"/>
  <c r="AI62" i="3"/>
  <c r="AK62" i="3"/>
  <c r="AL62" i="3" s="1"/>
  <c r="AM62" i="3" s="1"/>
  <c r="V63" i="5" s="1"/>
  <c r="AN62" i="3"/>
  <c r="AO62" i="3" s="1"/>
  <c r="AP62" i="3" s="1"/>
  <c r="D63" i="3"/>
  <c r="E63" i="3"/>
  <c r="G63" i="3"/>
  <c r="H63" i="3"/>
  <c r="J63" i="3"/>
  <c r="K63" i="3" s="1"/>
  <c r="L63" i="3" s="1"/>
  <c r="M63" i="3"/>
  <c r="N63" i="3"/>
  <c r="O63" i="3" s="1"/>
  <c r="R63" i="3"/>
  <c r="T63" i="3" s="1"/>
  <c r="U63" i="3" s="1"/>
  <c r="W63" i="3"/>
  <c r="X63" i="3"/>
  <c r="Y63" i="3"/>
  <c r="Z63" i="3"/>
  <c r="AA63" i="3" s="1"/>
  <c r="AB63" i="3"/>
  <c r="AC63" i="3" s="1"/>
  <c r="AE63" i="3"/>
  <c r="AF63" i="3"/>
  <c r="AH63" i="3"/>
  <c r="AI63" i="3"/>
  <c r="AK63" i="3"/>
  <c r="AL63" i="3" s="1"/>
  <c r="AM63" i="3" s="1"/>
  <c r="V64" i="5" s="1"/>
  <c r="AN63" i="3"/>
  <c r="AO63" i="3" s="1"/>
  <c r="AP63" i="3" s="1"/>
  <c r="D64" i="3"/>
  <c r="E64" i="3"/>
  <c r="G64" i="3"/>
  <c r="H64" i="3"/>
  <c r="J64" i="3"/>
  <c r="K64" i="3" s="1"/>
  <c r="L64" i="3" s="1"/>
  <c r="M64" i="3"/>
  <c r="N64" i="3"/>
  <c r="O64" i="3" s="1"/>
  <c r="R64" i="3"/>
  <c r="W64" i="3"/>
  <c r="X64" i="3"/>
  <c r="Y64" i="3"/>
  <c r="Z64" i="3"/>
  <c r="AA64" i="3" s="1"/>
  <c r="AB64" i="3"/>
  <c r="AC64" i="3" s="1"/>
  <c r="AE64" i="3"/>
  <c r="AF64" i="3"/>
  <c r="AH64" i="3"/>
  <c r="AI64" i="3"/>
  <c r="AK64" i="3"/>
  <c r="AL64" i="3" s="1"/>
  <c r="AM64" i="3" s="1"/>
  <c r="V65" i="5" s="1"/>
  <c r="AN64" i="3"/>
  <c r="AO64" i="3" s="1"/>
  <c r="AP64" i="3" s="1"/>
  <c r="D65" i="3"/>
  <c r="E65" i="3"/>
  <c r="G65" i="3"/>
  <c r="H65" i="3"/>
  <c r="J65" i="3"/>
  <c r="K65" i="3" s="1"/>
  <c r="L65" i="3" s="1"/>
  <c r="M65" i="3"/>
  <c r="N65" i="3"/>
  <c r="O65" i="3" s="1"/>
  <c r="R65" i="3"/>
  <c r="W65" i="3"/>
  <c r="X65" i="3"/>
  <c r="Y65" i="3"/>
  <c r="Z65" i="3"/>
  <c r="AA65" i="3" s="1"/>
  <c r="AB65" i="3"/>
  <c r="AC65" i="3" s="1"/>
  <c r="AE65" i="3"/>
  <c r="AF65" i="3"/>
  <c r="AH65" i="3"/>
  <c r="AI65" i="3"/>
  <c r="AK65" i="3"/>
  <c r="AL65" i="3" s="1"/>
  <c r="AM65" i="3" s="1"/>
  <c r="V66" i="5" s="1"/>
  <c r="AN65" i="3"/>
  <c r="AO65" i="3" s="1"/>
  <c r="AP65" i="3" s="1"/>
  <c r="D66" i="3"/>
  <c r="E66" i="3"/>
  <c r="F66" i="3" s="1"/>
  <c r="N67" i="5" s="1"/>
  <c r="G66" i="3"/>
  <c r="H66" i="3"/>
  <c r="J66" i="3"/>
  <c r="K66" i="3" s="1"/>
  <c r="L66" i="3" s="1"/>
  <c r="M66" i="3"/>
  <c r="N66" i="3"/>
  <c r="O66" i="3" s="1"/>
  <c r="R66" i="3"/>
  <c r="S66" i="3" s="1"/>
  <c r="W66" i="3"/>
  <c r="X66" i="3"/>
  <c r="Y66" i="3"/>
  <c r="Z66" i="3"/>
  <c r="AA66" i="3" s="1"/>
  <c r="AB66" i="3"/>
  <c r="AC66" i="3" s="1"/>
  <c r="AE66" i="3"/>
  <c r="AF66" i="3"/>
  <c r="AH66" i="3"/>
  <c r="AI66" i="3"/>
  <c r="AK66" i="3"/>
  <c r="AL66" i="3" s="1"/>
  <c r="AM66" i="3" s="1"/>
  <c r="V67" i="5" s="1"/>
  <c r="AN66" i="3"/>
  <c r="AO66" i="3" s="1"/>
  <c r="AP66" i="3" s="1"/>
  <c r="D67" i="3"/>
  <c r="E67" i="3"/>
  <c r="G67" i="3"/>
  <c r="H67" i="3"/>
  <c r="J67" i="3"/>
  <c r="K67" i="3" s="1"/>
  <c r="L67" i="3" s="1"/>
  <c r="M67" i="3"/>
  <c r="N67" i="3"/>
  <c r="O67" i="3" s="1"/>
  <c r="R67" i="3"/>
  <c r="T67" i="3" s="1"/>
  <c r="U67" i="3" s="1"/>
  <c r="W67" i="3"/>
  <c r="X67" i="3"/>
  <c r="Y67" i="3"/>
  <c r="Z67" i="3"/>
  <c r="AA67" i="3" s="1"/>
  <c r="AB67" i="3"/>
  <c r="AC67" i="3" s="1"/>
  <c r="AE67" i="3"/>
  <c r="AF67" i="3"/>
  <c r="AH67" i="3"/>
  <c r="AI67" i="3"/>
  <c r="AK67" i="3"/>
  <c r="AL67" i="3" s="1"/>
  <c r="AM67" i="3" s="1"/>
  <c r="V68" i="5" s="1"/>
  <c r="AN67" i="3"/>
  <c r="AO67" i="3" s="1"/>
  <c r="AP67" i="3" s="1"/>
  <c r="D68" i="3"/>
  <c r="E68" i="3"/>
  <c r="F68" i="3" s="1"/>
  <c r="N69" i="5" s="1"/>
  <c r="G68" i="3"/>
  <c r="H68" i="3"/>
  <c r="J68" i="3"/>
  <c r="K68" i="3" s="1"/>
  <c r="L68" i="3" s="1"/>
  <c r="M68" i="3"/>
  <c r="N68" i="3"/>
  <c r="O68" i="3" s="1"/>
  <c r="R68" i="3"/>
  <c r="W68" i="3"/>
  <c r="X68" i="3"/>
  <c r="Y68" i="3"/>
  <c r="Z68" i="3"/>
  <c r="AA68" i="3" s="1"/>
  <c r="AB68" i="3"/>
  <c r="AC68" i="3" s="1"/>
  <c r="AE68" i="3"/>
  <c r="AF68" i="3"/>
  <c r="AH68" i="3"/>
  <c r="AI68" i="3"/>
  <c r="AK68" i="3"/>
  <c r="AL68" i="3" s="1"/>
  <c r="AM68" i="3" s="1"/>
  <c r="V69" i="5" s="1"/>
  <c r="AN68" i="3"/>
  <c r="AO68" i="3" s="1"/>
  <c r="AP68" i="3" s="1"/>
  <c r="D69" i="3"/>
  <c r="E69" i="3"/>
  <c r="G69" i="3"/>
  <c r="H69" i="3"/>
  <c r="J69" i="3"/>
  <c r="K69" i="3" s="1"/>
  <c r="L69" i="3" s="1"/>
  <c r="M69" i="3"/>
  <c r="N69" i="3"/>
  <c r="O69" i="3" s="1"/>
  <c r="R69" i="3"/>
  <c r="W69" i="3"/>
  <c r="X69" i="3"/>
  <c r="Y69" i="3"/>
  <c r="Z69" i="3"/>
  <c r="AA69" i="3" s="1"/>
  <c r="AB69" i="3"/>
  <c r="AC69" i="3" s="1"/>
  <c r="AE69" i="3"/>
  <c r="AF69" i="3"/>
  <c r="AH69" i="3"/>
  <c r="AI69" i="3"/>
  <c r="AK69" i="3"/>
  <c r="AL69" i="3" s="1"/>
  <c r="AM69" i="3" s="1"/>
  <c r="V70" i="5" s="1"/>
  <c r="AN69" i="3"/>
  <c r="AO69" i="3" s="1"/>
  <c r="AP69" i="3" s="1"/>
  <c r="D70" i="3"/>
  <c r="E70" i="3"/>
  <c r="F70" i="3" s="1"/>
  <c r="N71" i="5" s="1"/>
  <c r="G70" i="3"/>
  <c r="H70" i="3"/>
  <c r="J70" i="3"/>
  <c r="K70" i="3" s="1"/>
  <c r="L70" i="3" s="1"/>
  <c r="M70" i="3"/>
  <c r="N70" i="3"/>
  <c r="O70" i="3" s="1"/>
  <c r="R70" i="3"/>
  <c r="W70" i="3"/>
  <c r="X70" i="3"/>
  <c r="Y70" i="3"/>
  <c r="Z70" i="3"/>
  <c r="AA70" i="3" s="1"/>
  <c r="AB70" i="3"/>
  <c r="AC70" i="3" s="1"/>
  <c r="AE70" i="3"/>
  <c r="AG70" i="3" s="1"/>
  <c r="T71" i="5" s="1"/>
  <c r="AF70" i="3"/>
  <c r="AH70" i="3"/>
  <c r="AI70" i="3"/>
  <c r="AK70" i="3"/>
  <c r="AL70" i="3" s="1"/>
  <c r="AM70" i="3" s="1"/>
  <c r="V71" i="5" s="1"/>
  <c r="AN70" i="3"/>
  <c r="AO70" i="3" s="1"/>
  <c r="AP70" i="3" s="1"/>
  <c r="D71" i="3"/>
  <c r="E71" i="3"/>
  <c r="G71" i="3"/>
  <c r="H71" i="3"/>
  <c r="J71" i="3"/>
  <c r="K71" i="3" s="1"/>
  <c r="L71" i="3" s="1"/>
  <c r="M71" i="3"/>
  <c r="N71" i="3"/>
  <c r="O71" i="3" s="1"/>
  <c r="R71" i="3"/>
  <c r="W71" i="3"/>
  <c r="X71" i="3"/>
  <c r="Y71" i="3"/>
  <c r="Z71" i="3"/>
  <c r="AA71" i="3" s="1"/>
  <c r="AB71" i="3"/>
  <c r="AC71" i="3" s="1"/>
  <c r="AE71" i="3"/>
  <c r="AF71" i="3"/>
  <c r="AH71" i="3"/>
  <c r="AI71" i="3"/>
  <c r="AJ71" i="3" s="1"/>
  <c r="U72" i="5" s="1"/>
  <c r="AK71" i="3"/>
  <c r="AL71" i="3" s="1"/>
  <c r="AM71" i="3" s="1"/>
  <c r="V72" i="5" s="1"/>
  <c r="AN71" i="3"/>
  <c r="AO71" i="3" s="1"/>
  <c r="AP71" i="3" s="1"/>
  <c r="D72" i="3"/>
  <c r="E72" i="3"/>
  <c r="F72" i="3" s="1"/>
  <c r="N73" i="5" s="1"/>
  <c r="G72" i="3"/>
  <c r="H72" i="3"/>
  <c r="J72" i="3"/>
  <c r="K72" i="3"/>
  <c r="L72" i="3" s="1"/>
  <c r="M72" i="3"/>
  <c r="N72" i="3"/>
  <c r="O72" i="3" s="1"/>
  <c r="R72" i="3"/>
  <c r="W72" i="3"/>
  <c r="X72" i="3"/>
  <c r="Y72" i="3"/>
  <c r="Z72" i="3"/>
  <c r="AA72" i="3" s="1"/>
  <c r="AB72" i="3"/>
  <c r="AC72" i="3" s="1"/>
  <c r="AE72" i="3"/>
  <c r="AF72" i="3"/>
  <c r="AH72" i="3"/>
  <c r="AI72" i="3"/>
  <c r="AK72" i="3"/>
  <c r="AL72" i="3"/>
  <c r="AM72" i="3" s="1"/>
  <c r="V73" i="5" s="1"/>
  <c r="AN72" i="3"/>
  <c r="AO72" i="3" s="1"/>
  <c r="AP72" i="3" s="1"/>
  <c r="D73" i="3"/>
  <c r="E73" i="3"/>
  <c r="G73" i="3"/>
  <c r="H73" i="3"/>
  <c r="J73" i="3"/>
  <c r="K73" i="3" s="1"/>
  <c r="L73" i="3" s="1"/>
  <c r="M73" i="3"/>
  <c r="N73" i="3"/>
  <c r="O73" i="3" s="1"/>
  <c r="R73" i="3"/>
  <c r="W73" i="3"/>
  <c r="X73" i="3"/>
  <c r="Y73" i="3"/>
  <c r="Z73" i="3"/>
  <c r="AA73" i="3" s="1"/>
  <c r="AB73" i="3"/>
  <c r="AC73" i="3" s="1"/>
  <c r="AE73" i="3"/>
  <c r="AF73" i="3"/>
  <c r="AH73" i="3"/>
  <c r="AI73" i="3"/>
  <c r="AK73" i="3"/>
  <c r="AL73" i="3" s="1"/>
  <c r="AM73" i="3" s="1"/>
  <c r="V74" i="5" s="1"/>
  <c r="AN73" i="3"/>
  <c r="AO73" i="3" s="1"/>
  <c r="AP73" i="3" s="1"/>
  <c r="D74" i="3"/>
  <c r="E74" i="3"/>
  <c r="G74" i="3"/>
  <c r="H74" i="3"/>
  <c r="J74" i="3"/>
  <c r="K74" i="3" s="1"/>
  <c r="L74" i="3" s="1"/>
  <c r="M74" i="3"/>
  <c r="N74" i="3"/>
  <c r="O74" i="3" s="1"/>
  <c r="R74" i="3"/>
  <c r="S74" i="3" s="1"/>
  <c r="W74" i="3"/>
  <c r="X74" i="3"/>
  <c r="Y74" i="3"/>
  <c r="Z74" i="3"/>
  <c r="AA74" i="3" s="1"/>
  <c r="AB74" i="3"/>
  <c r="AC74" i="3" s="1"/>
  <c r="AE74" i="3"/>
  <c r="AF74" i="3"/>
  <c r="AG74" i="3" s="1"/>
  <c r="T75" i="5" s="1"/>
  <c r="AH74" i="3"/>
  <c r="AI74" i="3"/>
  <c r="AK74" i="3"/>
  <c r="AL74" i="3" s="1"/>
  <c r="AM74" i="3" s="1"/>
  <c r="V75" i="5" s="1"/>
  <c r="AN74" i="3"/>
  <c r="AO74" i="3" s="1"/>
  <c r="AP74" i="3" s="1"/>
  <c r="D75" i="3"/>
  <c r="E75" i="3"/>
  <c r="G75" i="3"/>
  <c r="H75" i="3"/>
  <c r="J75" i="3"/>
  <c r="K75" i="3" s="1"/>
  <c r="L75" i="3" s="1"/>
  <c r="M75" i="3"/>
  <c r="N75" i="3"/>
  <c r="O75" i="3" s="1"/>
  <c r="R75" i="3"/>
  <c r="S75" i="3" s="1"/>
  <c r="W75" i="3"/>
  <c r="X75" i="3"/>
  <c r="Y75" i="3"/>
  <c r="Z75" i="3"/>
  <c r="AA75" i="3" s="1"/>
  <c r="AB75" i="3"/>
  <c r="AC75" i="3" s="1"/>
  <c r="AE75" i="3"/>
  <c r="AF75" i="3"/>
  <c r="AH75" i="3"/>
  <c r="AI75" i="3"/>
  <c r="AK75" i="3"/>
  <c r="AL75" i="3" s="1"/>
  <c r="AM75" i="3" s="1"/>
  <c r="V76" i="5" s="1"/>
  <c r="AN75" i="3"/>
  <c r="AO75" i="3" s="1"/>
  <c r="AP75" i="3" s="1"/>
  <c r="D76" i="3"/>
  <c r="E76" i="3"/>
  <c r="G76" i="3"/>
  <c r="H76" i="3"/>
  <c r="J76" i="3"/>
  <c r="K76" i="3" s="1"/>
  <c r="L76" i="3" s="1"/>
  <c r="M76" i="3"/>
  <c r="N76" i="3"/>
  <c r="O76" i="3" s="1"/>
  <c r="R76" i="3"/>
  <c r="S76" i="3" s="1"/>
  <c r="W76" i="3"/>
  <c r="X76" i="3"/>
  <c r="Y76" i="3"/>
  <c r="Z76" i="3"/>
  <c r="AA76" i="3"/>
  <c r="AB76" i="3"/>
  <c r="AC76" i="3" s="1"/>
  <c r="AE76" i="3"/>
  <c r="AF76" i="3"/>
  <c r="AH76" i="3"/>
  <c r="AI76" i="3"/>
  <c r="AK76" i="3"/>
  <c r="AL76" i="3" s="1"/>
  <c r="AM76" i="3" s="1"/>
  <c r="V77" i="5" s="1"/>
  <c r="AN76" i="3"/>
  <c r="AO76" i="3" s="1"/>
  <c r="AP76" i="3" s="1"/>
  <c r="D77" i="3"/>
  <c r="E77" i="3"/>
  <c r="G77" i="3"/>
  <c r="H77" i="3"/>
  <c r="J77" i="3"/>
  <c r="K77" i="3" s="1"/>
  <c r="L77" i="3" s="1"/>
  <c r="M77" i="3"/>
  <c r="N77" i="3"/>
  <c r="O77" i="3" s="1"/>
  <c r="R77" i="3"/>
  <c r="T77" i="3" s="1"/>
  <c r="U77" i="3" s="1"/>
  <c r="W77" i="3"/>
  <c r="X77" i="3"/>
  <c r="Y77" i="3"/>
  <c r="Z77" i="3"/>
  <c r="AA77" i="3"/>
  <c r="AB77" i="3"/>
  <c r="AC77" i="3" s="1"/>
  <c r="AE77" i="3"/>
  <c r="AF77" i="3"/>
  <c r="AH77" i="3"/>
  <c r="AI77" i="3"/>
  <c r="AK77" i="3"/>
  <c r="AL77" i="3"/>
  <c r="AM77" i="3" s="1"/>
  <c r="V78" i="5" s="1"/>
  <c r="AN77" i="3"/>
  <c r="AO77" i="3" s="1"/>
  <c r="AP77" i="3" s="1"/>
  <c r="D78" i="3"/>
  <c r="E78" i="3"/>
  <c r="G78" i="3"/>
  <c r="H78" i="3"/>
  <c r="J78" i="3"/>
  <c r="K78" i="3" s="1"/>
  <c r="L78" i="3" s="1"/>
  <c r="M78" i="3"/>
  <c r="N78" i="3"/>
  <c r="O78" i="3" s="1"/>
  <c r="R78" i="3"/>
  <c r="W78" i="3"/>
  <c r="X78" i="3"/>
  <c r="Y78" i="3"/>
  <c r="Z78" i="3"/>
  <c r="AA78" i="3" s="1"/>
  <c r="AB78" i="3"/>
  <c r="AC78" i="3" s="1"/>
  <c r="AE78" i="3"/>
  <c r="AF78" i="3"/>
  <c r="AH78" i="3"/>
  <c r="AI78" i="3"/>
  <c r="AK78" i="3"/>
  <c r="AL78" i="3" s="1"/>
  <c r="AM78" i="3" s="1"/>
  <c r="V79" i="5" s="1"/>
  <c r="AN78" i="3"/>
  <c r="AO78" i="3" s="1"/>
  <c r="AP78" i="3" s="1"/>
  <c r="D79" i="3"/>
  <c r="E79" i="3"/>
  <c r="G79" i="3"/>
  <c r="H79" i="3"/>
  <c r="J79" i="3"/>
  <c r="K79" i="3" s="1"/>
  <c r="L79" i="3" s="1"/>
  <c r="M79" i="3"/>
  <c r="N79" i="3"/>
  <c r="O79" i="3" s="1"/>
  <c r="R79" i="3"/>
  <c r="S79" i="3" s="1"/>
  <c r="W79" i="3"/>
  <c r="X79" i="3"/>
  <c r="Y79" i="3"/>
  <c r="Z79" i="3"/>
  <c r="AA79" i="3" s="1"/>
  <c r="AB79" i="3"/>
  <c r="AC79" i="3" s="1"/>
  <c r="AE79" i="3"/>
  <c r="AF79" i="3"/>
  <c r="AH79" i="3"/>
  <c r="AI79" i="3"/>
  <c r="AK79" i="3"/>
  <c r="AL79" i="3" s="1"/>
  <c r="AM79" i="3" s="1"/>
  <c r="V80" i="5" s="1"/>
  <c r="AN79" i="3"/>
  <c r="AO79" i="3" s="1"/>
  <c r="AP79" i="3" s="1"/>
  <c r="D80" i="3"/>
  <c r="E80" i="3"/>
  <c r="G80" i="3"/>
  <c r="H80" i="3"/>
  <c r="J80" i="3"/>
  <c r="K80" i="3" s="1"/>
  <c r="L80" i="3" s="1"/>
  <c r="M80" i="3"/>
  <c r="N80" i="3"/>
  <c r="O80" i="3" s="1"/>
  <c r="R80" i="3"/>
  <c r="W80" i="3"/>
  <c r="X80" i="3"/>
  <c r="Y80" i="3"/>
  <c r="Z80" i="3"/>
  <c r="AA80" i="3" s="1"/>
  <c r="AB80" i="3"/>
  <c r="AC80" i="3" s="1"/>
  <c r="AE80" i="3"/>
  <c r="AF80" i="3"/>
  <c r="AH80" i="3"/>
  <c r="AI80" i="3"/>
  <c r="AJ80" i="3" s="1"/>
  <c r="U81" i="5" s="1"/>
  <c r="AK80" i="3"/>
  <c r="AL80" i="3" s="1"/>
  <c r="AM80" i="3" s="1"/>
  <c r="V81" i="5" s="1"/>
  <c r="AN80" i="3"/>
  <c r="AO80" i="3" s="1"/>
  <c r="AP80" i="3" s="1"/>
  <c r="D81" i="3"/>
  <c r="E81" i="3"/>
  <c r="F81" i="3" s="1"/>
  <c r="N82" i="5" s="1"/>
  <c r="G81" i="3"/>
  <c r="H81" i="3"/>
  <c r="J81" i="3"/>
  <c r="K81" i="3" s="1"/>
  <c r="L81" i="3" s="1"/>
  <c r="M81" i="3"/>
  <c r="N81" i="3"/>
  <c r="O81" i="3" s="1"/>
  <c r="R81" i="3"/>
  <c r="T81" i="3" s="1"/>
  <c r="U81" i="3" s="1"/>
  <c r="W81" i="3"/>
  <c r="X81" i="3"/>
  <c r="Y81" i="3"/>
  <c r="Z81" i="3"/>
  <c r="AA81" i="3" s="1"/>
  <c r="AB81" i="3"/>
  <c r="AC81" i="3" s="1"/>
  <c r="AE81" i="3"/>
  <c r="AF81" i="3"/>
  <c r="AH81" i="3"/>
  <c r="AI81" i="3"/>
  <c r="AK81" i="3"/>
  <c r="AL81" i="3" s="1"/>
  <c r="AM81" i="3" s="1"/>
  <c r="V82" i="5" s="1"/>
  <c r="AN81" i="3"/>
  <c r="AO81" i="3" s="1"/>
  <c r="AP81" i="3" s="1"/>
  <c r="D82" i="3"/>
  <c r="E82" i="3"/>
  <c r="G82" i="3"/>
  <c r="H82" i="3"/>
  <c r="J82" i="3"/>
  <c r="K82" i="3" s="1"/>
  <c r="L82" i="3" s="1"/>
  <c r="M82" i="3"/>
  <c r="N82" i="3"/>
  <c r="O82" i="3" s="1"/>
  <c r="R82" i="3"/>
  <c r="W82" i="3"/>
  <c r="X82" i="3"/>
  <c r="Y82" i="3"/>
  <c r="Z82" i="3"/>
  <c r="AA82" i="3" s="1"/>
  <c r="AB82" i="3"/>
  <c r="AC82" i="3" s="1"/>
  <c r="AE82" i="3"/>
  <c r="AF82" i="3"/>
  <c r="AH82" i="3"/>
  <c r="AI82" i="3"/>
  <c r="AK82" i="3"/>
  <c r="AL82" i="3"/>
  <c r="AM82" i="3" s="1"/>
  <c r="V83" i="5" s="1"/>
  <c r="AN82" i="3"/>
  <c r="AO82" i="3" s="1"/>
  <c r="AP82" i="3" s="1"/>
  <c r="D83" i="3"/>
  <c r="E83" i="3"/>
  <c r="G83" i="3"/>
  <c r="H83" i="3"/>
  <c r="J83" i="3"/>
  <c r="K83" i="3" s="1"/>
  <c r="L83" i="3" s="1"/>
  <c r="M83" i="3"/>
  <c r="N83" i="3"/>
  <c r="O83" i="3" s="1"/>
  <c r="R83" i="3"/>
  <c r="S83" i="3" s="1"/>
  <c r="W83" i="3"/>
  <c r="X83" i="3"/>
  <c r="Y83" i="3"/>
  <c r="Z83" i="3"/>
  <c r="AA83" i="3" s="1"/>
  <c r="AB83" i="3"/>
  <c r="AC83" i="3" s="1"/>
  <c r="AE83" i="3"/>
  <c r="AF83" i="3"/>
  <c r="AH83" i="3"/>
  <c r="AI83" i="3"/>
  <c r="AK83" i="3"/>
  <c r="AL83" i="3" s="1"/>
  <c r="AM83" i="3" s="1"/>
  <c r="V84" i="5" s="1"/>
  <c r="AN83" i="3"/>
  <c r="AO83" i="3" s="1"/>
  <c r="AP83" i="3" s="1"/>
  <c r="D84" i="3"/>
  <c r="E84" i="3"/>
  <c r="G84" i="3"/>
  <c r="H84" i="3"/>
  <c r="J84" i="3"/>
  <c r="K84" i="3" s="1"/>
  <c r="L84" i="3" s="1"/>
  <c r="M84" i="3"/>
  <c r="N84" i="3"/>
  <c r="O84" i="3" s="1"/>
  <c r="R84" i="3"/>
  <c r="T84" i="3" s="1"/>
  <c r="U84" i="3" s="1"/>
  <c r="W84" i="3"/>
  <c r="X84" i="3"/>
  <c r="Y84" i="3"/>
  <c r="Z84" i="3"/>
  <c r="AA84" i="3" s="1"/>
  <c r="AB84" i="3"/>
  <c r="AC84" i="3" s="1"/>
  <c r="AE84" i="3"/>
  <c r="AF84" i="3"/>
  <c r="AH84" i="3"/>
  <c r="AI84" i="3"/>
  <c r="AK84" i="3"/>
  <c r="AL84" i="3" s="1"/>
  <c r="AM84" i="3" s="1"/>
  <c r="V85" i="5" s="1"/>
  <c r="AN84" i="3"/>
  <c r="AO84" i="3" s="1"/>
  <c r="AP84" i="3" s="1"/>
  <c r="D85" i="3"/>
  <c r="E85" i="3"/>
  <c r="G85" i="3"/>
  <c r="H85" i="3"/>
  <c r="J85" i="3"/>
  <c r="K85" i="3" s="1"/>
  <c r="L85" i="3" s="1"/>
  <c r="M85" i="3"/>
  <c r="N85" i="3"/>
  <c r="O85" i="3"/>
  <c r="R85" i="3"/>
  <c r="T85" i="3" s="1"/>
  <c r="U85" i="3" s="1"/>
  <c r="W85" i="3"/>
  <c r="X85" i="3"/>
  <c r="Y85" i="3"/>
  <c r="Z85" i="3"/>
  <c r="AA85" i="3" s="1"/>
  <c r="AB85" i="3"/>
  <c r="AC85" i="3" s="1"/>
  <c r="AE85" i="3"/>
  <c r="AF85" i="3"/>
  <c r="AH85" i="3"/>
  <c r="AI85" i="3"/>
  <c r="AK85" i="3"/>
  <c r="AL85" i="3" s="1"/>
  <c r="AM85" i="3" s="1"/>
  <c r="V86" i="5" s="1"/>
  <c r="AN85" i="3"/>
  <c r="AO85" i="3" s="1"/>
  <c r="AP85" i="3" s="1"/>
  <c r="D86" i="3"/>
  <c r="E86" i="3"/>
  <c r="G86" i="3"/>
  <c r="H86" i="3"/>
  <c r="J86" i="3"/>
  <c r="K86" i="3" s="1"/>
  <c r="L86" i="3" s="1"/>
  <c r="M86" i="3"/>
  <c r="N86" i="3"/>
  <c r="O86" i="3" s="1"/>
  <c r="R86" i="3"/>
  <c r="W86" i="3"/>
  <c r="X86" i="3"/>
  <c r="Y86" i="3"/>
  <c r="Z86" i="3"/>
  <c r="AA86" i="3" s="1"/>
  <c r="AB86" i="3"/>
  <c r="AC86" i="3" s="1"/>
  <c r="AE86" i="3"/>
  <c r="AF86" i="3"/>
  <c r="AH86" i="3"/>
  <c r="AI86" i="3"/>
  <c r="AK86" i="3"/>
  <c r="AL86" i="3" s="1"/>
  <c r="AM86" i="3" s="1"/>
  <c r="V87" i="5" s="1"/>
  <c r="AN86" i="3"/>
  <c r="AO86" i="3" s="1"/>
  <c r="AP86" i="3" s="1"/>
  <c r="D87" i="3"/>
  <c r="E87" i="3"/>
  <c r="G87" i="3"/>
  <c r="H87" i="3"/>
  <c r="J87" i="3"/>
  <c r="K87" i="3" s="1"/>
  <c r="L87" i="3" s="1"/>
  <c r="M87" i="3"/>
  <c r="N87" i="3"/>
  <c r="O87" i="3" s="1"/>
  <c r="R87" i="3"/>
  <c r="S87" i="3" s="1"/>
  <c r="W87" i="3"/>
  <c r="X87" i="3"/>
  <c r="Y87" i="3"/>
  <c r="Z87" i="3"/>
  <c r="AA87" i="3" s="1"/>
  <c r="AB87" i="3"/>
  <c r="AC87" i="3"/>
  <c r="AE87" i="3"/>
  <c r="AF87" i="3"/>
  <c r="AH87" i="3"/>
  <c r="AI87" i="3"/>
  <c r="AK87" i="3"/>
  <c r="AL87" i="3" s="1"/>
  <c r="AM87" i="3" s="1"/>
  <c r="V88" i="5" s="1"/>
  <c r="AN87" i="3"/>
  <c r="AO87" i="3" s="1"/>
  <c r="AP87" i="3" s="1"/>
  <c r="D88" i="3"/>
  <c r="E88" i="3"/>
  <c r="G88" i="3"/>
  <c r="H88" i="3"/>
  <c r="J88" i="3"/>
  <c r="K88" i="3" s="1"/>
  <c r="L88" i="3" s="1"/>
  <c r="M88" i="3"/>
  <c r="N88" i="3"/>
  <c r="O88" i="3" s="1"/>
  <c r="R88" i="3"/>
  <c r="T88" i="3" s="1"/>
  <c r="U88" i="3" s="1"/>
  <c r="W88" i="3"/>
  <c r="X88" i="3"/>
  <c r="Y88" i="3"/>
  <c r="Z88" i="3"/>
  <c r="AA88" i="3" s="1"/>
  <c r="AB88" i="3"/>
  <c r="AC88" i="3" s="1"/>
  <c r="AE88" i="3"/>
  <c r="AF88" i="3"/>
  <c r="AH88" i="3"/>
  <c r="AI88" i="3"/>
  <c r="AK88" i="3"/>
  <c r="AL88" i="3" s="1"/>
  <c r="AM88" i="3" s="1"/>
  <c r="V89" i="5" s="1"/>
  <c r="AN88" i="3"/>
  <c r="AO88" i="3" s="1"/>
  <c r="AP88" i="3" s="1"/>
  <c r="D89" i="3"/>
  <c r="E89" i="3"/>
  <c r="G89" i="3"/>
  <c r="H89" i="3"/>
  <c r="J89" i="3"/>
  <c r="K89" i="3" s="1"/>
  <c r="L89" i="3" s="1"/>
  <c r="M89" i="3"/>
  <c r="N89" i="3"/>
  <c r="O89" i="3" s="1"/>
  <c r="R89" i="3"/>
  <c r="T89" i="3" s="1"/>
  <c r="U89" i="3" s="1"/>
  <c r="W89" i="3"/>
  <c r="X89" i="3"/>
  <c r="Y89" i="3"/>
  <c r="Z89" i="3"/>
  <c r="AA89" i="3" s="1"/>
  <c r="AB89" i="3"/>
  <c r="AC89" i="3" s="1"/>
  <c r="AE89" i="3"/>
  <c r="AF89" i="3"/>
  <c r="AH89" i="3"/>
  <c r="AI89" i="3"/>
  <c r="AK89" i="3"/>
  <c r="AL89" i="3" s="1"/>
  <c r="AM89" i="3" s="1"/>
  <c r="V90" i="5" s="1"/>
  <c r="AN89" i="3"/>
  <c r="AO89" i="3" s="1"/>
  <c r="AP89" i="3" s="1"/>
  <c r="D90" i="3"/>
  <c r="E90" i="3"/>
  <c r="F90" i="3" s="1"/>
  <c r="N91" i="5" s="1"/>
  <c r="G90" i="3"/>
  <c r="H90" i="3"/>
  <c r="J90" i="3"/>
  <c r="K90" i="3" s="1"/>
  <c r="L90" i="3" s="1"/>
  <c r="M90" i="3"/>
  <c r="N90" i="3"/>
  <c r="O90" i="3" s="1"/>
  <c r="R90" i="3"/>
  <c r="W90" i="3"/>
  <c r="X90" i="3"/>
  <c r="Y90" i="3"/>
  <c r="Z90" i="3"/>
  <c r="AA90" i="3" s="1"/>
  <c r="AB90" i="3"/>
  <c r="AC90" i="3" s="1"/>
  <c r="AE90" i="3"/>
  <c r="AF90" i="3"/>
  <c r="AH90" i="3"/>
  <c r="AI90" i="3"/>
  <c r="AK90" i="3"/>
  <c r="AL90" i="3"/>
  <c r="AM90" i="3" s="1"/>
  <c r="V91" i="5" s="1"/>
  <c r="AN90" i="3"/>
  <c r="AO90" i="3" s="1"/>
  <c r="AP90" i="3" s="1"/>
  <c r="D91" i="3"/>
  <c r="E91" i="3"/>
  <c r="G91" i="3"/>
  <c r="H91" i="3"/>
  <c r="J91" i="3"/>
  <c r="K91" i="3" s="1"/>
  <c r="L91" i="3" s="1"/>
  <c r="M91" i="3"/>
  <c r="N91" i="3"/>
  <c r="O91" i="3" s="1"/>
  <c r="R91" i="3"/>
  <c r="S91" i="3" s="1"/>
  <c r="W91" i="3"/>
  <c r="X91" i="3"/>
  <c r="Y91" i="3"/>
  <c r="Z91" i="3"/>
  <c r="AA91" i="3" s="1"/>
  <c r="AB91" i="3"/>
  <c r="AC91" i="3" s="1"/>
  <c r="AE91" i="3"/>
  <c r="AF91" i="3"/>
  <c r="AH91" i="3"/>
  <c r="AI91" i="3"/>
  <c r="AK91" i="3"/>
  <c r="AL91" i="3" s="1"/>
  <c r="AM91" i="3" s="1"/>
  <c r="V92" i="5" s="1"/>
  <c r="AN91" i="3"/>
  <c r="AO91" i="3" s="1"/>
  <c r="AP91" i="3" s="1"/>
  <c r="D92" i="3"/>
  <c r="E92" i="3"/>
  <c r="G92" i="3"/>
  <c r="H92" i="3"/>
  <c r="J92" i="3"/>
  <c r="K92" i="3" s="1"/>
  <c r="L92" i="3" s="1"/>
  <c r="M92" i="3"/>
  <c r="N92" i="3"/>
  <c r="O92" i="3" s="1"/>
  <c r="R92" i="3"/>
  <c r="T92" i="3" s="1"/>
  <c r="U92" i="3" s="1"/>
  <c r="W92" i="3"/>
  <c r="X92" i="3"/>
  <c r="Y92" i="3"/>
  <c r="Z92" i="3"/>
  <c r="AA92" i="3" s="1"/>
  <c r="AB92" i="3"/>
  <c r="AC92" i="3" s="1"/>
  <c r="AE92" i="3"/>
  <c r="AF92" i="3"/>
  <c r="AH92" i="3"/>
  <c r="AI92" i="3"/>
  <c r="AK92" i="3"/>
  <c r="AL92" i="3" s="1"/>
  <c r="AM92" i="3" s="1"/>
  <c r="V93" i="5" s="1"/>
  <c r="AN92" i="3"/>
  <c r="AO92" i="3" s="1"/>
  <c r="AP92" i="3" s="1"/>
  <c r="D93" i="3"/>
  <c r="E93" i="3"/>
  <c r="G93" i="3"/>
  <c r="H93" i="3"/>
  <c r="J93" i="3"/>
  <c r="K93" i="3" s="1"/>
  <c r="L93" i="3" s="1"/>
  <c r="M93" i="3"/>
  <c r="N93" i="3"/>
  <c r="O93" i="3" s="1"/>
  <c r="R93" i="3"/>
  <c r="T93" i="3" s="1"/>
  <c r="U93" i="3" s="1"/>
  <c r="W93" i="3"/>
  <c r="X93" i="3"/>
  <c r="Y93" i="3"/>
  <c r="Z93" i="3"/>
  <c r="AA93" i="3" s="1"/>
  <c r="AB93" i="3"/>
  <c r="AC93" i="3" s="1"/>
  <c r="AE93" i="3"/>
  <c r="AF93" i="3"/>
  <c r="AH93" i="3"/>
  <c r="AI93" i="3"/>
  <c r="AK93" i="3"/>
  <c r="AL93" i="3" s="1"/>
  <c r="AM93" i="3" s="1"/>
  <c r="V94" i="5" s="1"/>
  <c r="AN93" i="3"/>
  <c r="AO93" i="3" s="1"/>
  <c r="AP93" i="3" s="1"/>
  <c r="D94" i="3"/>
  <c r="E94" i="3"/>
  <c r="G94" i="3"/>
  <c r="H94" i="3"/>
  <c r="J94" i="3"/>
  <c r="K94" i="3" s="1"/>
  <c r="L94" i="3" s="1"/>
  <c r="M94" i="3"/>
  <c r="N94" i="3"/>
  <c r="O94" i="3" s="1"/>
  <c r="R94" i="3"/>
  <c r="W94" i="3"/>
  <c r="X94" i="3"/>
  <c r="Y94" i="3"/>
  <c r="Z94" i="3"/>
  <c r="AA94" i="3" s="1"/>
  <c r="AB94" i="3"/>
  <c r="AC94" i="3"/>
  <c r="AE94" i="3"/>
  <c r="AF94" i="3"/>
  <c r="AH94" i="3"/>
  <c r="AI94" i="3"/>
  <c r="AK94" i="3"/>
  <c r="AL94" i="3" s="1"/>
  <c r="AM94" i="3" s="1"/>
  <c r="V95" i="5" s="1"/>
  <c r="AN94" i="3"/>
  <c r="AO94" i="3" s="1"/>
  <c r="AP94" i="3" s="1"/>
  <c r="D95" i="3"/>
  <c r="E95" i="3"/>
  <c r="G95" i="3"/>
  <c r="H95" i="3"/>
  <c r="J95" i="3"/>
  <c r="K95" i="3" s="1"/>
  <c r="L95" i="3" s="1"/>
  <c r="M95" i="3"/>
  <c r="N95" i="3"/>
  <c r="O95" i="3" s="1"/>
  <c r="R95" i="3"/>
  <c r="S95" i="3" s="1"/>
  <c r="W95" i="3"/>
  <c r="X95" i="3"/>
  <c r="Y95" i="3"/>
  <c r="Z95" i="3"/>
  <c r="AA95" i="3" s="1"/>
  <c r="AB95" i="3"/>
  <c r="AC95" i="3" s="1"/>
  <c r="AE95" i="3"/>
  <c r="AF95" i="3"/>
  <c r="AH95" i="3"/>
  <c r="AI95" i="3"/>
  <c r="AK95" i="3"/>
  <c r="AL95" i="3" s="1"/>
  <c r="AM95" i="3" s="1"/>
  <c r="V96" i="5" s="1"/>
  <c r="AN95" i="3"/>
  <c r="AO95" i="3" s="1"/>
  <c r="AP95" i="3" s="1"/>
  <c r="D96" i="3"/>
  <c r="E96" i="3"/>
  <c r="G96" i="3"/>
  <c r="H96" i="3"/>
  <c r="J96" i="3"/>
  <c r="K96" i="3" s="1"/>
  <c r="L96" i="3" s="1"/>
  <c r="M96" i="3"/>
  <c r="N96" i="3"/>
  <c r="O96" i="3" s="1"/>
  <c r="R96" i="3"/>
  <c r="S96" i="3" s="1"/>
  <c r="W96" i="3"/>
  <c r="X96" i="3"/>
  <c r="Y96" i="3"/>
  <c r="Z96" i="3"/>
  <c r="AA96" i="3" s="1"/>
  <c r="AB96" i="3"/>
  <c r="AC96" i="3" s="1"/>
  <c r="AE96" i="3"/>
  <c r="AF96" i="3"/>
  <c r="AH96" i="3"/>
  <c r="AI96" i="3"/>
  <c r="AK96" i="3"/>
  <c r="AL96" i="3" s="1"/>
  <c r="AM96" i="3" s="1"/>
  <c r="V97" i="5" s="1"/>
  <c r="AN96" i="3"/>
  <c r="AO96" i="3" s="1"/>
  <c r="AP96" i="3" s="1"/>
  <c r="D97" i="3"/>
  <c r="E97" i="3"/>
  <c r="G97" i="3"/>
  <c r="H97" i="3"/>
  <c r="J97" i="3"/>
  <c r="K97" i="3" s="1"/>
  <c r="L97" i="3" s="1"/>
  <c r="M97" i="3"/>
  <c r="N97" i="3"/>
  <c r="O97" i="3" s="1"/>
  <c r="R97" i="3"/>
  <c r="W97" i="3"/>
  <c r="X97" i="3"/>
  <c r="Y97" i="3"/>
  <c r="Z97" i="3"/>
  <c r="AA97" i="3" s="1"/>
  <c r="AB97" i="3"/>
  <c r="AC97" i="3" s="1"/>
  <c r="AE97" i="3"/>
  <c r="AF97" i="3"/>
  <c r="AH97" i="3"/>
  <c r="AI97" i="3"/>
  <c r="AK97" i="3"/>
  <c r="AL97" i="3" s="1"/>
  <c r="AM97" i="3" s="1"/>
  <c r="V98" i="5" s="1"/>
  <c r="AN97" i="3"/>
  <c r="AO97" i="3" s="1"/>
  <c r="AP97" i="3" s="1"/>
  <c r="D98" i="3"/>
  <c r="E98" i="3"/>
  <c r="G98" i="3"/>
  <c r="H98" i="3"/>
  <c r="J98" i="3"/>
  <c r="K98" i="3" s="1"/>
  <c r="L98" i="3" s="1"/>
  <c r="M98" i="3"/>
  <c r="N98" i="3"/>
  <c r="O98" i="3" s="1"/>
  <c r="R98" i="3"/>
  <c r="W98" i="3"/>
  <c r="X98" i="3"/>
  <c r="Y98" i="3"/>
  <c r="Z98" i="3"/>
  <c r="AA98" i="3" s="1"/>
  <c r="AB98" i="3"/>
  <c r="AC98" i="3" s="1"/>
  <c r="AE98" i="3"/>
  <c r="AF98" i="3"/>
  <c r="AH98" i="3"/>
  <c r="AI98" i="3"/>
  <c r="AK98" i="3"/>
  <c r="AL98" i="3"/>
  <c r="AM98" i="3" s="1"/>
  <c r="V99" i="5" s="1"/>
  <c r="AN98" i="3"/>
  <c r="AO98" i="3" s="1"/>
  <c r="AP98" i="3" s="1"/>
  <c r="D99" i="3"/>
  <c r="E99" i="3"/>
  <c r="G99" i="3"/>
  <c r="H99" i="3"/>
  <c r="J99" i="3"/>
  <c r="K99" i="3" s="1"/>
  <c r="L99" i="3" s="1"/>
  <c r="M99" i="3"/>
  <c r="N99" i="3"/>
  <c r="O99" i="3" s="1"/>
  <c r="R99" i="3"/>
  <c r="S99" i="3" s="1"/>
  <c r="W99" i="3"/>
  <c r="X99" i="3"/>
  <c r="Y99" i="3"/>
  <c r="Z99" i="3"/>
  <c r="AA99" i="3" s="1"/>
  <c r="AB99" i="3"/>
  <c r="AC99" i="3" s="1"/>
  <c r="AE99" i="3"/>
  <c r="AF99" i="3"/>
  <c r="AH99" i="3"/>
  <c r="AI99" i="3"/>
  <c r="AK99" i="3"/>
  <c r="AL99" i="3" s="1"/>
  <c r="AM99" i="3" s="1"/>
  <c r="V100" i="5" s="1"/>
  <c r="AN99" i="3"/>
  <c r="AO99" i="3" s="1"/>
  <c r="AP99" i="3" s="1"/>
  <c r="D100" i="3"/>
  <c r="E100" i="3"/>
  <c r="G100" i="3"/>
  <c r="H100" i="3"/>
  <c r="J100" i="3"/>
  <c r="K100" i="3" s="1"/>
  <c r="L100" i="3" s="1"/>
  <c r="M100" i="3"/>
  <c r="N100" i="3"/>
  <c r="O100" i="3" s="1"/>
  <c r="R100" i="3"/>
  <c r="W100" i="3"/>
  <c r="X100" i="3"/>
  <c r="Y100" i="3"/>
  <c r="Z100" i="3"/>
  <c r="AA100" i="3" s="1"/>
  <c r="AB100" i="3"/>
  <c r="AC100" i="3" s="1"/>
  <c r="AE100" i="3"/>
  <c r="AF100" i="3"/>
  <c r="AH100" i="3"/>
  <c r="AI100" i="3"/>
  <c r="AK100" i="3"/>
  <c r="AL100" i="3" s="1"/>
  <c r="AM100" i="3" s="1"/>
  <c r="V101" i="5" s="1"/>
  <c r="AN100" i="3"/>
  <c r="AO100" i="3" s="1"/>
  <c r="AP100" i="3" s="1"/>
  <c r="D101" i="3"/>
  <c r="E101" i="3"/>
  <c r="G101" i="3"/>
  <c r="H101" i="3"/>
  <c r="J101" i="3"/>
  <c r="K101" i="3" s="1"/>
  <c r="L101" i="3" s="1"/>
  <c r="M101" i="3"/>
  <c r="N101" i="3"/>
  <c r="O101" i="3" s="1"/>
  <c r="R101" i="3"/>
  <c r="T101" i="3" s="1"/>
  <c r="U101" i="3" s="1"/>
  <c r="W101" i="3"/>
  <c r="X101" i="3"/>
  <c r="Y101" i="3"/>
  <c r="Z101" i="3"/>
  <c r="AA101" i="3" s="1"/>
  <c r="AB101" i="3"/>
  <c r="AC101" i="3" s="1"/>
  <c r="AE101" i="3"/>
  <c r="AF101" i="3"/>
  <c r="AH101" i="3"/>
  <c r="AI101" i="3"/>
  <c r="AK101" i="3"/>
  <c r="AL101" i="3" s="1"/>
  <c r="AM101" i="3" s="1"/>
  <c r="V102" i="5" s="1"/>
  <c r="AN101" i="3"/>
  <c r="AO101" i="3" s="1"/>
  <c r="AP101" i="3" s="1"/>
  <c r="D102" i="3"/>
  <c r="E102" i="3"/>
  <c r="G102" i="3"/>
  <c r="H102" i="3"/>
  <c r="J102" i="3"/>
  <c r="K102" i="3" s="1"/>
  <c r="L102" i="3" s="1"/>
  <c r="M102" i="3"/>
  <c r="N102" i="3"/>
  <c r="O102" i="3" s="1"/>
  <c r="R102" i="3"/>
  <c r="W102" i="3"/>
  <c r="X102" i="3"/>
  <c r="Y102" i="3"/>
  <c r="Z102" i="3"/>
  <c r="AA102" i="3" s="1"/>
  <c r="AB102" i="3"/>
  <c r="AC102" i="3"/>
  <c r="AE102" i="3"/>
  <c r="AF102" i="3"/>
  <c r="AH102" i="3"/>
  <c r="AI102" i="3"/>
  <c r="AK102" i="3"/>
  <c r="AL102" i="3" s="1"/>
  <c r="AM102" i="3" s="1"/>
  <c r="V103" i="5" s="1"/>
  <c r="AN102" i="3"/>
  <c r="AO102" i="3" s="1"/>
  <c r="AP102" i="3" s="1"/>
  <c r="D103" i="3"/>
  <c r="E103" i="3"/>
  <c r="G103" i="3"/>
  <c r="H103" i="3"/>
  <c r="J103" i="3"/>
  <c r="K103" i="3" s="1"/>
  <c r="L103" i="3" s="1"/>
  <c r="M103" i="3"/>
  <c r="N103" i="3"/>
  <c r="O103" i="3" s="1"/>
  <c r="R103" i="3"/>
  <c r="S103" i="3" s="1"/>
  <c r="W103" i="3"/>
  <c r="X103" i="3"/>
  <c r="Y103" i="3"/>
  <c r="Z103" i="3"/>
  <c r="AA103" i="3" s="1"/>
  <c r="AB103" i="3"/>
  <c r="AC103" i="3" s="1"/>
  <c r="AE103" i="3"/>
  <c r="AF103" i="3"/>
  <c r="AH103" i="3"/>
  <c r="AI103" i="3"/>
  <c r="AK103" i="3"/>
  <c r="AL103" i="3" s="1"/>
  <c r="AM103" i="3" s="1"/>
  <c r="V104" i="5" s="1"/>
  <c r="AN103" i="3"/>
  <c r="AO103" i="3" s="1"/>
  <c r="AP103" i="3" s="1"/>
  <c r="D104" i="3"/>
  <c r="E104" i="3"/>
  <c r="G104" i="3"/>
  <c r="H104" i="3"/>
  <c r="J104" i="3"/>
  <c r="K104" i="3" s="1"/>
  <c r="L104" i="3" s="1"/>
  <c r="M104" i="3"/>
  <c r="N104" i="3"/>
  <c r="O104" i="3" s="1"/>
  <c r="R104" i="3"/>
  <c r="S104" i="3" s="1"/>
  <c r="W104" i="3"/>
  <c r="X104" i="3"/>
  <c r="Y104" i="3"/>
  <c r="Z104" i="3"/>
  <c r="AA104" i="3"/>
  <c r="AB104" i="3"/>
  <c r="AC104" i="3" s="1"/>
  <c r="AE104" i="3"/>
  <c r="AF104" i="3"/>
  <c r="AH104" i="3"/>
  <c r="AI104" i="3"/>
  <c r="AK104" i="3"/>
  <c r="AL104" i="3" s="1"/>
  <c r="AM104" i="3" s="1"/>
  <c r="V105" i="5" s="1"/>
  <c r="AN104" i="3"/>
  <c r="AO104" i="3" s="1"/>
  <c r="AP104" i="3" s="1"/>
  <c r="D105" i="3"/>
  <c r="E105" i="3"/>
  <c r="G105" i="3"/>
  <c r="H105" i="3"/>
  <c r="J105" i="3"/>
  <c r="K105" i="3" s="1"/>
  <c r="L105" i="3" s="1"/>
  <c r="M105" i="3"/>
  <c r="N105" i="3"/>
  <c r="O105" i="3" s="1"/>
  <c r="R105" i="3"/>
  <c r="W105" i="3"/>
  <c r="X105" i="3"/>
  <c r="Y105" i="3"/>
  <c r="Z105" i="3"/>
  <c r="AA105" i="3" s="1"/>
  <c r="AB105" i="3"/>
  <c r="AC105" i="3" s="1"/>
  <c r="AE105" i="3"/>
  <c r="AF105" i="3"/>
  <c r="AH105" i="3"/>
  <c r="AI105" i="3"/>
  <c r="AK105" i="3"/>
  <c r="AL105" i="3" s="1"/>
  <c r="AM105" i="3" s="1"/>
  <c r="V106" i="5" s="1"/>
  <c r="AN105" i="3"/>
  <c r="AO105" i="3" s="1"/>
  <c r="AP105" i="3" s="1"/>
  <c r="D106" i="3"/>
  <c r="E106" i="3"/>
  <c r="F106" i="3" s="1"/>
  <c r="N107" i="5" s="1"/>
  <c r="G106" i="3"/>
  <c r="H106" i="3"/>
  <c r="J106" i="3"/>
  <c r="K106" i="3" s="1"/>
  <c r="L106" i="3" s="1"/>
  <c r="M106" i="3"/>
  <c r="N106" i="3"/>
  <c r="O106" i="3" s="1"/>
  <c r="R106" i="3"/>
  <c r="W106" i="3"/>
  <c r="X106" i="3"/>
  <c r="Y106" i="3"/>
  <c r="Z106" i="3"/>
  <c r="AA106" i="3" s="1"/>
  <c r="AB106" i="3"/>
  <c r="AC106" i="3" s="1"/>
  <c r="AE106" i="3"/>
  <c r="AF106" i="3"/>
  <c r="AH106" i="3"/>
  <c r="AI106" i="3"/>
  <c r="AK106" i="3"/>
  <c r="AL106" i="3" s="1"/>
  <c r="AM106" i="3" s="1"/>
  <c r="V107" i="5" s="1"/>
  <c r="AN106" i="3"/>
  <c r="AO106" i="3" s="1"/>
  <c r="AP106" i="3" s="1"/>
  <c r="D107" i="3"/>
  <c r="E107" i="3"/>
  <c r="G107" i="3"/>
  <c r="H107" i="3"/>
  <c r="J107" i="3"/>
  <c r="K107" i="3" s="1"/>
  <c r="L107" i="3" s="1"/>
  <c r="M107" i="3"/>
  <c r="N107" i="3"/>
  <c r="O107" i="3" s="1"/>
  <c r="R107" i="3"/>
  <c r="S107" i="3" s="1"/>
  <c r="W107" i="3"/>
  <c r="X107" i="3"/>
  <c r="Y107" i="3"/>
  <c r="Z107" i="3"/>
  <c r="AA107" i="3" s="1"/>
  <c r="AB107" i="3"/>
  <c r="AC107" i="3" s="1"/>
  <c r="AE107" i="3"/>
  <c r="AF107" i="3"/>
  <c r="AH107" i="3"/>
  <c r="AI107" i="3"/>
  <c r="AK107" i="3"/>
  <c r="AL107" i="3" s="1"/>
  <c r="AM107" i="3" s="1"/>
  <c r="V108" i="5" s="1"/>
  <c r="AN107" i="3"/>
  <c r="AO107" i="3" s="1"/>
  <c r="AP107" i="3" s="1"/>
  <c r="D108" i="3"/>
  <c r="E108" i="3"/>
  <c r="G108" i="3"/>
  <c r="H108" i="3"/>
  <c r="J108" i="3"/>
  <c r="K108" i="3" s="1"/>
  <c r="L108" i="3" s="1"/>
  <c r="M108" i="3"/>
  <c r="N108" i="3"/>
  <c r="O108" i="3" s="1"/>
  <c r="R108" i="3"/>
  <c r="S108" i="3" s="1"/>
  <c r="W108" i="3"/>
  <c r="X108" i="3"/>
  <c r="Y108" i="3"/>
  <c r="Z108" i="3"/>
  <c r="AA108" i="3" s="1"/>
  <c r="AB108" i="3"/>
  <c r="AC108" i="3" s="1"/>
  <c r="AE108" i="3"/>
  <c r="AF108" i="3"/>
  <c r="AH108" i="3"/>
  <c r="AI108" i="3"/>
  <c r="AK108" i="3"/>
  <c r="AL108" i="3" s="1"/>
  <c r="AM108" i="3" s="1"/>
  <c r="V109" i="5" s="1"/>
  <c r="AN108" i="3"/>
  <c r="AO108" i="3" s="1"/>
  <c r="AP108" i="3" s="1"/>
  <c r="D109" i="3"/>
  <c r="E109" i="3"/>
  <c r="G109" i="3"/>
  <c r="H109" i="3"/>
  <c r="J109" i="3"/>
  <c r="K109" i="3" s="1"/>
  <c r="L109" i="3" s="1"/>
  <c r="M109" i="3"/>
  <c r="N109" i="3"/>
  <c r="O109" i="3" s="1"/>
  <c r="R109" i="3"/>
  <c r="T109" i="3" s="1"/>
  <c r="U109" i="3" s="1"/>
  <c r="W109" i="3"/>
  <c r="X109" i="3"/>
  <c r="Y109" i="3"/>
  <c r="Z109" i="3"/>
  <c r="AA109" i="3" s="1"/>
  <c r="AB109" i="3"/>
  <c r="AC109" i="3" s="1"/>
  <c r="AE109" i="3"/>
  <c r="AF109" i="3"/>
  <c r="AH109" i="3"/>
  <c r="AI109" i="3"/>
  <c r="AK109" i="3"/>
  <c r="AL109" i="3" s="1"/>
  <c r="AM109" i="3" s="1"/>
  <c r="V110" i="5" s="1"/>
  <c r="AN109" i="3"/>
  <c r="AO109" i="3" s="1"/>
  <c r="AP109" i="3" s="1"/>
  <c r="D110" i="3"/>
  <c r="E110" i="3"/>
  <c r="F110" i="3" s="1"/>
  <c r="N111" i="5" s="1"/>
  <c r="G110" i="3"/>
  <c r="H110" i="3"/>
  <c r="J110" i="3"/>
  <c r="K110" i="3" s="1"/>
  <c r="L110" i="3" s="1"/>
  <c r="M110" i="3"/>
  <c r="N110" i="3"/>
  <c r="O110" i="3" s="1"/>
  <c r="R110" i="3"/>
  <c r="W110" i="3"/>
  <c r="X110" i="3"/>
  <c r="Y110" i="3"/>
  <c r="Z110" i="3"/>
  <c r="AA110" i="3" s="1"/>
  <c r="AB110" i="3"/>
  <c r="AC110" i="3" s="1"/>
  <c r="AE110" i="3"/>
  <c r="AF110" i="3"/>
  <c r="AH110" i="3"/>
  <c r="AI110" i="3"/>
  <c r="AK110" i="3"/>
  <c r="AL110" i="3" s="1"/>
  <c r="AM110" i="3" s="1"/>
  <c r="V111" i="5" s="1"/>
  <c r="AN110" i="3"/>
  <c r="AO110" i="3" s="1"/>
  <c r="AP110" i="3" s="1"/>
  <c r="D111" i="3"/>
  <c r="E111" i="3"/>
  <c r="G111" i="3"/>
  <c r="H111" i="3"/>
  <c r="J111" i="3"/>
  <c r="K111" i="3" s="1"/>
  <c r="L111" i="3" s="1"/>
  <c r="M111" i="3"/>
  <c r="N111" i="3"/>
  <c r="O111" i="3" s="1"/>
  <c r="R111" i="3"/>
  <c r="S111" i="3" s="1"/>
  <c r="W111" i="3"/>
  <c r="X111" i="3"/>
  <c r="Y111" i="3"/>
  <c r="Z111" i="3"/>
  <c r="AA111" i="3" s="1"/>
  <c r="AB111" i="3"/>
  <c r="AC111" i="3" s="1"/>
  <c r="AE111" i="3"/>
  <c r="AF111" i="3"/>
  <c r="AH111" i="3"/>
  <c r="AI111" i="3"/>
  <c r="AK111" i="3"/>
  <c r="AL111" i="3" s="1"/>
  <c r="AM111" i="3" s="1"/>
  <c r="V112" i="5" s="1"/>
  <c r="AN111" i="3"/>
  <c r="AO111" i="3" s="1"/>
  <c r="AP111" i="3" s="1"/>
  <c r="D112" i="3"/>
  <c r="E112" i="3"/>
  <c r="G112" i="3"/>
  <c r="H112" i="3"/>
  <c r="J112" i="3"/>
  <c r="K112" i="3" s="1"/>
  <c r="L112" i="3" s="1"/>
  <c r="M112" i="3"/>
  <c r="N112" i="3"/>
  <c r="O112" i="3" s="1"/>
  <c r="R112" i="3"/>
  <c r="T112" i="3" s="1"/>
  <c r="U112" i="3" s="1"/>
  <c r="W112" i="3"/>
  <c r="X112" i="3"/>
  <c r="Y112" i="3"/>
  <c r="Z112" i="3"/>
  <c r="AA112" i="3" s="1"/>
  <c r="AB112" i="3"/>
  <c r="AC112" i="3" s="1"/>
  <c r="AE112" i="3"/>
  <c r="AF112" i="3"/>
  <c r="AH112" i="3"/>
  <c r="AI112" i="3"/>
  <c r="AK112" i="3"/>
  <c r="AL112" i="3" s="1"/>
  <c r="AM112" i="3" s="1"/>
  <c r="V113" i="5" s="1"/>
  <c r="AN112" i="3"/>
  <c r="AO112" i="3" s="1"/>
  <c r="AP112" i="3" s="1"/>
  <c r="D113" i="3"/>
  <c r="E113" i="3"/>
  <c r="G113" i="3"/>
  <c r="H113" i="3"/>
  <c r="J113" i="3"/>
  <c r="K113" i="3" s="1"/>
  <c r="L113" i="3" s="1"/>
  <c r="M113" i="3"/>
  <c r="N113" i="3"/>
  <c r="O113" i="3" s="1"/>
  <c r="R113" i="3"/>
  <c r="W113" i="3"/>
  <c r="X113" i="3"/>
  <c r="Y113" i="3"/>
  <c r="Z113" i="3"/>
  <c r="AA113" i="3" s="1"/>
  <c r="AB113" i="3"/>
  <c r="AC113" i="3" s="1"/>
  <c r="AE113" i="3"/>
  <c r="AF113" i="3"/>
  <c r="AH113" i="3"/>
  <c r="AI113" i="3"/>
  <c r="AK113" i="3"/>
  <c r="AL113" i="3" s="1"/>
  <c r="AM113" i="3" s="1"/>
  <c r="V114" i="5" s="1"/>
  <c r="AN113" i="3"/>
  <c r="AO113" i="3" s="1"/>
  <c r="AP113" i="3" s="1"/>
  <c r="D114" i="3"/>
  <c r="E114" i="3"/>
  <c r="G114" i="3"/>
  <c r="H114" i="3"/>
  <c r="J114" i="3"/>
  <c r="K114" i="3" s="1"/>
  <c r="L114" i="3" s="1"/>
  <c r="M114" i="3"/>
  <c r="N114" i="3"/>
  <c r="O114" i="3" s="1"/>
  <c r="R114" i="3"/>
  <c r="W114" i="3"/>
  <c r="X114" i="3"/>
  <c r="Y114" i="3"/>
  <c r="Z114" i="3"/>
  <c r="AA114" i="3" s="1"/>
  <c r="AB114" i="3"/>
  <c r="AC114" i="3"/>
  <c r="AE114" i="3"/>
  <c r="AF114" i="3"/>
  <c r="AH114" i="3"/>
  <c r="AI114" i="3"/>
  <c r="AK114" i="3"/>
  <c r="AL114" i="3" s="1"/>
  <c r="AM114" i="3" s="1"/>
  <c r="V115" i="5" s="1"/>
  <c r="AN114" i="3"/>
  <c r="AO114" i="3" s="1"/>
  <c r="AP114" i="3" s="1"/>
  <c r="D115" i="3"/>
  <c r="E115" i="3"/>
  <c r="F115" i="3" s="1"/>
  <c r="N116" i="5" s="1"/>
  <c r="G115" i="3"/>
  <c r="H115" i="3"/>
  <c r="J115" i="3"/>
  <c r="K115" i="3" s="1"/>
  <c r="L115" i="3" s="1"/>
  <c r="M115" i="3"/>
  <c r="N115" i="3"/>
  <c r="O115" i="3" s="1"/>
  <c r="R115" i="3"/>
  <c r="S115" i="3" s="1"/>
  <c r="W115" i="3"/>
  <c r="X115" i="3"/>
  <c r="Y115" i="3"/>
  <c r="Z115" i="3"/>
  <c r="AA115" i="3" s="1"/>
  <c r="AB115" i="3"/>
  <c r="AC115" i="3" s="1"/>
  <c r="AE115" i="3"/>
  <c r="AF115" i="3"/>
  <c r="AH115" i="3"/>
  <c r="AI115" i="3"/>
  <c r="AK115" i="3"/>
  <c r="AL115" i="3" s="1"/>
  <c r="AM115" i="3" s="1"/>
  <c r="V116" i="5" s="1"/>
  <c r="AN115" i="3"/>
  <c r="AO115" i="3" s="1"/>
  <c r="AP115" i="3" s="1"/>
  <c r="D116" i="3"/>
  <c r="E116" i="3"/>
  <c r="G116" i="3"/>
  <c r="H116" i="3"/>
  <c r="J116" i="3"/>
  <c r="K116" i="3" s="1"/>
  <c r="L116" i="3" s="1"/>
  <c r="M116" i="3"/>
  <c r="N116" i="3"/>
  <c r="O116" i="3" s="1"/>
  <c r="R116" i="3"/>
  <c r="T116" i="3" s="1"/>
  <c r="U116" i="3" s="1"/>
  <c r="W116" i="3"/>
  <c r="X116" i="3"/>
  <c r="Y116" i="3"/>
  <c r="Z116" i="3"/>
  <c r="AA116" i="3" s="1"/>
  <c r="AB116" i="3"/>
  <c r="AC116" i="3" s="1"/>
  <c r="AE116" i="3"/>
  <c r="AF116" i="3"/>
  <c r="AH116" i="3"/>
  <c r="AI116" i="3"/>
  <c r="AK116" i="3"/>
  <c r="AL116" i="3" s="1"/>
  <c r="AM116" i="3" s="1"/>
  <c r="V117" i="5" s="1"/>
  <c r="AN116" i="3"/>
  <c r="AO116" i="3" s="1"/>
  <c r="AP116" i="3" s="1"/>
  <c r="D117" i="3"/>
  <c r="E117" i="3"/>
  <c r="G117" i="3"/>
  <c r="H117" i="3"/>
  <c r="J117" i="3"/>
  <c r="K117" i="3" s="1"/>
  <c r="L117" i="3" s="1"/>
  <c r="M117" i="3"/>
  <c r="N117" i="3"/>
  <c r="O117" i="3" s="1"/>
  <c r="R117" i="3"/>
  <c r="T117" i="3" s="1"/>
  <c r="U117" i="3" s="1"/>
  <c r="W117" i="3"/>
  <c r="X117" i="3"/>
  <c r="Y117" i="3"/>
  <c r="Z117" i="3"/>
  <c r="AA117" i="3" s="1"/>
  <c r="AB117" i="3"/>
  <c r="AC117" i="3" s="1"/>
  <c r="AE117" i="3"/>
  <c r="AF117" i="3"/>
  <c r="AH117" i="3"/>
  <c r="AI117" i="3"/>
  <c r="AK117" i="3"/>
  <c r="AL117" i="3" s="1"/>
  <c r="AM117" i="3" s="1"/>
  <c r="V118" i="5" s="1"/>
  <c r="AN117" i="3"/>
  <c r="AO117" i="3" s="1"/>
  <c r="AP117" i="3" s="1"/>
  <c r="D118" i="3"/>
  <c r="E118" i="3"/>
  <c r="G118" i="3"/>
  <c r="H118" i="3"/>
  <c r="J118" i="3"/>
  <c r="K118" i="3" s="1"/>
  <c r="L118" i="3" s="1"/>
  <c r="M118" i="3"/>
  <c r="N118" i="3"/>
  <c r="O118" i="3" s="1"/>
  <c r="R118" i="3"/>
  <c r="W118" i="3"/>
  <c r="X118" i="3"/>
  <c r="Y118" i="3"/>
  <c r="Z118" i="3"/>
  <c r="AA118" i="3" s="1"/>
  <c r="AB118" i="3"/>
  <c r="AC118" i="3" s="1"/>
  <c r="AE118" i="3"/>
  <c r="AF118" i="3"/>
  <c r="AH118" i="3"/>
  <c r="AI118" i="3"/>
  <c r="AK118" i="3"/>
  <c r="AL118" i="3" s="1"/>
  <c r="AM118" i="3" s="1"/>
  <c r="V119" i="5" s="1"/>
  <c r="AN118" i="3"/>
  <c r="AO118" i="3" s="1"/>
  <c r="AP118" i="3" s="1"/>
  <c r="D119" i="3"/>
  <c r="E119" i="3"/>
  <c r="G119" i="3"/>
  <c r="H119" i="3"/>
  <c r="J119" i="3"/>
  <c r="K119" i="3" s="1"/>
  <c r="L119" i="3" s="1"/>
  <c r="M119" i="3"/>
  <c r="N119" i="3"/>
  <c r="O119" i="3" s="1"/>
  <c r="R119" i="3"/>
  <c r="S119" i="3" s="1"/>
  <c r="W119" i="3"/>
  <c r="X119" i="3"/>
  <c r="Y119" i="3"/>
  <c r="Z119" i="3"/>
  <c r="AA119" i="3" s="1"/>
  <c r="AB119" i="3"/>
  <c r="AC119" i="3" s="1"/>
  <c r="AE119" i="3"/>
  <c r="AF119" i="3"/>
  <c r="AH119" i="3"/>
  <c r="AI119" i="3"/>
  <c r="AK119" i="3"/>
  <c r="AL119" i="3" s="1"/>
  <c r="AM119" i="3" s="1"/>
  <c r="V120" i="5" s="1"/>
  <c r="AN119" i="3"/>
  <c r="AO119" i="3" s="1"/>
  <c r="AP119" i="3" s="1"/>
  <c r="D121" i="4"/>
  <c r="E121" i="4"/>
  <c r="F121" i="4" s="1"/>
  <c r="H121" i="4"/>
  <c r="I121" i="4"/>
  <c r="L121" i="4"/>
  <c r="M121" i="4"/>
  <c r="N121" i="4"/>
  <c r="O121" i="4"/>
  <c r="Q121" i="4"/>
  <c r="R121" i="4"/>
  <c r="T121" i="4"/>
  <c r="U121" i="4"/>
  <c r="V121" i="4"/>
  <c r="W121" i="4"/>
  <c r="D122" i="4"/>
  <c r="E122" i="4"/>
  <c r="F122" i="4" s="1"/>
  <c r="H122" i="4"/>
  <c r="I122" i="4"/>
  <c r="L122" i="4"/>
  <c r="M122" i="4"/>
  <c r="N122" i="4"/>
  <c r="O122" i="4"/>
  <c r="Q122" i="4"/>
  <c r="R122" i="4"/>
  <c r="T122" i="4"/>
  <c r="U122" i="4"/>
  <c r="V122" i="4"/>
  <c r="W122" i="4"/>
  <c r="D123" i="4"/>
  <c r="E123" i="4"/>
  <c r="F123" i="4" s="1"/>
  <c r="H123" i="4"/>
  <c r="I123" i="4"/>
  <c r="L123" i="4"/>
  <c r="M123" i="4"/>
  <c r="N123" i="4"/>
  <c r="O123" i="4"/>
  <c r="Q123" i="4"/>
  <c r="R123" i="4"/>
  <c r="T123" i="4"/>
  <c r="U123" i="4"/>
  <c r="V123" i="4"/>
  <c r="W123" i="4"/>
  <c r="D124" i="4"/>
  <c r="E124" i="4"/>
  <c r="F124" i="4" s="1"/>
  <c r="H124" i="4"/>
  <c r="I124" i="4"/>
  <c r="L124" i="4"/>
  <c r="M124" i="4"/>
  <c r="N124" i="4"/>
  <c r="O124" i="4"/>
  <c r="Q124" i="4"/>
  <c r="R124" i="4"/>
  <c r="T124" i="4"/>
  <c r="U124" i="4"/>
  <c r="V124" i="4"/>
  <c r="W124" i="4"/>
  <c r="D125" i="4"/>
  <c r="E125" i="4"/>
  <c r="F125" i="4" s="1"/>
  <c r="H125" i="4"/>
  <c r="I125" i="4"/>
  <c r="L125" i="4"/>
  <c r="M125" i="4"/>
  <c r="N125" i="4"/>
  <c r="O125" i="4"/>
  <c r="Q125" i="4"/>
  <c r="R125" i="4"/>
  <c r="T125" i="4"/>
  <c r="U125" i="4"/>
  <c r="V125" i="4"/>
  <c r="W125" i="4"/>
  <c r="D126" i="4"/>
  <c r="E126" i="4"/>
  <c r="F126" i="4" s="1"/>
  <c r="H126" i="4"/>
  <c r="I126" i="4"/>
  <c r="L126" i="4"/>
  <c r="M126" i="4"/>
  <c r="N126" i="4"/>
  <c r="O126" i="4"/>
  <c r="Q126" i="4"/>
  <c r="R126" i="4"/>
  <c r="T126" i="4"/>
  <c r="U126" i="4"/>
  <c r="V126" i="4"/>
  <c r="W126" i="4"/>
  <c r="D127" i="4"/>
  <c r="E127" i="4"/>
  <c r="F127" i="4" s="1"/>
  <c r="H127" i="4"/>
  <c r="I127" i="4"/>
  <c r="L127" i="4"/>
  <c r="M127" i="4"/>
  <c r="N127" i="4"/>
  <c r="O127" i="4"/>
  <c r="Q127" i="4"/>
  <c r="R127" i="4"/>
  <c r="T127" i="4"/>
  <c r="U127" i="4"/>
  <c r="V127" i="4"/>
  <c r="W127" i="4"/>
  <c r="D128" i="4"/>
  <c r="E128" i="4"/>
  <c r="F128" i="4" s="1"/>
  <c r="H128" i="4"/>
  <c r="I128" i="4"/>
  <c r="L128" i="4"/>
  <c r="M128" i="4"/>
  <c r="N128" i="4"/>
  <c r="O128" i="4"/>
  <c r="Q128" i="4"/>
  <c r="R128" i="4"/>
  <c r="T128" i="4"/>
  <c r="U128" i="4"/>
  <c r="V128" i="4"/>
  <c r="W128" i="4"/>
  <c r="D129" i="4"/>
  <c r="E129" i="4"/>
  <c r="F129" i="4" s="1"/>
  <c r="H129" i="4"/>
  <c r="I129" i="4"/>
  <c r="L129" i="4"/>
  <c r="M129" i="4"/>
  <c r="N129" i="4"/>
  <c r="O129" i="4"/>
  <c r="Q129" i="4"/>
  <c r="R129" i="4"/>
  <c r="T129" i="4"/>
  <c r="U129" i="4"/>
  <c r="V129" i="4"/>
  <c r="W129" i="4"/>
  <c r="D130" i="4"/>
  <c r="E130" i="4"/>
  <c r="F130" i="4" s="1"/>
  <c r="H130" i="4"/>
  <c r="I130" i="4"/>
  <c r="L130" i="4"/>
  <c r="M130" i="4"/>
  <c r="N130" i="4"/>
  <c r="O130" i="4"/>
  <c r="Q130" i="4"/>
  <c r="R130" i="4"/>
  <c r="T130" i="4"/>
  <c r="U130" i="4"/>
  <c r="V130" i="4"/>
  <c r="W130" i="4"/>
  <c r="D131" i="4"/>
  <c r="E131" i="4"/>
  <c r="F131" i="4" s="1"/>
  <c r="G131" i="4" s="1"/>
  <c r="AA132" i="5" s="1"/>
  <c r="H131" i="4"/>
  <c r="I131" i="4"/>
  <c r="L131" i="4"/>
  <c r="M131" i="4"/>
  <c r="N131" i="4"/>
  <c r="O131" i="4"/>
  <c r="Q131" i="4"/>
  <c r="R131" i="4"/>
  <c r="T131" i="4"/>
  <c r="U131" i="4"/>
  <c r="V131" i="4"/>
  <c r="W131" i="4"/>
  <c r="D132" i="4"/>
  <c r="E132" i="4"/>
  <c r="F132" i="4" s="1"/>
  <c r="H132" i="4"/>
  <c r="I132" i="4"/>
  <c r="L132" i="4"/>
  <c r="M132" i="4"/>
  <c r="N132" i="4"/>
  <c r="O132" i="4"/>
  <c r="Q132" i="4"/>
  <c r="R132" i="4"/>
  <c r="T132" i="4"/>
  <c r="U132" i="4"/>
  <c r="V132" i="4"/>
  <c r="W132" i="4"/>
  <c r="D133" i="4"/>
  <c r="E133" i="4"/>
  <c r="F133" i="4" s="1"/>
  <c r="G133" i="4" s="1"/>
  <c r="H133" i="4"/>
  <c r="I133" i="4"/>
  <c r="L133" i="4"/>
  <c r="M133" i="4"/>
  <c r="N133" i="4"/>
  <c r="O133" i="4"/>
  <c r="Q133" i="4"/>
  <c r="R133" i="4"/>
  <c r="T133" i="4"/>
  <c r="U133" i="4"/>
  <c r="V133" i="4"/>
  <c r="W133" i="4"/>
  <c r="D134" i="4"/>
  <c r="E134" i="4"/>
  <c r="F134" i="4" s="1"/>
  <c r="H134" i="4"/>
  <c r="I134" i="4"/>
  <c r="L134" i="4"/>
  <c r="M134" i="4"/>
  <c r="N134" i="4"/>
  <c r="O134" i="4"/>
  <c r="Q134" i="4"/>
  <c r="R134" i="4"/>
  <c r="T134" i="4"/>
  <c r="U134" i="4"/>
  <c r="V134" i="4"/>
  <c r="W134" i="4"/>
  <c r="D135" i="4"/>
  <c r="E135" i="4"/>
  <c r="F135" i="4" s="1"/>
  <c r="H135" i="4"/>
  <c r="I135" i="4"/>
  <c r="L135" i="4"/>
  <c r="M135" i="4"/>
  <c r="N135" i="4"/>
  <c r="O135" i="4"/>
  <c r="Q135" i="4"/>
  <c r="R135" i="4"/>
  <c r="T135" i="4"/>
  <c r="U135" i="4"/>
  <c r="V135" i="4"/>
  <c r="W135" i="4"/>
  <c r="D136" i="4"/>
  <c r="E136" i="4"/>
  <c r="F136" i="4" s="1"/>
  <c r="H136" i="4"/>
  <c r="I136" i="4"/>
  <c r="L136" i="4"/>
  <c r="M136" i="4"/>
  <c r="N136" i="4"/>
  <c r="O136" i="4"/>
  <c r="Q136" i="4"/>
  <c r="R136" i="4"/>
  <c r="T136" i="4"/>
  <c r="U136" i="4"/>
  <c r="V136" i="4"/>
  <c r="W136" i="4"/>
  <c r="D137" i="4"/>
  <c r="E137" i="4"/>
  <c r="F137" i="4" s="1"/>
  <c r="H137" i="4"/>
  <c r="I137" i="4"/>
  <c r="L137" i="4"/>
  <c r="M137" i="4"/>
  <c r="N137" i="4"/>
  <c r="O137" i="4"/>
  <c r="Q137" i="4"/>
  <c r="R137" i="4"/>
  <c r="T137" i="4"/>
  <c r="U137" i="4"/>
  <c r="V137" i="4"/>
  <c r="W137" i="4"/>
  <c r="D120" i="4"/>
  <c r="E120" i="4"/>
  <c r="F120" i="4" s="1"/>
  <c r="G120" i="4" s="1"/>
  <c r="H120" i="4"/>
  <c r="I120" i="4"/>
  <c r="L120" i="4"/>
  <c r="M120" i="4"/>
  <c r="N120" i="4"/>
  <c r="O120" i="4"/>
  <c r="Q120" i="4"/>
  <c r="R120" i="4"/>
  <c r="T120" i="4"/>
  <c r="U120" i="4"/>
  <c r="V120" i="4"/>
  <c r="W120" i="4"/>
  <c r="D4" i="4"/>
  <c r="E4" i="4"/>
  <c r="F4" i="4" s="1"/>
  <c r="H4" i="4"/>
  <c r="I4" i="4"/>
  <c r="L4" i="4"/>
  <c r="M4" i="4"/>
  <c r="N4" i="4"/>
  <c r="O4" i="4"/>
  <c r="Q4" i="4"/>
  <c r="R4" i="4"/>
  <c r="T4" i="4"/>
  <c r="U4" i="4"/>
  <c r="V4" i="4"/>
  <c r="W4" i="4"/>
  <c r="D5" i="4"/>
  <c r="E5" i="4"/>
  <c r="F5" i="4" s="1"/>
  <c r="H5" i="4"/>
  <c r="I5" i="4"/>
  <c r="L5" i="4"/>
  <c r="M5" i="4"/>
  <c r="N5" i="4"/>
  <c r="O5" i="4"/>
  <c r="Q5" i="4"/>
  <c r="R5" i="4"/>
  <c r="T5" i="4"/>
  <c r="U5" i="4"/>
  <c r="V5" i="4"/>
  <c r="W5" i="4"/>
  <c r="D6" i="4"/>
  <c r="E6" i="4"/>
  <c r="F6" i="4" s="1"/>
  <c r="H6" i="4"/>
  <c r="I6" i="4"/>
  <c r="L6" i="4"/>
  <c r="M6" i="4"/>
  <c r="N6" i="4"/>
  <c r="O6" i="4"/>
  <c r="Q6" i="4"/>
  <c r="R6" i="4"/>
  <c r="T6" i="4"/>
  <c r="U6" i="4"/>
  <c r="V6" i="4"/>
  <c r="W6" i="4"/>
  <c r="D7" i="4"/>
  <c r="E7" i="4"/>
  <c r="F7" i="4" s="1"/>
  <c r="G7" i="4" s="1"/>
  <c r="H7" i="4"/>
  <c r="I7" i="4"/>
  <c r="L7" i="4"/>
  <c r="M7" i="4"/>
  <c r="N7" i="4"/>
  <c r="O7" i="4"/>
  <c r="Q7" i="4"/>
  <c r="R7" i="4"/>
  <c r="T7" i="4"/>
  <c r="U7" i="4"/>
  <c r="V7" i="4"/>
  <c r="W7" i="4"/>
  <c r="D8" i="4"/>
  <c r="E8" i="4"/>
  <c r="F8" i="4" s="1"/>
  <c r="H8" i="4"/>
  <c r="I8" i="4"/>
  <c r="L8" i="4"/>
  <c r="M8" i="4"/>
  <c r="N8" i="4"/>
  <c r="O8" i="4"/>
  <c r="Q8" i="4"/>
  <c r="R8" i="4"/>
  <c r="T8" i="4"/>
  <c r="U8" i="4"/>
  <c r="V8" i="4"/>
  <c r="W8" i="4"/>
  <c r="D9" i="4"/>
  <c r="E9" i="4"/>
  <c r="F9" i="4" s="1"/>
  <c r="G9" i="4" s="1"/>
  <c r="H9" i="4"/>
  <c r="I9" i="4"/>
  <c r="L9" i="4"/>
  <c r="M9" i="4"/>
  <c r="N9" i="4"/>
  <c r="O9" i="4"/>
  <c r="Q9" i="4"/>
  <c r="R9" i="4"/>
  <c r="T9" i="4"/>
  <c r="U9" i="4"/>
  <c r="V9" i="4"/>
  <c r="W9" i="4"/>
  <c r="D10" i="4"/>
  <c r="E10" i="4"/>
  <c r="F10" i="4" s="1"/>
  <c r="H10" i="4"/>
  <c r="I10" i="4"/>
  <c r="L10" i="4"/>
  <c r="M10" i="4"/>
  <c r="N10" i="4"/>
  <c r="O10" i="4"/>
  <c r="Q10" i="4"/>
  <c r="R10" i="4"/>
  <c r="T10" i="4"/>
  <c r="U10" i="4"/>
  <c r="V10" i="4"/>
  <c r="W10" i="4"/>
  <c r="D11" i="4"/>
  <c r="E11" i="4"/>
  <c r="F11" i="4" s="1"/>
  <c r="H11" i="4"/>
  <c r="I11" i="4"/>
  <c r="L11" i="4"/>
  <c r="M11" i="4"/>
  <c r="N11" i="4"/>
  <c r="O11" i="4"/>
  <c r="Q11" i="4"/>
  <c r="R11" i="4"/>
  <c r="T11" i="4"/>
  <c r="U11" i="4"/>
  <c r="V11" i="4"/>
  <c r="W11" i="4"/>
  <c r="D12" i="4"/>
  <c r="E12" i="4"/>
  <c r="F12" i="4" s="1"/>
  <c r="H12" i="4"/>
  <c r="I12" i="4"/>
  <c r="L12" i="4"/>
  <c r="M12" i="4"/>
  <c r="N12" i="4"/>
  <c r="O12" i="4"/>
  <c r="Q12" i="4"/>
  <c r="R12" i="4"/>
  <c r="T12" i="4"/>
  <c r="U12" i="4"/>
  <c r="V12" i="4"/>
  <c r="W12" i="4"/>
  <c r="D13" i="4"/>
  <c r="E13" i="4"/>
  <c r="F13" i="4" s="1"/>
  <c r="H13" i="4"/>
  <c r="J13" i="4" s="1"/>
  <c r="AB14" i="5" s="1"/>
  <c r="I13" i="4"/>
  <c r="L13" i="4"/>
  <c r="M13" i="4"/>
  <c r="N13" i="4"/>
  <c r="O13" i="4"/>
  <c r="Q13" i="4"/>
  <c r="R13" i="4"/>
  <c r="T13" i="4"/>
  <c r="U13" i="4"/>
  <c r="V13" i="4"/>
  <c r="W13" i="4"/>
  <c r="D14" i="4"/>
  <c r="E14" i="4"/>
  <c r="F14" i="4" s="1"/>
  <c r="H14" i="4"/>
  <c r="I14" i="4"/>
  <c r="L14" i="4"/>
  <c r="M14" i="4"/>
  <c r="N14" i="4"/>
  <c r="O14" i="4"/>
  <c r="Q14" i="4"/>
  <c r="R14" i="4"/>
  <c r="T14" i="4"/>
  <c r="U14" i="4"/>
  <c r="V14" i="4"/>
  <c r="W14" i="4"/>
  <c r="D15" i="4"/>
  <c r="E15" i="4"/>
  <c r="F15" i="4" s="1"/>
  <c r="H15" i="4"/>
  <c r="I15" i="4"/>
  <c r="L15" i="4"/>
  <c r="M15" i="4"/>
  <c r="N15" i="4"/>
  <c r="O15" i="4"/>
  <c r="Q15" i="4"/>
  <c r="R15" i="4"/>
  <c r="T15" i="4"/>
  <c r="U15" i="4"/>
  <c r="V15" i="4"/>
  <c r="W15" i="4"/>
  <c r="D16" i="4"/>
  <c r="E16" i="4"/>
  <c r="F16" i="4" s="1"/>
  <c r="H16" i="4"/>
  <c r="I16" i="4"/>
  <c r="L16" i="4"/>
  <c r="M16" i="4"/>
  <c r="N16" i="4"/>
  <c r="O16" i="4"/>
  <c r="Q16" i="4"/>
  <c r="R16" i="4"/>
  <c r="T16" i="4"/>
  <c r="U16" i="4"/>
  <c r="V16" i="4"/>
  <c r="W16" i="4"/>
  <c r="D17" i="4"/>
  <c r="E17" i="4"/>
  <c r="F17" i="4" s="1"/>
  <c r="G17" i="4" s="1"/>
  <c r="H17" i="4"/>
  <c r="I17" i="4"/>
  <c r="L17" i="4"/>
  <c r="M17" i="4"/>
  <c r="N17" i="4"/>
  <c r="O17" i="4"/>
  <c r="Q17" i="4"/>
  <c r="R17" i="4"/>
  <c r="T17" i="4"/>
  <c r="U17" i="4"/>
  <c r="V17" i="4"/>
  <c r="W17" i="4"/>
  <c r="D18" i="4"/>
  <c r="E18" i="4"/>
  <c r="F18" i="4" s="1"/>
  <c r="H18" i="4"/>
  <c r="I18" i="4"/>
  <c r="L18" i="4"/>
  <c r="M18" i="4"/>
  <c r="N18" i="4"/>
  <c r="O18" i="4"/>
  <c r="Q18" i="4"/>
  <c r="R18" i="4"/>
  <c r="T18" i="4"/>
  <c r="U18" i="4"/>
  <c r="V18" i="4"/>
  <c r="W18" i="4"/>
  <c r="D19" i="4"/>
  <c r="E19" i="4"/>
  <c r="F19" i="4" s="1"/>
  <c r="G19" i="4" s="1"/>
  <c r="AA20" i="5" s="1"/>
  <c r="H19" i="4"/>
  <c r="I19" i="4"/>
  <c r="L19" i="4"/>
  <c r="M19" i="4"/>
  <c r="N19" i="4"/>
  <c r="O19" i="4"/>
  <c r="Q19" i="4"/>
  <c r="R19" i="4"/>
  <c r="T19" i="4"/>
  <c r="U19" i="4"/>
  <c r="V19" i="4"/>
  <c r="W19" i="4"/>
  <c r="D20" i="4"/>
  <c r="E20" i="4"/>
  <c r="F20" i="4" s="1"/>
  <c r="H20" i="4"/>
  <c r="I20" i="4"/>
  <c r="L20" i="4"/>
  <c r="M20" i="4"/>
  <c r="N20" i="4"/>
  <c r="O20" i="4"/>
  <c r="Q20" i="4"/>
  <c r="R20" i="4"/>
  <c r="T20" i="4"/>
  <c r="U20" i="4"/>
  <c r="V20" i="4"/>
  <c r="W20" i="4"/>
  <c r="D21" i="4"/>
  <c r="E21" i="4"/>
  <c r="F21" i="4" s="1"/>
  <c r="G21" i="4" s="1"/>
  <c r="AA22" i="5" s="1"/>
  <c r="H21" i="4"/>
  <c r="I21" i="4"/>
  <c r="L21" i="4"/>
  <c r="M21" i="4"/>
  <c r="N21" i="4"/>
  <c r="O21" i="4"/>
  <c r="Q21" i="4"/>
  <c r="R21" i="4"/>
  <c r="S21" i="4" s="1"/>
  <c r="AE22" i="5" s="1"/>
  <c r="T21" i="4"/>
  <c r="U21" i="4"/>
  <c r="V21" i="4"/>
  <c r="W21" i="4"/>
  <c r="D22" i="4"/>
  <c r="E22" i="4"/>
  <c r="F22" i="4" s="1"/>
  <c r="H22" i="4"/>
  <c r="I22" i="4"/>
  <c r="L22" i="4"/>
  <c r="M22" i="4"/>
  <c r="N22" i="4"/>
  <c r="O22" i="4"/>
  <c r="Q22" i="4"/>
  <c r="R22" i="4"/>
  <c r="T22" i="4"/>
  <c r="U22" i="4"/>
  <c r="V22" i="4"/>
  <c r="W22" i="4"/>
  <c r="D23" i="4"/>
  <c r="E23" i="4"/>
  <c r="F23" i="4" s="1"/>
  <c r="G23" i="4" s="1"/>
  <c r="H23" i="4"/>
  <c r="I23" i="4"/>
  <c r="L23" i="4"/>
  <c r="M23" i="4"/>
  <c r="N23" i="4"/>
  <c r="O23" i="4"/>
  <c r="Q23" i="4"/>
  <c r="R23" i="4"/>
  <c r="T23" i="4"/>
  <c r="U23" i="4"/>
  <c r="V23" i="4"/>
  <c r="W23" i="4"/>
  <c r="D24" i="4"/>
  <c r="E24" i="4"/>
  <c r="F24" i="4" s="1"/>
  <c r="H24" i="4"/>
  <c r="I24" i="4"/>
  <c r="L24" i="4"/>
  <c r="M24" i="4"/>
  <c r="N24" i="4"/>
  <c r="O24" i="4"/>
  <c r="Q24" i="4"/>
  <c r="R24" i="4"/>
  <c r="T24" i="4"/>
  <c r="U24" i="4"/>
  <c r="V24" i="4"/>
  <c r="W24" i="4"/>
  <c r="D25" i="4"/>
  <c r="E25" i="4"/>
  <c r="F25" i="4"/>
  <c r="G25" i="4" s="1"/>
  <c r="H25" i="4"/>
  <c r="I25" i="4"/>
  <c r="L25" i="4"/>
  <c r="M25" i="4"/>
  <c r="N25" i="4"/>
  <c r="O25" i="4"/>
  <c r="Q25" i="4"/>
  <c r="R25" i="4"/>
  <c r="T25" i="4"/>
  <c r="U25" i="4"/>
  <c r="V25" i="4"/>
  <c r="W25" i="4"/>
  <c r="D26" i="4"/>
  <c r="E26" i="4"/>
  <c r="F26" i="4" s="1"/>
  <c r="H26" i="4"/>
  <c r="I26" i="4"/>
  <c r="L26" i="4"/>
  <c r="M26" i="4"/>
  <c r="N26" i="4"/>
  <c r="O26" i="4"/>
  <c r="Q26" i="4"/>
  <c r="R26" i="4"/>
  <c r="T26" i="4"/>
  <c r="U26" i="4"/>
  <c r="V26" i="4"/>
  <c r="W26" i="4"/>
  <c r="D27" i="4"/>
  <c r="E27" i="4"/>
  <c r="F27" i="4" s="1"/>
  <c r="H27" i="4"/>
  <c r="I27" i="4"/>
  <c r="L27" i="4"/>
  <c r="M27" i="4"/>
  <c r="N27" i="4"/>
  <c r="O27" i="4"/>
  <c r="Q27" i="4"/>
  <c r="R27" i="4"/>
  <c r="T27" i="4"/>
  <c r="U27" i="4"/>
  <c r="V27" i="4"/>
  <c r="W27" i="4"/>
  <c r="D28" i="4"/>
  <c r="E28" i="4"/>
  <c r="F28" i="4" s="1"/>
  <c r="H28" i="4"/>
  <c r="I28" i="4"/>
  <c r="L28" i="4"/>
  <c r="M28" i="4"/>
  <c r="N28" i="4"/>
  <c r="O28" i="4"/>
  <c r="Q28" i="4"/>
  <c r="R28" i="4"/>
  <c r="T28" i="4"/>
  <c r="U28" i="4"/>
  <c r="V28" i="4"/>
  <c r="W28" i="4"/>
  <c r="D29" i="4"/>
  <c r="E29" i="4"/>
  <c r="F29" i="4" s="1"/>
  <c r="G29" i="4" s="1"/>
  <c r="AA30" i="5" s="1"/>
  <c r="H29" i="4"/>
  <c r="I29" i="4"/>
  <c r="L29" i="4"/>
  <c r="M29" i="4"/>
  <c r="N29" i="4"/>
  <c r="O29" i="4"/>
  <c r="Q29" i="4"/>
  <c r="R29" i="4"/>
  <c r="T29" i="4"/>
  <c r="U29" i="4"/>
  <c r="V29" i="4"/>
  <c r="W29" i="4"/>
  <c r="D30" i="4"/>
  <c r="E30" i="4"/>
  <c r="F30" i="4" s="1"/>
  <c r="H30" i="4"/>
  <c r="I30" i="4"/>
  <c r="L30" i="4"/>
  <c r="M30" i="4"/>
  <c r="N30" i="4"/>
  <c r="O30" i="4"/>
  <c r="Q30" i="4"/>
  <c r="R30" i="4"/>
  <c r="T30" i="4"/>
  <c r="U30" i="4"/>
  <c r="V30" i="4"/>
  <c r="W30" i="4"/>
  <c r="D31" i="4"/>
  <c r="E31" i="4"/>
  <c r="F31" i="4" s="1"/>
  <c r="H31" i="4"/>
  <c r="I31" i="4"/>
  <c r="L31" i="4"/>
  <c r="M31" i="4"/>
  <c r="N31" i="4"/>
  <c r="O31" i="4"/>
  <c r="Q31" i="4"/>
  <c r="R31" i="4"/>
  <c r="T31" i="4"/>
  <c r="U31" i="4"/>
  <c r="V31" i="4"/>
  <c r="W31" i="4"/>
  <c r="D32" i="4"/>
  <c r="E32" i="4"/>
  <c r="F32" i="4" s="1"/>
  <c r="H32" i="4"/>
  <c r="I32" i="4"/>
  <c r="L32" i="4"/>
  <c r="M32" i="4"/>
  <c r="N32" i="4"/>
  <c r="O32" i="4"/>
  <c r="Q32" i="4"/>
  <c r="R32" i="4"/>
  <c r="T32" i="4"/>
  <c r="U32" i="4"/>
  <c r="V32" i="4"/>
  <c r="W32" i="4"/>
  <c r="D33" i="4"/>
  <c r="E33" i="4"/>
  <c r="F33" i="4" s="1"/>
  <c r="H33" i="4"/>
  <c r="I33" i="4"/>
  <c r="L33" i="4"/>
  <c r="M33" i="4"/>
  <c r="N33" i="4"/>
  <c r="O33" i="4"/>
  <c r="Q33" i="4"/>
  <c r="R33" i="4"/>
  <c r="T33" i="4"/>
  <c r="U33" i="4"/>
  <c r="V33" i="4"/>
  <c r="W33" i="4"/>
  <c r="D34" i="4"/>
  <c r="E34" i="4"/>
  <c r="F34" i="4" s="1"/>
  <c r="H34" i="4"/>
  <c r="I34" i="4"/>
  <c r="L34" i="4"/>
  <c r="M34" i="4"/>
  <c r="N34" i="4"/>
  <c r="O34" i="4"/>
  <c r="Q34" i="4"/>
  <c r="R34" i="4"/>
  <c r="T34" i="4"/>
  <c r="U34" i="4"/>
  <c r="V34" i="4"/>
  <c r="W34" i="4"/>
  <c r="D35" i="4"/>
  <c r="E35" i="4"/>
  <c r="F35" i="4" s="1"/>
  <c r="H35" i="4"/>
  <c r="I35" i="4"/>
  <c r="L35" i="4"/>
  <c r="M35" i="4"/>
  <c r="N35" i="4"/>
  <c r="O35" i="4"/>
  <c r="Q35" i="4"/>
  <c r="R35" i="4"/>
  <c r="T35" i="4"/>
  <c r="U35" i="4"/>
  <c r="V35" i="4"/>
  <c r="W35" i="4"/>
  <c r="D36" i="4"/>
  <c r="E36" i="4"/>
  <c r="F36" i="4" s="1"/>
  <c r="H36" i="4"/>
  <c r="I36" i="4"/>
  <c r="L36" i="4"/>
  <c r="M36" i="4"/>
  <c r="N36" i="4"/>
  <c r="O36" i="4"/>
  <c r="Q36" i="4"/>
  <c r="R36" i="4"/>
  <c r="T36" i="4"/>
  <c r="U36" i="4"/>
  <c r="V36" i="4"/>
  <c r="W36" i="4"/>
  <c r="D37" i="4"/>
  <c r="E37" i="4"/>
  <c r="F37" i="4" s="1"/>
  <c r="H37" i="4"/>
  <c r="I37" i="4"/>
  <c r="L37" i="4"/>
  <c r="M37" i="4"/>
  <c r="N37" i="4"/>
  <c r="O37" i="4"/>
  <c r="Q37" i="4"/>
  <c r="R37" i="4"/>
  <c r="T37" i="4"/>
  <c r="U37" i="4"/>
  <c r="V37" i="4"/>
  <c r="W37" i="4"/>
  <c r="D38" i="4"/>
  <c r="E38" i="4"/>
  <c r="F38" i="4" s="1"/>
  <c r="G38" i="4" s="1"/>
  <c r="H38" i="4"/>
  <c r="I38" i="4"/>
  <c r="L38" i="4"/>
  <c r="M38" i="4"/>
  <c r="N38" i="4"/>
  <c r="O38" i="4"/>
  <c r="Q38" i="4"/>
  <c r="R38" i="4"/>
  <c r="T38" i="4"/>
  <c r="U38" i="4"/>
  <c r="V38" i="4"/>
  <c r="W38" i="4"/>
  <c r="D39" i="4"/>
  <c r="E39" i="4"/>
  <c r="F39" i="4" s="1"/>
  <c r="H39" i="4"/>
  <c r="I39" i="4"/>
  <c r="L39" i="4"/>
  <c r="M39" i="4"/>
  <c r="N39" i="4"/>
  <c r="O39" i="4"/>
  <c r="Q39" i="4"/>
  <c r="R39" i="4"/>
  <c r="T39" i="4"/>
  <c r="U39" i="4"/>
  <c r="V39" i="4"/>
  <c r="W39" i="4"/>
  <c r="D40" i="4"/>
  <c r="E40" i="4"/>
  <c r="F40" i="4" s="1"/>
  <c r="H40" i="4"/>
  <c r="J40" i="4" s="1"/>
  <c r="AB41" i="5" s="1"/>
  <c r="I40" i="4"/>
  <c r="L40" i="4"/>
  <c r="M40" i="4"/>
  <c r="N40" i="4"/>
  <c r="O40" i="4"/>
  <c r="Q40" i="4"/>
  <c r="R40" i="4"/>
  <c r="S40" i="4"/>
  <c r="AE41" i="5" s="1"/>
  <c r="T40" i="4"/>
  <c r="U40" i="4"/>
  <c r="V40" i="4"/>
  <c r="W40" i="4"/>
  <c r="D41" i="4"/>
  <c r="E41" i="4"/>
  <c r="F41" i="4" s="1"/>
  <c r="G41" i="4" s="1"/>
  <c r="H41" i="4"/>
  <c r="I41" i="4"/>
  <c r="L41" i="4"/>
  <c r="M41" i="4"/>
  <c r="N41" i="4"/>
  <c r="O41" i="4"/>
  <c r="Q41" i="4"/>
  <c r="R41" i="4"/>
  <c r="T41" i="4"/>
  <c r="U41" i="4"/>
  <c r="V41" i="4"/>
  <c r="W41" i="4"/>
  <c r="D42" i="4"/>
  <c r="E42" i="4"/>
  <c r="F42" i="4" s="1"/>
  <c r="H42" i="4"/>
  <c r="I42" i="4"/>
  <c r="L42" i="4"/>
  <c r="M42" i="4"/>
  <c r="N42" i="4"/>
  <c r="O42" i="4"/>
  <c r="Q42" i="4"/>
  <c r="R42" i="4"/>
  <c r="T42" i="4"/>
  <c r="U42" i="4"/>
  <c r="V42" i="4"/>
  <c r="W42" i="4"/>
  <c r="D43" i="4"/>
  <c r="E43" i="4"/>
  <c r="F43" i="4" s="1"/>
  <c r="G43" i="4" s="1"/>
  <c r="H43" i="4"/>
  <c r="I43" i="4"/>
  <c r="L43" i="4"/>
  <c r="M43" i="4"/>
  <c r="N43" i="4"/>
  <c r="O43" i="4"/>
  <c r="Q43" i="4"/>
  <c r="R43" i="4"/>
  <c r="T43" i="4"/>
  <c r="U43" i="4"/>
  <c r="V43" i="4"/>
  <c r="W43" i="4"/>
  <c r="D44" i="4"/>
  <c r="E44" i="4"/>
  <c r="F44" i="4" s="1"/>
  <c r="H44" i="4"/>
  <c r="I44" i="4"/>
  <c r="L44" i="4"/>
  <c r="M44" i="4"/>
  <c r="N44" i="4"/>
  <c r="O44" i="4"/>
  <c r="Q44" i="4"/>
  <c r="R44" i="4"/>
  <c r="T44" i="4"/>
  <c r="U44" i="4"/>
  <c r="V44" i="4"/>
  <c r="W44" i="4"/>
  <c r="D45" i="4"/>
  <c r="E45" i="4"/>
  <c r="F45" i="4" s="1"/>
  <c r="G45" i="4" s="1"/>
  <c r="H45" i="4"/>
  <c r="I45" i="4"/>
  <c r="L45" i="4"/>
  <c r="M45" i="4"/>
  <c r="N45" i="4"/>
  <c r="O45" i="4"/>
  <c r="Q45" i="4"/>
  <c r="R45" i="4"/>
  <c r="T45" i="4"/>
  <c r="U45" i="4"/>
  <c r="V45" i="4"/>
  <c r="W45" i="4"/>
  <c r="D46" i="4"/>
  <c r="E46" i="4"/>
  <c r="F46" i="4" s="1"/>
  <c r="H46" i="4"/>
  <c r="I46" i="4"/>
  <c r="J46" i="4" s="1"/>
  <c r="AB47" i="5" s="1"/>
  <c r="L46" i="4"/>
  <c r="M46" i="4"/>
  <c r="N46" i="4"/>
  <c r="O46" i="4"/>
  <c r="Q46" i="4"/>
  <c r="R46" i="4"/>
  <c r="T46" i="4"/>
  <c r="U46" i="4"/>
  <c r="V46" i="4"/>
  <c r="W46" i="4"/>
  <c r="D47" i="4"/>
  <c r="E47" i="4"/>
  <c r="F47" i="4" s="1"/>
  <c r="H47" i="4"/>
  <c r="I47" i="4"/>
  <c r="L47" i="4"/>
  <c r="M47" i="4"/>
  <c r="N47" i="4"/>
  <c r="O47" i="4"/>
  <c r="Q47" i="4"/>
  <c r="R47" i="4"/>
  <c r="T47" i="4"/>
  <c r="U47" i="4"/>
  <c r="V47" i="4"/>
  <c r="W47" i="4"/>
  <c r="D48" i="4"/>
  <c r="E48" i="4"/>
  <c r="F48" i="4" s="1"/>
  <c r="G48" i="4" s="1"/>
  <c r="H48" i="4"/>
  <c r="I48" i="4"/>
  <c r="L48" i="4"/>
  <c r="M48" i="4"/>
  <c r="N48" i="4"/>
  <c r="O48" i="4"/>
  <c r="Q48" i="4"/>
  <c r="R48" i="4"/>
  <c r="T48" i="4"/>
  <c r="U48" i="4"/>
  <c r="V48" i="4"/>
  <c r="W48" i="4"/>
  <c r="D49" i="4"/>
  <c r="E49" i="4"/>
  <c r="F49" i="4" s="1"/>
  <c r="H49" i="4"/>
  <c r="I49" i="4"/>
  <c r="L49" i="4"/>
  <c r="M49" i="4"/>
  <c r="N49" i="4"/>
  <c r="O49" i="4"/>
  <c r="Q49" i="4"/>
  <c r="R49" i="4"/>
  <c r="T49" i="4"/>
  <c r="U49" i="4"/>
  <c r="V49" i="4"/>
  <c r="W49" i="4"/>
  <c r="D50" i="4"/>
  <c r="E50" i="4"/>
  <c r="F50" i="4" s="1"/>
  <c r="H50" i="4"/>
  <c r="I50" i="4"/>
  <c r="L50" i="4"/>
  <c r="M50" i="4"/>
  <c r="N50" i="4"/>
  <c r="O50" i="4"/>
  <c r="Q50" i="4"/>
  <c r="R50" i="4"/>
  <c r="T50" i="4"/>
  <c r="U50" i="4"/>
  <c r="V50" i="4"/>
  <c r="W50" i="4"/>
  <c r="D51" i="4"/>
  <c r="E51" i="4"/>
  <c r="F51" i="4" s="1"/>
  <c r="H51" i="4"/>
  <c r="I51" i="4"/>
  <c r="L51" i="4"/>
  <c r="M51" i="4"/>
  <c r="N51" i="4"/>
  <c r="O51" i="4"/>
  <c r="Q51" i="4"/>
  <c r="R51" i="4"/>
  <c r="T51" i="4"/>
  <c r="U51" i="4"/>
  <c r="V51" i="4"/>
  <c r="W51" i="4"/>
  <c r="D52" i="4"/>
  <c r="E52" i="4"/>
  <c r="F52" i="4" s="1"/>
  <c r="H52" i="4"/>
  <c r="I52" i="4"/>
  <c r="L52" i="4"/>
  <c r="M52" i="4"/>
  <c r="N52" i="4"/>
  <c r="O52" i="4"/>
  <c r="Q52" i="4"/>
  <c r="R52" i="4"/>
  <c r="T52" i="4"/>
  <c r="U52" i="4"/>
  <c r="V52" i="4"/>
  <c r="W52" i="4"/>
  <c r="D53" i="4"/>
  <c r="E53" i="4"/>
  <c r="F53" i="4" s="1"/>
  <c r="H53" i="4"/>
  <c r="I53" i="4"/>
  <c r="L53" i="4"/>
  <c r="M53" i="4"/>
  <c r="N53" i="4"/>
  <c r="O53" i="4"/>
  <c r="Q53" i="4"/>
  <c r="R53" i="4"/>
  <c r="T53" i="4"/>
  <c r="U53" i="4"/>
  <c r="V53" i="4"/>
  <c r="W53" i="4"/>
  <c r="D54" i="4"/>
  <c r="E54" i="4"/>
  <c r="F54" i="4" s="1"/>
  <c r="H54" i="4"/>
  <c r="I54" i="4"/>
  <c r="L54" i="4"/>
  <c r="M54" i="4"/>
  <c r="N54" i="4"/>
  <c r="O54" i="4"/>
  <c r="Q54" i="4"/>
  <c r="R54" i="4"/>
  <c r="T54" i="4"/>
  <c r="U54" i="4"/>
  <c r="V54" i="4"/>
  <c r="W54" i="4"/>
  <c r="D55" i="4"/>
  <c r="E55" i="4"/>
  <c r="F55" i="4" s="1"/>
  <c r="H55" i="4"/>
  <c r="I55" i="4"/>
  <c r="L55" i="4"/>
  <c r="M55" i="4"/>
  <c r="N55" i="4"/>
  <c r="O55" i="4"/>
  <c r="Q55" i="4"/>
  <c r="R55" i="4"/>
  <c r="T55" i="4"/>
  <c r="U55" i="4"/>
  <c r="V55" i="4"/>
  <c r="W55" i="4"/>
  <c r="D56" i="4"/>
  <c r="E56" i="4"/>
  <c r="F56" i="4" s="1"/>
  <c r="H56" i="4"/>
  <c r="I56" i="4"/>
  <c r="L56" i="4"/>
  <c r="M56" i="4"/>
  <c r="N56" i="4"/>
  <c r="O56" i="4"/>
  <c r="Q56" i="4"/>
  <c r="R56" i="4"/>
  <c r="T56" i="4"/>
  <c r="U56" i="4"/>
  <c r="V56" i="4"/>
  <c r="W56" i="4"/>
  <c r="D57" i="4"/>
  <c r="E57" i="4"/>
  <c r="F57" i="4" s="1"/>
  <c r="H57" i="4"/>
  <c r="I57" i="4"/>
  <c r="L57" i="4"/>
  <c r="M57" i="4"/>
  <c r="N57" i="4"/>
  <c r="O57" i="4"/>
  <c r="Q57" i="4"/>
  <c r="R57" i="4"/>
  <c r="T57" i="4"/>
  <c r="U57" i="4"/>
  <c r="V57" i="4"/>
  <c r="W57" i="4"/>
  <c r="D58" i="4"/>
  <c r="E58" i="4"/>
  <c r="F58" i="4" s="1"/>
  <c r="H58" i="4"/>
  <c r="I58" i="4"/>
  <c r="L58" i="4"/>
  <c r="M58" i="4"/>
  <c r="N58" i="4"/>
  <c r="O58" i="4"/>
  <c r="Q58" i="4"/>
  <c r="R58" i="4"/>
  <c r="T58" i="4"/>
  <c r="U58" i="4"/>
  <c r="V58" i="4"/>
  <c r="W58" i="4"/>
  <c r="D59" i="4"/>
  <c r="E59" i="4"/>
  <c r="F59" i="4" s="1"/>
  <c r="H59" i="4"/>
  <c r="I59" i="4"/>
  <c r="L59" i="4"/>
  <c r="M59" i="4"/>
  <c r="N59" i="4"/>
  <c r="O59" i="4"/>
  <c r="Q59" i="4"/>
  <c r="R59" i="4"/>
  <c r="T59" i="4"/>
  <c r="U59" i="4"/>
  <c r="V59" i="4"/>
  <c r="W59" i="4"/>
  <c r="D60" i="4"/>
  <c r="E60" i="4"/>
  <c r="F60" i="4" s="1"/>
  <c r="H60" i="4"/>
  <c r="I60" i="4"/>
  <c r="L60" i="4"/>
  <c r="M60" i="4"/>
  <c r="N60" i="4"/>
  <c r="O60" i="4"/>
  <c r="Q60" i="4"/>
  <c r="R60" i="4"/>
  <c r="T60" i="4"/>
  <c r="U60" i="4"/>
  <c r="V60" i="4"/>
  <c r="W60" i="4"/>
  <c r="D61" i="4"/>
  <c r="E61" i="4"/>
  <c r="F61" i="4" s="1"/>
  <c r="H61" i="4"/>
  <c r="I61" i="4"/>
  <c r="L61" i="4"/>
  <c r="M61" i="4"/>
  <c r="N61" i="4"/>
  <c r="O61" i="4"/>
  <c r="Q61" i="4"/>
  <c r="R61" i="4"/>
  <c r="T61" i="4"/>
  <c r="U61" i="4"/>
  <c r="V61" i="4"/>
  <c r="W61" i="4"/>
  <c r="D62" i="4"/>
  <c r="E62" i="4"/>
  <c r="F62" i="4" s="1"/>
  <c r="H62" i="4"/>
  <c r="I62" i="4"/>
  <c r="L62" i="4"/>
  <c r="M62" i="4"/>
  <c r="N62" i="4"/>
  <c r="O62" i="4"/>
  <c r="Q62" i="4"/>
  <c r="R62" i="4"/>
  <c r="T62" i="4"/>
  <c r="U62" i="4"/>
  <c r="V62" i="4"/>
  <c r="W62" i="4"/>
  <c r="D63" i="4"/>
  <c r="E63" i="4"/>
  <c r="F63" i="4" s="1"/>
  <c r="H63" i="4"/>
  <c r="I63" i="4"/>
  <c r="L63" i="4"/>
  <c r="M63" i="4"/>
  <c r="N63" i="4"/>
  <c r="O63" i="4"/>
  <c r="Q63" i="4"/>
  <c r="R63" i="4"/>
  <c r="T63" i="4"/>
  <c r="U63" i="4"/>
  <c r="V63" i="4"/>
  <c r="W63" i="4"/>
  <c r="D64" i="4"/>
  <c r="E64" i="4"/>
  <c r="F64" i="4" s="1"/>
  <c r="H64" i="4"/>
  <c r="I64" i="4"/>
  <c r="L64" i="4"/>
  <c r="M64" i="4"/>
  <c r="N64" i="4"/>
  <c r="O64" i="4"/>
  <c r="Q64" i="4"/>
  <c r="R64" i="4"/>
  <c r="T64" i="4"/>
  <c r="U64" i="4"/>
  <c r="V64" i="4"/>
  <c r="W64" i="4"/>
  <c r="D65" i="4"/>
  <c r="E65" i="4"/>
  <c r="F65" i="4" s="1"/>
  <c r="H65" i="4"/>
  <c r="I65" i="4"/>
  <c r="L65" i="4"/>
  <c r="M65" i="4"/>
  <c r="N65" i="4"/>
  <c r="O65" i="4"/>
  <c r="Q65" i="4"/>
  <c r="R65" i="4"/>
  <c r="T65" i="4"/>
  <c r="U65" i="4"/>
  <c r="V65" i="4"/>
  <c r="W65" i="4"/>
  <c r="D66" i="4"/>
  <c r="E66" i="4"/>
  <c r="F66" i="4" s="1"/>
  <c r="H66" i="4"/>
  <c r="I66" i="4"/>
  <c r="L66" i="4"/>
  <c r="M66" i="4"/>
  <c r="N66" i="4"/>
  <c r="O66" i="4"/>
  <c r="Q66" i="4"/>
  <c r="R66" i="4"/>
  <c r="T66" i="4"/>
  <c r="U66" i="4"/>
  <c r="V66" i="4"/>
  <c r="W66" i="4"/>
  <c r="D67" i="4"/>
  <c r="E67" i="4"/>
  <c r="F67" i="4" s="1"/>
  <c r="H67" i="4"/>
  <c r="I67" i="4"/>
  <c r="L67" i="4"/>
  <c r="M67" i="4"/>
  <c r="N67" i="4"/>
  <c r="O67" i="4"/>
  <c r="Q67" i="4"/>
  <c r="R67" i="4"/>
  <c r="T67" i="4"/>
  <c r="U67" i="4"/>
  <c r="V67" i="4"/>
  <c r="W67" i="4"/>
  <c r="D68" i="4"/>
  <c r="E68" i="4"/>
  <c r="F68" i="4" s="1"/>
  <c r="H68" i="4"/>
  <c r="I68" i="4"/>
  <c r="L68" i="4"/>
  <c r="M68" i="4"/>
  <c r="N68" i="4"/>
  <c r="O68" i="4"/>
  <c r="Q68" i="4"/>
  <c r="R68" i="4"/>
  <c r="T68" i="4"/>
  <c r="U68" i="4"/>
  <c r="V68" i="4"/>
  <c r="W68" i="4"/>
  <c r="D69" i="4"/>
  <c r="E69" i="4"/>
  <c r="F69" i="4" s="1"/>
  <c r="H69" i="4"/>
  <c r="I69" i="4"/>
  <c r="L69" i="4"/>
  <c r="M69" i="4"/>
  <c r="N69" i="4"/>
  <c r="O69" i="4"/>
  <c r="Q69" i="4"/>
  <c r="R69" i="4"/>
  <c r="T69" i="4"/>
  <c r="U69" i="4"/>
  <c r="V69" i="4"/>
  <c r="W69" i="4"/>
  <c r="D70" i="4"/>
  <c r="E70" i="4"/>
  <c r="F70" i="4" s="1"/>
  <c r="H70" i="4"/>
  <c r="I70" i="4"/>
  <c r="L70" i="4"/>
  <c r="M70" i="4"/>
  <c r="N70" i="4"/>
  <c r="O70" i="4"/>
  <c r="Q70" i="4"/>
  <c r="R70" i="4"/>
  <c r="S70" i="4" s="1"/>
  <c r="T70" i="4"/>
  <c r="U70" i="4"/>
  <c r="V70" i="4"/>
  <c r="W70" i="4"/>
  <c r="D71" i="4"/>
  <c r="E71" i="4"/>
  <c r="F71" i="4" s="1"/>
  <c r="H71" i="4"/>
  <c r="I71" i="4"/>
  <c r="L71" i="4"/>
  <c r="M71" i="4"/>
  <c r="N71" i="4"/>
  <c r="O71" i="4"/>
  <c r="Q71" i="4"/>
  <c r="R71" i="4"/>
  <c r="T71" i="4"/>
  <c r="U71" i="4"/>
  <c r="V71" i="4"/>
  <c r="W71" i="4"/>
  <c r="D72" i="4"/>
  <c r="E72" i="4"/>
  <c r="F72" i="4" s="1"/>
  <c r="H72" i="4"/>
  <c r="I72" i="4"/>
  <c r="L72" i="4"/>
  <c r="M72" i="4"/>
  <c r="N72" i="4"/>
  <c r="O72" i="4"/>
  <c r="Q72" i="4"/>
  <c r="R72" i="4"/>
  <c r="T72" i="4"/>
  <c r="U72" i="4"/>
  <c r="V72" i="4"/>
  <c r="W72" i="4"/>
  <c r="D73" i="4"/>
  <c r="E73" i="4"/>
  <c r="F73" i="4" s="1"/>
  <c r="H73" i="4"/>
  <c r="I73" i="4"/>
  <c r="L73" i="4"/>
  <c r="M73" i="4"/>
  <c r="N73" i="4"/>
  <c r="O73" i="4"/>
  <c r="Q73" i="4"/>
  <c r="R73" i="4"/>
  <c r="T73" i="4"/>
  <c r="U73" i="4"/>
  <c r="V73" i="4"/>
  <c r="W73" i="4"/>
  <c r="D74" i="4"/>
  <c r="E74" i="4"/>
  <c r="F74" i="4" s="1"/>
  <c r="H74" i="4"/>
  <c r="I74" i="4"/>
  <c r="L74" i="4"/>
  <c r="M74" i="4"/>
  <c r="N74" i="4"/>
  <c r="O74" i="4"/>
  <c r="Q74" i="4"/>
  <c r="R74" i="4"/>
  <c r="T74" i="4"/>
  <c r="U74" i="4"/>
  <c r="V74" i="4"/>
  <c r="W74" i="4"/>
  <c r="D75" i="4"/>
  <c r="E75" i="4"/>
  <c r="F75" i="4" s="1"/>
  <c r="H75" i="4"/>
  <c r="I75" i="4"/>
  <c r="L75" i="4"/>
  <c r="M75" i="4"/>
  <c r="N75" i="4"/>
  <c r="O75" i="4"/>
  <c r="Q75" i="4"/>
  <c r="R75" i="4"/>
  <c r="T75" i="4"/>
  <c r="U75" i="4"/>
  <c r="V75" i="4"/>
  <c r="W75" i="4"/>
  <c r="D76" i="4"/>
  <c r="E76" i="4"/>
  <c r="F76" i="4" s="1"/>
  <c r="H76" i="4"/>
  <c r="I76" i="4"/>
  <c r="L76" i="4"/>
  <c r="M76" i="4"/>
  <c r="N76" i="4"/>
  <c r="O76" i="4"/>
  <c r="Q76" i="4"/>
  <c r="R76" i="4"/>
  <c r="T76" i="4"/>
  <c r="U76" i="4"/>
  <c r="V76" i="4"/>
  <c r="W76" i="4"/>
  <c r="D77" i="4"/>
  <c r="E77" i="4"/>
  <c r="F77" i="4" s="1"/>
  <c r="H77" i="4"/>
  <c r="I77" i="4"/>
  <c r="L77" i="4"/>
  <c r="M77" i="4"/>
  <c r="N77" i="4"/>
  <c r="O77" i="4"/>
  <c r="Q77" i="4"/>
  <c r="R77" i="4"/>
  <c r="T77" i="4"/>
  <c r="U77" i="4"/>
  <c r="V77" i="4"/>
  <c r="W77" i="4"/>
  <c r="D78" i="4"/>
  <c r="E78" i="4"/>
  <c r="F78" i="4" s="1"/>
  <c r="H78" i="4"/>
  <c r="I78" i="4"/>
  <c r="L78" i="4"/>
  <c r="M78" i="4"/>
  <c r="N78" i="4"/>
  <c r="O78" i="4"/>
  <c r="Q78" i="4"/>
  <c r="R78" i="4"/>
  <c r="T78" i="4"/>
  <c r="U78" i="4"/>
  <c r="V78" i="4"/>
  <c r="W78" i="4"/>
  <c r="D79" i="4"/>
  <c r="E79" i="4"/>
  <c r="F79" i="4" s="1"/>
  <c r="H79" i="4"/>
  <c r="I79" i="4"/>
  <c r="L79" i="4"/>
  <c r="M79" i="4"/>
  <c r="N79" i="4"/>
  <c r="O79" i="4"/>
  <c r="Q79" i="4"/>
  <c r="R79" i="4"/>
  <c r="T79" i="4"/>
  <c r="U79" i="4"/>
  <c r="V79" i="4"/>
  <c r="W79" i="4"/>
  <c r="D80" i="4"/>
  <c r="E80" i="4"/>
  <c r="F80" i="4" s="1"/>
  <c r="H80" i="4"/>
  <c r="I80" i="4"/>
  <c r="L80" i="4"/>
  <c r="M80" i="4"/>
  <c r="N80" i="4"/>
  <c r="O80" i="4"/>
  <c r="Q80" i="4"/>
  <c r="R80" i="4"/>
  <c r="T80" i="4"/>
  <c r="U80" i="4"/>
  <c r="V80" i="4"/>
  <c r="W80" i="4"/>
  <c r="D81" i="4"/>
  <c r="E81" i="4"/>
  <c r="F81" i="4" s="1"/>
  <c r="H81" i="4"/>
  <c r="I81" i="4"/>
  <c r="L81" i="4"/>
  <c r="M81" i="4"/>
  <c r="N81" i="4"/>
  <c r="O81" i="4"/>
  <c r="Q81" i="4"/>
  <c r="R81" i="4"/>
  <c r="T81" i="4"/>
  <c r="U81" i="4"/>
  <c r="V81" i="4"/>
  <c r="W81" i="4"/>
  <c r="D82" i="4"/>
  <c r="E82" i="4"/>
  <c r="F82" i="4" s="1"/>
  <c r="H82" i="4"/>
  <c r="I82" i="4"/>
  <c r="L82" i="4"/>
  <c r="M82" i="4"/>
  <c r="N82" i="4"/>
  <c r="O82" i="4"/>
  <c r="Q82" i="4"/>
  <c r="R82" i="4"/>
  <c r="T82" i="4"/>
  <c r="U82" i="4"/>
  <c r="V82" i="4"/>
  <c r="W82" i="4"/>
  <c r="D83" i="4"/>
  <c r="E83" i="4"/>
  <c r="F83" i="4" s="1"/>
  <c r="H83" i="4"/>
  <c r="I83" i="4"/>
  <c r="L83" i="4"/>
  <c r="M83" i="4"/>
  <c r="N83" i="4"/>
  <c r="O83" i="4"/>
  <c r="Q83" i="4"/>
  <c r="R83" i="4"/>
  <c r="T83" i="4"/>
  <c r="U83" i="4"/>
  <c r="V83" i="4"/>
  <c r="W83" i="4"/>
  <c r="D84" i="4"/>
  <c r="E84" i="4"/>
  <c r="F84" i="4" s="1"/>
  <c r="H84" i="4"/>
  <c r="I84" i="4"/>
  <c r="L84" i="4"/>
  <c r="M84" i="4"/>
  <c r="N84" i="4"/>
  <c r="O84" i="4"/>
  <c r="Q84" i="4"/>
  <c r="R84" i="4"/>
  <c r="T84" i="4"/>
  <c r="U84" i="4"/>
  <c r="V84" i="4"/>
  <c r="W84" i="4"/>
  <c r="D85" i="4"/>
  <c r="E85" i="4"/>
  <c r="F85" i="4" s="1"/>
  <c r="H85" i="4"/>
  <c r="I85" i="4"/>
  <c r="L85" i="4"/>
  <c r="M85" i="4"/>
  <c r="N85" i="4"/>
  <c r="O85" i="4"/>
  <c r="Q85" i="4"/>
  <c r="R85" i="4"/>
  <c r="T85" i="4"/>
  <c r="U85" i="4"/>
  <c r="V85" i="4"/>
  <c r="W85" i="4"/>
  <c r="D86" i="4"/>
  <c r="E86" i="4"/>
  <c r="F86" i="4" s="1"/>
  <c r="H86" i="4"/>
  <c r="I86" i="4"/>
  <c r="L86" i="4"/>
  <c r="M86" i="4"/>
  <c r="N86" i="4"/>
  <c r="O86" i="4"/>
  <c r="Q86" i="4"/>
  <c r="R86" i="4"/>
  <c r="T86" i="4"/>
  <c r="U86" i="4"/>
  <c r="V86" i="4"/>
  <c r="W86" i="4"/>
  <c r="D87" i="4"/>
  <c r="E87" i="4"/>
  <c r="F87" i="4" s="1"/>
  <c r="H87" i="4"/>
  <c r="I87" i="4"/>
  <c r="L87" i="4"/>
  <c r="M87" i="4"/>
  <c r="N87" i="4"/>
  <c r="O87" i="4"/>
  <c r="Q87" i="4"/>
  <c r="R87" i="4"/>
  <c r="T87" i="4"/>
  <c r="U87" i="4"/>
  <c r="V87" i="4"/>
  <c r="W87" i="4"/>
  <c r="D88" i="4"/>
  <c r="E88" i="4"/>
  <c r="F88" i="4" s="1"/>
  <c r="H88" i="4"/>
  <c r="I88" i="4"/>
  <c r="L88" i="4"/>
  <c r="M88" i="4"/>
  <c r="N88" i="4"/>
  <c r="O88" i="4"/>
  <c r="Q88" i="4"/>
  <c r="R88" i="4"/>
  <c r="T88" i="4"/>
  <c r="U88" i="4"/>
  <c r="V88" i="4"/>
  <c r="W88" i="4"/>
  <c r="D89" i="4"/>
  <c r="E89" i="4"/>
  <c r="F89" i="4" s="1"/>
  <c r="H89" i="4"/>
  <c r="I89" i="4"/>
  <c r="L89" i="4"/>
  <c r="M89" i="4"/>
  <c r="N89" i="4"/>
  <c r="O89" i="4"/>
  <c r="Q89" i="4"/>
  <c r="R89" i="4"/>
  <c r="T89" i="4"/>
  <c r="U89" i="4"/>
  <c r="V89" i="4"/>
  <c r="W89" i="4"/>
  <c r="D90" i="4"/>
  <c r="E90" i="4"/>
  <c r="F90" i="4" s="1"/>
  <c r="H90" i="4"/>
  <c r="I90" i="4"/>
  <c r="L90" i="4"/>
  <c r="M90" i="4"/>
  <c r="N90" i="4"/>
  <c r="O90" i="4"/>
  <c r="Q90" i="4"/>
  <c r="R90" i="4"/>
  <c r="T90" i="4"/>
  <c r="U90" i="4"/>
  <c r="V90" i="4"/>
  <c r="W90" i="4"/>
  <c r="D91" i="4"/>
  <c r="E91" i="4"/>
  <c r="F91" i="4" s="1"/>
  <c r="H91" i="4"/>
  <c r="I91" i="4"/>
  <c r="L91" i="4"/>
  <c r="M91" i="4"/>
  <c r="N91" i="4"/>
  <c r="O91" i="4"/>
  <c r="Q91" i="4"/>
  <c r="R91" i="4"/>
  <c r="T91" i="4"/>
  <c r="U91" i="4"/>
  <c r="V91" i="4"/>
  <c r="W91" i="4"/>
  <c r="D92" i="4"/>
  <c r="E92" i="4"/>
  <c r="F92" i="4" s="1"/>
  <c r="H92" i="4"/>
  <c r="I92" i="4"/>
  <c r="L92" i="4"/>
  <c r="M92" i="4"/>
  <c r="N92" i="4"/>
  <c r="O92" i="4"/>
  <c r="Q92" i="4"/>
  <c r="R92" i="4"/>
  <c r="T92" i="4"/>
  <c r="U92" i="4"/>
  <c r="V92" i="4"/>
  <c r="W92" i="4"/>
  <c r="D93" i="4"/>
  <c r="E93" i="4"/>
  <c r="F93" i="4" s="1"/>
  <c r="H93" i="4"/>
  <c r="I93" i="4"/>
  <c r="L93" i="4"/>
  <c r="M93" i="4"/>
  <c r="N93" i="4"/>
  <c r="O93" i="4"/>
  <c r="Q93" i="4"/>
  <c r="R93" i="4"/>
  <c r="T93" i="4"/>
  <c r="U93" i="4"/>
  <c r="V93" i="4"/>
  <c r="W93" i="4"/>
  <c r="D94" i="4"/>
  <c r="E94" i="4"/>
  <c r="F94" i="4" s="1"/>
  <c r="H94" i="4"/>
  <c r="I94" i="4"/>
  <c r="L94" i="4"/>
  <c r="M94" i="4"/>
  <c r="N94" i="4"/>
  <c r="O94" i="4"/>
  <c r="Q94" i="4"/>
  <c r="R94" i="4"/>
  <c r="T94" i="4"/>
  <c r="U94" i="4"/>
  <c r="V94" i="4"/>
  <c r="W94" i="4"/>
  <c r="D95" i="4"/>
  <c r="E95" i="4"/>
  <c r="F95" i="4" s="1"/>
  <c r="H95" i="4"/>
  <c r="I95" i="4"/>
  <c r="L95" i="4"/>
  <c r="M95" i="4"/>
  <c r="N95" i="4"/>
  <c r="O95" i="4"/>
  <c r="Q95" i="4"/>
  <c r="R95" i="4"/>
  <c r="T95" i="4"/>
  <c r="U95" i="4"/>
  <c r="V95" i="4"/>
  <c r="W95" i="4"/>
  <c r="D96" i="4"/>
  <c r="E96" i="4"/>
  <c r="F96" i="4" s="1"/>
  <c r="H96" i="4"/>
  <c r="I96" i="4"/>
  <c r="L96" i="4"/>
  <c r="M96" i="4"/>
  <c r="N96" i="4"/>
  <c r="O96" i="4"/>
  <c r="Q96" i="4"/>
  <c r="R96" i="4"/>
  <c r="T96" i="4"/>
  <c r="U96" i="4"/>
  <c r="V96" i="4"/>
  <c r="W96" i="4"/>
  <c r="D97" i="4"/>
  <c r="E97" i="4"/>
  <c r="F97" i="4" s="1"/>
  <c r="H97" i="4"/>
  <c r="I97" i="4"/>
  <c r="L97" i="4"/>
  <c r="M97" i="4"/>
  <c r="N97" i="4"/>
  <c r="O97" i="4"/>
  <c r="Q97" i="4"/>
  <c r="R97" i="4"/>
  <c r="T97" i="4"/>
  <c r="U97" i="4"/>
  <c r="V97" i="4"/>
  <c r="W97" i="4"/>
  <c r="D98" i="4"/>
  <c r="E98" i="4"/>
  <c r="F98" i="4" s="1"/>
  <c r="H98" i="4"/>
  <c r="I98" i="4"/>
  <c r="L98" i="4"/>
  <c r="M98" i="4"/>
  <c r="N98" i="4"/>
  <c r="O98" i="4"/>
  <c r="Q98" i="4"/>
  <c r="R98" i="4"/>
  <c r="T98" i="4"/>
  <c r="U98" i="4"/>
  <c r="V98" i="4"/>
  <c r="W98" i="4"/>
  <c r="D99" i="4"/>
  <c r="E99" i="4"/>
  <c r="F99" i="4" s="1"/>
  <c r="H99" i="4"/>
  <c r="I99" i="4"/>
  <c r="L99" i="4"/>
  <c r="M99" i="4"/>
  <c r="N99" i="4"/>
  <c r="O99" i="4"/>
  <c r="Q99" i="4"/>
  <c r="R99" i="4"/>
  <c r="T99" i="4"/>
  <c r="U99" i="4"/>
  <c r="V99" i="4"/>
  <c r="W99" i="4"/>
  <c r="D100" i="4"/>
  <c r="E100" i="4"/>
  <c r="F100" i="4" s="1"/>
  <c r="H100" i="4"/>
  <c r="I100" i="4"/>
  <c r="L100" i="4"/>
  <c r="M100" i="4"/>
  <c r="N100" i="4"/>
  <c r="O100" i="4"/>
  <c r="Q100" i="4"/>
  <c r="R100" i="4"/>
  <c r="T100" i="4"/>
  <c r="U100" i="4"/>
  <c r="V100" i="4"/>
  <c r="W100" i="4"/>
  <c r="D101" i="4"/>
  <c r="E101" i="4"/>
  <c r="F101" i="4" s="1"/>
  <c r="H101" i="4"/>
  <c r="I101" i="4"/>
  <c r="J101" i="4" s="1"/>
  <c r="AB102" i="5" s="1"/>
  <c r="L101" i="4"/>
  <c r="M101" i="4"/>
  <c r="N101" i="4"/>
  <c r="O101" i="4"/>
  <c r="Q101" i="4"/>
  <c r="R101" i="4"/>
  <c r="T101" i="4"/>
  <c r="U101" i="4"/>
  <c r="V101" i="4"/>
  <c r="W101" i="4"/>
  <c r="D102" i="4"/>
  <c r="E102" i="4"/>
  <c r="F102" i="4" s="1"/>
  <c r="H102" i="4"/>
  <c r="I102" i="4"/>
  <c r="L102" i="4"/>
  <c r="M102" i="4"/>
  <c r="N102" i="4"/>
  <c r="O102" i="4"/>
  <c r="Q102" i="4"/>
  <c r="R102" i="4"/>
  <c r="T102" i="4"/>
  <c r="U102" i="4"/>
  <c r="V102" i="4"/>
  <c r="W102" i="4"/>
  <c r="D103" i="4"/>
  <c r="E103" i="4"/>
  <c r="F103" i="4" s="1"/>
  <c r="H103" i="4"/>
  <c r="I103" i="4"/>
  <c r="L103" i="4"/>
  <c r="M103" i="4"/>
  <c r="N103" i="4"/>
  <c r="O103" i="4"/>
  <c r="Q103" i="4"/>
  <c r="R103" i="4"/>
  <c r="T103" i="4"/>
  <c r="U103" i="4"/>
  <c r="V103" i="4"/>
  <c r="W103" i="4"/>
  <c r="D104" i="4"/>
  <c r="E104" i="4"/>
  <c r="F104" i="4" s="1"/>
  <c r="H104" i="4"/>
  <c r="I104" i="4"/>
  <c r="L104" i="4"/>
  <c r="M104" i="4"/>
  <c r="N104" i="4"/>
  <c r="O104" i="4"/>
  <c r="Q104" i="4"/>
  <c r="R104" i="4"/>
  <c r="T104" i="4"/>
  <c r="U104" i="4"/>
  <c r="V104" i="4"/>
  <c r="W104" i="4"/>
  <c r="D105" i="4"/>
  <c r="E105" i="4"/>
  <c r="F105" i="4" s="1"/>
  <c r="H105" i="4"/>
  <c r="I105" i="4"/>
  <c r="L105" i="4"/>
  <c r="M105" i="4"/>
  <c r="N105" i="4"/>
  <c r="O105" i="4"/>
  <c r="Q105" i="4"/>
  <c r="R105" i="4"/>
  <c r="T105" i="4"/>
  <c r="U105" i="4"/>
  <c r="V105" i="4"/>
  <c r="W105" i="4"/>
  <c r="D106" i="4"/>
  <c r="E106" i="4"/>
  <c r="F106" i="4" s="1"/>
  <c r="H106" i="4"/>
  <c r="I106" i="4"/>
  <c r="L106" i="4"/>
  <c r="M106" i="4"/>
  <c r="N106" i="4"/>
  <c r="O106" i="4"/>
  <c r="Q106" i="4"/>
  <c r="R106" i="4"/>
  <c r="T106" i="4"/>
  <c r="U106" i="4"/>
  <c r="V106" i="4"/>
  <c r="W106" i="4"/>
  <c r="D107" i="4"/>
  <c r="E107" i="4"/>
  <c r="F107" i="4" s="1"/>
  <c r="H107" i="4"/>
  <c r="I107" i="4"/>
  <c r="L107" i="4"/>
  <c r="M107" i="4"/>
  <c r="N107" i="4"/>
  <c r="O107" i="4"/>
  <c r="Q107" i="4"/>
  <c r="R107" i="4"/>
  <c r="T107" i="4"/>
  <c r="U107" i="4"/>
  <c r="V107" i="4"/>
  <c r="W107" i="4"/>
  <c r="D108" i="4"/>
  <c r="E108" i="4"/>
  <c r="F108" i="4" s="1"/>
  <c r="H108" i="4"/>
  <c r="I108" i="4"/>
  <c r="L108" i="4"/>
  <c r="M108" i="4"/>
  <c r="N108" i="4"/>
  <c r="O108" i="4"/>
  <c r="Q108" i="4"/>
  <c r="R108" i="4"/>
  <c r="T108" i="4"/>
  <c r="U108" i="4"/>
  <c r="V108" i="4"/>
  <c r="W108" i="4"/>
  <c r="D109" i="4"/>
  <c r="E109" i="4"/>
  <c r="F109" i="4" s="1"/>
  <c r="H109" i="4"/>
  <c r="I109" i="4"/>
  <c r="L109" i="4"/>
  <c r="M109" i="4"/>
  <c r="N109" i="4"/>
  <c r="O109" i="4"/>
  <c r="Q109" i="4"/>
  <c r="R109" i="4"/>
  <c r="T109" i="4"/>
  <c r="U109" i="4"/>
  <c r="V109" i="4"/>
  <c r="W109" i="4"/>
  <c r="D110" i="4"/>
  <c r="E110" i="4"/>
  <c r="F110" i="4" s="1"/>
  <c r="H110" i="4"/>
  <c r="I110" i="4"/>
  <c r="L110" i="4"/>
  <c r="M110" i="4"/>
  <c r="N110" i="4"/>
  <c r="O110" i="4"/>
  <c r="Q110" i="4"/>
  <c r="R110" i="4"/>
  <c r="T110" i="4"/>
  <c r="U110" i="4"/>
  <c r="V110" i="4"/>
  <c r="W110" i="4"/>
  <c r="D111" i="4"/>
  <c r="E111" i="4"/>
  <c r="F111" i="4" s="1"/>
  <c r="H111" i="4"/>
  <c r="I111" i="4"/>
  <c r="L111" i="4"/>
  <c r="M111" i="4"/>
  <c r="N111" i="4"/>
  <c r="O111" i="4"/>
  <c r="Q111" i="4"/>
  <c r="R111" i="4"/>
  <c r="T111" i="4"/>
  <c r="U111" i="4"/>
  <c r="V111" i="4"/>
  <c r="W111" i="4"/>
  <c r="D112" i="4"/>
  <c r="E112" i="4"/>
  <c r="F112" i="4" s="1"/>
  <c r="H112" i="4"/>
  <c r="I112" i="4"/>
  <c r="L112" i="4"/>
  <c r="M112" i="4"/>
  <c r="N112" i="4"/>
  <c r="O112" i="4"/>
  <c r="Q112" i="4"/>
  <c r="R112" i="4"/>
  <c r="T112" i="4"/>
  <c r="U112" i="4"/>
  <c r="V112" i="4"/>
  <c r="W112" i="4"/>
  <c r="D113" i="4"/>
  <c r="E113" i="4"/>
  <c r="F113" i="4" s="1"/>
  <c r="H113" i="4"/>
  <c r="I113" i="4"/>
  <c r="L113" i="4"/>
  <c r="M113" i="4"/>
  <c r="N113" i="4"/>
  <c r="O113" i="4"/>
  <c r="Q113" i="4"/>
  <c r="R113" i="4"/>
  <c r="T113" i="4"/>
  <c r="U113" i="4"/>
  <c r="V113" i="4"/>
  <c r="W113" i="4"/>
  <c r="D114" i="4"/>
  <c r="E114" i="4"/>
  <c r="F114" i="4" s="1"/>
  <c r="H114" i="4"/>
  <c r="I114" i="4"/>
  <c r="L114" i="4"/>
  <c r="M114" i="4"/>
  <c r="N114" i="4"/>
  <c r="O114" i="4"/>
  <c r="Q114" i="4"/>
  <c r="R114" i="4"/>
  <c r="T114" i="4"/>
  <c r="U114" i="4"/>
  <c r="V114" i="4"/>
  <c r="W114" i="4"/>
  <c r="D115" i="4"/>
  <c r="E115" i="4"/>
  <c r="F115" i="4" s="1"/>
  <c r="H115" i="4"/>
  <c r="I115" i="4"/>
  <c r="L115" i="4"/>
  <c r="M115" i="4"/>
  <c r="N115" i="4"/>
  <c r="O115" i="4"/>
  <c r="Q115" i="4"/>
  <c r="R115" i="4"/>
  <c r="T115" i="4"/>
  <c r="U115" i="4"/>
  <c r="V115" i="4"/>
  <c r="W115" i="4"/>
  <c r="D116" i="4"/>
  <c r="E116" i="4"/>
  <c r="F116" i="4"/>
  <c r="H116" i="4"/>
  <c r="I116" i="4"/>
  <c r="L116" i="4"/>
  <c r="M116" i="4"/>
  <c r="N116" i="4"/>
  <c r="O116" i="4"/>
  <c r="Q116" i="4"/>
  <c r="R116" i="4"/>
  <c r="T116" i="4"/>
  <c r="U116" i="4"/>
  <c r="V116" i="4"/>
  <c r="W116" i="4"/>
  <c r="D117" i="4"/>
  <c r="E117" i="4"/>
  <c r="F117" i="4" s="1"/>
  <c r="H117" i="4"/>
  <c r="I117" i="4"/>
  <c r="L117" i="4"/>
  <c r="M117" i="4"/>
  <c r="N117" i="4"/>
  <c r="O117" i="4"/>
  <c r="Q117" i="4"/>
  <c r="R117" i="4"/>
  <c r="T117" i="4"/>
  <c r="U117" i="4"/>
  <c r="V117" i="4"/>
  <c r="W117" i="4"/>
  <c r="D118" i="4"/>
  <c r="E118" i="4"/>
  <c r="F118" i="4"/>
  <c r="G118" i="4" s="1"/>
  <c r="AA119" i="5" s="1"/>
  <c r="H118" i="4"/>
  <c r="J118" i="4" s="1"/>
  <c r="AB119" i="5" s="1"/>
  <c r="I118" i="4"/>
  <c r="L118" i="4"/>
  <c r="M118" i="4"/>
  <c r="N118" i="4"/>
  <c r="O118" i="4"/>
  <c r="Q118" i="4"/>
  <c r="R118" i="4"/>
  <c r="T118" i="4"/>
  <c r="U118" i="4"/>
  <c r="V118" i="4"/>
  <c r="W118" i="4"/>
  <c r="D119" i="4"/>
  <c r="E119" i="4"/>
  <c r="F119" i="4" s="1"/>
  <c r="H119" i="4"/>
  <c r="I119" i="4"/>
  <c r="L119" i="4"/>
  <c r="M119" i="4"/>
  <c r="N119" i="4"/>
  <c r="O119" i="4"/>
  <c r="Q119" i="4"/>
  <c r="R119" i="4"/>
  <c r="T119" i="4"/>
  <c r="U119" i="4"/>
  <c r="V119" i="4"/>
  <c r="W119" i="4"/>
  <c r="J7" i="4" l="1"/>
  <c r="AB8" i="5" s="1"/>
  <c r="G137" i="4"/>
  <c r="S133" i="4"/>
  <c r="AE134" i="5" s="1"/>
  <c r="Z82" i="75"/>
  <c r="K83" i="5" s="1"/>
  <c r="Z136" i="75"/>
  <c r="K137" i="5" s="1"/>
  <c r="AJ86" i="3"/>
  <c r="U87" i="5" s="1"/>
  <c r="AJ70" i="3"/>
  <c r="U71" i="5" s="1"/>
  <c r="I69" i="3"/>
  <c r="O70" i="5" s="1"/>
  <c r="AG68" i="3"/>
  <c r="T69" i="5" s="1"/>
  <c r="P47" i="3"/>
  <c r="P48" i="5" s="1"/>
  <c r="AJ33" i="3"/>
  <c r="U34" i="5" s="1"/>
  <c r="AJ27" i="3"/>
  <c r="U28" i="5" s="1"/>
  <c r="I23" i="3"/>
  <c r="O24" i="5" s="1"/>
  <c r="I131" i="3"/>
  <c r="O132" i="5" s="1"/>
  <c r="Z54" i="75"/>
  <c r="K55" i="5" s="1"/>
  <c r="P34" i="75"/>
  <c r="Q34" i="75" s="1"/>
  <c r="V34" i="75" s="1"/>
  <c r="H35" i="5" s="1"/>
  <c r="P32" i="75"/>
  <c r="P30" i="75"/>
  <c r="P28" i="75"/>
  <c r="Q28" i="75" s="1"/>
  <c r="V28" i="75" s="1"/>
  <c r="H29" i="5" s="1"/>
  <c r="S131" i="4"/>
  <c r="AE132" i="5" s="1"/>
  <c r="AJ98" i="3"/>
  <c r="U99" i="5" s="1"/>
  <c r="AG73" i="3"/>
  <c r="T74" i="5" s="1"/>
  <c r="F52" i="3"/>
  <c r="N53" i="5" s="1"/>
  <c r="G89" i="4"/>
  <c r="AA90" i="5" s="1"/>
  <c r="J66" i="4"/>
  <c r="AB67" i="5" s="1"/>
  <c r="S35" i="4"/>
  <c r="AE36" i="5" s="1"/>
  <c r="G35" i="4"/>
  <c r="AA36" i="5" s="1"/>
  <c r="G31" i="4"/>
  <c r="K31" i="4" s="1"/>
  <c r="AC32" i="5" s="1"/>
  <c r="J131" i="4"/>
  <c r="J129" i="4"/>
  <c r="AB130" i="5" s="1"/>
  <c r="F119" i="3"/>
  <c r="N120" i="5" s="1"/>
  <c r="F118" i="3"/>
  <c r="N119" i="5" s="1"/>
  <c r="F117" i="3"/>
  <c r="N118" i="5" s="1"/>
  <c r="F109" i="3"/>
  <c r="N110" i="5" s="1"/>
  <c r="F99" i="3"/>
  <c r="N100" i="5" s="1"/>
  <c r="I95" i="3"/>
  <c r="O96" i="5" s="1"/>
  <c r="AG94" i="3"/>
  <c r="T95" i="5" s="1"/>
  <c r="I94" i="3"/>
  <c r="O95" i="5" s="1"/>
  <c r="F93" i="3"/>
  <c r="N94" i="5" s="1"/>
  <c r="AG86" i="3"/>
  <c r="T87" i="5" s="1"/>
  <c r="F75" i="3"/>
  <c r="N76" i="5" s="1"/>
  <c r="AJ63" i="3"/>
  <c r="U64" i="5" s="1"/>
  <c r="S63" i="3"/>
  <c r="V63" i="3" s="1"/>
  <c r="R64" i="5" s="1"/>
  <c r="F62" i="3"/>
  <c r="N63" i="5" s="1"/>
  <c r="I44" i="3"/>
  <c r="O45" i="5" s="1"/>
  <c r="AJ28" i="3"/>
  <c r="U29" i="5" s="1"/>
  <c r="AG27" i="3"/>
  <c r="T28" i="5" s="1"/>
  <c r="AG5" i="3"/>
  <c r="T6" i="5" s="1"/>
  <c r="F129" i="3"/>
  <c r="N130" i="5" s="1"/>
  <c r="P60" i="75"/>
  <c r="Z42" i="75"/>
  <c r="K43" i="5" s="1"/>
  <c r="P39" i="75"/>
  <c r="Q39" i="75" s="1"/>
  <c r="V39" i="75" s="1"/>
  <c r="H40" i="5" s="1"/>
  <c r="P36" i="75"/>
  <c r="T30" i="75"/>
  <c r="F31" i="5" s="1"/>
  <c r="T28" i="75"/>
  <c r="F29" i="5" s="1"/>
  <c r="T27" i="75"/>
  <c r="F28" i="5" s="1"/>
  <c r="Z26" i="75"/>
  <c r="K27" i="5" s="1"/>
  <c r="T26" i="75"/>
  <c r="F27" i="5" s="1"/>
  <c r="AC20" i="75"/>
  <c r="J21" i="5" s="1"/>
  <c r="P20" i="75"/>
  <c r="AC8" i="75"/>
  <c r="P5" i="75"/>
  <c r="Q5" i="75" s="1"/>
  <c r="V5" i="75" s="1"/>
  <c r="H6" i="5" s="1"/>
  <c r="P120" i="75"/>
  <c r="Q120" i="75" s="1"/>
  <c r="V120" i="75" s="1"/>
  <c r="H121" i="5" s="1"/>
  <c r="P134" i="75"/>
  <c r="Q134" i="75" s="1"/>
  <c r="V134" i="75" s="1"/>
  <c r="H135" i="5" s="1"/>
  <c r="P132" i="75"/>
  <c r="Z126" i="75"/>
  <c r="K127" i="5" s="1"/>
  <c r="Z124" i="75"/>
  <c r="K125" i="5" s="1"/>
  <c r="W50" i="5"/>
  <c r="W42" i="5"/>
  <c r="W88" i="5"/>
  <c r="W107" i="5"/>
  <c r="W109" i="5"/>
  <c r="W100" i="5"/>
  <c r="W56" i="5"/>
  <c r="F113" i="3"/>
  <c r="N114" i="5" s="1"/>
  <c r="W102" i="5"/>
  <c r="W93" i="5"/>
  <c r="AG85" i="3"/>
  <c r="T86" i="5" s="1"/>
  <c r="W80" i="5"/>
  <c r="W62" i="5"/>
  <c r="AG60" i="3"/>
  <c r="T61" i="5" s="1"/>
  <c r="W53" i="5"/>
  <c r="W51" i="5"/>
  <c r="W39" i="5"/>
  <c r="AG35" i="3"/>
  <c r="T36" i="5" s="1"/>
  <c r="W30" i="5"/>
  <c r="P23" i="3"/>
  <c r="P24" i="5" s="1"/>
  <c r="AJ13" i="3"/>
  <c r="U14" i="5" s="1"/>
  <c r="W5" i="5"/>
  <c r="W129" i="5"/>
  <c r="W125" i="5"/>
  <c r="P95" i="75"/>
  <c r="Q95" i="75" s="1"/>
  <c r="V95" i="75" s="1"/>
  <c r="H96" i="5" s="1"/>
  <c r="P93" i="75"/>
  <c r="Q93" i="75" s="1"/>
  <c r="V93" i="75" s="1"/>
  <c r="H94" i="5" s="1"/>
  <c r="Z79" i="75"/>
  <c r="K80" i="5" s="1"/>
  <c r="AC54" i="75"/>
  <c r="AD54" i="75" s="1"/>
  <c r="L55" i="5" s="1"/>
  <c r="H22" i="75"/>
  <c r="I22" i="75" s="1"/>
  <c r="U22" i="75" s="1"/>
  <c r="G23" i="5" s="1"/>
  <c r="Z131" i="75"/>
  <c r="T125" i="75"/>
  <c r="F126" i="5" s="1"/>
  <c r="T123" i="75"/>
  <c r="F124" i="5" s="1"/>
  <c r="Z122" i="75"/>
  <c r="K123" i="5" s="1"/>
  <c r="W96" i="5"/>
  <c r="W72" i="5"/>
  <c r="J77" i="4"/>
  <c r="AB78" i="5" s="1"/>
  <c r="S30" i="4"/>
  <c r="AE31" i="5" s="1"/>
  <c r="G13" i="4"/>
  <c r="AA14" i="5" s="1"/>
  <c r="G135" i="4"/>
  <c r="W118" i="5"/>
  <c r="W113" i="5"/>
  <c r="W108" i="5"/>
  <c r="W106" i="5"/>
  <c r="W104" i="5"/>
  <c r="I103" i="3"/>
  <c r="O104" i="5" s="1"/>
  <c r="F101" i="3"/>
  <c r="N102" i="5" s="1"/>
  <c r="T99" i="3"/>
  <c r="U99" i="3" s="1"/>
  <c r="W95" i="5"/>
  <c r="F86" i="3"/>
  <c r="N87" i="5" s="1"/>
  <c r="W82" i="5"/>
  <c r="F77" i="3"/>
  <c r="N78" i="5" s="1"/>
  <c r="W73" i="5"/>
  <c r="W71" i="5"/>
  <c r="AJ66" i="3"/>
  <c r="U67" i="5" s="1"/>
  <c r="W66" i="5"/>
  <c r="I65" i="3"/>
  <c r="O66" i="5" s="1"/>
  <c r="F61" i="3"/>
  <c r="N62" i="5" s="1"/>
  <c r="S59" i="3"/>
  <c r="W57" i="5"/>
  <c r="W55" i="5"/>
  <c r="AG49" i="3"/>
  <c r="T50" i="5" s="1"/>
  <c r="W41" i="5"/>
  <c r="I38" i="3"/>
  <c r="O39" i="5" s="1"/>
  <c r="W34" i="5"/>
  <c r="W13" i="5"/>
  <c r="W9" i="5"/>
  <c r="W7" i="5"/>
  <c r="W132" i="5"/>
  <c r="F126" i="3"/>
  <c r="N127" i="5" s="1"/>
  <c r="F124" i="3"/>
  <c r="N125" i="5" s="1"/>
  <c r="Z102" i="75"/>
  <c r="K103" i="5" s="1"/>
  <c r="T93" i="75"/>
  <c r="F94" i="5" s="1"/>
  <c r="T91" i="75"/>
  <c r="F92" i="5" s="1"/>
  <c r="P83" i="75"/>
  <c r="Q83" i="75" s="1"/>
  <c r="V83" i="75" s="1"/>
  <c r="H84" i="5" s="1"/>
  <c r="P72" i="75"/>
  <c r="Q72" i="75" s="1"/>
  <c r="P66" i="75"/>
  <c r="Q66" i="75" s="1"/>
  <c r="V66" i="75" s="1"/>
  <c r="T55" i="75"/>
  <c r="F56" i="5" s="1"/>
  <c r="P47" i="75"/>
  <c r="Q47" i="75" s="1"/>
  <c r="V47" i="75" s="1"/>
  <c r="H48" i="5" s="1"/>
  <c r="AC46" i="75"/>
  <c r="P43" i="75"/>
  <c r="Q43" i="75" s="1"/>
  <c r="V43" i="75" s="1"/>
  <c r="H44" i="5" s="1"/>
  <c r="Z37" i="75"/>
  <c r="K38" i="5" s="1"/>
  <c r="Z22" i="75"/>
  <c r="K23" i="5" s="1"/>
  <c r="H20" i="75"/>
  <c r="I20" i="75" s="1"/>
  <c r="U20" i="75" s="1"/>
  <c r="G21" i="5" s="1"/>
  <c r="P18" i="75"/>
  <c r="Q18" i="75" s="1"/>
  <c r="V18" i="75" s="1"/>
  <c r="H19" i="5" s="1"/>
  <c r="P14" i="75"/>
  <c r="Q14" i="75" s="1"/>
  <c r="V14" i="75" s="1"/>
  <c r="H15" i="5" s="1"/>
  <c r="AC7" i="75"/>
  <c r="AC132" i="75"/>
  <c r="W78" i="5"/>
  <c r="W60" i="5"/>
  <c r="J15" i="4"/>
  <c r="AB16" i="5" s="1"/>
  <c r="W120" i="5"/>
  <c r="W115" i="5"/>
  <c r="W110" i="5"/>
  <c r="W99" i="5"/>
  <c r="W97" i="5"/>
  <c r="W90" i="5"/>
  <c r="W84" i="5"/>
  <c r="AG82" i="3"/>
  <c r="T83" i="5" s="1"/>
  <c r="W75" i="5"/>
  <c r="W68" i="5"/>
  <c r="W45" i="5"/>
  <c r="W43" i="5"/>
  <c r="W36" i="5"/>
  <c r="F31" i="3"/>
  <c r="N32" i="5" s="1"/>
  <c r="W26" i="5"/>
  <c r="W24" i="5"/>
  <c r="W20" i="5"/>
  <c r="W15" i="5"/>
  <c r="F4" i="3"/>
  <c r="N5" i="5" s="1"/>
  <c r="S122" i="3"/>
  <c r="V122" i="3" s="1"/>
  <c r="R123" i="5" s="1"/>
  <c r="P110" i="75"/>
  <c r="Q110" i="75" s="1"/>
  <c r="V110" i="75" s="1"/>
  <c r="H111" i="5" s="1"/>
  <c r="Z84" i="75"/>
  <c r="K85" i="5" s="1"/>
  <c r="T66" i="75"/>
  <c r="F67" i="5" s="1"/>
  <c r="T49" i="75"/>
  <c r="F50" i="5" s="1"/>
  <c r="Z40" i="75"/>
  <c r="AC33" i="75"/>
  <c r="J34" i="5" s="1"/>
  <c r="AC25" i="75"/>
  <c r="J26" i="5" s="1"/>
  <c r="Z13" i="75"/>
  <c r="P8" i="75"/>
  <c r="Q8" i="75" s="1"/>
  <c r="V8" i="75" s="1"/>
  <c r="H9" i="5" s="1"/>
  <c r="P4" i="75"/>
  <c r="P135" i="75"/>
  <c r="W89" i="5"/>
  <c r="G106" i="4"/>
  <c r="J103" i="4"/>
  <c r="AB104" i="5" s="1"/>
  <c r="S77" i="4"/>
  <c r="AE78" i="5" s="1"/>
  <c r="G27" i="4"/>
  <c r="AD114" i="3"/>
  <c r="I114" i="3"/>
  <c r="O115" i="5" s="1"/>
  <c r="AG113" i="3"/>
  <c r="T114" i="5" s="1"/>
  <c r="W101" i="5"/>
  <c r="W92" i="5"/>
  <c r="W86" i="5"/>
  <c r="W79" i="5"/>
  <c r="W77" i="5"/>
  <c r="F74" i="3"/>
  <c r="N75" i="5" s="1"/>
  <c r="W61" i="5"/>
  <c r="W59" i="5"/>
  <c r="AG55" i="3"/>
  <c r="T56" i="5" s="1"/>
  <c r="W47" i="5"/>
  <c r="W28" i="5"/>
  <c r="AG26" i="3"/>
  <c r="T27" i="5" s="1"/>
  <c r="W22" i="5"/>
  <c r="F14" i="3"/>
  <c r="N15" i="5" s="1"/>
  <c r="W11" i="5"/>
  <c r="W137" i="5"/>
  <c r="W128" i="5"/>
  <c r="W126" i="5"/>
  <c r="W124" i="5"/>
  <c r="W122" i="5"/>
  <c r="Z109" i="75"/>
  <c r="K110" i="5" s="1"/>
  <c r="Z105" i="75"/>
  <c r="K106" i="5" s="1"/>
  <c r="Q100" i="75"/>
  <c r="V100" i="75" s="1"/>
  <c r="H101" i="5" s="1"/>
  <c r="Q75" i="75"/>
  <c r="V75" i="75" s="1"/>
  <c r="H76" i="5" s="1"/>
  <c r="Z71" i="75"/>
  <c r="K72" i="5" s="1"/>
  <c r="Q60" i="75"/>
  <c r="V60" i="75" s="1"/>
  <c r="H61" i="5" s="1"/>
  <c r="P126" i="75"/>
  <c r="Q126" i="75" s="1"/>
  <c r="V126" i="75" s="1"/>
  <c r="H127" i="5" s="1"/>
  <c r="W114" i="5"/>
  <c r="W10" i="5"/>
  <c r="J108" i="4"/>
  <c r="AB109" i="5" s="1"/>
  <c r="W117" i="5"/>
  <c r="W112" i="5"/>
  <c r="W105" i="5"/>
  <c r="W103" i="5"/>
  <c r="I98" i="3"/>
  <c r="O99" i="5" s="1"/>
  <c r="W70" i="5"/>
  <c r="W65" i="5"/>
  <c r="W63" i="5"/>
  <c r="W54" i="5"/>
  <c r="W52" i="5"/>
  <c r="AG45" i="3"/>
  <c r="T46" i="5" s="1"/>
  <c r="W40" i="5"/>
  <c r="W38" i="5"/>
  <c r="W33" i="5"/>
  <c r="W31" i="5"/>
  <c r="T29" i="3"/>
  <c r="U29" i="3" s="1"/>
  <c r="W17" i="5"/>
  <c r="W121" i="5"/>
  <c r="P96" i="75"/>
  <c r="P92" i="75"/>
  <c r="P88" i="75"/>
  <c r="Q88" i="75" s="1"/>
  <c r="V88" i="75" s="1"/>
  <c r="H89" i="5" s="1"/>
  <c r="P86" i="75"/>
  <c r="Q86" i="75" s="1"/>
  <c r="V86" i="75" s="1"/>
  <c r="H87" i="5" s="1"/>
  <c r="P56" i="75"/>
  <c r="P22" i="75"/>
  <c r="P122" i="75"/>
  <c r="Q122" i="75" s="1"/>
  <c r="V122" i="75" s="1"/>
  <c r="H123" i="5" s="1"/>
  <c r="W67" i="5"/>
  <c r="W44" i="5"/>
  <c r="W35" i="5"/>
  <c r="W8" i="5"/>
  <c r="J63" i="4"/>
  <c r="AB64" i="5" s="1"/>
  <c r="J29" i="4"/>
  <c r="AB30" i="5" s="1"/>
  <c r="W119" i="5"/>
  <c r="F116" i="3"/>
  <c r="N117" i="5" s="1"/>
  <c r="F111" i="3"/>
  <c r="N112" i="5" s="1"/>
  <c r="AG103" i="3"/>
  <c r="T104" i="5" s="1"/>
  <c r="I102" i="3"/>
  <c r="O103" i="5" s="1"/>
  <c r="T96" i="3"/>
  <c r="U96" i="3" s="1"/>
  <c r="W94" i="5"/>
  <c r="W83" i="5"/>
  <c r="W81" i="5"/>
  <c r="W74" i="5"/>
  <c r="S67" i="3"/>
  <c r="V67" i="3" s="1"/>
  <c r="R68" i="5" s="1"/>
  <c r="AJ56" i="3"/>
  <c r="U57" i="5" s="1"/>
  <c r="W48" i="5"/>
  <c r="AG31" i="3"/>
  <c r="T32" i="5" s="1"/>
  <c r="W23" i="5"/>
  <c r="W19" i="5"/>
  <c r="AJ14" i="3"/>
  <c r="U15" i="5" s="1"/>
  <c r="S12" i="3"/>
  <c r="V12" i="3" s="1"/>
  <c r="R13" i="5" s="1"/>
  <c r="F120" i="3"/>
  <c r="N121" i="5" s="1"/>
  <c r="F134" i="3"/>
  <c r="N135" i="5" s="1"/>
  <c r="F121" i="3"/>
  <c r="T96" i="75"/>
  <c r="F97" i="5" s="1"/>
  <c r="T94" i="75"/>
  <c r="F95" i="5" s="1"/>
  <c r="Z93" i="75"/>
  <c r="K94" i="5" s="1"/>
  <c r="P73" i="75"/>
  <c r="Q73" i="75" s="1"/>
  <c r="V73" i="75" s="1"/>
  <c r="H74" i="5" s="1"/>
  <c r="P67" i="75"/>
  <c r="Q67" i="75" s="1"/>
  <c r="V67" i="75" s="1"/>
  <c r="H68" i="5" s="1"/>
  <c r="H66" i="75"/>
  <c r="I66" i="75" s="1"/>
  <c r="U66" i="75" s="1"/>
  <c r="G67" i="5" s="1"/>
  <c r="T56" i="75"/>
  <c r="F57" i="5" s="1"/>
  <c r="Z53" i="75"/>
  <c r="K54" i="5" s="1"/>
  <c r="Z31" i="75"/>
  <c r="K32" i="5" s="1"/>
  <c r="AC19" i="75"/>
  <c r="AD19" i="75" s="1"/>
  <c r="L20" i="5" s="1"/>
  <c r="P11" i="75"/>
  <c r="Q11" i="75" s="1"/>
  <c r="V11" i="75" s="1"/>
  <c r="H12" i="5" s="1"/>
  <c r="H137" i="75"/>
  <c r="I137" i="75" s="1"/>
  <c r="U137" i="75" s="1"/>
  <c r="G138" i="5" s="1"/>
  <c r="AC135" i="75"/>
  <c r="J136" i="5" s="1"/>
  <c r="W91" i="5"/>
  <c r="W87" i="5"/>
  <c r="W12" i="5"/>
  <c r="W133" i="5"/>
  <c r="W123" i="5"/>
  <c r="W116" i="5"/>
  <c r="AG114" i="3"/>
  <c r="T115" i="5" s="1"/>
  <c r="AJ111" i="3"/>
  <c r="U112" i="5" s="1"/>
  <c r="W111" i="5"/>
  <c r="W98" i="5"/>
  <c r="W85" i="5"/>
  <c r="W76" i="5"/>
  <c r="W69" i="5"/>
  <c r="W64" i="5"/>
  <c r="AG56" i="3"/>
  <c r="T57" i="5" s="1"/>
  <c r="W49" i="5"/>
  <c r="W46" i="5"/>
  <c r="I45" i="3"/>
  <c r="O46" i="5" s="1"/>
  <c r="W37" i="5"/>
  <c r="W29" i="5"/>
  <c r="W21" i="5"/>
  <c r="AG19" i="3"/>
  <c r="T20" i="5" s="1"/>
  <c r="W16" i="5"/>
  <c r="W138" i="5"/>
  <c r="W136" i="5"/>
  <c r="AJ134" i="3"/>
  <c r="U135" i="5" s="1"/>
  <c r="W134" i="5"/>
  <c r="W131" i="5"/>
  <c r="Z118" i="75"/>
  <c r="K119" i="5" s="1"/>
  <c r="Q99" i="75"/>
  <c r="V99" i="75" s="1"/>
  <c r="H100" i="5" s="1"/>
  <c r="Q76" i="75"/>
  <c r="V76" i="75" s="1"/>
  <c r="H77" i="5" s="1"/>
  <c r="Z68" i="75"/>
  <c r="K69" i="5" s="1"/>
  <c r="Z16" i="75"/>
  <c r="K17" i="5" s="1"/>
  <c r="T127" i="75"/>
  <c r="F128" i="5" s="1"/>
  <c r="P125" i="75"/>
  <c r="AJ76" i="3"/>
  <c r="U77" i="5" s="1"/>
  <c r="AJ43" i="3"/>
  <c r="U44" i="5" s="1"/>
  <c r="AC87" i="75"/>
  <c r="AC96" i="75"/>
  <c r="J97" i="5" s="1"/>
  <c r="AC89" i="75"/>
  <c r="J90" i="5" s="1"/>
  <c r="AC100" i="75"/>
  <c r="AC64" i="75"/>
  <c r="J65" i="5" s="1"/>
  <c r="AC82" i="75"/>
  <c r="J83" i="5" s="1"/>
  <c r="AC51" i="75"/>
  <c r="J52" i="5" s="1"/>
  <c r="AC130" i="75"/>
  <c r="J131" i="5" s="1"/>
  <c r="AC125" i="75"/>
  <c r="J126" i="5" s="1"/>
  <c r="AC123" i="75"/>
  <c r="J124" i="5" s="1"/>
  <c r="AC114" i="75"/>
  <c r="J115" i="5" s="1"/>
  <c r="AC112" i="75"/>
  <c r="AC111" i="75"/>
  <c r="J112" i="5" s="1"/>
  <c r="AC110" i="75"/>
  <c r="J111" i="5" s="1"/>
  <c r="AC105" i="75"/>
  <c r="J106" i="5" s="1"/>
  <c r="AC104" i="75"/>
  <c r="J105" i="5" s="1"/>
  <c r="AC79" i="75"/>
  <c r="J80" i="5" s="1"/>
  <c r="AC22" i="75"/>
  <c r="J23" i="5" s="1"/>
  <c r="T104" i="3"/>
  <c r="U104" i="3" s="1"/>
  <c r="V104" i="3" s="1"/>
  <c r="R105" i="5" s="1"/>
  <c r="T6" i="3"/>
  <c r="U6" i="3" s="1"/>
  <c r="V6" i="3" s="1"/>
  <c r="R7" i="5" s="1"/>
  <c r="S92" i="3"/>
  <c r="S84" i="3"/>
  <c r="T66" i="3"/>
  <c r="U66" i="3" s="1"/>
  <c r="T62" i="3"/>
  <c r="U62" i="3" s="1"/>
  <c r="V62" i="3" s="1"/>
  <c r="R63" i="5" s="1"/>
  <c r="T132" i="3"/>
  <c r="U132" i="3" s="1"/>
  <c r="V132" i="3" s="1"/>
  <c r="R133" i="5" s="1"/>
  <c r="T115" i="3"/>
  <c r="U115" i="3" s="1"/>
  <c r="S112" i="3"/>
  <c r="T111" i="3"/>
  <c r="U111" i="3" s="1"/>
  <c r="V111" i="3" s="1"/>
  <c r="R112" i="5" s="1"/>
  <c r="S109" i="3"/>
  <c r="V109" i="3" s="1"/>
  <c r="R110" i="5" s="1"/>
  <c r="T108" i="3"/>
  <c r="U108" i="3" s="1"/>
  <c r="T74" i="3"/>
  <c r="U74" i="3" s="1"/>
  <c r="S48" i="3"/>
  <c r="V48" i="3" s="1"/>
  <c r="R49" i="5" s="1"/>
  <c r="S15" i="3"/>
  <c r="V15" i="3" s="1"/>
  <c r="R16" i="5" s="1"/>
  <c r="S123" i="3"/>
  <c r="S116" i="3"/>
  <c r="V116" i="3" s="1"/>
  <c r="R117" i="5" s="1"/>
  <c r="T10" i="3"/>
  <c r="U10" i="3" s="1"/>
  <c r="V10" i="3" s="1"/>
  <c r="R11" i="5" s="1"/>
  <c r="S4" i="3"/>
  <c r="V4" i="3" s="1"/>
  <c r="R5" i="5" s="1"/>
  <c r="T33" i="3"/>
  <c r="U33" i="3" s="1"/>
  <c r="T119" i="3"/>
  <c r="U119" i="3" s="1"/>
  <c r="V119" i="3" s="1"/>
  <c r="R120" i="5" s="1"/>
  <c r="S117" i="3"/>
  <c r="V117" i="3" s="1"/>
  <c r="R118" i="5" s="1"/>
  <c r="T103" i="3"/>
  <c r="U103" i="3" s="1"/>
  <c r="S88" i="3"/>
  <c r="S36" i="3"/>
  <c r="V36" i="3" s="1"/>
  <c r="R37" i="5" s="1"/>
  <c r="T28" i="3"/>
  <c r="U28" i="3" s="1"/>
  <c r="V28" i="3" s="1"/>
  <c r="R29" i="5" s="1"/>
  <c r="S19" i="3"/>
  <c r="V19" i="3" s="1"/>
  <c r="R20" i="5" s="1"/>
  <c r="T14" i="3"/>
  <c r="U14" i="3" s="1"/>
  <c r="S134" i="3"/>
  <c r="V134" i="3" s="1"/>
  <c r="R135" i="5" s="1"/>
  <c r="G107" i="4"/>
  <c r="AA108" i="5" s="1"/>
  <c r="G104" i="4"/>
  <c r="G114" i="4"/>
  <c r="AA115" i="5" s="1"/>
  <c r="G110" i="4"/>
  <c r="G101" i="4"/>
  <c r="AA102" i="5" s="1"/>
  <c r="G79" i="4"/>
  <c r="G77" i="4"/>
  <c r="G84" i="4"/>
  <c r="AA85" i="5" s="1"/>
  <c r="G87" i="4"/>
  <c r="AA88" i="5" s="1"/>
  <c r="G26" i="4"/>
  <c r="AA27" i="5" s="1"/>
  <c r="G22" i="4"/>
  <c r="AA23" i="5" s="1"/>
  <c r="G4" i="4"/>
  <c r="AA5" i="5" s="1"/>
  <c r="H11" i="75"/>
  <c r="I11" i="75" s="1"/>
  <c r="U11" i="75" s="1"/>
  <c r="G12" i="5" s="1"/>
  <c r="H87" i="75"/>
  <c r="I87" i="75" s="1"/>
  <c r="U87" i="75" s="1"/>
  <c r="G88" i="5" s="1"/>
  <c r="H91" i="75"/>
  <c r="I91" i="75" s="1"/>
  <c r="U91" i="75" s="1"/>
  <c r="G92" i="5" s="1"/>
  <c r="H84" i="75"/>
  <c r="I84" i="75" s="1"/>
  <c r="U84" i="75" s="1"/>
  <c r="G85" i="5" s="1"/>
  <c r="H58" i="75"/>
  <c r="I58" i="75" s="1"/>
  <c r="U58" i="75" s="1"/>
  <c r="G59" i="5" s="1"/>
  <c r="H19" i="75"/>
  <c r="I19" i="75" s="1"/>
  <c r="U19" i="75" s="1"/>
  <c r="G20" i="5" s="1"/>
  <c r="T72" i="75"/>
  <c r="F73" i="5" s="1"/>
  <c r="T70" i="75"/>
  <c r="F71" i="5" s="1"/>
  <c r="T47" i="75"/>
  <c r="F48" i="5" s="1"/>
  <c r="T18" i="75"/>
  <c r="F19" i="5" s="1"/>
  <c r="T8" i="75"/>
  <c r="F9" i="5" s="1"/>
  <c r="T57" i="75"/>
  <c r="F58" i="5" s="1"/>
  <c r="T19" i="75"/>
  <c r="F20" i="5" s="1"/>
  <c r="T109" i="75"/>
  <c r="F110" i="5" s="1"/>
  <c r="T100" i="75"/>
  <c r="F101" i="5" s="1"/>
  <c r="T63" i="75"/>
  <c r="F64" i="5" s="1"/>
  <c r="T39" i="75"/>
  <c r="F40" i="5" s="1"/>
  <c r="T12" i="75"/>
  <c r="F13" i="5" s="1"/>
  <c r="T10" i="75"/>
  <c r="F11" i="5" s="1"/>
  <c r="T130" i="75"/>
  <c r="F131" i="5" s="1"/>
  <c r="H118" i="75"/>
  <c r="I118" i="75" s="1"/>
  <c r="U118" i="75" s="1"/>
  <c r="G119" i="5" s="1"/>
  <c r="H104" i="75"/>
  <c r="I104" i="75" s="1"/>
  <c r="U104" i="75" s="1"/>
  <c r="G105" i="5" s="1"/>
  <c r="H95" i="75"/>
  <c r="I95" i="75" s="1"/>
  <c r="U95" i="75" s="1"/>
  <c r="G96" i="5" s="1"/>
  <c r="H79" i="75"/>
  <c r="I79" i="75" s="1"/>
  <c r="U79" i="75" s="1"/>
  <c r="G80" i="5" s="1"/>
  <c r="H73" i="75"/>
  <c r="I73" i="75" s="1"/>
  <c r="U73" i="75" s="1"/>
  <c r="G74" i="5" s="1"/>
  <c r="H56" i="75"/>
  <c r="I56" i="75" s="1"/>
  <c r="U56" i="75" s="1"/>
  <c r="G57" i="5" s="1"/>
  <c r="H29" i="75"/>
  <c r="I29" i="75" s="1"/>
  <c r="U29" i="75" s="1"/>
  <c r="G30" i="5" s="1"/>
  <c r="H112" i="75"/>
  <c r="I112" i="75" s="1"/>
  <c r="U112" i="75" s="1"/>
  <c r="G113" i="5" s="1"/>
  <c r="H103" i="75"/>
  <c r="I103" i="75" s="1"/>
  <c r="U103" i="75" s="1"/>
  <c r="G104" i="5" s="1"/>
  <c r="H89" i="75"/>
  <c r="I89" i="75" s="1"/>
  <c r="U89" i="75" s="1"/>
  <c r="G90" i="5" s="1"/>
  <c r="H39" i="75"/>
  <c r="I39" i="75" s="1"/>
  <c r="U39" i="75" s="1"/>
  <c r="G40" i="5" s="1"/>
  <c r="H6" i="75"/>
  <c r="I6" i="75" s="1"/>
  <c r="U6" i="75" s="1"/>
  <c r="G7" i="5" s="1"/>
  <c r="H5" i="75"/>
  <c r="I5" i="75" s="1"/>
  <c r="U5" i="75" s="1"/>
  <c r="G6" i="5" s="1"/>
  <c r="H68" i="75"/>
  <c r="I68" i="75" s="1"/>
  <c r="U68" i="75" s="1"/>
  <c r="G69" i="5" s="1"/>
  <c r="H54" i="75"/>
  <c r="I54" i="75" s="1"/>
  <c r="U54" i="75" s="1"/>
  <c r="G55" i="5" s="1"/>
  <c r="H43" i="75"/>
  <c r="I43" i="75" s="1"/>
  <c r="U43" i="75" s="1"/>
  <c r="G44" i="5" s="1"/>
  <c r="H38" i="75"/>
  <c r="I38" i="75" s="1"/>
  <c r="U38" i="75" s="1"/>
  <c r="G39" i="5" s="1"/>
  <c r="H37" i="75"/>
  <c r="I37" i="75" s="1"/>
  <c r="U37" i="75" s="1"/>
  <c r="G38" i="5" s="1"/>
  <c r="H33" i="75"/>
  <c r="I33" i="75" s="1"/>
  <c r="U33" i="75" s="1"/>
  <c r="G34" i="5" s="1"/>
  <c r="H135" i="75"/>
  <c r="I135" i="75" s="1"/>
  <c r="U135" i="75" s="1"/>
  <c r="G136" i="5" s="1"/>
  <c r="H111" i="75"/>
  <c r="I111" i="75" s="1"/>
  <c r="U111" i="75" s="1"/>
  <c r="G112" i="5" s="1"/>
  <c r="S64" i="4"/>
  <c r="S62" i="4"/>
  <c r="S43" i="4"/>
  <c r="AE44" i="5" s="1"/>
  <c r="S25" i="4"/>
  <c r="AE26" i="5" s="1"/>
  <c r="S29" i="4"/>
  <c r="AE30" i="5" s="1"/>
  <c r="S134" i="4"/>
  <c r="AE135" i="5" s="1"/>
  <c r="S84" i="4"/>
  <c r="AE85" i="5" s="1"/>
  <c r="S19" i="4"/>
  <c r="AE20" i="5" s="1"/>
  <c r="S5" i="4"/>
  <c r="AE6" i="5" s="1"/>
  <c r="S32" i="4"/>
  <c r="AE33" i="5" s="1"/>
  <c r="S27" i="4"/>
  <c r="AE28" i="5" s="1"/>
  <c r="S20" i="4"/>
  <c r="AE21" i="5" s="1"/>
  <c r="S18" i="4"/>
  <c r="AE19" i="5" s="1"/>
  <c r="S16" i="4"/>
  <c r="AE17" i="5" s="1"/>
  <c r="S137" i="4"/>
  <c r="AE138" i="5" s="1"/>
  <c r="S132" i="4"/>
  <c r="AE133" i="5" s="1"/>
  <c r="S44" i="4"/>
  <c r="AE45" i="5" s="1"/>
  <c r="S42" i="4"/>
  <c r="AE43" i="5" s="1"/>
  <c r="S31" i="4"/>
  <c r="AE32" i="5" s="1"/>
  <c r="S13" i="4"/>
  <c r="AE14" i="5" s="1"/>
  <c r="P14" i="4"/>
  <c r="AD15" i="5" s="1"/>
  <c r="P119" i="4"/>
  <c r="AD120" i="5" s="1"/>
  <c r="P34" i="4"/>
  <c r="AD35" i="5" s="1"/>
  <c r="P25" i="4"/>
  <c r="AD26" i="5" s="1"/>
  <c r="P134" i="4"/>
  <c r="AD135" i="5" s="1"/>
  <c r="P115" i="4"/>
  <c r="AD116" i="5" s="1"/>
  <c r="P103" i="4"/>
  <c r="AD104" i="5" s="1"/>
  <c r="P28" i="4"/>
  <c r="AD29" i="5" s="1"/>
  <c r="P125" i="4"/>
  <c r="AD126" i="5" s="1"/>
  <c r="P123" i="4"/>
  <c r="AD124" i="5" s="1"/>
  <c r="P4" i="4"/>
  <c r="AD5" i="5" s="1"/>
  <c r="P132" i="4"/>
  <c r="AD133" i="5" s="1"/>
  <c r="P6" i="4"/>
  <c r="AD7" i="5" s="1"/>
  <c r="J116" i="4"/>
  <c r="AB117" i="5" s="1"/>
  <c r="J135" i="4"/>
  <c r="AB136" i="5" s="1"/>
  <c r="J133" i="4"/>
  <c r="AB134" i="5" s="1"/>
  <c r="J120" i="4"/>
  <c r="AB121" i="5" s="1"/>
  <c r="J127" i="4"/>
  <c r="AB128" i="5" s="1"/>
  <c r="J125" i="4"/>
  <c r="AB126" i="5" s="1"/>
  <c r="J123" i="4"/>
  <c r="AB124" i="5" s="1"/>
  <c r="J121" i="4"/>
  <c r="AB122" i="5" s="1"/>
  <c r="J104" i="4"/>
  <c r="AB105" i="5" s="1"/>
  <c r="J68" i="4"/>
  <c r="AB69" i="5" s="1"/>
  <c r="J85" i="4"/>
  <c r="AB86" i="5" s="1"/>
  <c r="J83" i="4"/>
  <c r="AB84" i="5" s="1"/>
  <c r="J64" i="4"/>
  <c r="AB65" i="5" s="1"/>
  <c r="J62" i="4"/>
  <c r="AB63" i="5" s="1"/>
  <c r="J60" i="4"/>
  <c r="AB61" i="5" s="1"/>
  <c r="J52" i="4"/>
  <c r="AB53" i="5" s="1"/>
  <c r="J54" i="4"/>
  <c r="AB55" i="5" s="1"/>
  <c r="J45" i="4"/>
  <c r="AB46" i="5" s="1"/>
  <c r="J43" i="4"/>
  <c r="AB44" i="5" s="1"/>
  <c r="J39" i="4"/>
  <c r="AB40" i="5" s="1"/>
  <c r="J37" i="4"/>
  <c r="AB38" i="5" s="1"/>
  <c r="J38" i="4"/>
  <c r="AB39" i="5" s="1"/>
  <c r="J33" i="4"/>
  <c r="AB34" i="5" s="1"/>
  <c r="J21" i="4"/>
  <c r="AB22" i="5" s="1"/>
  <c r="J19" i="4"/>
  <c r="AB20" i="5" s="1"/>
  <c r="J17" i="4"/>
  <c r="AB18" i="5" s="1"/>
  <c r="J25" i="4"/>
  <c r="AB26" i="5" s="1"/>
  <c r="J10" i="4"/>
  <c r="AB11" i="5" s="1"/>
  <c r="J9" i="4"/>
  <c r="AB10" i="5" s="1"/>
  <c r="AB132" i="5"/>
  <c r="K131" i="4"/>
  <c r="AC132" i="5" s="1"/>
  <c r="J65" i="4"/>
  <c r="AB66" i="5" s="1"/>
  <c r="J31" i="4"/>
  <c r="AB32" i="5" s="1"/>
  <c r="P126" i="3"/>
  <c r="P127" i="5" s="1"/>
  <c r="P136" i="3"/>
  <c r="P137" i="5" s="1"/>
  <c r="P125" i="3"/>
  <c r="P126" i="5" s="1"/>
  <c r="P89" i="3"/>
  <c r="P90" i="5" s="1"/>
  <c r="P88" i="3"/>
  <c r="P89" i="5" s="1"/>
  <c r="P35" i="3"/>
  <c r="P36" i="5" s="1"/>
  <c r="P10" i="3"/>
  <c r="P11" i="5" s="1"/>
  <c r="F114" i="3"/>
  <c r="N115" i="5" s="1"/>
  <c r="F103" i="3"/>
  <c r="N104" i="5" s="1"/>
  <c r="F102" i="3"/>
  <c r="N103" i="5" s="1"/>
  <c r="F98" i="3"/>
  <c r="N99" i="5" s="1"/>
  <c r="F65" i="3"/>
  <c r="N66" i="5" s="1"/>
  <c r="F64" i="3"/>
  <c r="N65" i="5" s="1"/>
  <c r="F60" i="3"/>
  <c r="N61" i="5" s="1"/>
  <c r="F56" i="3"/>
  <c r="N57" i="5" s="1"/>
  <c r="F45" i="3"/>
  <c r="N46" i="5" s="1"/>
  <c r="F44" i="3"/>
  <c r="N45" i="5" s="1"/>
  <c r="F40" i="3"/>
  <c r="N41" i="5" s="1"/>
  <c r="F30" i="3"/>
  <c r="N31" i="5" s="1"/>
  <c r="F28" i="3"/>
  <c r="N29" i="5" s="1"/>
  <c r="F23" i="3"/>
  <c r="N24" i="5" s="1"/>
  <c r="F19" i="3"/>
  <c r="N20" i="5" s="1"/>
  <c r="F16" i="3"/>
  <c r="N17" i="5" s="1"/>
  <c r="F15" i="3"/>
  <c r="N16" i="5" s="1"/>
  <c r="F133" i="3"/>
  <c r="N134" i="5" s="1"/>
  <c r="F125" i="3"/>
  <c r="I111" i="3"/>
  <c r="O112" i="5" s="1"/>
  <c r="I90" i="3"/>
  <c r="O91" i="5" s="1"/>
  <c r="I83" i="3"/>
  <c r="O84" i="5" s="1"/>
  <c r="I79" i="3"/>
  <c r="O80" i="5" s="1"/>
  <c r="I73" i="3"/>
  <c r="O74" i="5" s="1"/>
  <c r="I49" i="3"/>
  <c r="O50" i="5" s="1"/>
  <c r="I5" i="3"/>
  <c r="O6" i="5" s="1"/>
  <c r="I110" i="3"/>
  <c r="O111" i="5" s="1"/>
  <c r="I105" i="3"/>
  <c r="O106" i="5" s="1"/>
  <c r="I91" i="3"/>
  <c r="O92" i="5" s="1"/>
  <c r="I61" i="3"/>
  <c r="O62" i="5" s="1"/>
  <c r="I48" i="3"/>
  <c r="O49" i="5" s="1"/>
  <c r="I41" i="3"/>
  <c r="O42" i="5" s="1"/>
  <c r="I35" i="3"/>
  <c r="O36" i="5" s="1"/>
  <c r="I124" i="3"/>
  <c r="O125" i="5" s="1"/>
  <c r="I119" i="3"/>
  <c r="O120" i="5" s="1"/>
  <c r="I106" i="3"/>
  <c r="O107" i="5" s="1"/>
  <c r="I117" i="3"/>
  <c r="O118" i="5" s="1"/>
  <c r="I99" i="3"/>
  <c r="O100" i="5" s="1"/>
  <c r="I97" i="3"/>
  <c r="O98" i="5" s="1"/>
  <c r="I72" i="3"/>
  <c r="O73" i="5" s="1"/>
  <c r="I57" i="3"/>
  <c r="O58" i="5" s="1"/>
  <c r="I27" i="3"/>
  <c r="O28" i="5" s="1"/>
  <c r="I137" i="3"/>
  <c r="O138" i="5" s="1"/>
  <c r="I121" i="3"/>
  <c r="O122" i="5" s="1"/>
  <c r="I32" i="3"/>
  <c r="O33" i="5" s="1"/>
  <c r="I50" i="3"/>
  <c r="O51" i="5" s="1"/>
  <c r="X6" i="4"/>
  <c r="AF7" i="5" s="1"/>
  <c r="X74" i="4"/>
  <c r="AF75" i="5" s="1"/>
  <c r="X63" i="4"/>
  <c r="AF64" i="5" s="1"/>
  <c r="X55" i="4"/>
  <c r="AF56" i="5" s="1"/>
  <c r="X24" i="4"/>
  <c r="AF25" i="5" s="1"/>
  <c r="X40" i="4"/>
  <c r="AF41" i="5" s="1"/>
  <c r="X39" i="4"/>
  <c r="AF40" i="5" s="1"/>
  <c r="X18" i="4"/>
  <c r="AF19" i="5" s="1"/>
  <c r="X16" i="4"/>
  <c r="AF17" i="5" s="1"/>
  <c r="X9" i="4"/>
  <c r="AF10" i="5" s="1"/>
  <c r="X8" i="4"/>
  <c r="AF9" i="5" s="1"/>
  <c r="X54" i="4"/>
  <c r="AF55" i="5" s="1"/>
  <c r="AD41" i="3"/>
  <c r="S42" i="5" s="1"/>
  <c r="S115" i="5"/>
  <c r="AD102" i="3"/>
  <c r="AD98" i="3"/>
  <c r="AJ119" i="3"/>
  <c r="U120" i="5" s="1"/>
  <c r="AJ115" i="3"/>
  <c r="U116" i="5" s="1"/>
  <c r="AJ107" i="3"/>
  <c r="U108" i="5" s="1"/>
  <c r="AJ95" i="3"/>
  <c r="U96" i="5" s="1"/>
  <c r="AJ79" i="3"/>
  <c r="U80" i="5" s="1"/>
  <c r="AJ62" i="3"/>
  <c r="U63" i="5" s="1"/>
  <c r="AJ58" i="3"/>
  <c r="U59" i="5" s="1"/>
  <c r="AJ31" i="3"/>
  <c r="U32" i="5" s="1"/>
  <c r="AJ24" i="3"/>
  <c r="U25" i="5" s="1"/>
  <c r="AJ21" i="3"/>
  <c r="U22" i="5" s="1"/>
  <c r="AJ18" i="3"/>
  <c r="U19" i="5" s="1"/>
  <c r="AJ15" i="3"/>
  <c r="U16" i="5" s="1"/>
  <c r="AJ67" i="3"/>
  <c r="U68" i="5" s="1"/>
  <c r="AJ54" i="3"/>
  <c r="U55" i="5" s="1"/>
  <c r="AJ53" i="3"/>
  <c r="U54" i="5" s="1"/>
  <c r="AJ42" i="3"/>
  <c r="U43" i="5" s="1"/>
  <c r="AJ35" i="3"/>
  <c r="U36" i="5" s="1"/>
  <c r="AJ136" i="3"/>
  <c r="U137" i="5" s="1"/>
  <c r="AJ121" i="3"/>
  <c r="U122" i="5" s="1"/>
  <c r="AJ92" i="3"/>
  <c r="U93" i="5" s="1"/>
  <c r="AJ129" i="3"/>
  <c r="U130" i="5" s="1"/>
  <c r="AJ125" i="3"/>
  <c r="U126" i="5" s="1"/>
  <c r="AG102" i="3"/>
  <c r="T103" i="5" s="1"/>
  <c r="AG98" i="3"/>
  <c r="T99" i="5" s="1"/>
  <c r="AG90" i="3"/>
  <c r="T91" i="5" s="1"/>
  <c r="AG61" i="3"/>
  <c r="T62" i="5" s="1"/>
  <c r="AG6" i="3"/>
  <c r="T7" i="5" s="1"/>
  <c r="AG127" i="3"/>
  <c r="T128" i="5" s="1"/>
  <c r="AG117" i="3"/>
  <c r="T118" i="5" s="1"/>
  <c r="AG81" i="3"/>
  <c r="T82" i="5" s="1"/>
  <c r="AG78" i="3"/>
  <c r="T79" i="5" s="1"/>
  <c r="AG65" i="3"/>
  <c r="T66" i="5" s="1"/>
  <c r="AG51" i="3"/>
  <c r="T52" i="5" s="1"/>
  <c r="AG30" i="3"/>
  <c r="T31" i="5" s="1"/>
  <c r="AG14" i="3"/>
  <c r="T15" i="5" s="1"/>
  <c r="AG134" i="3"/>
  <c r="T135" i="5" s="1"/>
  <c r="AG123" i="3"/>
  <c r="T124" i="5" s="1"/>
  <c r="AG111" i="3"/>
  <c r="T112" i="5" s="1"/>
  <c r="AG118" i="3"/>
  <c r="T119" i="5" s="1"/>
  <c r="AG115" i="3"/>
  <c r="T116" i="5" s="1"/>
  <c r="AG107" i="3"/>
  <c r="T108" i="5" s="1"/>
  <c r="AG58" i="3"/>
  <c r="T59" i="5" s="1"/>
  <c r="AG42" i="3"/>
  <c r="T43" i="5" s="1"/>
  <c r="AG24" i="3"/>
  <c r="T25" i="5" s="1"/>
  <c r="AG133" i="3"/>
  <c r="T134" i="5" s="1"/>
  <c r="P75" i="3"/>
  <c r="P76" i="5" s="1"/>
  <c r="P85" i="3"/>
  <c r="P86" i="5" s="1"/>
  <c r="P84" i="3"/>
  <c r="P85" i="5" s="1"/>
  <c r="P22" i="3"/>
  <c r="P23" i="5" s="1"/>
  <c r="F94" i="3"/>
  <c r="N95" i="5" s="1"/>
  <c r="F105" i="3"/>
  <c r="N106" i="5" s="1"/>
  <c r="F97" i="3"/>
  <c r="N98" i="5" s="1"/>
  <c r="F78" i="3"/>
  <c r="N79" i="5" s="1"/>
  <c r="F37" i="3"/>
  <c r="N38" i="5" s="1"/>
  <c r="AC127" i="75"/>
  <c r="J128" i="5" s="1"/>
  <c r="AC99" i="75"/>
  <c r="J100" i="5" s="1"/>
  <c r="AC34" i="75"/>
  <c r="J35" i="5" s="1"/>
  <c r="AC95" i="75"/>
  <c r="J96" i="5" s="1"/>
  <c r="AC35" i="75"/>
  <c r="J36" i="5" s="1"/>
  <c r="AC81" i="75"/>
  <c r="J82" i="5" s="1"/>
  <c r="AC10" i="75"/>
  <c r="J11" i="5" s="1"/>
  <c r="AC77" i="75"/>
  <c r="AD77" i="75" s="1"/>
  <c r="L78" i="5" s="1"/>
  <c r="AC73" i="75"/>
  <c r="J74" i="5" s="1"/>
  <c r="AC43" i="75"/>
  <c r="J44" i="5" s="1"/>
  <c r="P119" i="75"/>
  <c r="Q119" i="75" s="1"/>
  <c r="V119" i="75" s="1"/>
  <c r="P117" i="75"/>
  <c r="Q117" i="75" s="1"/>
  <c r="V117" i="75" s="1"/>
  <c r="P115" i="75"/>
  <c r="Q115" i="75" s="1"/>
  <c r="V115" i="75" s="1"/>
  <c r="H116" i="5" s="1"/>
  <c r="Q135" i="75"/>
  <c r="V135" i="75" s="1"/>
  <c r="H136" i="5" s="1"/>
  <c r="Q127" i="75"/>
  <c r="V127" i="75" s="1"/>
  <c r="H128" i="5" s="1"/>
  <c r="AA105" i="5"/>
  <c r="K104" i="4"/>
  <c r="AC105" i="5" s="1"/>
  <c r="T113" i="3"/>
  <c r="U113" i="3" s="1"/>
  <c r="S113" i="3"/>
  <c r="AD82" i="3"/>
  <c r="AQ82" i="3" s="1"/>
  <c r="T50" i="3"/>
  <c r="U50" i="3" s="1"/>
  <c r="S50" i="3"/>
  <c r="S119" i="4"/>
  <c r="AE120" i="5" s="1"/>
  <c r="P107" i="4"/>
  <c r="AD108" i="5" s="1"/>
  <c r="X80" i="4"/>
  <c r="AF81" i="5" s="1"/>
  <c r="P117" i="4"/>
  <c r="AD118" i="5" s="1"/>
  <c r="G116" i="4"/>
  <c r="G112" i="4"/>
  <c r="J111" i="4"/>
  <c r="AB112" i="5" s="1"/>
  <c r="X110" i="4"/>
  <c r="AF111" i="5" s="1"/>
  <c r="S108" i="4"/>
  <c r="P108" i="4"/>
  <c r="AD109" i="5" s="1"/>
  <c r="X107" i="4"/>
  <c r="AF108" i="5" s="1"/>
  <c r="S106" i="4"/>
  <c r="S105" i="4"/>
  <c r="AE106" i="5" s="1"/>
  <c r="J102" i="4"/>
  <c r="AB103" i="5" s="1"/>
  <c r="X96" i="4"/>
  <c r="AF97" i="5" s="1"/>
  <c r="X92" i="4"/>
  <c r="AF93" i="5" s="1"/>
  <c r="J89" i="4"/>
  <c r="AB90" i="5" s="1"/>
  <c r="G83" i="4"/>
  <c r="K83" i="4" s="1"/>
  <c r="AC84" i="5" s="1"/>
  <c r="X65" i="4"/>
  <c r="AF66" i="5" s="1"/>
  <c r="P64" i="4"/>
  <c r="AD65" i="5" s="1"/>
  <c r="X53" i="4"/>
  <c r="AF54" i="5" s="1"/>
  <c r="G39" i="4"/>
  <c r="K39" i="4" s="1"/>
  <c r="AC40" i="5" s="1"/>
  <c r="S38" i="4"/>
  <c r="AE39" i="5" s="1"/>
  <c r="P20" i="4"/>
  <c r="AD21" i="5" s="1"/>
  <c r="P16" i="4"/>
  <c r="AD17" i="5" s="1"/>
  <c r="X12" i="4"/>
  <c r="AF13" i="5" s="1"/>
  <c r="J11" i="4"/>
  <c r="AB12" i="5" s="1"/>
  <c r="P10" i="4"/>
  <c r="AD11" i="5" s="1"/>
  <c r="G129" i="4"/>
  <c r="AA130" i="5" s="1"/>
  <c r="P119" i="3"/>
  <c r="P120" i="5" s="1"/>
  <c r="I107" i="3"/>
  <c r="O108" i="5" s="1"/>
  <c r="T105" i="3"/>
  <c r="U105" i="3" s="1"/>
  <c r="S105" i="3"/>
  <c r="S101" i="3"/>
  <c r="V101" i="3" s="1"/>
  <c r="R102" i="5" s="1"/>
  <c r="T100" i="3"/>
  <c r="U100" i="3" s="1"/>
  <c r="S100" i="3"/>
  <c r="AJ99" i="3"/>
  <c r="U100" i="5" s="1"/>
  <c r="T97" i="3"/>
  <c r="U97" i="3" s="1"/>
  <c r="S97" i="3"/>
  <c r="AJ90" i="3"/>
  <c r="U91" i="5" s="1"/>
  <c r="AJ83" i="3"/>
  <c r="U84" i="5" s="1"/>
  <c r="F82" i="3"/>
  <c r="N83" i="5" s="1"/>
  <c r="I78" i="3"/>
  <c r="O79" i="5" s="1"/>
  <c r="AJ74" i="3"/>
  <c r="U75" i="5" s="1"/>
  <c r="AJ72" i="3"/>
  <c r="U73" i="5" s="1"/>
  <c r="P72" i="3"/>
  <c r="P73" i="5" s="1"/>
  <c r="AG71" i="3"/>
  <c r="T72" i="5" s="1"/>
  <c r="T30" i="3"/>
  <c r="U30" i="3" s="1"/>
  <c r="S30" i="3"/>
  <c r="S70" i="3"/>
  <c r="T70" i="3"/>
  <c r="U70" i="3" s="1"/>
  <c r="S58" i="3"/>
  <c r="T58" i="3"/>
  <c r="U58" i="3" s="1"/>
  <c r="J112" i="4"/>
  <c r="AB113" i="5" s="1"/>
  <c r="X102" i="4"/>
  <c r="AF103" i="5" s="1"/>
  <c r="G102" i="4"/>
  <c r="G91" i="4"/>
  <c r="S89" i="4"/>
  <c r="AE90" i="5" s="1"/>
  <c r="J87" i="4"/>
  <c r="AB88" i="5" s="1"/>
  <c r="P86" i="4"/>
  <c r="AD87" i="5" s="1"/>
  <c r="X71" i="4"/>
  <c r="AF72" i="5" s="1"/>
  <c r="P70" i="4"/>
  <c r="AD71" i="5" s="1"/>
  <c r="J70" i="4"/>
  <c r="AB71" i="5" s="1"/>
  <c r="X59" i="4"/>
  <c r="AF60" i="5" s="1"/>
  <c r="P58" i="4"/>
  <c r="AD59" i="5" s="1"/>
  <c r="J58" i="4"/>
  <c r="AB59" i="5" s="1"/>
  <c r="J56" i="4"/>
  <c r="AB57" i="5" s="1"/>
  <c r="J51" i="4"/>
  <c r="AB52" i="5" s="1"/>
  <c r="S50" i="4"/>
  <c r="AE51" i="5" s="1"/>
  <c r="G50" i="4"/>
  <c r="X49" i="4"/>
  <c r="AF50" i="5" s="1"/>
  <c r="J49" i="4"/>
  <c r="AB50" i="5" s="1"/>
  <c r="S48" i="4"/>
  <c r="AE49" i="5" s="1"/>
  <c r="X47" i="4"/>
  <c r="AF48" i="5" s="1"/>
  <c r="J41" i="4"/>
  <c r="AB42" i="5" s="1"/>
  <c r="G37" i="4"/>
  <c r="K37" i="4" s="1"/>
  <c r="AC38" i="5" s="1"/>
  <c r="J35" i="4"/>
  <c r="AB36" i="5" s="1"/>
  <c r="X34" i="4"/>
  <c r="S34" i="4"/>
  <c r="AE35" i="5" s="1"/>
  <c r="P32" i="4"/>
  <c r="AD33" i="5" s="1"/>
  <c r="X28" i="4"/>
  <c r="AF29" i="5" s="1"/>
  <c r="X26" i="4"/>
  <c r="AF27" i="5" s="1"/>
  <c r="P24" i="4"/>
  <c r="AD25" i="5" s="1"/>
  <c r="X22" i="4"/>
  <c r="AF23" i="5" s="1"/>
  <c r="G5" i="4"/>
  <c r="AA6" i="5" s="1"/>
  <c r="X4" i="4"/>
  <c r="AF5" i="5" s="1"/>
  <c r="X137" i="4"/>
  <c r="AF138" i="5" s="1"/>
  <c r="S135" i="4"/>
  <c r="AD118" i="3"/>
  <c r="I113" i="3"/>
  <c r="O114" i="5" s="1"/>
  <c r="AG110" i="3"/>
  <c r="T111" i="5" s="1"/>
  <c r="P104" i="3"/>
  <c r="P105" i="5" s="1"/>
  <c r="AJ103" i="3"/>
  <c r="U104" i="5" s="1"/>
  <c r="AG97" i="3"/>
  <c r="T98" i="5" s="1"/>
  <c r="F89" i="3"/>
  <c r="N90" i="5" s="1"/>
  <c r="AJ88" i="3"/>
  <c r="U89" i="5" s="1"/>
  <c r="I87" i="3"/>
  <c r="O88" i="5" s="1"/>
  <c r="AD86" i="3"/>
  <c r="T71" i="3"/>
  <c r="U71" i="3" s="1"/>
  <c r="S71" i="3"/>
  <c r="AG69" i="3"/>
  <c r="T70" i="5" s="1"/>
  <c r="AG62" i="3"/>
  <c r="T63" i="5" s="1"/>
  <c r="AD26" i="3"/>
  <c r="T54" i="3"/>
  <c r="U54" i="3" s="1"/>
  <c r="S54" i="3"/>
  <c r="J114" i="4"/>
  <c r="AB115" i="5" s="1"/>
  <c r="J106" i="4"/>
  <c r="AB107" i="5" s="1"/>
  <c r="P105" i="4"/>
  <c r="AD106" i="5" s="1"/>
  <c r="P76" i="4"/>
  <c r="AD77" i="5" s="1"/>
  <c r="X32" i="4"/>
  <c r="AF33" i="5" s="1"/>
  <c r="P112" i="3"/>
  <c r="P113" i="5" s="1"/>
  <c r="P108" i="3"/>
  <c r="P109" i="5" s="1"/>
  <c r="T80" i="3"/>
  <c r="U80" i="3" s="1"/>
  <c r="S80" i="3"/>
  <c r="AG66" i="3"/>
  <c r="T67" i="5" s="1"/>
  <c r="AD27" i="3"/>
  <c r="T25" i="3"/>
  <c r="U25" i="3" s="1"/>
  <c r="S25" i="3"/>
  <c r="P19" i="3"/>
  <c r="P20" i="5" s="1"/>
  <c r="S129" i="3"/>
  <c r="T129" i="3"/>
  <c r="U129" i="3" s="1"/>
  <c r="G24" i="4"/>
  <c r="AA25" i="5" s="1"/>
  <c r="J23" i="4"/>
  <c r="AB24" i="5" s="1"/>
  <c r="P22" i="4"/>
  <c r="AD23" i="5" s="1"/>
  <c r="X20" i="4"/>
  <c r="AF21" i="5" s="1"/>
  <c r="S14" i="4"/>
  <c r="AE15" i="5" s="1"/>
  <c r="J12" i="4"/>
  <c r="AB13" i="5" s="1"/>
  <c r="X11" i="4"/>
  <c r="AF12" i="5" s="1"/>
  <c r="X10" i="4"/>
  <c r="AF11" i="5" s="1"/>
  <c r="S7" i="4"/>
  <c r="AE8" i="5" s="1"/>
  <c r="G6" i="4"/>
  <c r="AA7" i="5" s="1"/>
  <c r="J137" i="4"/>
  <c r="AB138" i="5" s="1"/>
  <c r="J128" i="4"/>
  <c r="AB129" i="5" s="1"/>
  <c r="X126" i="4"/>
  <c r="AF127" i="5" s="1"/>
  <c r="J126" i="4"/>
  <c r="AB127" i="5" s="1"/>
  <c r="X125" i="4"/>
  <c r="AF126" i="5" s="1"/>
  <c r="J124" i="4"/>
  <c r="AB125" i="5" s="1"/>
  <c r="X123" i="4"/>
  <c r="AF124" i="5" s="1"/>
  <c r="X122" i="4"/>
  <c r="AF123" i="5" s="1"/>
  <c r="J122" i="4"/>
  <c r="AB123" i="5" s="1"/>
  <c r="S121" i="4"/>
  <c r="AE122" i="5" s="1"/>
  <c r="I101" i="3"/>
  <c r="O102" i="5" s="1"/>
  <c r="P99" i="3"/>
  <c r="P100" i="5" s="1"/>
  <c r="S118" i="4"/>
  <c r="J117" i="4"/>
  <c r="AB118" i="5" s="1"/>
  <c r="X116" i="4"/>
  <c r="AF117" i="5" s="1"/>
  <c r="S114" i="4"/>
  <c r="AE115" i="5" s="1"/>
  <c r="P114" i="4"/>
  <c r="AD115" i="5" s="1"/>
  <c r="X113" i="4"/>
  <c r="AF114" i="5" s="1"/>
  <c r="S112" i="4"/>
  <c r="AE113" i="5" s="1"/>
  <c r="P112" i="4"/>
  <c r="AD113" i="5" s="1"/>
  <c r="J110" i="4"/>
  <c r="AB111" i="5" s="1"/>
  <c r="P109" i="4"/>
  <c r="AD110" i="5" s="1"/>
  <c r="S104" i="4"/>
  <c r="AE105" i="5" s="1"/>
  <c r="S100" i="4"/>
  <c r="AE101" i="5" s="1"/>
  <c r="P100" i="4"/>
  <c r="AD101" i="5" s="1"/>
  <c r="G100" i="4"/>
  <c r="AA101" i="5" s="1"/>
  <c r="J99" i="4"/>
  <c r="AB100" i="5" s="1"/>
  <c r="J97" i="4"/>
  <c r="AB98" i="5" s="1"/>
  <c r="J95" i="4"/>
  <c r="AB96" i="5" s="1"/>
  <c r="J93" i="4"/>
  <c r="AB94" i="5" s="1"/>
  <c r="J91" i="4"/>
  <c r="AB92" i="5" s="1"/>
  <c r="G85" i="4"/>
  <c r="AA86" i="5" s="1"/>
  <c r="S82" i="4"/>
  <c r="AE83" i="5" s="1"/>
  <c r="G82" i="4"/>
  <c r="AA83" i="5" s="1"/>
  <c r="J81" i="4"/>
  <c r="AB82" i="5" s="1"/>
  <c r="J79" i="4"/>
  <c r="AB80" i="5" s="1"/>
  <c r="J75" i="4"/>
  <c r="AB76" i="5" s="1"/>
  <c r="S74" i="4"/>
  <c r="AE75" i="5" s="1"/>
  <c r="G74" i="4"/>
  <c r="AA75" i="5" s="1"/>
  <c r="J73" i="4"/>
  <c r="AB74" i="5" s="1"/>
  <c r="X72" i="4"/>
  <c r="AF73" i="5" s="1"/>
  <c r="P72" i="4"/>
  <c r="AD73" i="5" s="1"/>
  <c r="X69" i="4"/>
  <c r="AF70" i="5" s="1"/>
  <c r="X68" i="4"/>
  <c r="AF69" i="5" s="1"/>
  <c r="X67" i="4"/>
  <c r="AF68" i="5" s="1"/>
  <c r="J59" i="4"/>
  <c r="AB60" i="5" s="1"/>
  <c r="S58" i="4"/>
  <c r="AE59" i="5" s="1"/>
  <c r="X57" i="4"/>
  <c r="AF58" i="5" s="1"/>
  <c r="J57" i="4"/>
  <c r="AB58" i="5" s="1"/>
  <c r="S56" i="4"/>
  <c r="AE57" i="5" s="1"/>
  <c r="X51" i="4"/>
  <c r="AF52" i="5" s="1"/>
  <c r="P50" i="4"/>
  <c r="AD51" i="5" s="1"/>
  <c r="J50" i="4"/>
  <c r="AB51" i="5" s="1"/>
  <c r="J48" i="4"/>
  <c r="AB49" i="5" s="1"/>
  <c r="P47" i="4"/>
  <c r="AD48" i="5" s="1"/>
  <c r="X46" i="4"/>
  <c r="AF47" i="5" s="1"/>
  <c r="G46" i="4"/>
  <c r="K46" i="4" s="1"/>
  <c r="AC47" i="5" s="1"/>
  <c r="P42" i="4"/>
  <c r="AD43" i="5" s="1"/>
  <c r="S41" i="4"/>
  <c r="AE42" i="5" s="1"/>
  <c r="P41" i="4"/>
  <c r="AD42" i="5" s="1"/>
  <c r="G40" i="4"/>
  <c r="S36" i="4"/>
  <c r="AE37" i="5" s="1"/>
  <c r="J34" i="4"/>
  <c r="AB35" i="5" s="1"/>
  <c r="G33" i="4"/>
  <c r="AA34" i="5" s="1"/>
  <c r="P30" i="4"/>
  <c r="AD31" i="5" s="1"/>
  <c r="S23" i="4"/>
  <c r="AE24" i="5" s="1"/>
  <c r="P23" i="4"/>
  <c r="AD24" i="5" s="1"/>
  <c r="P18" i="4"/>
  <c r="AD19" i="5" s="1"/>
  <c r="J16" i="4"/>
  <c r="AB17" i="5" s="1"/>
  <c r="G15" i="4"/>
  <c r="AA16" i="5" s="1"/>
  <c r="P12" i="4"/>
  <c r="AD13" i="5" s="1"/>
  <c r="P8" i="4"/>
  <c r="AD9" i="5" s="1"/>
  <c r="J5" i="4"/>
  <c r="AB6" i="5" s="1"/>
  <c r="S4" i="4"/>
  <c r="AE5" i="5" s="1"/>
  <c r="P137" i="4"/>
  <c r="AD138" i="5" s="1"/>
  <c r="X136" i="4"/>
  <c r="AF137" i="5" s="1"/>
  <c r="J130" i="4"/>
  <c r="AB131" i="5" s="1"/>
  <c r="S129" i="4"/>
  <c r="AE130" i="5" s="1"/>
  <c r="AJ118" i="3"/>
  <c r="U119" i="5" s="1"/>
  <c r="I118" i="3"/>
  <c r="O119" i="5" s="1"/>
  <c r="I115" i="3"/>
  <c r="O116" i="5" s="1"/>
  <c r="F112" i="3"/>
  <c r="N113" i="5" s="1"/>
  <c r="I109" i="3"/>
  <c r="O110" i="5" s="1"/>
  <c r="F108" i="3"/>
  <c r="N109" i="5" s="1"/>
  <c r="AG106" i="3"/>
  <c r="T107" i="5" s="1"/>
  <c r="F104" i="3"/>
  <c r="N105" i="5" s="1"/>
  <c r="AD94" i="3"/>
  <c r="AG93" i="3"/>
  <c r="T94" i="5" s="1"/>
  <c r="AJ91" i="3"/>
  <c r="U92" i="5" s="1"/>
  <c r="I86" i="3"/>
  <c r="O87" i="5" s="1"/>
  <c r="F85" i="3"/>
  <c r="N86" i="5" s="1"/>
  <c r="AJ84" i="3"/>
  <c r="U85" i="5" s="1"/>
  <c r="AJ82" i="3"/>
  <c r="U83" i="5" s="1"/>
  <c r="P81" i="3"/>
  <c r="P82" i="5" s="1"/>
  <c r="AJ75" i="3"/>
  <c r="U76" i="5" s="1"/>
  <c r="I75" i="3"/>
  <c r="O76" i="5" s="1"/>
  <c r="AJ73" i="3"/>
  <c r="U74" i="5" s="1"/>
  <c r="F73" i="3"/>
  <c r="N74" i="5" s="1"/>
  <c r="P68" i="3"/>
  <c r="P69" i="5" s="1"/>
  <c r="AJ64" i="3"/>
  <c r="U65" i="5" s="1"/>
  <c r="P64" i="3"/>
  <c r="P65" i="5" s="1"/>
  <c r="P58" i="3"/>
  <c r="P59" i="5" s="1"/>
  <c r="P51" i="3"/>
  <c r="P52" i="5" s="1"/>
  <c r="AJ50" i="3"/>
  <c r="U51" i="5" s="1"/>
  <c r="AJ46" i="3"/>
  <c r="U47" i="5" s="1"/>
  <c r="T44" i="3"/>
  <c r="U44" i="3" s="1"/>
  <c r="S44" i="3"/>
  <c r="AG38" i="3"/>
  <c r="T39" i="5" s="1"/>
  <c r="AJ37" i="3"/>
  <c r="U38" i="5" s="1"/>
  <c r="AG32" i="3"/>
  <c r="T33" i="5" s="1"/>
  <c r="I28" i="3"/>
  <c r="O29" i="5" s="1"/>
  <c r="F27" i="3"/>
  <c r="N28" i="5" s="1"/>
  <c r="P25" i="3"/>
  <c r="P26" i="5" s="1"/>
  <c r="S20" i="3"/>
  <c r="T20" i="3"/>
  <c r="U20" i="3" s="1"/>
  <c r="P18" i="3"/>
  <c r="P19" i="5" s="1"/>
  <c r="P12" i="3"/>
  <c r="P13" i="5" s="1"/>
  <c r="AJ11" i="3"/>
  <c r="U12" i="5" s="1"/>
  <c r="AG9" i="3"/>
  <c r="T10" i="5" s="1"/>
  <c r="T7" i="3"/>
  <c r="U7" i="3" s="1"/>
  <c r="S7" i="3"/>
  <c r="T133" i="3"/>
  <c r="U133" i="3" s="1"/>
  <c r="S133" i="3"/>
  <c r="AJ128" i="3"/>
  <c r="U129" i="5" s="1"/>
  <c r="S126" i="3"/>
  <c r="T126" i="3"/>
  <c r="U126" i="3" s="1"/>
  <c r="AG125" i="3"/>
  <c r="T126" i="5" s="1"/>
  <c r="AC119" i="75"/>
  <c r="J120" i="5" s="1"/>
  <c r="T112" i="75"/>
  <c r="F113" i="5" s="1"/>
  <c r="H106" i="75"/>
  <c r="I106" i="75" s="1"/>
  <c r="U106" i="75" s="1"/>
  <c r="G107" i="5" s="1"/>
  <c r="T97" i="75"/>
  <c r="F98" i="5" s="1"/>
  <c r="T90" i="75"/>
  <c r="F91" i="5" s="1"/>
  <c r="Z87" i="75"/>
  <c r="K88" i="5" s="1"/>
  <c r="T85" i="75"/>
  <c r="F86" i="5" s="1"/>
  <c r="H81" i="75"/>
  <c r="I81" i="75" s="1"/>
  <c r="U81" i="75" s="1"/>
  <c r="G82" i="5" s="1"/>
  <c r="Z66" i="75"/>
  <c r="K67" i="5" s="1"/>
  <c r="AC55" i="75"/>
  <c r="J56" i="5" s="1"/>
  <c r="Z48" i="75"/>
  <c r="K49" i="5" s="1"/>
  <c r="AJ65" i="3"/>
  <c r="U66" i="5" s="1"/>
  <c r="AJ61" i="3"/>
  <c r="U62" i="5" s="1"/>
  <c r="AG57" i="3"/>
  <c r="T58" i="5" s="1"/>
  <c r="AD56" i="3"/>
  <c r="I43" i="3"/>
  <c r="O44" i="5" s="1"/>
  <c r="I42" i="3"/>
  <c r="O43" i="5" s="1"/>
  <c r="AJ40" i="3"/>
  <c r="U41" i="5" s="1"/>
  <c r="P40" i="3"/>
  <c r="P41" i="5" s="1"/>
  <c r="P39" i="3"/>
  <c r="P40" i="5" s="1"/>
  <c r="AG34" i="3"/>
  <c r="T35" i="5" s="1"/>
  <c r="P33" i="3"/>
  <c r="P34" i="5" s="1"/>
  <c r="F33" i="3"/>
  <c r="N34" i="5" s="1"/>
  <c r="AJ32" i="3"/>
  <c r="U33" i="5" s="1"/>
  <c r="P29" i="3"/>
  <c r="P30" i="5" s="1"/>
  <c r="AG22" i="3"/>
  <c r="T23" i="5" s="1"/>
  <c r="AJ20" i="3"/>
  <c r="U21" i="5" s="1"/>
  <c r="AG17" i="3"/>
  <c r="T18" i="5" s="1"/>
  <c r="I17" i="3"/>
  <c r="O18" i="5" s="1"/>
  <c r="AG16" i="3"/>
  <c r="T17" i="5" s="1"/>
  <c r="AD8" i="3"/>
  <c r="P120" i="3"/>
  <c r="P121" i="5" s="1"/>
  <c r="AJ137" i="3"/>
  <c r="U138" i="5" s="1"/>
  <c r="I134" i="3"/>
  <c r="O135" i="5" s="1"/>
  <c r="AJ133" i="3"/>
  <c r="U134" i="5" s="1"/>
  <c r="AD132" i="3"/>
  <c r="T131" i="3"/>
  <c r="U131" i="3" s="1"/>
  <c r="S131" i="3"/>
  <c r="F122" i="3"/>
  <c r="N123" i="5" s="1"/>
  <c r="H109" i="75"/>
  <c r="I109" i="75" s="1"/>
  <c r="U109" i="75" s="1"/>
  <c r="G110" i="5" s="1"/>
  <c r="Z107" i="75"/>
  <c r="K108" i="5" s="1"/>
  <c r="P85" i="75"/>
  <c r="Q85" i="75" s="1"/>
  <c r="V85" i="75" s="1"/>
  <c r="H86" i="5" s="1"/>
  <c r="J27" i="4"/>
  <c r="AB28" i="5" s="1"/>
  <c r="P26" i="4"/>
  <c r="AD27" i="5" s="1"/>
  <c r="G20" i="4"/>
  <c r="AA21" i="5" s="1"/>
  <c r="J18" i="4"/>
  <c r="AB19" i="5" s="1"/>
  <c r="X14" i="4"/>
  <c r="AF15" i="5" s="1"/>
  <c r="G11" i="4"/>
  <c r="AA12" i="5" s="1"/>
  <c r="S136" i="4"/>
  <c r="AE137" i="5" s="1"/>
  <c r="S127" i="4"/>
  <c r="AE128" i="5" s="1"/>
  <c r="S125" i="4"/>
  <c r="X124" i="4"/>
  <c r="AF125" i="5" s="1"/>
  <c r="S123" i="4"/>
  <c r="AE124" i="5" s="1"/>
  <c r="X121" i="4"/>
  <c r="AF122" i="5" s="1"/>
  <c r="P116" i="3"/>
  <c r="P117" i="5" s="1"/>
  <c r="AG101" i="3"/>
  <c r="T102" i="5" s="1"/>
  <c r="AJ94" i="3"/>
  <c r="U95" i="5" s="1"/>
  <c r="P93" i="3"/>
  <c r="P94" i="5" s="1"/>
  <c r="AD90" i="3"/>
  <c r="AG89" i="3"/>
  <c r="T90" i="5" s="1"/>
  <c r="AJ87" i="3"/>
  <c r="U88" i="5" s="1"/>
  <c r="I82" i="3"/>
  <c r="O83" i="5" s="1"/>
  <c r="AJ78" i="3"/>
  <c r="U79" i="5" s="1"/>
  <c r="AG67" i="3"/>
  <c r="T68" i="5" s="1"/>
  <c r="AG63" i="3"/>
  <c r="T64" i="5" s="1"/>
  <c r="P60" i="3"/>
  <c r="P61" i="5" s="1"/>
  <c r="AJ59" i="3"/>
  <c r="U60" i="5" s="1"/>
  <c r="I52" i="3"/>
  <c r="O53" i="5" s="1"/>
  <c r="AJ51" i="3"/>
  <c r="U52" i="5" s="1"/>
  <c r="AD49" i="3"/>
  <c r="AJ48" i="3"/>
  <c r="U49" i="5" s="1"/>
  <c r="AD45" i="3"/>
  <c r="P43" i="3"/>
  <c r="P44" i="5" s="1"/>
  <c r="I36" i="3"/>
  <c r="O37" i="5" s="1"/>
  <c r="I25" i="3"/>
  <c r="O26" i="5" s="1"/>
  <c r="I24" i="3"/>
  <c r="O25" i="5" s="1"/>
  <c r="AG15" i="3"/>
  <c r="T16" i="5" s="1"/>
  <c r="AG13" i="3"/>
  <c r="T14" i="5" s="1"/>
  <c r="I13" i="3"/>
  <c r="O14" i="5" s="1"/>
  <c r="AJ12" i="3"/>
  <c r="U13" i="5" s="1"/>
  <c r="I9" i="3"/>
  <c r="O10" i="5" s="1"/>
  <c r="AJ6" i="3"/>
  <c r="U7" i="5" s="1"/>
  <c r="F132" i="3"/>
  <c r="N133" i="5" s="1"/>
  <c r="F130" i="3"/>
  <c r="N131" i="5" s="1"/>
  <c r="Z76" i="75"/>
  <c r="K77" i="5" s="1"/>
  <c r="T45" i="75"/>
  <c r="F46" i="5" s="1"/>
  <c r="Z44" i="75"/>
  <c r="H24" i="75"/>
  <c r="I24" i="75" s="1"/>
  <c r="U24" i="75" s="1"/>
  <c r="G25" i="5" s="1"/>
  <c r="Q4" i="75"/>
  <c r="V4" i="75" s="1"/>
  <c r="H5" i="5" s="1"/>
  <c r="AC120" i="75"/>
  <c r="J121" i="5" s="1"/>
  <c r="H120" i="75"/>
  <c r="I120" i="75" s="1"/>
  <c r="U120" i="75" s="1"/>
  <c r="G121" i="5" s="1"/>
  <c r="Z135" i="75"/>
  <c r="K136" i="5" s="1"/>
  <c r="H129" i="75"/>
  <c r="I129" i="75" s="1"/>
  <c r="U129" i="75" s="1"/>
  <c r="G130" i="5" s="1"/>
  <c r="Z123" i="75"/>
  <c r="AG59" i="3"/>
  <c r="T60" i="5" s="1"/>
  <c r="F58" i="3"/>
  <c r="N59" i="5" s="1"/>
  <c r="F57" i="3"/>
  <c r="N58" i="5" s="1"/>
  <c r="V47" i="3"/>
  <c r="R48" i="5" s="1"/>
  <c r="AG46" i="3"/>
  <c r="T47" i="5" s="1"/>
  <c r="I46" i="3"/>
  <c r="O47" i="5" s="1"/>
  <c r="AJ44" i="3"/>
  <c r="U45" i="5" s="1"/>
  <c r="AG41" i="3"/>
  <c r="T42" i="5" s="1"/>
  <c r="I39" i="3"/>
  <c r="O40" i="5" s="1"/>
  <c r="F38" i="3"/>
  <c r="N39" i="5" s="1"/>
  <c r="F34" i="3"/>
  <c r="N35" i="5" s="1"/>
  <c r="P32" i="3"/>
  <c r="P33" i="5" s="1"/>
  <c r="I31" i="3"/>
  <c r="O32" i="5" s="1"/>
  <c r="AG23" i="3"/>
  <c r="T24" i="5" s="1"/>
  <c r="I22" i="3"/>
  <c r="O23" i="5" s="1"/>
  <c r="AG20" i="3"/>
  <c r="T21" i="5" s="1"/>
  <c r="I20" i="3"/>
  <c r="O21" i="5" s="1"/>
  <c r="I18" i="3"/>
  <c r="O19" i="5" s="1"/>
  <c r="AD16" i="3"/>
  <c r="P16" i="3"/>
  <c r="P17" i="5" s="1"/>
  <c r="AG10" i="3"/>
  <c r="T11" i="5" s="1"/>
  <c r="I8" i="3"/>
  <c r="O9" i="5" s="1"/>
  <c r="AJ5" i="3"/>
  <c r="U6" i="5" s="1"/>
  <c r="F5" i="3"/>
  <c r="N6" i="5" s="1"/>
  <c r="I4" i="3"/>
  <c r="O5" i="5" s="1"/>
  <c r="AG120" i="3"/>
  <c r="T121" i="5" s="1"/>
  <c r="I120" i="3"/>
  <c r="O121" i="5" s="1"/>
  <c r="F135" i="3"/>
  <c r="N136" i="5" s="1"/>
  <c r="AJ126" i="3"/>
  <c r="U127" i="5" s="1"/>
  <c r="I126" i="3"/>
  <c r="O127" i="5" s="1"/>
  <c r="I125" i="3"/>
  <c r="O126" i="5" s="1"/>
  <c r="AC115" i="75"/>
  <c r="J116" i="5" s="1"/>
  <c r="Z114" i="75"/>
  <c r="K115" i="5" s="1"/>
  <c r="Z113" i="75"/>
  <c r="K114" i="5" s="1"/>
  <c r="AC107" i="75"/>
  <c r="AC106" i="75"/>
  <c r="T106" i="75"/>
  <c r="F107" i="5" s="1"/>
  <c r="AC103" i="75"/>
  <c r="J104" i="5" s="1"/>
  <c r="P102" i="75"/>
  <c r="Q102" i="75" s="1"/>
  <c r="V102" i="75" s="1"/>
  <c r="H103" i="5" s="1"/>
  <c r="H102" i="75"/>
  <c r="I102" i="75" s="1"/>
  <c r="U102" i="75" s="1"/>
  <c r="G103" i="5" s="1"/>
  <c r="AC101" i="75"/>
  <c r="J102" i="5" s="1"/>
  <c r="Z98" i="75"/>
  <c r="K99" i="5" s="1"/>
  <c r="P97" i="75"/>
  <c r="Q97" i="75" s="1"/>
  <c r="V97" i="75" s="1"/>
  <c r="H98" i="5" s="1"/>
  <c r="H94" i="75"/>
  <c r="I94" i="75" s="1"/>
  <c r="U94" i="75" s="1"/>
  <c r="G95" i="5" s="1"/>
  <c r="AC93" i="75"/>
  <c r="J94" i="5" s="1"/>
  <c r="AC92" i="75"/>
  <c r="J93" i="5" s="1"/>
  <c r="P90" i="75"/>
  <c r="Q90" i="75" s="1"/>
  <c r="V90" i="75" s="1"/>
  <c r="H91" i="5" s="1"/>
  <c r="H90" i="75"/>
  <c r="I90" i="75" s="1"/>
  <c r="U90" i="75" s="1"/>
  <c r="G91" i="5" s="1"/>
  <c r="H86" i="75"/>
  <c r="I86" i="75" s="1"/>
  <c r="U86" i="75" s="1"/>
  <c r="G87" i="5" s="1"/>
  <c r="AC84" i="75"/>
  <c r="J85" i="5" s="1"/>
  <c r="H83" i="75"/>
  <c r="I83" i="75" s="1"/>
  <c r="U83" i="75" s="1"/>
  <c r="G84" i="5" s="1"/>
  <c r="P79" i="75"/>
  <c r="Q79" i="75" s="1"/>
  <c r="V79" i="75" s="1"/>
  <c r="H78" i="75"/>
  <c r="I78" i="75" s="1"/>
  <c r="U78" i="75" s="1"/>
  <c r="G79" i="5" s="1"/>
  <c r="P77" i="75"/>
  <c r="Q77" i="75" s="1"/>
  <c r="V77" i="75" s="1"/>
  <c r="H78" i="5" s="1"/>
  <c r="H76" i="75"/>
  <c r="I76" i="75" s="1"/>
  <c r="U76" i="75" s="1"/>
  <c r="G77" i="5" s="1"/>
  <c r="AC75" i="75"/>
  <c r="J76" i="5" s="1"/>
  <c r="AC72" i="75"/>
  <c r="T71" i="75"/>
  <c r="F72" i="5" s="1"/>
  <c r="T69" i="75"/>
  <c r="F70" i="5" s="1"/>
  <c r="H67" i="75"/>
  <c r="I67" i="75" s="1"/>
  <c r="U67" i="75" s="1"/>
  <c r="G68" i="5" s="1"/>
  <c r="T64" i="75"/>
  <c r="F65" i="5" s="1"/>
  <c r="P54" i="75"/>
  <c r="Q54" i="75" s="1"/>
  <c r="V54" i="75" s="1"/>
  <c r="H55" i="5" s="1"/>
  <c r="T52" i="75"/>
  <c r="F53" i="5" s="1"/>
  <c r="P49" i="75"/>
  <c r="Q49" i="75" s="1"/>
  <c r="V49" i="75" s="1"/>
  <c r="H50" i="5" s="1"/>
  <c r="H49" i="75"/>
  <c r="I49" i="75" s="1"/>
  <c r="U49" i="75" s="1"/>
  <c r="G50" i="5" s="1"/>
  <c r="AC48" i="75"/>
  <c r="J49" i="5" s="1"/>
  <c r="AC47" i="75"/>
  <c r="J48" i="5" s="1"/>
  <c r="P45" i="75"/>
  <c r="Q45" i="75" s="1"/>
  <c r="V45" i="75" s="1"/>
  <c r="H46" i="5" s="1"/>
  <c r="AC42" i="75"/>
  <c r="AD42" i="75" s="1"/>
  <c r="L43" i="5" s="1"/>
  <c r="Z39" i="75"/>
  <c r="K40" i="5" s="1"/>
  <c r="Z38" i="75"/>
  <c r="K39" i="5" s="1"/>
  <c r="T37" i="75"/>
  <c r="F38" i="5" s="1"/>
  <c r="Z36" i="75"/>
  <c r="K37" i="5" s="1"/>
  <c r="H27" i="75"/>
  <c r="I27" i="75" s="1"/>
  <c r="U27" i="75" s="1"/>
  <c r="G28" i="5" s="1"/>
  <c r="AC26" i="75"/>
  <c r="AD26" i="75" s="1"/>
  <c r="L27" i="5" s="1"/>
  <c r="Z20" i="75"/>
  <c r="K21" i="5" s="1"/>
  <c r="H10" i="75"/>
  <c r="I10" i="75" s="1"/>
  <c r="U10" i="75" s="1"/>
  <c r="G11" i="5" s="1"/>
  <c r="Z8" i="75"/>
  <c r="K9" i="5" s="1"/>
  <c r="H132" i="75"/>
  <c r="I132" i="75" s="1"/>
  <c r="U132" i="75" s="1"/>
  <c r="G133" i="5" s="1"/>
  <c r="AC121" i="75"/>
  <c r="J122" i="5" s="1"/>
  <c r="AJ9" i="3"/>
  <c r="U10" i="5" s="1"/>
  <c r="I7" i="3"/>
  <c r="O8" i="5" s="1"/>
  <c r="AD137" i="3"/>
  <c r="I135" i="3"/>
  <c r="O136" i="5" s="1"/>
  <c r="P134" i="3"/>
  <c r="P135" i="5" s="1"/>
  <c r="AG132" i="3"/>
  <c r="T133" i="5" s="1"/>
  <c r="AJ124" i="3"/>
  <c r="U125" i="5" s="1"/>
  <c r="I123" i="3"/>
  <c r="O124" i="5" s="1"/>
  <c r="H119" i="75"/>
  <c r="I119" i="75" s="1"/>
  <c r="U119" i="75" s="1"/>
  <c r="G120" i="5" s="1"/>
  <c r="P114" i="75"/>
  <c r="Q114" i="75" s="1"/>
  <c r="V114" i="75" s="1"/>
  <c r="H115" i="5" s="1"/>
  <c r="H114" i="75"/>
  <c r="I114" i="75" s="1"/>
  <c r="U114" i="75" s="1"/>
  <c r="G115" i="5" s="1"/>
  <c r="P112" i="75"/>
  <c r="Q112" i="75" s="1"/>
  <c r="V112" i="75" s="1"/>
  <c r="H113" i="5" s="1"/>
  <c r="Z106" i="75"/>
  <c r="K107" i="5" s="1"/>
  <c r="H105" i="75"/>
  <c r="I105" i="75" s="1"/>
  <c r="U105" i="75" s="1"/>
  <c r="G106" i="5" s="1"/>
  <c r="T104" i="75"/>
  <c r="F105" i="5" s="1"/>
  <c r="H98" i="75"/>
  <c r="I98" i="75" s="1"/>
  <c r="U98" i="75" s="1"/>
  <c r="G99" i="5" s="1"/>
  <c r="AC97" i="75"/>
  <c r="J98" i="5" s="1"/>
  <c r="Z95" i="75"/>
  <c r="K96" i="5" s="1"/>
  <c r="Z92" i="75"/>
  <c r="K93" i="5" s="1"/>
  <c r="T87" i="75"/>
  <c r="F88" i="5" s="1"/>
  <c r="Z86" i="75"/>
  <c r="K87" i="5" s="1"/>
  <c r="Z85" i="75"/>
  <c r="K86" i="5" s="1"/>
  <c r="T83" i="75"/>
  <c r="F84" i="5" s="1"/>
  <c r="P82" i="75"/>
  <c r="Q82" i="75" s="1"/>
  <c r="V82" i="75" s="1"/>
  <c r="H83" i="5" s="1"/>
  <c r="P80" i="75"/>
  <c r="H80" i="75"/>
  <c r="I80" i="75" s="1"/>
  <c r="U80" i="75" s="1"/>
  <c r="G81" i="5" s="1"/>
  <c r="T79" i="75"/>
  <c r="F80" i="5" s="1"/>
  <c r="Z78" i="75"/>
  <c r="K79" i="5" s="1"/>
  <c r="H72" i="75"/>
  <c r="I72" i="75" s="1"/>
  <c r="U72" i="75" s="1"/>
  <c r="G73" i="5" s="1"/>
  <c r="P71" i="75"/>
  <c r="P70" i="75"/>
  <c r="Q70" i="75" s="1"/>
  <c r="V70" i="75" s="1"/>
  <c r="P69" i="75"/>
  <c r="Q69" i="75" s="1"/>
  <c r="V69" i="75" s="1"/>
  <c r="H70" i="5" s="1"/>
  <c r="P64" i="75"/>
  <c r="Q64" i="75" s="1"/>
  <c r="V64" i="75" s="1"/>
  <c r="H65" i="5" s="1"/>
  <c r="P57" i="75"/>
  <c r="Q57" i="75" s="1"/>
  <c r="V57" i="75" s="1"/>
  <c r="H58" i="5" s="1"/>
  <c r="P52" i="75"/>
  <c r="Q52" i="75" s="1"/>
  <c r="V52" i="75" s="1"/>
  <c r="H53" i="5" s="1"/>
  <c r="Q51" i="75"/>
  <c r="V51" i="75" s="1"/>
  <c r="H52" i="5" s="1"/>
  <c r="Z50" i="75"/>
  <c r="K51" i="5" s="1"/>
  <c r="H41" i="75"/>
  <c r="I41" i="75" s="1"/>
  <c r="U41" i="75" s="1"/>
  <c r="G42" i="5" s="1"/>
  <c r="AC40" i="75"/>
  <c r="J41" i="5" s="1"/>
  <c r="Z33" i="75"/>
  <c r="K34" i="5" s="1"/>
  <c r="T17" i="75"/>
  <c r="F18" i="5" s="1"/>
  <c r="Z15" i="75"/>
  <c r="K16" i="5" s="1"/>
  <c r="H126" i="75"/>
  <c r="I126" i="75" s="1"/>
  <c r="U126" i="75" s="1"/>
  <c r="G127" i="5" s="1"/>
  <c r="Q125" i="75"/>
  <c r="V125" i="75" s="1"/>
  <c r="H126" i="5" s="1"/>
  <c r="H125" i="75"/>
  <c r="I125" i="75" s="1"/>
  <c r="U125" i="75" s="1"/>
  <c r="G126" i="5" s="1"/>
  <c r="AC68" i="75"/>
  <c r="J69" i="5" s="1"/>
  <c r="Z63" i="75"/>
  <c r="K64" i="5" s="1"/>
  <c r="P61" i="75"/>
  <c r="Q61" i="75" s="1"/>
  <c r="V61" i="75" s="1"/>
  <c r="H62" i="5" s="1"/>
  <c r="H61" i="75"/>
  <c r="I61" i="75" s="1"/>
  <c r="U61" i="75" s="1"/>
  <c r="G62" i="5" s="1"/>
  <c r="Z57" i="75"/>
  <c r="K58" i="5" s="1"/>
  <c r="Z55" i="75"/>
  <c r="K56" i="5" s="1"/>
  <c r="Z52" i="75"/>
  <c r="K53" i="5" s="1"/>
  <c r="Z49" i="75"/>
  <c r="K50" i="5" s="1"/>
  <c r="Z47" i="75"/>
  <c r="K48" i="5" s="1"/>
  <c r="H46" i="75"/>
  <c r="I46" i="75" s="1"/>
  <c r="U46" i="75" s="1"/>
  <c r="G47" i="5" s="1"/>
  <c r="H45" i="75"/>
  <c r="I45" i="75" s="1"/>
  <c r="U45" i="75" s="1"/>
  <c r="G46" i="5" s="1"/>
  <c r="Z43" i="75"/>
  <c r="K44" i="5" s="1"/>
  <c r="T43" i="75"/>
  <c r="F44" i="5" s="1"/>
  <c r="H42" i="75"/>
  <c r="I42" i="75" s="1"/>
  <c r="U42" i="75" s="1"/>
  <c r="G43" i="5" s="1"/>
  <c r="T41" i="75"/>
  <c r="F42" i="5" s="1"/>
  <c r="AC39" i="75"/>
  <c r="H36" i="75"/>
  <c r="I36" i="75" s="1"/>
  <c r="U36" i="75" s="1"/>
  <c r="G37" i="5" s="1"/>
  <c r="T35" i="75"/>
  <c r="F36" i="5" s="1"/>
  <c r="H31" i="75"/>
  <c r="I31" i="75" s="1"/>
  <c r="U31" i="75" s="1"/>
  <c r="G32" i="5" s="1"/>
  <c r="AC29" i="75"/>
  <c r="J30" i="5" s="1"/>
  <c r="H28" i="75"/>
  <c r="I28" i="75" s="1"/>
  <c r="U28" i="75" s="1"/>
  <c r="G29" i="5" s="1"/>
  <c r="AC27" i="75"/>
  <c r="J28" i="5" s="1"/>
  <c r="AC21" i="75"/>
  <c r="J22" i="5" s="1"/>
  <c r="Z17" i="75"/>
  <c r="K18" i="5" s="1"/>
  <c r="H15" i="75"/>
  <c r="I15" i="75" s="1"/>
  <c r="U15" i="75" s="1"/>
  <c r="G16" i="5" s="1"/>
  <c r="P12" i="75"/>
  <c r="Z7" i="75"/>
  <c r="K8" i="5" s="1"/>
  <c r="H7" i="75"/>
  <c r="I7" i="75" s="1"/>
  <c r="U7" i="75" s="1"/>
  <c r="G8" i="5" s="1"/>
  <c r="AC6" i="75"/>
  <c r="J7" i="5" s="1"/>
  <c r="Z120" i="75"/>
  <c r="K121" i="5" s="1"/>
  <c r="P136" i="75"/>
  <c r="Q136" i="75" s="1"/>
  <c r="V136" i="75" s="1"/>
  <c r="H137" i="5" s="1"/>
  <c r="H136" i="75"/>
  <c r="I136" i="75" s="1"/>
  <c r="U136" i="75" s="1"/>
  <c r="G137" i="5" s="1"/>
  <c r="AC134" i="75"/>
  <c r="H134" i="75"/>
  <c r="I134" i="75" s="1"/>
  <c r="U134" i="75" s="1"/>
  <c r="G135" i="5" s="1"/>
  <c r="AC133" i="75"/>
  <c r="AD133" i="75" s="1"/>
  <c r="L134" i="5" s="1"/>
  <c r="Z132" i="75"/>
  <c r="K133" i="5" s="1"/>
  <c r="H131" i="75"/>
  <c r="I131" i="75" s="1"/>
  <c r="U131" i="75" s="1"/>
  <c r="G132" i="5" s="1"/>
  <c r="H130" i="75"/>
  <c r="I130" i="75" s="1"/>
  <c r="U130" i="75" s="1"/>
  <c r="G131" i="5" s="1"/>
  <c r="T129" i="75"/>
  <c r="F130" i="5" s="1"/>
  <c r="Z125" i="75"/>
  <c r="K126" i="5" s="1"/>
  <c r="H124" i="75"/>
  <c r="I124" i="75" s="1"/>
  <c r="U124" i="75" s="1"/>
  <c r="G125" i="5" s="1"/>
  <c r="P123" i="75"/>
  <c r="Q123" i="75" s="1"/>
  <c r="V123" i="75" s="1"/>
  <c r="H124" i="5" s="1"/>
  <c r="H123" i="75"/>
  <c r="I123" i="75" s="1"/>
  <c r="U123" i="75" s="1"/>
  <c r="G124" i="5" s="1"/>
  <c r="Z121" i="75"/>
  <c r="K122" i="5" s="1"/>
  <c r="Z28" i="75"/>
  <c r="K29" i="5" s="1"/>
  <c r="Z24" i="75"/>
  <c r="K25" i="5" s="1"/>
  <c r="P23" i="75"/>
  <c r="Q23" i="75" s="1"/>
  <c r="V23" i="75" s="1"/>
  <c r="H24" i="5" s="1"/>
  <c r="P21" i="75"/>
  <c r="Q21" i="75" s="1"/>
  <c r="V21" i="75" s="1"/>
  <c r="H22" i="5" s="1"/>
  <c r="P17" i="75"/>
  <c r="Q17" i="75" s="1"/>
  <c r="V17" i="75" s="1"/>
  <c r="H18" i="5" s="1"/>
  <c r="P13" i="75"/>
  <c r="Q13" i="75" s="1"/>
  <c r="H13" i="75"/>
  <c r="I13" i="75" s="1"/>
  <c r="U13" i="75" s="1"/>
  <c r="G14" i="5" s="1"/>
  <c r="AC12" i="75"/>
  <c r="J13" i="5" s="1"/>
  <c r="T11" i="75"/>
  <c r="F12" i="5" s="1"/>
  <c r="P9" i="75"/>
  <c r="Q9" i="75" s="1"/>
  <c r="V9" i="75" s="1"/>
  <c r="H10" i="5" s="1"/>
  <c r="Z5" i="75"/>
  <c r="K6" i="5" s="1"/>
  <c r="P137" i="75"/>
  <c r="Q137" i="75" s="1"/>
  <c r="V137" i="75" s="1"/>
  <c r="H138" i="5" s="1"/>
  <c r="Z134" i="75"/>
  <c r="K135" i="5" s="1"/>
  <c r="Z133" i="75"/>
  <c r="K134" i="5" s="1"/>
  <c r="P128" i="75"/>
  <c r="Q128" i="75" s="1"/>
  <c r="V128" i="75" s="1"/>
  <c r="H129" i="5" s="1"/>
  <c r="P121" i="75"/>
  <c r="Q121" i="75" s="1"/>
  <c r="V121" i="75" s="1"/>
  <c r="H122" i="5" s="1"/>
  <c r="AA117" i="5"/>
  <c r="AA107" i="5"/>
  <c r="AA38" i="5"/>
  <c r="AA134" i="5"/>
  <c r="W14" i="5"/>
  <c r="W130" i="5"/>
  <c r="AA103" i="5"/>
  <c r="G99" i="4"/>
  <c r="G93" i="4"/>
  <c r="G75" i="4"/>
  <c r="AD57" i="3"/>
  <c r="W27" i="5"/>
  <c r="AA111" i="5"/>
  <c r="G108" i="4"/>
  <c r="AA92" i="5"/>
  <c r="AA80" i="5"/>
  <c r="AA46" i="5"/>
  <c r="AA44" i="5"/>
  <c r="K17" i="4"/>
  <c r="AC18" i="5" s="1"/>
  <c r="AA18" i="5"/>
  <c r="G127" i="4"/>
  <c r="AE126" i="5"/>
  <c r="G125" i="4"/>
  <c r="G123" i="4"/>
  <c r="G121" i="4"/>
  <c r="P96" i="3"/>
  <c r="P97" i="5" s="1"/>
  <c r="P92" i="3"/>
  <c r="P93" i="5" s="1"/>
  <c r="P76" i="3"/>
  <c r="P77" i="5" s="1"/>
  <c r="P37" i="3"/>
  <c r="P38" i="5" s="1"/>
  <c r="W25" i="5"/>
  <c r="AD23" i="3"/>
  <c r="P21" i="3"/>
  <c r="P22" i="5" s="1"/>
  <c r="W6" i="5"/>
  <c r="K128" i="5"/>
  <c r="AA138" i="5"/>
  <c r="G97" i="4"/>
  <c r="G95" i="4"/>
  <c r="G81" i="4"/>
  <c r="AA136" i="5"/>
  <c r="K33" i="4"/>
  <c r="AC34" i="5" s="1"/>
  <c r="AD110" i="3"/>
  <c r="P100" i="3"/>
  <c r="P101" i="5" s="1"/>
  <c r="P80" i="3"/>
  <c r="P81" i="5" s="1"/>
  <c r="W58" i="5"/>
  <c r="P54" i="3"/>
  <c r="P55" i="5" s="1"/>
  <c r="P50" i="3"/>
  <c r="P51" i="5" s="1"/>
  <c r="K118" i="4"/>
  <c r="AC119" i="5" s="1"/>
  <c r="K77" i="4"/>
  <c r="AC78" i="5" s="1"/>
  <c r="AA78" i="5"/>
  <c r="X119" i="4"/>
  <c r="G119" i="4"/>
  <c r="AA120" i="5" s="1"/>
  <c r="S117" i="4"/>
  <c r="AE118" i="5" s="1"/>
  <c r="J115" i="4"/>
  <c r="AB116" i="5" s="1"/>
  <c r="X114" i="4"/>
  <c r="AF115" i="5" s="1"/>
  <c r="J113" i="4"/>
  <c r="AB114" i="5" s="1"/>
  <c r="X112" i="4"/>
  <c r="AF113" i="5" s="1"/>
  <c r="J109" i="4"/>
  <c r="AB110" i="5" s="1"/>
  <c r="X108" i="4"/>
  <c r="AF109" i="5" s="1"/>
  <c r="P106" i="4"/>
  <c r="AD107" i="5" s="1"/>
  <c r="X105" i="4"/>
  <c r="G105" i="4"/>
  <c r="AA106" i="5" s="1"/>
  <c r="S103" i="4"/>
  <c r="AE104" i="5" s="1"/>
  <c r="X98" i="4"/>
  <c r="J98" i="4"/>
  <c r="AB99" i="5" s="1"/>
  <c r="S97" i="4"/>
  <c r="AE98" i="5" s="1"/>
  <c r="J96" i="4"/>
  <c r="AB97" i="5" s="1"/>
  <c r="S95" i="4"/>
  <c r="AE96" i="5" s="1"/>
  <c r="X94" i="4"/>
  <c r="J94" i="4"/>
  <c r="AB95" i="5" s="1"/>
  <c r="S93" i="4"/>
  <c r="AE94" i="5" s="1"/>
  <c r="J92" i="4"/>
  <c r="AB93" i="5" s="1"/>
  <c r="S91" i="4"/>
  <c r="AE92" i="5" s="1"/>
  <c r="S88" i="4"/>
  <c r="AE89" i="5" s="1"/>
  <c r="P88" i="4"/>
  <c r="AD89" i="5" s="1"/>
  <c r="G88" i="4"/>
  <c r="AA89" i="5" s="1"/>
  <c r="S86" i="4"/>
  <c r="AE87" i="5" s="1"/>
  <c r="G86" i="4"/>
  <c r="AA87" i="5" s="1"/>
  <c r="X84" i="4"/>
  <c r="AF85" i="5" s="1"/>
  <c r="X82" i="4"/>
  <c r="AF83" i="5" s="1"/>
  <c r="S79" i="4"/>
  <c r="AE80" i="5" s="1"/>
  <c r="P78" i="4"/>
  <c r="AD79" i="5" s="1"/>
  <c r="S76" i="4"/>
  <c r="AE77" i="5" s="1"/>
  <c r="G76" i="4"/>
  <c r="AA77" i="5" s="1"/>
  <c r="AE63" i="5"/>
  <c r="AA40" i="5"/>
  <c r="AA39" i="5"/>
  <c r="AA32" i="5"/>
  <c r="K9" i="4"/>
  <c r="AC10" i="5" s="1"/>
  <c r="AA10" i="5"/>
  <c r="AE136" i="5"/>
  <c r="AD77" i="3"/>
  <c r="V59" i="3"/>
  <c r="R60" i="5" s="1"/>
  <c r="AD48" i="3"/>
  <c r="AD46" i="3"/>
  <c r="P36" i="3"/>
  <c r="P37" i="5" s="1"/>
  <c r="W32" i="5"/>
  <c r="AD24" i="3"/>
  <c r="AD136" i="3"/>
  <c r="AD131" i="3"/>
  <c r="J62" i="5"/>
  <c r="T58" i="75"/>
  <c r="F59" i="5" s="1"/>
  <c r="T51" i="75"/>
  <c r="F52" i="5" s="1"/>
  <c r="J133" i="5"/>
  <c r="AD126" i="75"/>
  <c r="L127" i="5" s="1"/>
  <c r="J127" i="5"/>
  <c r="AE119" i="5"/>
  <c r="P118" i="4"/>
  <c r="AD119" i="5" s="1"/>
  <c r="X117" i="4"/>
  <c r="G117" i="4"/>
  <c r="AA118" i="5" s="1"/>
  <c r="S115" i="4"/>
  <c r="AE116" i="5" s="1"/>
  <c r="S111" i="4"/>
  <c r="AE112" i="5" s="1"/>
  <c r="P111" i="4"/>
  <c r="AD112" i="5" s="1"/>
  <c r="G111" i="4"/>
  <c r="AA112" i="5" s="1"/>
  <c r="S109" i="4"/>
  <c r="AE110" i="5" s="1"/>
  <c r="J107" i="4"/>
  <c r="AB108" i="5" s="1"/>
  <c r="X106" i="4"/>
  <c r="AF107" i="5" s="1"/>
  <c r="P104" i="4"/>
  <c r="AD105" i="5" s="1"/>
  <c r="X103" i="4"/>
  <c r="G103" i="4"/>
  <c r="AA104" i="5" s="1"/>
  <c r="S101" i="4"/>
  <c r="AE102" i="5" s="1"/>
  <c r="X100" i="4"/>
  <c r="AF101" i="5" s="1"/>
  <c r="J100" i="4"/>
  <c r="AB101" i="5" s="1"/>
  <c r="S99" i="4"/>
  <c r="AE100" i="5" s="1"/>
  <c r="S90" i="4"/>
  <c r="P90" i="4"/>
  <c r="AD91" i="5" s="1"/>
  <c r="G90" i="4"/>
  <c r="AA91" i="5" s="1"/>
  <c r="X86" i="4"/>
  <c r="AF87" i="5" s="1"/>
  <c r="S83" i="4"/>
  <c r="AE84" i="5" s="1"/>
  <c r="S81" i="4"/>
  <c r="AE82" i="5" s="1"/>
  <c r="P80" i="4"/>
  <c r="AD81" i="5" s="1"/>
  <c r="S78" i="4"/>
  <c r="G78" i="4"/>
  <c r="AA79" i="5" s="1"/>
  <c r="X76" i="4"/>
  <c r="AF77" i="5" s="1"/>
  <c r="S73" i="4"/>
  <c r="AE74" i="5" s="1"/>
  <c r="AE71" i="5"/>
  <c r="P66" i="4"/>
  <c r="AD67" i="5" s="1"/>
  <c r="AE65" i="5"/>
  <c r="X62" i="4"/>
  <c r="AF63" i="5" s="1"/>
  <c r="P60" i="4"/>
  <c r="AD61" i="5" s="1"/>
  <c r="X56" i="4"/>
  <c r="AF57" i="5" s="1"/>
  <c r="P52" i="4"/>
  <c r="AD53" i="5" s="1"/>
  <c r="P49" i="4"/>
  <c r="AD50" i="5" s="1"/>
  <c r="X48" i="4"/>
  <c r="AF49" i="5" s="1"/>
  <c r="P44" i="4"/>
  <c r="AD45" i="5" s="1"/>
  <c r="P43" i="4"/>
  <c r="AD44" i="5" s="1"/>
  <c r="X42" i="4"/>
  <c r="AF43" i="5" s="1"/>
  <c r="J42" i="4"/>
  <c r="AB43" i="5" s="1"/>
  <c r="X41" i="4"/>
  <c r="AF42" i="5" s="1"/>
  <c r="AA42" i="5"/>
  <c r="K40" i="4"/>
  <c r="AC41" i="5" s="1"/>
  <c r="AA41" i="5"/>
  <c r="P36" i="4"/>
  <c r="AD37" i="5" s="1"/>
  <c r="G34" i="4"/>
  <c r="AA35" i="5" s="1"/>
  <c r="G32" i="4"/>
  <c r="AA33" i="5" s="1"/>
  <c r="G30" i="4"/>
  <c r="AA31" i="5" s="1"/>
  <c r="S28" i="4"/>
  <c r="AE29" i="5" s="1"/>
  <c r="AA28" i="5"/>
  <c r="J26" i="4"/>
  <c r="AB27" i="5" s="1"/>
  <c r="X25" i="4"/>
  <c r="AF26" i="5" s="1"/>
  <c r="AA26" i="5"/>
  <c r="J24" i="4"/>
  <c r="AB25" i="5" s="1"/>
  <c r="X23" i="4"/>
  <c r="AF24" i="5" s="1"/>
  <c r="AA24" i="5"/>
  <c r="G18" i="4"/>
  <c r="AA19" i="5" s="1"/>
  <c r="G16" i="4"/>
  <c r="AA17" i="5" s="1"/>
  <c r="G14" i="4"/>
  <c r="AA15" i="5" s="1"/>
  <c r="S12" i="4"/>
  <c r="AE13" i="5" s="1"/>
  <c r="S10" i="4"/>
  <c r="AE11" i="5" s="1"/>
  <c r="S8" i="4"/>
  <c r="AE9" i="5" s="1"/>
  <c r="K7" i="4"/>
  <c r="AC8" i="5" s="1"/>
  <c r="AA8" i="5"/>
  <c r="X120" i="4"/>
  <c r="AF121" i="5" s="1"/>
  <c r="P120" i="4"/>
  <c r="AD121" i="5" s="1"/>
  <c r="AA121" i="5"/>
  <c r="J136" i="4"/>
  <c r="AB137" i="5" s="1"/>
  <c r="X135" i="4"/>
  <c r="AF136" i="5" s="1"/>
  <c r="P135" i="4"/>
  <c r="AD136" i="5" s="1"/>
  <c r="S130" i="4"/>
  <c r="AE131" i="5" s="1"/>
  <c r="P130" i="4"/>
  <c r="AD131" i="5" s="1"/>
  <c r="S128" i="4"/>
  <c r="AE129" i="5" s="1"/>
  <c r="P128" i="4"/>
  <c r="AD129" i="5" s="1"/>
  <c r="P117" i="3"/>
  <c r="P118" i="5" s="1"/>
  <c r="P115" i="3"/>
  <c r="P116" i="5" s="1"/>
  <c r="AJ114" i="3"/>
  <c r="U115" i="5" s="1"/>
  <c r="P113" i="3"/>
  <c r="P114" i="5" s="1"/>
  <c r="P111" i="3"/>
  <c r="P112" i="5" s="1"/>
  <c r="AJ110" i="3"/>
  <c r="U111" i="5" s="1"/>
  <c r="AG109" i="3"/>
  <c r="T110" i="5" s="1"/>
  <c r="AD106" i="3"/>
  <c r="AG105" i="3"/>
  <c r="T106" i="5" s="1"/>
  <c r="P103" i="3"/>
  <c r="P104" i="5" s="1"/>
  <c r="AJ102" i="3"/>
  <c r="U103" i="5" s="1"/>
  <c r="P101" i="3"/>
  <c r="P102" i="5" s="1"/>
  <c r="P97" i="3"/>
  <c r="P98" i="5" s="1"/>
  <c r="AD93" i="3"/>
  <c r="AD89" i="3"/>
  <c r="AD85" i="3"/>
  <c r="AQ85" i="3" s="1"/>
  <c r="AD81" i="3"/>
  <c r="I77" i="3"/>
  <c r="O78" i="5" s="1"/>
  <c r="P74" i="3"/>
  <c r="P75" i="5" s="1"/>
  <c r="AG72" i="3"/>
  <c r="T73" i="5" s="1"/>
  <c r="P71" i="3"/>
  <c r="P72" i="5" s="1"/>
  <c r="P70" i="3"/>
  <c r="P71" i="5" s="1"/>
  <c r="AD69" i="3"/>
  <c r="P67" i="3"/>
  <c r="P68" i="5" s="1"/>
  <c r="P66" i="3"/>
  <c r="P67" i="5" s="1"/>
  <c r="AD65" i="3"/>
  <c r="AG64" i="3"/>
  <c r="T65" i="5" s="1"/>
  <c r="P63" i="3"/>
  <c r="P64" i="5" s="1"/>
  <c r="P62" i="3"/>
  <c r="P63" i="5" s="1"/>
  <c r="AD61" i="3"/>
  <c r="P59" i="3"/>
  <c r="P60" i="5" s="1"/>
  <c r="I56" i="3"/>
  <c r="O57" i="5" s="1"/>
  <c r="I55" i="3"/>
  <c r="O56" i="5" s="1"/>
  <c r="I54" i="3"/>
  <c r="O55" i="5" s="1"/>
  <c r="AG52" i="3"/>
  <c r="T53" i="5" s="1"/>
  <c r="F51" i="3"/>
  <c r="N52" i="5" s="1"/>
  <c r="AJ49" i="3"/>
  <c r="U50" i="5" s="1"/>
  <c r="AG48" i="3"/>
  <c r="T49" i="5" s="1"/>
  <c r="AJ45" i="3"/>
  <c r="U46" i="5" s="1"/>
  <c r="AD44" i="3"/>
  <c r="P44" i="3"/>
  <c r="P45" i="5" s="1"/>
  <c r="F43" i="3"/>
  <c r="N44" i="5" s="1"/>
  <c r="I40" i="3"/>
  <c r="O41" i="5" s="1"/>
  <c r="AG39" i="3"/>
  <c r="T40" i="5" s="1"/>
  <c r="AD35" i="3"/>
  <c r="I34" i="3"/>
  <c r="O35" i="5" s="1"/>
  <c r="AG33" i="3"/>
  <c r="T34" i="5" s="1"/>
  <c r="V33" i="3"/>
  <c r="R34" i="5" s="1"/>
  <c r="AG29" i="3"/>
  <c r="T30" i="5" s="1"/>
  <c r="V29" i="3"/>
  <c r="R30" i="5" s="1"/>
  <c r="F29" i="3"/>
  <c r="N30" i="5" s="1"/>
  <c r="AJ26" i="3"/>
  <c r="U27" i="5" s="1"/>
  <c r="F25" i="3"/>
  <c r="N26" i="5" s="1"/>
  <c r="AJ22" i="3"/>
  <c r="U23" i="5" s="1"/>
  <c r="I21" i="3"/>
  <c r="O22" i="5" s="1"/>
  <c r="AJ19" i="3"/>
  <c r="U20" i="5" s="1"/>
  <c r="W18" i="5"/>
  <c r="AJ17" i="3"/>
  <c r="U18" i="5" s="1"/>
  <c r="P15" i="3"/>
  <c r="P16" i="5" s="1"/>
  <c r="I12" i="3"/>
  <c r="O13" i="5" s="1"/>
  <c r="AD9" i="3"/>
  <c r="AG8" i="3"/>
  <c r="T9" i="5" s="1"/>
  <c r="P8" i="3"/>
  <c r="P9" i="5" s="1"/>
  <c r="P6" i="3"/>
  <c r="P7" i="5" s="1"/>
  <c r="AD5" i="3"/>
  <c r="AG4" i="3"/>
  <c r="T5" i="5" s="1"/>
  <c r="P4" i="3"/>
  <c r="P5" i="5" s="1"/>
  <c r="AG137" i="3"/>
  <c r="T138" i="5" s="1"/>
  <c r="AD135" i="3"/>
  <c r="W135" i="5"/>
  <c r="P133" i="3"/>
  <c r="P134" i="5" s="1"/>
  <c r="I133" i="3"/>
  <c r="O134" i="5" s="1"/>
  <c r="AJ132" i="3"/>
  <c r="U133" i="5" s="1"/>
  <c r="I132" i="3"/>
  <c r="O133" i="5" s="1"/>
  <c r="I129" i="3"/>
  <c r="O130" i="5" s="1"/>
  <c r="P128" i="3"/>
  <c r="P129" i="5" s="1"/>
  <c r="V123" i="3"/>
  <c r="R124" i="5" s="1"/>
  <c r="AG121" i="3"/>
  <c r="T122" i="5" s="1"/>
  <c r="H110" i="75"/>
  <c r="I110" i="75" s="1"/>
  <c r="U110" i="75" s="1"/>
  <c r="G111" i="5" s="1"/>
  <c r="AC109" i="75"/>
  <c r="J110" i="5" s="1"/>
  <c r="T95" i="75"/>
  <c r="F96" i="5" s="1"/>
  <c r="Q92" i="75"/>
  <c r="V92" i="75" s="1"/>
  <c r="H93" i="5" s="1"/>
  <c r="H92" i="75"/>
  <c r="I92" i="75" s="1"/>
  <c r="U92" i="75" s="1"/>
  <c r="G93" i="5" s="1"/>
  <c r="AC91" i="75"/>
  <c r="J92" i="5" s="1"/>
  <c r="AC85" i="75"/>
  <c r="AD63" i="75"/>
  <c r="L64" i="5" s="1"/>
  <c r="J64" i="5"/>
  <c r="H62" i="75"/>
  <c r="I62" i="75" s="1"/>
  <c r="U62" i="75" s="1"/>
  <c r="G63" i="5" s="1"/>
  <c r="AD43" i="75"/>
  <c r="L44" i="5" s="1"/>
  <c r="K41" i="5"/>
  <c r="H26" i="75"/>
  <c r="I26" i="75" s="1"/>
  <c r="U26" i="75" s="1"/>
  <c r="G27" i="5" s="1"/>
  <c r="T25" i="75"/>
  <c r="F26" i="5" s="1"/>
  <c r="H17" i="75"/>
  <c r="I17" i="75" s="1"/>
  <c r="U17" i="75" s="1"/>
  <c r="G18" i="5" s="1"/>
  <c r="AC16" i="75"/>
  <c r="AD123" i="75"/>
  <c r="L124" i="5" s="1"/>
  <c r="K124" i="5"/>
  <c r="AE107" i="5"/>
  <c r="J119" i="4"/>
  <c r="AB120" i="5" s="1"/>
  <c r="X118" i="4"/>
  <c r="AF119" i="5" s="1"/>
  <c r="S116" i="4"/>
  <c r="P116" i="4"/>
  <c r="AD117" i="5" s="1"/>
  <c r="X115" i="4"/>
  <c r="G115" i="4"/>
  <c r="AA116" i="5" s="1"/>
  <c r="S113" i="4"/>
  <c r="AE114" i="5" s="1"/>
  <c r="P113" i="4"/>
  <c r="AD114" i="5" s="1"/>
  <c r="G113" i="4"/>
  <c r="AA114" i="5" s="1"/>
  <c r="X111" i="4"/>
  <c r="AF112" i="5" s="1"/>
  <c r="S110" i="4"/>
  <c r="P110" i="4"/>
  <c r="AD111" i="5" s="1"/>
  <c r="X109" i="4"/>
  <c r="G109" i="4"/>
  <c r="AA110" i="5" s="1"/>
  <c r="S107" i="4"/>
  <c r="AE108" i="5" s="1"/>
  <c r="J105" i="4"/>
  <c r="AB106" i="5" s="1"/>
  <c r="X104" i="4"/>
  <c r="AF105" i="5" s="1"/>
  <c r="S102" i="4"/>
  <c r="P102" i="4"/>
  <c r="AD103" i="5" s="1"/>
  <c r="X101" i="4"/>
  <c r="AF102" i="5" s="1"/>
  <c r="S98" i="4"/>
  <c r="AE99" i="5" s="1"/>
  <c r="P98" i="4"/>
  <c r="AD99" i="5" s="1"/>
  <c r="G98" i="4"/>
  <c r="AA99" i="5" s="1"/>
  <c r="S96" i="4"/>
  <c r="P96" i="4"/>
  <c r="AD97" i="5" s="1"/>
  <c r="G96" i="4"/>
  <c r="S94" i="4"/>
  <c r="AE95" i="5" s="1"/>
  <c r="P94" i="4"/>
  <c r="AD95" i="5" s="1"/>
  <c r="G94" i="4"/>
  <c r="AA95" i="5" s="1"/>
  <c r="S92" i="4"/>
  <c r="P92" i="4"/>
  <c r="AD93" i="5" s="1"/>
  <c r="G92" i="4"/>
  <c r="X90" i="4"/>
  <c r="AF91" i="5" s="1"/>
  <c r="X88" i="4"/>
  <c r="AF89" i="5" s="1"/>
  <c r="S87" i="4"/>
  <c r="AE88" i="5" s="1"/>
  <c r="S85" i="4"/>
  <c r="AE86" i="5" s="1"/>
  <c r="P84" i="4"/>
  <c r="AD85" i="5" s="1"/>
  <c r="P82" i="4"/>
  <c r="AD83" i="5" s="1"/>
  <c r="S80" i="4"/>
  <c r="AE81" i="5" s="1"/>
  <c r="G80" i="4"/>
  <c r="AA81" i="5" s="1"/>
  <c r="X78" i="4"/>
  <c r="AF79" i="5" s="1"/>
  <c r="S75" i="4"/>
  <c r="AE76" i="5" s="1"/>
  <c r="P74" i="4"/>
  <c r="AD75" i="5" s="1"/>
  <c r="J72" i="4"/>
  <c r="AB73" i="5" s="1"/>
  <c r="X70" i="4"/>
  <c r="AF71" i="5" s="1"/>
  <c r="P68" i="4"/>
  <c r="AD69" i="5" s="1"/>
  <c r="J67" i="4"/>
  <c r="AB68" i="5" s="1"/>
  <c r="S66" i="4"/>
  <c r="X64" i="4"/>
  <c r="AF65" i="5" s="1"/>
  <c r="J61" i="4"/>
  <c r="AB62" i="5" s="1"/>
  <c r="S60" i="4"/>
  <c r="X58" i="4"/>
  <c r="AF59" i="5" s="1"/>
  <c r="P54" i="4"/>
  <c r="AD55" i="5" s="1"/>
  <c r="J53" i="4"/>
  <c r="AB54" i="5" s="1"/>
  <c r="S52" i="4"/>
  <c r="X50" i="4"/>
  <c r="AF51" i="5" s="1"/>
  <c r="P46" i="4"/>
  <c r="AD47" i="5" s="1"/>
  <c r="S45" i="4"/>
  <c r="P45" i="4"/>
  <c r="AD46" i="5" s="1"/>
  <c r="X44" i="4"/>
  <c r="AF45" i="5" s="1"/>
  <c r="J44" i="4"/>
  <c r="AB45" i="5" s="1"/>
  <c r="X43" i="4"/>
  <c r="AF44" i="5" s="1"/>
  <c r="G42" i="4"/>
  <c r="P38" i="4"/>
  <c r="AD39" i="5" s="1"/>
  <c r="S37" i="4"/>
  <c r="P37" i="4"/>
  <c r="AD38" i="5" s="1"/>
  <c r="X36" i="4"/>
  <c r="AF37" i="5" s="1"/>
  <c r="J36" i="4"/>
  <c r="AB37" i="5" s="1"/>
  <c r="S33" i="4"/>
  <c r="P33" i="4"/>
  <c r="AD34" i="5" s="1"/>
  <c r="X30" i="4"/>
  <c r="G28" i="4"/>
  <c r="AA29" i="5" s="1"/>
  <c r="S26" i="4"/>
  <c r="AE27" i="5" s="1"/>
  <c r="S24" i="4"/>
  <c r="AE25" i="5" s="1"/>
  <c r="S22" i="4"/>
  <c r="AE23" i="5" s="1"/>
  <c r="S17" i="4"/>
  <c r="AE18" i="5" s="1"/>
  <c r="P17" i="4"/>
  <c r="AD18" i="5" s="1"/>
  <c r="S15" i="4"/>
  <c r="P15" i="4"/>
  <c r="AD16" i="5" s="1"/>
  <c r="G12" i="4"/>
  <c r="AA13" i="5" s="1"/>
  <c r="G10" i="4"/>
  <c r="AA11" i="5" s="1"/>
  <c r="G8" i="4"/>
  <c r="AA9" i="5" s="1"/>
  <c r="S6" i="4"/>
  <c r="AE7" i="5" s="1"/>
  <c r="J4" i="4"/>
  <c r="AB5" i="5" s="1"/>
  <c r="S120" i="4"/>
  <c r="AE121" i="5" s="1"/>
  <c r="X134" i="4"/>
  <c r="AF135" i="5" s="1"/>
  <c r="J134" i="4"/>
  <c r="AB135" i="5" s="1"/>
  <c r="X133" i="4"/>
  <c r="AF134" i="5" s="1"/>
  <c r="P133" i="4"/>
  <c r="AD134" i="5" s="1"/>
  <c r="X132" i="4"/>
  <c r="AF133" i="5" s="1"/>
  <c r="J132" i="4"/>
  <c r="AB133" i="5" s="1"/>
  <c r="X131" i="4"/>
  <c r="AF132" i="5" s="1"/>
  <c r="P131" i="4"/>
  <c r="AD132" i="5" s="1"/>
  <c r="S126" i="4"/>
  <c r="P126" i="4"/>
  <c r="AD127" i="5" s="1"/>
  <c r="G126" i="4"/>
  <c r="S124" i="4"/>
  <c r="P124" i="4"/>
  <c r="AD125" i="5" s="1"/>
  <c r="G124" i="4"/>
  <c r="S122" i="4"/>
  <c r="P122" i="4"/>
  <c r="AD123" i="5" s="1"/>
  <c r="G122" i="4"/>
  <c r="AD117" i="3"/>
  <c r="AJ116" i="3"/>
  <c r="U117" i="5" s="1"/>
  <c r="AD113" i="3"/>
  <c r="AJ112" i="3"/>
  <c r="U113" i="5" s="1"/>
  <c r="P109" i="3"/>
  <c r="P110" i="5" s="1"/>
  <c r="T107" i="3"/>
  <c r="U107" i="3" s="1"/>
  <c r="V107" i="3" s="1"/>
  <c r="R108" i="5" s="1"/>
  <c r="P107" i="3"/>
  <c r="P108" i="5" s="1"/>
  <c r="F107" i="3"/>
  <c r="N108" i="5" s="1"/>
  <c r="AJ106" i="3"/>
  <c r="U107" i="5" s="1"/>
  <c r="P105" i="3"/>
  <c r="P106" i="5" s="1"/>
  <c r="AD101" i="3"/>
  <c r="AJ100" i="3"/>
  <c r="U101" i="5" s="1"/>
  <c r="AD97" i="3"/>
  <c r="AJ96" i="3"/>
  <c r="U97" i="5" s="1"/>
  <c r="I93" i="3"/>
  <c r="O94" i="5" s="1"/>
  <c r="F92" i="3"/>
  <c r="N93" i="5" s="1"/>
  <c r="AG91" i="3"/>
  <c r="T92" i="5" s="1"/>
  <c r="I89" i="3"/>
  <c r="O90" i="5" s="1"/>
  <c r="F88" i="3"/>
  <c r="N89" i="5" s="1"/>
  <c r="AG87" i="3"/>
  <c r="T88" i="5" s="1"/>
  <c r="I85" i="3"/>
  <c r="O86" i="5" s="1"/>
  <c r="F84" i="3"/>
  <c r="N85" i="5" s="1"/>
  <c r="AG83" i="3"/>
  <c r="T84" i="5" s="1"/>
  <c r="I81" i="3"/>
  <c r="O82" i="5" s="1"/>
  <c r="F80" i="3"/>
  <c r="N81" i="5" s="1"/>
  <c r="AG79" i="3"/>
  <c r="T80" i="5" s="1"/>
  <c r="AD78" i="3"/>
  <c r="AG77" i="3"/>
  <c r="T78" i="5" s="1"/>
  <c r="S77" i="3"/>
  <c r="V77" i="3" s="1"/>
  <c r="R78" i="5" s="1"/>
  <c r="T76" i="3"/>
  <c r="U76" i="3" s="1"/>
  <c r="V76" i="3" s="1"/>
  <c r="R77" i="5" s="1"/>
  <c r="F76" i="3"/>
  <c r="N77" i="5" s="1"/>
  <c r="AG75" i="3"/>
  <c r="T76" i="5" s="1"/>
  <c r="T75" i="3"/>
  <c r="U75" i="3" s="1"/>
  <c r="V75" i="3" s="1"/>
  <c r="R76" i="5" s="1"/>
  <c r="AD73" i="3"/>
  <c r="AQ73" i="3" s="1"/>
  <c r="I70" i="3"/>
  <c r="O71" i="5" s="1"/>
  <c r="AJ69" i="3"/>
  <c r="U70" i="5" s="1"/>
  <c r="AJ68" i="3"/>
  <c r="U69" i="5" s="1"/>
  <c r="I68" i="3"/>
  <c r="O69" i="5" s="1"/>
  <c r="I64" i="3"/>
  <c r="O65" i="5" s="1"/>
  <c r="AJ60" i="3"/>
  <c r="U61" i="5" s="1"/>
  <c r="I60" i="3"/>
  <c r="O61" i="5" s="1"/>
  <c r="I58" i="3"/>
  <c r="O59" i="5" s="1"/>
  <c r="AJ57" i="3"/>
  <c r="U58" i="5" s="1"/>
  <c r="AJ55" i="3"/>
  <c r="U56" i="5" s="1"/>
  <c r="AD55" i="3"/>
  <c r="T55" i="3"/>
  <c r="U55" i="3" s="1"/>
  <c r="V55" i="3" s="1"/>
  <c r="F54" i="3"/>
  <c r="N55" i="5" s="1"/>
  <c r="T51" i="3"/>
  <c r="U51" i="3" s="1"/>
  <c r="V51" i="3" s="1"/>
  <c r="R52" i="5" s="1"/>
  <c r="F49" i="3"/>
  <c r="N50" i="5" s="1"/>
  <c r="AG47" i="3"/>
  <c r="T48" i="5" s="1"/>
  <c r="F47" i="3"/>
  <c r="N48" i="5" s="1"/>
  <c r="T46" i="3"/>
  <c r="U46" i="3" s="1"/>
  <c r="V46" i="3" s="1"/>
  <c r="R47" i="5" s="1"/>
  <c r="AG44" i="3"/>
  <c r="T45" i="5" s="1"/>
  <c r="T43" i="3"/>
  <c r="U43" i="3" s="1"/>
  <c r="V43" i="3" s="1"/>
  <c r="R44" i="5" s="1"/>
  <c r="T42" i="3"/>
  <c r="U42" i="3" s="1"/>
  <c r="AJ41" i="3"/>
  <c r="U42" i="5" s="1"/>
  <c r="AG40" i="3"/>
  <c r="T41" i="5" s="1"/>
  <c r="AG37" i="3"/>
  <c r="T38" i="5" s="1"/>
  <c r="AG36" i="3"/>
  <c r="T37" i="5" s="1"/>
  <c r="T32" i="3"/>
  <c r="U32" i="3" s="1"/>
  <c r="V32" i="3" s="1"/>
  <c r="F32" i="3"/>
  <c r="N33" i="5" s="1"/>
  <c r="AD31" i="3"/>
  <c r="I30" i="3"/>
  <c r="O31" i="5" s="1"/>
  <c r="AJ29" i="3"/>
  <c r="U30" i="5" s="1"/>
  <c r="P28" i="3"/>
  <c r="P29" i="5" s="1"/>
  <c r="I26" i="3"/>
  <c r="O27" i="5" s="1"/>
  <c r="AJ25" i="3"/>
  <c r="U26" i="5" s="1"/>
  <c r="T24" i="3"/>
  <c r="U24" i="3" s="1"/>
  <c r="V24" i="3" s="1"/>
  <c r="F24" i="3"/>
  <c r="AJ23" i="3"/>
  <c r="U24" i="5" s="1"/>
  <c r="AD22" i="3"/>
  <c r="T21" i="3"/>
  <c r="U21" i="3" s="1"/>
  <c r="V21" i="3" s="1"/>
  <c r="R22" i="5" s="1"/>
  <c r="P20" i="3"/>
  <c r="P21" i="5" s="1"/>
  <c r="F17" i="3"/>
  <c r="N18" i="5" s="1"/>
  <c r="I16" i="3"/>
  <c r="O17" i="5" s="1"/>
  <c r="V14" i="3"/>
  <c r="R15" i="5" s="1"/>
  <c r="AD13" i="3"/>
  <c r="AG12" i="3"/>
  <c r="T13" i="5" s="1"/>
  <c r="T11" i="3"/>
  <c r="U11" i="3" s="1"/>
  <c r="I10" i="3"/>
  <c r="O11" i="5" s="1"/>
  <c r="S120" i="3"/>
  <c r="V120" i="3" s="1"/>
  <c r="R121" i="5" s="1"/>
  <c r="I136" i="3"/>
  <c r="O137" i="5" s="1"/>
  <c r="AG135" i="3"/>
  <c r="T136" i="5" s="1"/>
  <c r="T130" i="3"/>
  <c r="U130" i="3" s="1"/>
  <c r="S130" i="3"/>
  <c r="AD128" i="3"/>
  <c r="F128" i="3"/>
  <c r="N122" i="5"/>
  <c r="T118" i="75"/>
  <c r="F119" i="5" s="1"/>
  <c r="Z117" i="75"/>
  <c r="K118" i="5" s="1"/>
  <c r="Z112" i="75"/>
  <c r="K113" i="5" s="1"/>
  <c r="T108" i="75"/>
  <c r="F109" i="5" s="1"/>
  <c r="H107" i="75"/>
  <c r="I107" i="75" s="1"/>
  <c r="U107" i="75" s="1"/>
  <c r="G108" i="5" s="1"/>
  <c r="Z100" i="75"/>
  <c r="K101" i="5" s="1"/>
  <c r="T89" i="75"/>
  <c r="F90" i="5" s="1"/>
  <c r="AD87" i="75"/>
  <c r="L88" i="5" s="1"/>
  <c r="J88" i="5"/>
  <c r="T84" i="75"/>
  <c r="F85" i="5" s="1"/>
  <c r="T78" i="75"/>
  <c r="F79" i="5" s="1"/>
  <c r="AC76" i="75"/>
  <c r="Z69" i="75"/>
  <c r="H64" i="75"/>
  <c r="I64" i="75" s="1"/>
  <c r="U64" i="75" s="1"/>
  <c r="G65" i="5" s="1"/>
  <c r="Z62" i="75"/>
  <c r="K63" i="5" s="1"/>
  <c r="H55" i="75"/>
  <c r="I55" i="75" s="1"/>
  <c r="U55" i="75" s="1"/>
  <c r="G56" i="5" s="1"/>
  <c r="AD46" i="75"/>
  <c r="L47" i="5" s="1"/>
  <c r="J47" i="5"/>
  <c r="Z46" i="75"/>
  <c r="K47" i="5" s="1"/>
  <c r="AC38" i="75"/>
  <c r="Z35" i="75"/>
  <c r="T34" i="75"/>
  <c r="F35" i="5" s="1"/>
  <c r="P19" i="75"/>
  <c r="Q19" i="75" s="1"/>
  <c r="V19" i="75" s="1"/>
  <c r="H20" i="5" s="1"/>
  <c r="J18" i="5"/>
  <c r="K14" i="5"/>
  <c r="Z11" i="75"/>
  <c r="K12" i="5" s="1"/>
  <c r="J8" i="5"/>
  <c r="P6" i="75"/>
  <c r="Q6" i="75" s="1"/>
  <c r="V6" i="75" s="1"/>
  <c r="H7" i="5" s="1"/>
  <c r="H4" i="75"/>
  <c r="I4" i="75" s="1"/>
  <c r="U4" i="75" s="1"/>
  <c r="K132" i="5"/>
  <c r="P131" i="75"/>
  <c r="Q131" i="75" s="1"/>
  <c r="V131" i="75" s="1"/>
  <c r="T126" i="75"/>
  <c r="F127" i="5" s="1"/>
  <c r="H121" i="75"/>
  <c r="I121" i="75" s="1"/>
  <c r="U121" i="75" s="1"/>
  <c r="G122" i="5" s="1"/>
  <c r="AA49" i="5"/>
  <c r="AE109" i="5"/>
  <c r="S72" i="4"/>
  <c r="AE73" i="5" s="1"/>
  <c r="J69" i="4"/>
  <c r="AB70" i="5" s="1"/>
  <c r="S68" i="4"/>
  <c r="X66" i="4"/>
  <c r="AF67" i="5" s="1"/>
  <c r="P62" i="4"/>
  <c r="AD63" i="5" s="1"/>
  <c r="X61" i="4"/>
  <c r="AF62" i="5" s="1"/>
  <c r="X60" i="4"/>
  <c r="AF61" i="5" s="1"/>
  <c r="P56" i="4"/>
  <c r="AD57" i="5" s="1"/>
  <c r="J55" i="4"/>
  <c r="AB56" i="5" s="1"/>
  <c r="S54" i="4"/>
  <c r="X52" i="4"/>
  <c r="AF53" i="5" s="1"/>
  <c r="P48" i="4"/>
  <c r="AD49" i="5" s="1"/>
  <c r="J47" i="4"/>
  <c r="AB48" i="5" s="1"/>
  <c r="S46" i="4"/>
  <c r="X45" i="4"/>
  <c r="AF46" i="5" s="1"/>
  <c r="G44" i="4"/>
  <c r="P40" i="4"/>
  <c r="AD41" i="5" s="1"/>
  <c r="S39" i="4"/>
  <c r="P39" i="4"/>
  <c r="AD40" i="5" s="1"/>
  <c r="X38" i="4"/>
  <c r="AF39" i="5" s="1"/>
  <c r="X37" i="4"/>
  <c r="AF38" i="5" s="1"/>
  <c r="G36" i="4"/>
  <c r="X33" i="4"/>
  <c r="AF34" i="5" s="1"/>
  <c r="X17" i="4"/>
  <c r="AF18" i="5" s="1"/>
  <c r="X15" i="4"/>
  <c r="AF16" i="5" s="1"/>
  <c r="S11" i="4"/>
  <c r="P11" i="4"/>
  <c r="AD12" i="5" s="1"/>
  <c r="S9" i="4"/>
  <c r="P9" i="4"/>
  <c r="AD10" i="5" s="1"/>
  <c r="P136" i="4"/>
  <c r="AD137" i="5" s="1"/>
  <c r="X130" i="4"/>
  <c r="AF131" i="5" s="1"/>
  <c r="X129" i="4"/>
  <c r="AF130" i="5" s="1"/>
  <c r="P129" i="4"/>
  <c r="AD130" i="5" s="1"/>
  <c r="X128" i="4"/>
  <c r="AF129" i="5" s="1"/>
  <c r="X127" i="4"/>
  <c r="AF128" i="5" s="1"/>
  <c r="P127" i="4"/>
  <c r="AD128" i="5" s="1"/>
  <c r="P121" i="4"/>
  <c r="AD122" i="5" s="1"/>
  <c r="AG119" i="3"/>
  <c r="T120" i="5" s="1"/>
  <c r="AD109" i="3"/>
  <c r="AJ108" i="3"/>
  <c r="U109" i="5" s="1"/>
  <c r="AD105" i="3"/>
  <c r="AJ104" i="3"/>
  <c r="U105" i="5" s="1"/>
  <c r="F100" i="3"/>
  <c r="N101" i="5" s="1"/>
  <c r="AG99" i="3"/>
  <c r="T100" i="5" s="1"/>
  <c r="F96" i="3"/>
  <c r="N97" i="5" s="1"/>
  <c r="AG95" i="3"/>
  <c r="T96" i="5" s="1"/>
  <c r="T95" i="3"/>
  <c r="U95" i="3" s="1"/>
  <c r="V95" i="3" s="1"/>
  <c r="R96" i="5" s="1"/>
  <c r="P95" i="3"/>
  <c r="P96" i="5" s="1"/>
  <c r="F95" i="3"/>
  <c r="N96" i="5" s="1"/>
  <c r="S93" i="3"/>
  <c r="V93" i="3" s="1"/>
  <c r="R94" i="5" s="1"/>
  <c r="T91" i="3"/>
  <c r="U91" i="3" s="1"/>
  <c r="V91" i="3" s="1"/>
  <c r="R92" i="5" s="1"/>
  <c r="P91" i="3"/>
  <c r="P92" i="5" s="1"/>
  <c r="F91" i="3"/>
  <c r="N92" i="5" s="1"/>
  <c r="S89" i="3"/>
  <c r="V89" i="3" s="1"/>
  <c r="R90" i="5" s="1"/>
  <c r="T87" i="3"/>
  <c r="U87" i="3" s="1"/>
  <c r="V87" i="3" s="1"/>
  <c r="R88" i="5" s="1"/>
  <c r="P87" i="3"/>
  <c r="P88" i="5" s="1"/>
  <c r="F87" i="3"/>
  <c r="N88" i="5" s="1"/>
  <c r="S85" i="3"/>
  <c r="V85" i="3" s="1"/>
  <c r="R86" i="5" s="1"/>
  <c r="T83" i="3"/>
  <c r="U83" i="3" s="1"/>
  <c r="V83" i="3" s="1"/>
  <c r="R84" i="5" s="1"/>
  <c r="P83" i="3"/>
  <c r="P84" i="5" s="1"/>
  <c r="F83" i="3"/>
  <c r="N84" i="5" s="1"/>
  <c r="S81" i="3"/>
  <c r="V81" i="3" s="1"/>
  <c r="R82" i="5" s="1"/>
  <c r="T79" i="3"/>
  <c r="U79" i="3" s="1"/>
  <c r="V79" i="3" s="1"/>
  <c r="R80" i="5" s="1"/>
  <c r="P79" i="3"/>
  <c r="P80" i="5" s="1"/>
  <c r="F79" i="3"/>
  <c r="N80" i="5" s="1"/>
  <c r="P77" i="3"/>
  <c r="P78" i="5" s="1"/>
  <c r="I74" i="3"/>
  <c r="AD72" i="3"/>
  <c r="F69" i="3"/>
  <c r="N70" i="5" s="1"/>
  <c r="I66" i="3"/>
  <c r="O67" i="5" s="1"/>
  <c r="I62" i="3"/>
  <c r="O63" i="5" s="1"/>
  <c r="P56" i="3"/>
  <c r="P57" i="5" s="1"/>
  <c r="I53" i="3"/>
  <c r="O54" i="5" s="1"/>
  <c r="AG50" i="3"/>
  <c r="T51" i="5" s="1"/>
  <c r="F50" i="3"/>
  <c r="N51" i="5" s="1"/>
  <c r="AJ47" i="3"/>
  <c r="U48" i="5" s="1"/>
  <c r="P46" i="3"/>
  <c r="P47" i="5" s="1"/>
  <c r="P45" i="3"/>
  <c r="P46" i="5" s="1"/>
  <c r="P42" i="3"/>
  <c r="P43" i="5" s="1"/>
  <c r="P41" i="3"/>
  <c r="P42" i="5" s="1"/>
  <c r="F39" i="3"/>
  <c r="N40" i="5" s="1"/>
  <c r="S38" i="3"/>
  <c r="V38" i="3" s="1"/>
  <c r="R39" i="5" s="1"/>
  <c r="AJ36" i="3"/>
  <c r="U37" i="5" s="1"/>
  <c r="P34" i="3"/>
  <c r="P35" i="5" s="1"/>
  <c r="AD30" i="3"/>
  <c r="AD28" i="3"/>
  <c r="AQ28" i="3" s="1"/>
  <c r="S26" i="3"/>
  <c r="V26" i="3" s="1"/>
  <c r="P24" i="3"/>
  <c r="P25" i="5" s="1"/>
  <c r="S22" i="3"/>
  <c r="V22" i="3" s="1"/>
  <c r="R23" i="5" s="1"/>
  <c r="AD19" i="3"/>
  <c r="F18" i="3"/>
  <c r="N19" i="5" s="1"/>
  <c r="AD17" i="3"/>
  <c r="I14" i="3"/>
  <c r="O15" i="5" s="1"/>
  <c r="AD12" i="3"/>
  <c r="I6" i="3"/>
  <c r="O7" i="5" s="1"/>
  <c r="AD4" i="3"/>
  <c r="F137" i="3"/>
  <c r="N138" i="5" s="1"/>
  <c r="AD134" i="3"/>
  <c r="P132" i="3"/>
  <c r="P133" i="5" s="1"/>
  <c r="F131" i="3"/>
  <c r="N132" i="5" s="1"/>
  <c r="AD129" i="3"/>
  <c r="AD126" i="3"/>
  <c r="N126" i="5"/>
  <c r="T103" i="75"/>
  <c r="F104" i="5" s="1"/>
  <c r="T99" i="75"/>
  <c r="F100" i="5" s="1"/>
  <c r="K98" i="5"/>
  <c r="Z81" i="75"/>
  <c r="K82" i="5" s="1"/>
  <c r="AC80" i="75"/>
  <c r="J81" i="5" s="1"/>
  <c r="Z56" i="75"/>
  <c r="K57" i="5" s="1"/>
  <c r="T50" i="75"/>
  <c r="F51" i="5" s="1"/>
  <c r="K45" i="5"/>
  <c r="T38" i="75"/>
  <c r="F39" i="5" s="1"/>
  <c r="AD22" i="75"/>
  <c r="L23" i="5" s="1"/>
  <c r="J9" i="5"/>
  <c r="AC129" i="75"/>
  <c r="K102" i="5"/>
  <c r="AJ120" i="3"/>
  <c r="U121" i="5" s="1"/>
  <c r="AD120" i="3"/>
  <c r="P137" i="3"/>
  <c r="P138" i="5" s="1"/>
  <c r="AG136" i="3"/>
  <c r="T137" i="5" s="1"/>
  <c r="F136" i="3"/>
  <c r="AG129" i="3"/>
  <c r="T130" i="5" s="1"/>
  <c r="T125" i="3"/>
  <c r="U125" i="3" s="1"/>
  <c r="V125" i="3" s="1"/>
  <c r="AG124" i="3"/>
  <c r="T125" i="5" s="1"/>
  <c r="AD124" i="3"/>
  <c r="T124" i="3"/>
  <c r="U124" i="3" s="1"/>
  <c r="V124" i="3" s="1"/>
  <c r="P124" i="3"/>
  <c r="P125" i="5" s="1"/>
  <c r="F123" i="3"/>
  <c r="N124" i="5" s="1"/>
  <c r="T121" i="3"/>
  <c r="U121" i="3" s="1"/>
  <c r="V121" i="3" s="1"/>
  <c r="R122" i="5" s="1"/>
  <c r="T119" i="75"/>
  <c r="F120" i="5" s="1"/>
  <c r="P118" i="75"/>
  <c r="Q118" i="75" s="1"/>
  <c r="V118" i="75" s="1"/>
  <c r="H119" i="5" s="1"/>
  <c r="P116" i="75"/>
  <c r="Q116" i="75" s="1"/>
  <c r="V116" i="75" s="1"/>
  <c r="H117" i="5" s="1"/>
  <c r="H115" i="75"/>
  <c r="I115" i="75" s="1"/>
  <c r="U115" i="75" s="1"/>
  <c r="G116" i="5" s="1"/>
  <c r="Z110" i="75"/>
  <c r="K111" i="5" s="1"/>
  <c r="P106" i="75"/>
  <c r="Q106" i="75" s="1"/>
  <c r="V106" i="75" s="1"/>
  <c r="H107" i="5" s="1"/>
  <c r="Z104" i="75"/>
  <c r="K105" i="5" s="1"/>
  <c r="Z103" i="75"/>
  <c r="K104" i="5" s="1"/>
  <c r="AC102" i="75"/>
  <c r="J103" i="5" s="1"/>
  <c r="Z99" i="75"/>
  <c r="K100" i="5" s="1"/>
  <c r="Q96" i="75"/>
  <c r="V96" i="75" s="1"/>
  <c r="H97" i="5" s="1"/>
  <c r="P84" i="75"/>
  <c r="Q84" i="75" s="1"/>
  <c r="V84" i="75" s="1"/>
  <c r="H85" i="5" s="1"/>
  <c r="T74" i="75"/>
  <c r="Z72" i="75"/>
  <c r="K73" i="5" s="1"/>
  <c r="AC71" i="75"/>
  <c r="Z70" i="75"/>
  <c r="K71" i="5" s="1"/>
  <c r="T67" i="75"/>
  <c r="F68" i="5" s="1"/>
  <c r="Z60" i="75"/>
  <c r="K61" i="5" s="1"/>
  <c r="H60" i="75"/>
  <c r="I60" i="75" s="1"/>
  <c r="U60" i="75" s="1"/>
  <c r="G61" i="5" s="1"/>
  <c r="AC59" i="75"/>
  <c r="Z58" i="75"/>
  <c r="K59" i="5" s="1"/>
  <c r="AD57" i="75"/>
  <c r="L58" i="5" s="1"/>
  <c r="J58" i="5"/>
  <c r="Q56" i="75"/>
  <c r="V56" i="75" s="1"/>
  <c r="H57" i="5" s="1"/>
  <c r="P53" i="75"/>
  <c r="Q53" i="75" s="1"/>
  <c r="V53" i="75" s="1"/>
  <c r="H54" i="5" s="1"/>
  <c r="H53" i="75"/>
  <c r="I53" i="75" s="1"/>
  <c r="U53" i="75" s="1"/>
  <c r="G54" i="5" s="1"/>
  <c r="AC52" i="75"/>
  <c r="J53" i="5" s="1"/>
  <c r="H52" i="75"/>
  <c r="I52" i="75" s="1"/>
  <c r="U52" i="75" s="1"/>
  <c r="G53" i="5" s="1"/>
  <c r="H47" i="75"/>
  <c r="I47" i="75" s="1"/>
  <c r="U47" i="75" s="1"/>
  <c r="G48" i="5" s="1"/>
  <c r="T40" i="75"/>
  <c r="F41" i="5" s="1"/>
  <c r="Q36" i="75"/>
  <c r="V36" i="75" s="1"/>
  <c r="H37" i="5" s="1"/>
  <c r="H34" i="75"/>
  <c r="I34" i="75" s="1"/>
  <c r="U34" i="75" s="1"/>
  <c r="G35" i="5" s="1"/>
  <c r="AC32" i="75"/>
  <c r="T32" i="75"/>
  <c r="F33" i="5" s="1"/>
  <c r="Z30" i="75"/>
  <c r="K31" i="5" s="1"/>
  <c r="H30" i="75"/>
  <c r="I30" i="75" s="1"/>
  <c r="U30" i="75" s="1"/>
  <c r="G31" i="5" s="1"/>
  <c r="P25" i="75"/>
  <c r="Q25" i="75" s="1"/>
  <c r="V25" i="75" s="1"/>
  <c r="H26" i="5" s="1"/>
  <c r="H25" i="75"/>
  <c r="I25" i="75" s="1"/>
  <c r="U25" i="75" s="1"/>
  <c r="G26" i="5" s="1"/>
  <c r="Z23" i="75"/>
  <c r="K24" i="5" s="1"/>
  <c r="T20" i="75"/>
  <c r="F21" i="5" s="1"/>
  <c r="Z19" i="75"/>
  <c r="K20" i="5" s="1"/>
  <c r="H18" i="75"/>
  <c r="I18" i="75" s="1"/>
  <c r="U18" i="75" s="1"/>
  <c r="G19" i="5" s="1"/>
  <c r="AC14" i="75"/>
  <c r="T14" i="75"/>
  <c r="F15" i="5" s="1"/>
  <c r="AC9" i="75"/>
  <c r="Z6" i="75"/>
  <c r="K7" i="5" s="1"/>
  <c r="AC5" i="75"/>
  <c r="T5" i="75"/>
  <c r="F6" i="5" s="1"/>
  <c r="AC137" i="75"/>
  <c r="P133" i="75"/>
  <c r="Q133" i="75" s="1"/>
  <c r="V133" i="75" s="1"/>
  <c r="H134" i="5" s="1"/>
  <c r="H133" i="75"/>
  <c r="I133" i="75" s="1"/>
  <c r="U133" i="75" s="1"/>
  <c r="G134" i="5" s="1"/>
  <c r="P129" i="75"/>
  <c r="Q129" i="75" s="1"/>
  <c r="V129" i="75" s="1"/>
  <c r="H128" i="75"/>
  <c r="I128" i="75" s="1"/>
  <c r="U128" i="75" s="1"/>
  <c r="G129" i="5" s="1"/>
  <c r="H127" i="75"/>
  <c r="I127" i="75" s="1"/>
  <c r="U127" i="75" s="1"/>
  <c r="G128" i="5" s="1"/>
  <c r="P124" i="75"/>
  <c r="Q124" i="75" s="1"/>
  <c r="V124" i="75" s="1"/>
  <c r="H125" i="5" s="1"/>
  <c r="AD123" i="3"/>
  <c r="AC113" i="75"/>
  <c r="T113" i="75"/>
  <c r="F114" i="5" s="1"/>
  <c r="P111" i="75"/>
  <c r="Q111" i="75" s="1"/>
  <c r="V111" i="75" s="1"/>
  <c r="H112" i="5" s="1"/>
  <c r="AC108" i="75"/>
  <c r="J109" i="5" s="1"/>
  <c r="T107" i="75"/>
  <c r="F108" i="5" s="1"/>
  <c r="P105" i="75"/>
  <c r="Q105" i="75" s="1"/>
  <c r="V105" i="75" s="1"/>
  <c r="H106" i="5" s="1"/>
  <c r="T101" i="75"/>
  <c r="F102" i="5" s="1"/>
  <c r="P98" i="75"/>
  <c r="Q98" i="75" s="1"/>
  <c r="V98" i="75" s="1"/>
  <c r="H99" i="5" s="1"/>
  <c r="T88" i="75"/>
  <c r="F89" i="5" s="1"/>
  <c r="P87" i="75"/>
  <c r="Q87" i="75" s="1"/>
  <c r="V87" i="75" s="1"/>
  <c r="H88" i="5" s="1"/>
  <c r="T82" i="75"/>
  <c r="F83" i="5" s="1"/>
  <c r="Q80" i="75"/>
  <c r="V80" i="75" s="1"/>
  <c r="H81" i="5" s="1"/>
  <c r="T75" i="75"/>
  <c r="F76" i="5" s="1"/>
  <c r="Q74" i="75"/>
  <c r="V74" i="75" s="1"/>
  <c r="H75" i="5" s="1"/>
  <c r="Z73" i="75"/>
  <c r="K74" i="5" s="1"/>
  <c r="T68" i="75"/>
  <c r="F69" i="5" s="1"/>
  <c r="AC65" i="75"/>
  <c r="T65" i="75"/>
  <c r="F66" i="5" s="1"/>
  <c r="P63" i="75"/>
  <c r="Q63" i="75" s="1"/>
  <c r="V63" i="75" s="1"/>
  <c r="T62" i="75"/>
  <c r="F63" i="5" s="1"/>
  <c r="Z61" i="75"/>
  <c r="K62" i="5" s="1"/>
  <c r="AC60" i="75"/>
  <c r="J61" i="5" s="1"/>
  <c r="AC53" i="75"/>
  <c r="J54" i="5" s="1"/>
  <c r="T48" i="75"/>
  <c r="F49" i="5" s="1"/>
  <c r="Q32" i="75"/>
  <c r="V32" i="75" s="1"/>
  <c r="H33" i="5" s="1"/>
  <c r="T29" i="75"/>
  <c r="F30" i="5" s="1"/>
  <c r="P24" i="75"/>
  <c r="Q24" i="75" s="1"/>
  <c r="V24" i="75" s="1"/>
  <c r="H25" i="5" s="1"/>
  <c r="Z21" i="75"/>
  <c r="K22" i="5" s="1"/>
  <c r="T21" i="75"/>
  <c r="F22" i="5" s="1"/>
  <c r="T16" i="75"/>
  <c r="F17" i="5" s="1"/>
  <c r="P15" i="75"/>
  <c r="Q15" i="75" s="1"/>
  <c r="V15" i="75" s="1"/>
  <c r="H16" i="5" s="1"/>
  <c r="T9" i="75"/>
  <c r="F10" i="5" s="1"/>
  <c r="H8" i="75"/>
  <c r="I8" i="75" s="1"/>
  <c r="U8" i="75" s="1"/>
  <c r="G9" i="5" s="1"/>
  <c r="T7" i="75"/>
  <c r="F8" i="5" s="1"/>
  <c r="AC4" i="75"/>
  <c r="AC131" i="75"/>
  <c r="J132" i="5" s="1"/>
  <c r="T131" i="75"/>
  <c r="F132" i="5" s="1"/>
  <c r="AC124" i="75"/>
  <c r="T124" i="75"/>
  <c r="F125" i="5" s="1"/>
  <c r="AC122" i="75"/>
  <c r="T121" i="75"/>
  <c r="F122" i="5" s="1"/>
  <c r="P131" i="3"/>
  <c r="P132" i="5" s="1"/>
  <c r="AJ130" i="3"/>
  <c r="U131" i="5" s="1"/>
  <c r="AD130" i="3"/>
  <c r="P129" i="3"/>
  <c r="P130" i="5" s="1"/>
  <c r="AG128" i="3"/>
  <c r="T129" i="5" s="1"/>
  <c r="I128" i="3"/>
  <c r="O129" i="5" s="1"/>
  <c r="AD127" i="3"/>
  <c r="I127" i="3"/>
  <c r="O128" i="5" s="1"/>
  <c r="W127" i="5"/>
  <c r="AG126" i="3"/>
  <c r="T127" i="5" s="1"/>
  <c r="P123" i="3"/>
  <c r="P124" i="5" s="1"/>
  <c r="AJ122" i="3"/>
  <c r="U123" i="5" s="1"/>
  <c r="AD122" i="3"/>
  <c r="P121" i="3"/>
  <c r="P122" i="5" s="1"/>
  <c r="Z119" i="75"/>
  <c r="K120" i="5" s="1"/>
  <c r="AC118" i="75"/>
  <c r="J119" i="5" s="1"/>
  <c r="AC117" i="75"/>
  <c r="H117" i="75"/>
  <c r="I117" i="75" s="1"/>
  <c r="U117" i="75" s="1"/>
  <c r="G118" i="5" s="1"/>
  <c r="AC116" i="75"/>
  <c r="H116" i="75"/>
  <c r="I116" i="75" s="1"/>
  <c r="U116" i="75" s="1"/>
  <c r="G117" i="5" s="1"/>
  <c r="H113" i="75"/>
  <c r="I113" i="75" s="1"/>
  <c r="U113" i="75" s="1"/>
  <c r="G114" i="5" s="1"/>
  <c r="Z111" i="75"/>
  <c r="K112" i="5" s="1"/>
  <c r="T110" i="75"/>
  <c r="F111" i="5" s="1"/>
  <c r="P109" i="75"/>
  <c r="T105" i="75"/>
  <c r="F106" i="5" s="1"/>
  <c r="T102" i="75"/>
  <c r="F103" i="5" s="1"/>
  <c r="H100" i="75"/>
  <c r="I100" i="75" s="1"/>
  <c r="U100" i="75" s="1"/>
  <c r="G101" i="5" s="1"/>
  <c r="T98" i="75"/>
  <c r="F99" i="5" s="1"/>
  <c r="H96" i="75"/>
  <c r="I96" i="75" s="1"/>
  <c r="U96" i="75" s="1"/>
  <c r="G97" i="5" s="1"/>
  <c r="P94" i="75"/>
  <c r="Q94" i="75" s="1"/>
  <c r="V94" i="75" s="1"/>
  <c r="H95" i="5" s="1"/>
  <c r="T92" i="75"/>
  <c r="F93" i="5" s="1"/>
  <c r="P91" i="75"/>
  <c r="Q91" i="75" s="1"/>
  <c r="V91" i="75" s="1"/>
  <c r="H92" i="5" s="1"/>
  <c r="AC90" i="75"/>
  <c r="Z89" i="75"/>
  <c r="K90" i="5" s="1"/>
  <c r="AC88" i="75"/>
  <c r="J89" i="5" s="1"/>
  <c r="H88" i="75"/>
  <c r="I88" i="75" s="1"/>
  <c r="U88" i="75" s="1"/>
  <c r="G89" i="5" s="1"/>
  <c r="T86" i="75"/>
  <c r="F87" i="5" s="1"/>
  <c r="AC83" i="75"/>
  <c r="J84" i="5" s="1"/>
  <c r="H82" i="75"/>
  <c r="I82" i="75" s="1"/>
  <c r="U82" i="75" s="1"/>
  <c r="G83" i="5" s="1"/>
  <c r="T81" i="75"/>
  <c r="F82" i="5" s="1"/>
  <c r="P78" i="75"/>
  <c r="Q78" i="75" s="1"/>
  <c r="V78" i="75" s="1"/>
  <c r="H79" i="5" s="1"/>
  <c r="H75" i="75"/>
  <c r="I75" i="75" s="1"/>
  <c r="U75" i="75" s="1"/>
  <c r="G76" i="5" s="1"/>
  <c r="H74" i="75"/>
  <c r="I74" i="75" s="1"/>
  <c r="U74" i="75" s="1"/>
  <c r="G75" i="5" s="1"/>
  <c r="T73" i="75"/>
  <c r="F74" i="5" s="1"/>
  <c r="H71" i="75"/>
  <c r="I71" i="75" s="1"/>
  <c r="U71" i="75" s="1"/>
  <c r="G72" i="5" s="1"/>
  <c r="AC70" i="75"/>
  <c r="AC69" i="75"/>
  <c r="J70" i="5" s="1"/>
  <c r="P68" i="75"/>
  <c r="Q68" i="75" s="1"/>
  <c r="V68" i="75" s="1"/>
  <c r="H69" i="5" s="1"/>
  <c r="H65" i="75"/>
  <c r="I65" i="75" s="1"/>
  <c r="U65" i="75" s="1"/>
  <c r="G66" i="5" s="1"/>
  <c r="H63" i="75"/>
  <c r="I63" i="75" s="1"/>
  <c r="U63" i="75" s="1"/>
  <c r="G64" i="5" s="1"/>
  <c r="AC62" i="75"/>
  <c r="Z59" i="75"/>
  <c r="K60" i="5" s="1"/>
  <c r="P59" i="75"/>
  <c r="Q59" i="75" s="1"/>
  <c r="V59" i="75" s="1"/>
  <c r="H60" i="5" s="1"/>
  <c r="H59" i="75"/>
  <c r="I59" i="75" s="1"/>
  <c r="U59" i="75" s="1"/>
  <c r="G60" i="5" s="1"/>
  <c r="AC58" i="75"/>
  <c r="T53" i="75"/>
  <c r="F54" i="5" s="1"/>
  <c r="H51" i="75"/>
  <c r="I51" i="75" s="1"/>
  <c r="U51" i="75" s="1"/>
  <c r="G52" i="5" s="1"/>
  <c r="AC50" i="75"/>
  <c r="T46" i="75"/>
  <c r="F47" i="5" s="1"/>
  <c r="Z45" i="75"/>
  <c r="K46" i="5" s="1"/>
  <c r="AC44" i="75"/>
  <c r="J45" i="5" s="1"/>
  <c r="T44" i="75"/>
  <c r="F45" i="5" s="1"/>
  <c r="Z41" i="75"/>
  <c r="K42" i="5" s="1"/>
  <c r="P41" i="75"/>
  <c r="Q41" i="75" s="1"/>
  <c r="V41" i="75" s="1"/>
  <c r="H42" i="5" s="1"/>
  <c r="T36" i="75"/>
  <c r="F37" i="5" s="1"/>
  <c r="T33" i="75"/>
  <c r="F34" i="5" s="1"/>
  <c r="Z32" i="75"/>
  <c r="K33" i="5" s="1"/>
  <c r="AC31" i="75"/>
  <c r="T31" i="75"/>
  <c r="F32" i="5" s="1"/>
  <c r="Z29" i="75"/>
  <c r="K30" i="5" s="1"/>
  <c r="P29" i="75"/>
  <c r="Q29" i="75" s="1"/>
  <c r="V29" i="75" s="1"/>
  <c r="AC28" i="75"/>
  <c r="Z27" i="75"/>
  <c r="K28" i="5" s="1"/>
  <c r="Z25" i="75"/>
  <c r="K26" i="5" s="1"/>
  <c r="T23" i="75"/>
  <c r="F24" i="5" s="1"/>
  <c r="T22" i="75"/>
  <c r="F23" i="5" s="1"/>
  <c r="AC18" i="75"/>
  <c r="J19" i="5" s="1"/>
  <c r="AC13" i="75"/>
  <c r="J14" i="5" s="1"/>
  <c r="Z10" i="75"/>
  <c r="K11" i="5" s="1"/>
  <c r="Z9" i="75"/>
  <c r="K10" i="5" s="1"/>
  <c r="T6" i="75"/>
  <c r="F7" i="5" s="1"/>
  <c r="Z4" i="75"/>
  <c r="K5" i="5" s="1"/>
  <c r="T4" i="75"/>
  <c r="F5" i="5" s="1"/>
  <c r="Z137" i="75"/>
  <c r="K138" i="5" s="1"/>
  <c r="T137" i="75"/>
  <c r="F138" i="5" s="1"/>
  <c r="AC136" i="75"/>
  <c r="T136" i="75"/>
  <c r="F137" i="5" s="1"/>
  <c r="Z130" i="75"/>
  <c r="K131" i="5" s="1"/>
  <c r="P130" i="75"/>
  <c r="Q130" i="75" s="1"/>
  <c r="V130" i="75" s="1"/>
  <c r="H131" i="5" s="1"/>
  <c r="Z129" i="75"/>
  <c r="K130" i="5" s="1"/>
  <c r="AC128" i="75"/>
  <c r="T128" i="75"/>
  <c r="F129" i="5" s="1"/>
  <c r="H122" i="75"/>
  <c r="I122" i="75" s="1"/>
  <c r="U122" i="75" s="1"/>
  <c r="G123" i="5" s="1"/>
  <c r="E74" i="5"/>
  <c r="Q109" i="75"/>
  <c r="V109" i="75" s="1"/>
  <c r="H110" i="5" s="1"/>
  <c r="Q132" i="75"/>
  <c r="V132" i="75" s="1"/>
  <c r="H133" i="5" s="1"/>
  <c r="P104" i="75"/>
  <c r="Q104" i="75" s="1"/>
  <c r="V104" i="75" s="1"/>
  <c r="H105" i="5" s="1"/>
  <c r="P107" i="75"/>
  <c r="Q107" i="75" s="1"/>
  <c r="V107" i="75" s="1"/>
  <c r="H108" i="5" s="1"/>
  <c r="P103" i="75"/>
  <c r="Q103" i="75" s="1"/>
  <c r="V103" i="75" s="1"/>
  <c r="H104" i="5" s="1"/>
  <c r="P113" i="75"/>
  <c r="Q113" i="75" s="1"/>
  <c r="V113" i="75" s="1"/>
  <c r="P108" i="75"/>
  <c r="Q108" i="75" s="1"/>
  <c r="V108" i="75" s="1"/>
  <c r="H109" i="5" s="1"/>
  <c r="P101" i="75"/>
  <c r="Q101" i="75" s="1"/>
  <c r="V101" i="75" s="1"/>
  <c r="H102" i="5" s="1"/>
  <c r="P62" i="75"/>
  <c r="Q62" i="75" s="1"/>
  <c r="V62" i="75" s="1"/>
  <c r="H63" i="5" s="1"/>
  <c r="P58" i="75"/>
  <c r="Q58" i="75" s="1"/>
  <c r="V58" i="75" s="1"/>
  <c r="P48" i="75"/>
  <c r="Q48" i="75" s="1"/>
  <c r="V48" i="75" s="1"/>
  <c r="H49" i="5" s="1"/>
  <c r="P44" i="75"/>
  <c r="Q44" i="75" s="1"/>
  <c r="V44" i="75" s="1"/>
  <c r="H45" i="5" s="1"/>
  <c r="P55" i="75"/>
  <c r="Q55" i="75" s="1"/>
  <c r="V55" i="75" s="1"/>
  <c r="H56" i="5" s="1"/>
  <c r="P50" i="75"/>
  <c r="Q50" i="75" s="1"/>
  <c r="V50" i="75" s="1"/>
  <c r="H51" i="5" s="1"/>
  <c r="P46" i="75"/>
  <c r="Q46" i="75" s="1"/>
  <c r="V46" i="75" s="1"/>
  <c r="H47" i="5" s="1"/>
  <c r="P40" i="75"/>
  <c r="Q40" i="75" s="1"/>
  <c r="V40" i="75" s="1"/>
  <c r="H41" i="5" s="1"/>
  <c r="P42" i="75"/>
  <c r="Q42" i="75" s="1"/>
  <c r="V42" i="75" s="1"/>
  <c r="H43" i="5" s="1"/>
  <c r="P37" i="75"/>
  <c r="Q37" i="75" s="1"/>
  <c r="V37" i="75" s="1"/>
  <c r="H38" i="5" s="1"/>
  <c r="P38" i="75"/>
  <c r="Q38" i="75" s="1"/>
  <c r="V38" i="75" s="1"/>
  <c r="H39" i="5" s="1"/>
  <c r="Q30" i="75"/>
  <c r="V30" i="75" s="1"/>
  <c r="H31" i="5" s="1"/>
  <c r="P27" i="75"/>
  <c r="Q27" i="75" s="1"/>
  <c r="V27" i="75" s="1"/>
  <c r="H28" i="5" s="1"/>
  <c r="P33" i="75"/>
  <c r="Q33" i="75" s="1"/>
  <c r="V33" i="75" s="1"/>
  <c r="H34" i="5" s="1"/>
  <c r="P26" i="75"/>
  <c r="Q26" i="75" s="1"/>
  <c r="V26" i="75" s="1"/>
  <c r="H27" i="5" s="1"/>
  <c r="Q22" i="75"/>
  <c r="V22" i="75" s="1"/>
  <c r="H23" i="5" s="1"/>
  <c r="P16" i="75"/>
  <c r="Q16" i="75" s="1"/>
  <c r="V16" i="75" s="1"/>
  <c r="H17" i="5" s="1"/>
  <c r="Q12" i="75"/>
  <c r="V12" i="75" s="1"/>
  <c r="H13" i="5" s="1"/>
  <c r="P10" i="75"/>
  <c r="Q10" i="75" s="1"/>
  <c r="V10" i="75" s="1"/>
  <c r="H64" i="5"/>
  <c r="T133" i="75"/>
  <c r="T111" i="75"/>
  <c r="V72" i="75"/>
  <c r="H73" i="5" s="1"/>
  <c r="H101" i="75"/>
  <c r="I101" i="75" s="1"/>
  <c r="U101" i="75" s="1"/>
  <c r="G102" i="5" s="1"/>
  <c r="H97" i="75"/>
  <c r="I97" i="75" s="1"/>
  <c r="U97" i="75" s="1"/>
  <c r="H93" i="75"/>
  <c r="I93" i="75" s="1"/>
  <c r="U93" i="75" s="1"/>
  <c r="P81" i="75"/>
  <c r="Q81" i="75" s="1"/>
  <c r="V81" i="75" s="1"/>
  <c r="H82" i="5" s="1"/>
  <c r="Z80" i="75"/>
  <c r="AC78" i="75"/>
  <c r="T76" i="75"/>
  <c r="Q71" i="75"/>
  <c r="V71" i="75" s="1"/>
  <c r="H72" i="5" s="1"/>
  <c r="AC67" i="75"/>
  <c r="J68" i="5" s="1"/>
  <c r="AD56" i="75"/>
  <c r="L57" i="5" s="1"/>
  <c r="AC98" i="75"/>
  <c r="AC94" i="75"/>
  <c r="P89" i="75"/>
  <c r="Q89" i="75" s="1"/>
  <c r="V89" i="75" s="1"/>
  <c r="Z88" i="75"/>
  <c r="AC86" i="75"/>
  <c r="P65" i="75"/>
  <c r="Q65" i="75" s="1"/>
  <c r="V65" i="75" s="1"/>
  <c r="H66" i="5" s="1"/>
  <c r="Z64" i="75"/>
  <c r="Z91" i="75"/>
  <c r="K92" i="5" s="1"/>
  <c r="H85" i="75"/>
  <c r="I85" i="75" s="1"/>
  <c r="U85" i="75" s="1"/>
  <c r="Z83" i="75"/>
  <c r="H77" i="75"/>
  <c r="I77" i="75" s="1"/>
  <c r="U77" i="75" s="1"/>
  <c r="Z75" i="75"/>
  <c r="AC74" i="75"/>
  <c r="H69" i="75"/>
  <c r="I69" i="75" s="1"/>
  <c r="U69" i="75" s="1"/>
  <c r="Z67" i="75"/>
  <c r="K68" i="5" s="1"/>
  <c r="AC66" i="75"/>
  <c r="T54" i="75"/>
  <c r="Z51" i="75"/>
  <c r="AC49" i="75"/>
  <c r="AC45" i="75"/>
  <c r="AC41" i="75"/>
  <c r="AC37" i="75"/>
  <c r="H48" i="75"/>
  <c r="I48" i="75" s="1"/>
  <c r="U48" i="75" s="1"/>
  <c r="H44" i="75"/>
  <c r="I44" i="75" s="1"/>
  <c r="U44" i="75" s="1"/>
  <c r="H40" i="75"/>
  <c r="I40" i="75" s="1"/>
  <c r="U40" i="75" s="1"/>
  <c r="AC36" i="75"/>
  <c r="AC24" i="75"/>
  <c r="T15" i="75"/>
  <c r="F16" i="5" s="1"/>
  <c r="P35" i="75"/>
  <c r="Q35" i="75" s="1"/>
  <c r="V35" i="75" s="1"/>
  <c r="H36" i="5" s="1"/>
  <c r="P31" i="75"/>
  <c r="Q31" i="75" s="1"/>
  <c r="V31" i="75" s="1"/>
  <c r="T24" i="75"/>
  <c r="F25" i="5" s="1"/>
  <c r="H23" i="75"/>
  <c r="I23" i="75" s="1"/>
  <c r="U23" i="75" s="1"/>
  <c r="AD15" i="75"/>
  <c r="L16" i="5" s="1"/>
  <c r="P7" i="75"/>
  <c r="Q7" i="75" s="1"/>
  <c r="V7" i="75" s="1"/>
  <c r="H35" i="75"/>
  <c r="I35" i="75" s="1"/>
  <c r="U35" i="75" s="1"/>
  <c r="Q20" i="75"/>
  <c r="V20" i="75" s="1"/>
  <c r="H21" i="5" s="1"/>
  <c r="V13" i="75"/>
  <c r="H14" i="75"/>
  <c r="I14" i="75" s="1"/>
  <c r="U14" i="75" s="1"/>
  <c r="Z12" i="75"/>
  <c r="AC23" i="75"/>
  <c r="P130" i="3"/>
  <c r="P131" i="5" s="1"/>
  <c r="P122" i="3"/>
  <c r="P123" i="5" s="1"/>
  <c r="AD121" i="3"/>
  <c r="P127" i="3"/>
  <c r="T137" i="3"/>
  <c r="U137" i="3" s="1"/>
  <c r="V137" i="3" s="1"/>
  <c r="AD133" i="3"/>
  <c r="AQ133" i="3" s="1"/>
  <c r="AG130" i="3"/>
  <c r="I130" i="3"/>
  <c r="AD125" i="3"/>
  <c r="AG122" i="3"/>
  <c r="I122" i="3"/>
  <c r="AJ135" i="3"/>
  <c r="U136" i="5" s="1"/>
  <c r="P135" i="3"/>
  <c r="AJ127" i="3"/>
  <c r="U128" i="5" s="1"/>
  <c r="T136" i="3"/>
  <c r="U136" i="3" s="1"/>
  <c r="V136" i="3" s="1"/>
  <c r="S135" i="3"/>
  <c r="V135" i="3" s="1"/>
  <c r="R136" i="5" s="1"/>
  <c r="AJ131" i="3"/>
  <c r="T128" i="3"/>
  <c r="U128" i="3" s="1"/>
  <c r="V128" i="3" s="1"/>
  <c r="R129" i="5" s="1"/>
  <c r="S127" i="3"/>
  <c r="V127" i="3" s="1"/>
  <c r="R128" i="5" s="1"/>
  <c r="AJ123" i="3"/>
  <c r="T60" i="3"/>
  <c r="U60" i="3" s="1"/>
  <c r="S60" i="3"/>
  <c r="T40" i="3"/>
  <c r="U40" i="3" s="1"/>
  <c r="S40" i="3"/>
  <c r="S118" i="3"/>
  <c r="T118" i="3"/>
  <c r="U118" i="3" s="1"/>
  <c r="I116" i="3"/>
  <c r="O117" i="5" s="1"/>
  <c r="S114" i="3"/>
  <c r="T114" i="3"/>
  <c r="U114" i="3" s="1"/>
  <c r="I112" i="3"/>
  <c r="P110" i="3"/>
  <c r="I108" i="3"/>
  <c r="O109" i="5" s="1"/>
  <c r="S106" i="3"/>
  <c r="T106" i="3"/>
  <c r="U106" i="3" s="1"/>
  <c r="AD104" i="3"/>
  <c r="S102" i="3"/>
  <c r="T102" i="3"/>
  <c r="U102" i="3" s="1"/>
  <c r="AD100" i="3"/>
  <c r="I100" i="3"/>
  <c r="O101" i="5" s="1"/>
  <c r="S98" i="3"/>
  <c r="T98" i="3"/>
  <c r="U98" i="3" s="1"/>
  <c r="AD96" i="3"/>
  <c r="P94" i="3"/>
  <c r="P90" i="3"/>
  <c r="P91" i="5" s="1"/>
  <c r="S86" i="3"/>
  <c r="T86" i="3"/>
  <c r="U86" i="3" s="1"/>
  <c r="AD84" i="3"/>
  <c r="P82" i="3"/>
  <c r="P83" i="5" s="1"/>
  <c r="S78" i="3"/>
  <c r="T78" i="3"/>
  <c r="U78" i="3" s="1"/>
  <c r="I76" i="3"/>
  <c r="O77" i="5" s="1"/>
  <c r="S23" i="3"/>
  <c r="T23" i="3"/>
  <c r="U23" i="3" s="1"/>
  <c r="AD119" i="3"/>
  <c r="AD115" i="3"/>
  <c r="AD107" i="3"/>
  <c r="AD103" i="3"/>
  <c r="V103" i="3"/>
  <c r="R104" i="5" s="1"/>
  <c r="AD99" i="3"/>
  <c r="V99" i="3"/>
  <c r="R100" i="5" s="1"/>
  <c r="AD95" i="3"/>
  <c r="AD91" i="3"/>
  <c r="AD87" i="3"/>
  <c r="AD83" i="3"/>
  <c r="AD79" i="3"/>
  <c r="T68" i="3"/>
  <c r="U68" i="3" s="1"/>
  <c r="S68" i="3"/>
  <c r="AD64" i="3"/>
  <c r="P55" i="3"/>
  <c r="AD54" i="3"/>
  <c r="Q45" i="3"/>
  <c r="Q46" i="5" s="1"/>
  <c r="S41" i="3"/>
  <c r="T41" i="3"/>
  <c r="U41" i="3" s="1"/>
  <c r="S39" i="3"/>
  <c r="T39" i="3"/>
  <c r="U39" i="3" s="1"/>
  <c r="AD53" i="3"/>
  <c r="AQ53" i="3" s="1"/>
  <c r="P118" i="3"/>
  <c r="AD116" i="3"/>
  <c r="P114" i="3"/>
  <c r="P115" i="5" s="1"/>
  <c r="AD112" i="3"/>
  <c r="S110" i="3"/>
  <c r="T110" i="3"/>
  <c r="U110" i="3" s="1"/>
  <c r="AD108" i="3"/>
  <c r="P106" i="3"/>
  <c r="P107" i="5" s="1"/>
  <c r="I104" i="3"/>
  <c r="O105" i="5" s="1"/>
  <c r="P102" i="3"/>
  <c r="P98" i="3"/>
  <c r="P99" i="5" s="1"/>
  <c r="I96" i="3"/>
  <c r="S94" i="3"/>
  <c r="T94" i="3"/>
  <c r="U94" i="3" s="1"/>
  <c r="AD92" i="3"/>
  <c r="I92" i="3"/>
  <c r="O93" i="5" s="1"/>
  <c r="S90" i="3"/>
  <c r="T90" i="3"/>
  <c r="U90" i="3" s="1"/>
  <c r="AD88" i="3"/>
  <c r="I88" i="3"/>
  <c r="O89" i="5" s="1"/>
  <c r="P86" i="3"/>
  <c r="I84" i="3"/>
  <c r="O85" i="5" s="1"/>
  <c r="S82" i="3"/>
  <c r="T82" i="3"/>
  <c r="U82" i="3" s="1"/>
  <c r="AD80" i="3"/>
  <c r="I80" i="3"/>
  <c r="P78" i="3"/>
  <c r="P79" i="5" s="1"/>
  <c r="AD76" i="3"/>
  <c r="T72" i="3"/>
  <c r="U72" i="3" s="1"/>
  <c r="S72" i="3"/>
  <c r="AD68" i="3"/>
  <c r="AD21" i="3"/>
  <c r="V115" i="3"/>
  <c r="R116" i="5" s="1"/>
  <c r="AD111" i="3"/>
  <c r="AJ117" i="3"/>
  <c r="U118" i="5" s="1"/>
  <c r="AG116" i="3"/>
  <c r="T117" i="5" s="1"/>
  <c r="AJ113" i="3"/>
  <c r="U114" i="5" s="1"/>
  <c r="AG112" i="3"/>
  <c r="T113" i="5" s="1"/>
  <c r="V112" i="3"/>
  <c r="R113" i="5" s="1"/>
  <c r="AJ109" i="3"/>
  <c r="AG108" i="3"/>
  <c r="T109" i="5" s="1"/>
  <c r="V108" i="3"/>
  <c r="R109" i="5" s="1"/>
  <c r="AJ105" i="3"/>
  <c r="AG104" i="3"/>
  <c r="T105" i="5" s="1"/>
  <c r="AJ101" i="3"/>
  <c r="AG100" i="3"/>
  <c r="T101" i="5" s="1"/>
  <c r="AJ97" i="3"/>
  <c r="AG96" i="3"/>
  <c r="T97" i="5" s="1"/>
  <c r="V96" i="3"/>
  <c r="R97" i="5" s="1"/>
  <c r="AJ93" i="3"/>
  <c r="AG92" i="3"/>
  <c r="T93" i="5" s="1"/>
  <c r="V92" i="3"/>
  <c r="R93" i="5" s="1"/>
  <c r="AJ89" i="3"/>
  <c r="AG88" i="3"/>
  <c r="T89" i="5" s="1"/>
  <c r="V88" i="3"/>
  <c r="R89" i="5" s="1"/>
  <c r="AJ85" i="3"/>
  <c r="AG84" i="3"/>
  <c r="T85" i="5" s="1"/>
  <c r="V84" i="3"/>
  <c r="R85" i="5" s="1"/>
  <c r="AJ81" i="3"/>
  <c r="AG80" i="3"/>
  <c r="T81" i="5" s="1"/>
  <c r="AJ77" i="3"/>
  <c r="U78" i="5" s="1"/>
  <c r="AG76" i="3"/>
  <c r="T77" i="5" s="1"/>
  <c r="AD75" i="3"/>
  <c r="T64" i="3"/>
  <c r="U64" i="3" s="1"/>
  <c r="S64" i="3"/>
  <c r="AD60" i="3"/>
  <c r="AQ60" i="3" s="1"/>
  <c r="AD52" i="3"/>
  <c r="S45" i="3"/>
  <c r="T45" i="3"/>
  <c r="U45" i="3" s="1"/>
  <c r="T34" i="3"/>
  <c r="U34" i="3" s="1"/>
  <c r="S34" i="3"/>
  <c r="AD25" i="3"/>
  <c r="T8" i="3"/>
  <c r="U8" i="3" s="1"/>
  <c r="S8" i="3"/>
  <c r="S73" i="3"/>
  <c r="T73" i="3"/>
  <c r="U73" i="3" s="1"/>
  <c r="P73" i="3"/>
  <c r="AD71" i="3"/>
  <c r="I71" i="3"/>
  <c r="O72" i="5" s="1"/>
  <c r="S69" i="3"/>
  <c r="T69" i="3"/>
  <c r="U69" i="3" s="1"/>
  <c r="P69" i="3"/>
  <c r="AD67" i="3"/>
  <c r="I67" i="3"/>
  <c r="O68" i="5" s="1"/>
  <c r="S65" i="3"/>
  <c r="T65" i="3"/>
  <c r="U65" i="3" s="1"/>
  <c r="P65" i="3"/>
  <c r="AD63" i="3"/>
  <c r="I63" i="3"/>
  <c r="O64" i="5" s="1"/>
  <c r="S61" i="3"/>
  <c r="T61" i="3"/>
  <c r="U61" i="3" s="1"/>
  <c r="P61" i="3"/>
  <c r="AD59" i="3"/>
  <c r="I59" i="3"/>
  <c r="O60" i="5" s="1"/>
  <c r="S57" i="3"/>
  <c r="T57" i="3"/>
  <c r="U57" i="3" s="1"/>
  <c r="P57" i="3"/>
  <c r="T53" i="3"/>
  <c r="U53" i="3" s="1"/>
  <c r="V53" i="3" s="1"/>
  <c r="R54" i="5" s="1"/>
  <c r="P53" i="3"/>
  <c r="P54" i="5" s="1"/>
  <c r="F53" i="3"/>
  <c r="S52" i="3"/>
  <c r="V52" i="3" s="1"/>
  <c r="R53" i="5" s="1"/>
  <c r="P52" i="3"/>
  <c r="AD50" i="3"/>
  <c r="P48" i="3"/>
  <c r="AD47" i="3"/>
  <c r="I47" i="3"/>
  <c r="O48" i="5" s="1"/>
  <c r="F46" i="3"/>
  <c r="AD43" i="3"/>
  <c r="AD38" i="3"/>
  <c r="S37" i="3"/>
  <c r="T37" i="3"/>
  <c r="U37" i="3" s="1"/>
  <c r="S35" i="3"/>
  <c r="T35" i="3"/>
  <c r="U35" i="3" s="1"/>
  <c r="T16" i="3"/>
  <c r="U16" i="3" s="1"/>
  <c r="S16" i="3"/>
  <c r="AD74" i="3"/>
  <c r="AQ74" i="3" s="1"/>
  <c r="V74" i="3"/>
  <c r="R75" i="5" s="1"/>
  <c r="F71" i="3"/>
  <c r="AD70" i="3"/>
  <c r="F67" i="3"/>
  <c r="AD66" i="3"/>
  <c r="V66" i="3"/>
  <c r="R67" i="5" s="1"/>
  <c r="F63" i="3"/>
  <c r="AD62" i="3"/>
  <c r="F59" i="3"/>
  <c r="N60" i="5" s="1"/>
  <c r="AD58" i="3"/>
  <c r="AD40" i="3"/>
  <c r="S56" i="3"/>
  <c r="V56" i="3" s="1"/>
  <c r="AJ52" i="3"/>
  <c r="U53" i="5" s="1"/>
  <c r="AD51" i="3"/>
  <c r="I51" i="3"/>
  <c r="O52" i="5" s="1"/>
  <c r="S49" i="3"/>
  <c r="T49" i="3"/>
  <c r="U49" i="3" s="1"/>
  <c r="P49" i="3"/>
  <c r="P50" i="5" s="1"/>
  <c r="AG43" i="3"/>
  <c r="T44" i="5" s="1"/>
  <c r="V42" i="3"/>
  <c r="R43" i="5" s="1"/>
  <c r="AD39" i="3"/>
  <c r="I37" i="3"/>
  <c r="P30" i="3"/>
  <c r="P31" i="5" s="1"/>
  <c r="AJ8" i="3"/>
  <c r="AD42" i="3"/>
  <c r="F42" i="3"/>
  <c r="AD37" i="3"/>
  <c r="AD34" i="3"/>
  <c r="AD10" i="3"/>
  <c r="P7" i="3"/>
  <c r="P8" i="5" s="1"/>
  <c r="F7" i="3"/>
  <c r="N8" i="5" s="1"/>
  <c r="AJ38" i="3"/>
  <c r="U39" i="5" s="1"/>
  <c r="P38" i="3"/>
  <c r="P39" i="5" s="1"/>
  <c r="AD32" i="3"/>
  <c r="AJ30" i="3"/>
  <c r="U31" i="5" s="1"/>
  <c r="AD29" i="3"/>
  <c r="I29" i="3"/>
  <c r="S27" i="3"/>
  <c r="T27" i="3"/>
  <c r="U27" i="3" s="1"/>
  <c r="P27" i="3"/>
  <c r="P26" i="3"/>
  <c r="AG21" i="3"/>
  <c r="T22" i="5" s="1"/>
  <c r="V18" i="3"/>
  <c r="R19" i="5" s="1"/>
  <c r="AJ16" i="3"/>
  <c r="AG11" i="3"/>
  <c r="T12" i="5" s="1"/>
  <c r="V11" i="3"/>
  <c r="R12" i="5" s="1"/>
  <c r="AD6" i="3"/>
  <c r="AJ4" i="3"/>
  <c r="U5" i="5" s="1"/>
  <c r="AD36" i="3"/>
  <c r="F36" i="3"/>
  <c r="AJ34" i="3"/>
  <c r="U35" i="5" s="1"/>
  <c r="AD33" i="3"/>
  <c r="I33" i="3"/>
  <c r="O34" i="5" s="1"/>
  <c r="S31" i="3"/>
  <c r="T31" i="3"/>
  <c r="U31" i="3" s="1"/>
  <c r="P31" i="3"/>
  <c r="AG25" i="3"/>
  <c r="T26" i="5" s="1"/>
  <c r="AD20" i="3"/>
  <c r="F20" i="3"/>
  <c r="AD14" i="3"/>
  <c r="P14" i="3"/>
  <c r="P11" i="3"/>
  <c r="P12" i="5" s="1"/>
  <c r="F11" i="3"/>
  <c r="N12" i="5" s="1"/>
  <c r="AG7" i="3"/>
  <c r="T8" i="5" s="1"/>
  <c r="AD18" i="3"/>
  <c r="F10" i="3"/>
  <c r="F6" i="3"/>
  <c r="S17" i="3"/>
  <c r="T17" i="3"/>
  <c r="U17" i="3" s="1"/>
  <c r="P17" i="3"/>
  <c r="AD15" i="3"/>
  <c r="I15" i="3"/>
  <c r="S13" i="3"/>
  <c r="T13" i="3"/>
  <c r="U13" i="3" s="1"/>
  <c r="P13" i="3"/>
  <c r="AD11" i="3"/>
  <c r="I11" i="3"/>
  <c r="O12" i="5" s="1"/>
  <c r="S9" i="3"/>
  <c r="T9" i="3"/>
  <c r="U9" i="3" s="1"/>
  <c r="P9" i="3"/>
  <c r="AD7" i="3"/>
  <c r="S5" i="3"/>
  <c r="T5" i="3"/>
  <c r="U5" i="3" s="1"/>
  <c r="P5" i="3"/>
  <c r="G136" i="4"/>
  <c r="G130" i="4"/>
  <c r="G128" i="4"/>
  <c r="G134" i="4"/>
  <c r="G132" i="4"/>
  <c r="K117" i="4"/>
  <c r="AC118" i="5" s="1"/>
  <c r="K103" i="4"/>
  <c r="AC104" i="5" s="1"/>
  <c r="J71" i="4"/>
  <c r="AB72" i="5" s="1"/>
  <c r="J90" i="4"/>
  <c r="J84" i="4"/>
  <c r="J82" i="4"/>
  <c r="J80" i="4"/>
  <c r="J74" i="4"/>
  <c r="AB75" i="5" s="1"/>
  <c r="P69" i="4"/>
  <c r="AD70" i="5" s="1"/>
  <c r="P65" i="4"/>
  <c r="AD66" i="5" s="1"/>
  <c r="P61" i="4"/>
  <c r="AD62" i="5" s="1"/>
  <c r="P55" i="4"/>
  <c r="AD56" i="5" s="1"/>
  <c r="S71" i="4"/>
  <c r="AE72" i="5" s="1"/>
  <c r="J88" i="4"/>
  <c r="AB89" i="5" s="1"/>
  <c r="J86" i="4"/>
  <c r="J78" i="4"/>
  <c r="J76" i="4"/>
  <c r="P63" i="4"/>
  <c r="AD64" i="5" s="1"/>
  <c r="P59" i="4"/>
  <c r="AD60" i="5" s="1"/>
  <c r="P51" i="4"/>
  <c r="AD52" i="5" s="1"/>
  <c r="J32" i="4"/>
  <c r="AB33" i="5" s="1"/>
  <c r="P31" i="4"/>
  <c r="P101" i="4"/>
  <c r="X99" i="4"/>
  <c r="AF100" i="5" s="1"/>
  <c r="P99" i="4"/>
  <c r="AD100" i="5" s="1"/>
  <c r="X97" i="4"/>
  <c r="AF98" i="5" s="1"/>
  <c r="P97" i="4"/>
  <c r="X95" i="4"/>
  <c r="AF96" i="5" s="1"/>
  <c r="P95" i="4"/>
  <c r="X93" i="4"/>
  <c r="AF94" i="5" s="1"/>
  <c r="P93" i="4"/>
  <c r="X91" i="4"/>
  <c r="AF92" i="5" s="1"/>
  <c r="P91" i="4"/>
  <c r="X89" i="4"/>
  <c r="AF90" i="5" s="1"/>
  <c r="P89" i="4"/>
  <c r="X87" i="4"/>
  <c r="AF88" i="5" s="1"/>
  <c r="P87" i="4"/>
  <c r="AD88" i="5" s="1"/>
  <c r="X85" i="4"/>
  <c r="AF86" i="5" s="1"/>
  <c r="P85" i="4"/>
  <c r="X83" i="4"/>
  <c r="AF84" i="5" s="1"/>
  <c r="P83" i="4"/>
  <c r="AD84" i="5" s="1"/>
  <c r="X81" i="4"/>
  <c r="AF82" i="5" s="1"/>
  <c r="P81" i="4"/>
  <c r="X79" i="4"/>
  <c r="AF80" i="5" s="1"/>
  <c r="P79" i="4"/>
  <c r="X77" i="4"/>
  <c r="AF78" i="5" s="1"/>
  <c r="P77" i="4"/>
  <c r="X75" i="4"/>
  <c r="AF76" i="5" s="1"/>
  <c r="P75" i="4"/>
  <c r="AD76" i="5" s="1"/>
  <c r="X73" i="4"/>
  <c r="AF74" i="5" s="1"/>
  <c r="P73" i="4"/>
  <c r="G72" i="4"/>
  <c r="G71" i="4"/>
  <c r="G70" i="4"/>
  <c r="G69" i="4"/>
  <c r="G68" i="4"/>
  <c r="G67" i="4"/>
  <c r="G66" i="4"/>
  <c r="G65" i="4"/>
  <c r="G64" i="4"/>
  <c r="G63" i="4"/>
  <c r="G62" i="4"/>
  <c r="G61" i="4"/>
  <c r="G60" i="4"/>
  <c r="G59" i="4"/>
  <c r="G58" i="4"/>
  <c r="G57" i="4"/>
  <c r="G56" i="4"/>
  <c r="G55" i="4"/>
  <c r="G54" i="4"/>
  <c r="G53" i="4"/>
  <c r="G52" i="4"/>
  <c r="G51" i="4"/>
  <c r="G49" i="4"/>
  <c r="G47" i="4"/>
  <c r="K19" i="4"/>
  <c r="AC20" i="5" s="1"/>
  <c r="G73" i="4"/>
  <c r="P71" i="4"/>
  <c r="AD72" i="5" s="1"/>
  <c r="P67" i="4"/>
  <c r="AD68" i="5" s="1"/>
  <c r="P57" i="4"/>
  <c r="AD58" i="5" s="1"/>
  <c r="P53" i="4"/>
  <c r="AD54" i="5" s="1"/>
  <c r="X31" i="4"/>
  <c r="AF32" i="5" s="1"/>
  <c r="J8" i="4"/>
  <c r="AB9" i="5" s="1"/>
  <c r="X7" i="4"/>
  <c r="AF8" i="5" s="1"/>
  <c r="P7" i="4"/>
  <c r="S69" i="4"/>
  <c r="S67" i="4"/>
  <c r="S65" i="4"/>
  <c r="S63" i="4"/>
  <c r="S61" i="4"/>
  <c r="S59" i="4"/>
  <c r="AE60" i="5" s="1"/>
  <c r="S57" i="4"/>
  <c r="S55" i="4"/>
  <c r="S53" i="4"/>
  <c r="S51" i="4"/>
  <c r="S49" i="4"/>
  <c r="S47" i="4"/>
  <c r="J30" i="4"/>
  <c r="AB31" i="5" s="1"/>
  <c r="X29" i="4"/>
  <c r="AF30" i="5" s="1"/>
  <c r="P29" i="4"/>
  <c r="AD30" i="5" s="1"/>
  <c r="J22" i="4"/>
  <c r="AB23" i="5" s="1"/>
  <c r="X21" i="4"/>
  <c r="AF22" i="5" s="1"/>
  <c r="P21" i="4"/>
  <c r="J14" i="4"/>
  <c r="AB15" i="5" s="1"/>
  <c r="X13" i="4"/>
  <c r="AF14" i="5" s="1"/>
  <c r="P13" i="4"/>
  <c r="J6" i="4"/>
  <c r="X5" i="4"/>
  <c r="AF6" i="5" s="1"/>
  <c r="P5" i="4"/>
  <c r="AD6" i="5" s="1"/>
  <c r="X35" i="4"/>
  <c r="AF36" i="5" s="1"/>
  <c r="P35" i="4"/>
  <c r="K29" i="4"/>
  <c r="AC30" i="5" s="1"/>
  <c r="J28" i="4"/>
  <c r="AB29" i="5" s="1"/>
  <c r="X27" i="4"/>
  <c r="AF28" i="5" s="1"/>
  <c r="P27" i="4"/>
  <c r="K21" i="4"/>
  <c r="AC22" i="5" s="1"/>
  <c r="J20" i="4"/>
  <c r="AB21" i="5" s="1"/>
  <c r="X19" i="4"/>
  <c r="AF20" i="5" s="1"/>
  <c r="P19" i="4"/>
  <c r="K13" i="4"/>
  <c r="AC14" i="5" s="1"/>
  <c r="K5" i="4"/>
  <c r="AC6" i="5" s="1"/>
  <c r="K14" i="4"/>
  <c r="AC15" i="5" s="1"/>
  <c r="AD20" i="75" l="1"/>
  <c r="L21" i="5" s="1"/>
  <c r="J55" i="5"/>
  <c r="AD115" i="75"/>
  <c r="L116" i="5" s="1"/>
  <c r="AQ68" i="3"/>
  <c r="AQ69" i="3"/>
  <c r="K101" i="4"/>
  <c r="AC102" i="5" s="1"/>
  <c r="Y20" i="4"/>
  <c r="AG21" i="5" s="1"/>
  <c r="K106" i="4"/>
  <c r="AC107" i="5" s="1"/>
  <c r="AQ45" i="3"/>
  <c r="AQ94" i="3"/>
  <c r="AQ86" i="3"/>
  <c r="X87" i="5" s="1"/>
  <c r="AQ122" i="3"/>
  <c r="AD105" i="75"/>
  <c r="L106" i="5" s="1"/>
  <c r="W125" i="75"/>
  <c r="I126" i="5" s="1"/>
  <c r="J20" i="5"/>
  <c r="AD135" i="75"/>
  <c r="L136" i="5" s="1"/>
  <c r="AQ131" i="3"/>
  <c r="AQ26" i="3"/>
  <c r="X27" i="5" s="1"/>
  <c r="K111" i="4"/>
  <c r="AC112" i="5" s="1"/>
  <c r="Q19" i="3"/>
  <c r="Q20" i="5" s="1"/>
  <c r="AQ66" i="3"/>
  <c r="AQ130" i="3"/>
  <c r="W57" i="75"/>
  <c r="I58" i="5" s="1"/>
  <c r="M58" i="5" s="1"/>
  <c r="AQ18" i="3"/>
  <c r="AQ51" i="3"/>
  <c r="AD11" i="75"/>
  <c r="L12" i="5" s="1"/>
  <c r="AD25" i="75"/>
  <c r="L26" i="5" s="1"/>
  <c r="W112" i="75"/>
  <c r="I113" i="5" s="1"/>
  <c r="AQ5" i="3"/>
  <c r="K23" i="4"/>
  <c r="AC24" i="5" s="1"/>
  <c r="K38" i="4"/>
  <c r="AC39" i="5" s="1"/>
  <c r="K133" i="4"/>
  <c r="AC134" i="5" s="1"/>
  <c r="AD107" i="75"/>
  <c r="L108" i="5" s="1"/>
  <c r="AQ27" i="3"/>
  <c r="X28" i="5" s="1"/>
  <c r="AD72" i="75"/>
  <c r="L73" i="5" s="1"/>
  <c r="AQ44" i="3"/>
  <c r="AQ77" i="3"/>
  <c r="AQ72" i="3"/>
  <c r="X73" i="5" s="1"/>
  <c r="AQ128" i="3"/>
  <c r="X129" i="5" s="1"/>
  <c r="AQ61" i="3"/>
  <c r="AQ106" i="3"/>
  <c r="X107" i="5" s="1"/>
  <c r="X112" i="5"/>
  <c r="X134" i="5"/>
  <c r="AD104" i="75"/>
  <c r="L105" i="5" s="1"/>
  <c r="AD7" i="75"/>
  <c r="L8" i="5" s="1"/>
  <c r="AA84" i="5"/>
  <c r="AD112" i="75"/>
  <c r="L113" i="5" s="1"/>
  <c r="M113" i="5" s="1"/>
  <c r="AD100" i="75"/>
  <c r="L101" i="5" s="1"/>
  <c r="AQ110" i="3"/>
  <c r="AQ126" i="3"/>
  <c r="AQ134" i="3"/>
  <c r="AQ32" i="3"/>
  <c r="X33" i="5" s="1"/>
  <c r="AQ116" i="3"/>
  <c r="AQ123" i="3"/>
  <c r="X124" i="5" s="1"/>
  <c r="AQ10" i="3"/>
  <c r="AR10" i="3" s="1"/>
  <c r="Y11" i="5" s="1"/>
  <c r="AQ46" i="3"/>
  <c r="AQ76" i="3"/>
  <c r="AQ100" i="3"/>
  <c r="X101" i="5" s="1"/>
  <c r="AQ129" i="3"/>
  <c r="X130" i="5" s="1"/>
  <c r="AQ25" i="3"/>
  <c r="X26" i="5" s="1"/>
  <c r="AQ89" i="3"/>
  <c r="X90" i="5" s="1"/>
  <c r="AQ114" i="3"/>
  <c r="X115" i="5" s="1"/>
  <c r="AQ8" i="3"/>
  <c r="X9" i="5" s="1"/>
  <c r="AQ40" i="3"/>
  <c r="AQ112" i="3"/>
  <c r="AQ71" i="3"/>
  <c r="X72" i="5" s="1"/>
  <c r="AQ38" i="3"/>
  <c r="X39" i="5" s="1"/>
  <c r="X19" i="5"/>
  <c r="X71" i="5"/>
  <c r="AD33" i="75"/>
  <c r="L34" i="5" s="1"/>
  <c r="AD134" i="75"/>
  <c r="L135" i="5" s="1"/>
  <c r="AQ20" i="3"/>
  <c r="X21" i="5" s="1"/>
  <c r="AQ132" i="3"/>
  <c r="AQ90" i="3"/>
  <c r="X91" i="5" s="1"/>
  <c r="AQ22" i="3"/>
  <c r="AQ7" i="3"/>
  <c r="AQ120" i="3"/>
  <c r="X121" i="5" s="1"/>
  <c r="AQ57" i="3"/>
  <c r="X58" i="5" s="1"/>
  <c r="AQ67" i="3"/>
  <c r="X68" i="5" s="1"/>
  <c r="AQ4" i="3"/>
  <c r="AR4" i="3" s="1"/>
  <c r="Y5" i="5" s="1"/>
  <c r="AQ79" i="3"/>
  <c r="AQ55" i="3"/>
  <c r="X56" i="5" s="1"/>
  <c r="AQ87" i="3"/>
  <c r="X67" i="5"/>
  <c r="X54" i="5"/>
  <c r="AQ135" i="3"/>
  <c r="X136" i="5" s="1"/>
  <c r="AQ75" i="3"/>
  <c r="X76" i="5" s="1"/>
  <c r="AQ80" i="3"/>
  <c r="X81" i="5" s="1"/>
  <c r="AQ37" i="3"/>
  <c r="AQ102" i="3"/>
  <c r="AQ125" i="3"/>
  <c r="AQ78" i="3"/>
  <c r="X79" i="5" s="1"/>
  <c r="AQ88" i="3"/>
  <c r="AQ14" i="3"/>
  <c r="AQ96" i="3"/>
  <c r="AQ119" i="3"/>
  <c r="AQ12" i="3"/>
  <c r="X13" i="5" s="1"/>
  <c r="AQ65" i="3"/>
  <c r="AQ81" i="3"/>
  <c r="AQ103" i="3"/>
  <c r="X104" i="5" s="1"/>
  <c r="AQ117" i="3"/>
  <c r="AQ95" i="3"/>
  <c r="X96" i="5" s="1"/>
  <c r="AQ50" i="3"/>
  <c r="X51" i="5" s="1"/>
  <c r="X122" i="5"/>
  <c r="AQ48" i="3"/>
  <c r="X49" i="5" s="1"/>
  <c r="AQ11" i="3"/>
  <c r="X12" i="5" s="1"/>
  <c r="AQ34" i="3"/>
  <c r="X35" i="5" s="1"/>
  <c r="AQ16" i="3"/>
  <c r="X17" i="5" s="1"/>
  <c r="AQ62" i="3"/>
  <c r="AQ9" i="3"/>
  <c r="AQ21" i="3"/>
  <c r="AQ58" i="3"/>
  <c r="X59" i="5" s="1"/>
  <c r="AQ35" i="3"/>
  <c r="X36" i="5" s="1"/>
  <c r="AQ54" i="3"/>
  <c r="X55" i="5" s="1"/>
  <c r="AQ99" i="3"/>
  <c r="X100" i="5" s="1"/>
  <c r="AQ41" i="3"/>
  <c r="X42" i="5" s="1"/>
  <c r="AD106" i="75"/>
  <c r="L107" i="5" s="1"/>
  <c r="AQ137" i="3"/>
  <c r="AQ84" i="3"/>
  <c r="AQ115" i="3"/>
  <c r="X116" i="5" s="1"/>
  <c r="AQ47" i="3"/>
  <c r="AQ39" i="3"/>
  <c r="AQ104" i="3"/>
  <c r="X105" i="5" s="1"/>
  <c r="AQ127" i="3"/>
  <c r="X128" i="5" s="1"/>
  <c r="AQ19" i="3"/>
  <c r="AQ98" i="3"/>
  <c r="AQ17" i="3"/>
  <c r="AQ105" i="3"/>
  <c r="X106" i="5" s="1"/>
  <c r="AQ52" i="3"/>
  <c r="X53" i="5" s="1"/>
  <c r="AQ92" i="3"/>
  <c r="X63" i="5"/>
  <c r="X52" i="5"/>
  <c r="X126" i="5"/>
  <c r="AD89" i="75"/>
  <c r="L90" i="5" s="1"/>
  <c r="AQ31" i="3"/>
  <c r="X32" i="5" s="1"/>
  <c r="AQ24" i="3"/>
  <c r="X25" i="5" s="1"/>
  <c r="AQ13" i="3"/>
  <c r="X14" i="5" s="1"/>
  <c r="AQ118" i="3"/>
  <c r="AQ43" i="3"/>
  <c r="AQ64" i="3"/>
  <c r="X65" i="5" s="1"/>
  <c r="AQ113" i="3"/>
  <c r="X114" i="5" s="1"/>
  <c r="AQ42" i="3"/>
  <c r="X43" i="5" s="1"/>
  <c r="AQ59" i="3"/>
  <c r="X60" i="5" s="1"/>
  <c r="AQ33" i="3"/>
  <c r="X34" i="5" s="1"/>
  <c r="AQ56" i="3"/>
  <c r="AR56" i="3" s="1"/>
  <c r="Y57" i="5" s="1"/>
  <c r="AQ70" i="3"/>
  <c r="AQ124" i="3"/>
  <c r="AQ29" i="3"/>
  <c r="X30" i="5" s="1"/>
  <c r="AQ108" i="3"/>
  <c r="X109" i="5" s="1"/>
  <c r="AQ49" i="3"/>
  <c r="X40" i="5"/>
  <c r="X61" i="5"/>
  <c r="X113" i="5"/>
  <c r="W9" i="75"/>
  <c r="I10" i="5" s="1"/>
  <c r="AQ15" i="3"/>
  <c r="AQ36" i="3"/>
  <c r="X37" i="5" s="1"/>
  <c r="AQ63" i="3"/>
  <c r="X64" i="5" s="1"/>
  <c r="AQ97" i="3"/>
  <c r="X98" i="5" s="1"/>
  <c r="AQ93" i="3"/>
  <c r="X94" i="5" s="1"/>
  <c r="AQ30" i="3"/>
  <c r="X31" i="5" s="1"/>
  <c r="AQ111" i="3"/>
  <c r="AQ121" i="3"/>
  <c r="AQ136" i="3"/>
  <c r="AQ91" i="3"/>
  <c r="AQ23" i="3"/>
  <c r="AQ83" i="3"/>
  <c r="X84" i="5" s="1"/>
  <c r="AQ109" i="3"/>
  <c r="AQ6" i="3"/>
  <c r="AQ107" i="3"/>
  <c r="AQ101" i="3"/>
  <c r="X77" i="5"/>
  <c r="X89" i="5"/>
  <c r="X93" i="5"/>
  <c r="X88" i="5"/>
  <c r="X85" i="5"/>
  <c r="X38" i="5"/>
  <c r="X41" i="5"/>
  <c r="X75" i="5"/>
  <c r="X117" i="5"/>
  <c r="X92" i="5"/>
  <c r="X97" i="5"/>
  <c r="AD114" i="75"/>
  <c r="L115" i="5" s="1"/>
  <c r="J101" i="5"/>
  <c r="AD96" i="75"/>
  <c r="L97" i="5" s="1"/>
  <c r="J73" i="5"/>
  <c r="AD99" i="75"/>
  <c r="L100" i="5" s="1"/>
  <c r="AD82" i="75"/>
  <c r="L83" i="5" s="1"/>
  <c r="AD52" i="75"/>
  <c r="L53" i="5" s="1"/>
  <c r="J113" i="5"/>
  <c r="AD79" i="75"/>
  <c r="L80" i="5" s="1"/>
  <c r="AD60" i="75"/>
  <c r="L61" i="5" s="1"/>
  <c r="V131" i="3"/>
  <c r="R132" i="5" s="1"/>
  <c r="V129" i="3"/>
  <c r="R130" i="5" s="1"/>
  <c r="V68" i="3"/>
  <c r="R69" i="5" s="1"/>
  <c r="V126" i="3"/>
  <c r="R127" i="5" s="1"/>
  <c r="V54" i="3"/>
  <c r="R55" i="5" s="1"/>
  <c r="V58" i="3"/>
  <c r="R59" i="5" s="1"/>
  <c r="V30" i="3"/>
  <c r="R31" i="5" s="1"/>
  <c r="V105" i="3"/>
  <c r="R106" i="5" s="1"/>
  <c r="V113" i="3"/>
  <c r="R114" i="5" s="1"/>
  <c r="V8" i="3"/>
  <c r="R9" i="5" s="1"/>
  <c r="V70" i="3"/>
  <c r="R71" i="5" s="1"/>
  <c r="V7" i="3"/>
  <c r="R8" i="5" s="1"/>
  <c r="V71" i="3"/>
  <c r="R72" i="5" s="1"/>
  <c r="V100" i="3"/>
  <c r="R101" i="5" s="1"/>
  <c r="V50" i="3"/>
  <c r="R51" i="5" s="1"/>
  <c r="V133" i="3"/>
  <c r="R134" i="5" s="1"/>
  <c r="V20" i="3"/>
  <c r="R21" i="5" s="1"/>
  <c r="V44" i="3"/>
  <c r="R45" i="5" s="1"/>
  <c r="V25" i="3"/>
  <c r="R26" i="5" s="1"/>
  <c r="V80" i="3"/>
  <c r="R81" i="5" s="1"/>
  <c r="AA47" i="5"/>
  <c r="W49" i="75"/>
  <c r="I50" i="5" s="1"/>
  <c r="Q35" i="3"/>
  <c r="Q36" i="5" s="1"/>
  <c r="K11" i="4"/>
  <c r="AC12" i="5" s="1"/>
  <c r="K10" i="4"/>
  <c r="AC11" i="5" s="1"/>
  <c r="V64" i="3"/>
  <c r="S57" i="5"/>
  <c r="W39" i="75"/>
  <c r="I40" i="5" s="1"/>
  <c r="W19" i="75"/>
  <c r="I20" i="5" s="1"/>
  <c r="M20" i="5" s="1"/>
  <c r="W72" i="75"/>
  <c r="I73" i="5" s="1"/>
  <c r="W43" i="75"/>
  <c r="I44" i="5" s="1"/>
  <c r="M44" i="5" s="1"/>
  <c r="W110" i="75"/>
  <c r="I111" i="5" s="1"/>
  <c r="W60" i="75"/>
  <c r="I61" i="5" s="1"/>
  <c r="W82" i="75"/>
  <c r="I83" i="5" s="1"/>
  <c r="W90" i="75"/>
  <c r="I91" i="5" s="1"/>
  <c r="W126" i="75"/>
  <c r="I127" i="5" s="1"/>
  <c r="M127" i="5" s="1"/>
  <c r="W134" i="75"/>
  <c r="I135" i="5" s="1"/>
  <c r="Y34" i="4"/>
  <c r="AG35" i="5" s="1"/>
  <c r="Y120" i="4"/>
  <c r="AG121" i="5" s="1"/>
  <c r="K120" i="4"/>
  <c r="AC121" i="5" s="1"/>
  <c r="K135" i="4"/>
  <c r="AC136" i="5" s="1"/>
  <c r="K137" i="4"/>
  <c r="AC138" i="5" s="1"/>
  <c r="K116" i="4"/>
  <c r="AC117" i="5" s="1"/>
  <c r="K79" i="4"/>
  <c r="AC80" i="5" s="1"/>
  <c r="K85" i="4"/>
  <c r="AC86" i="5" s="1"/>
  <c r="K48" i="4"/>
  <c r="AC49" i="5" s="1"/>
  <c r="K43" i="4"/>
  <c r="AC44" i="5" s="1"/>
  <c r="K50" i="4"/>
  <c r="AC51" i="5" s="1"/>
  <c r="K45" i="4"/>
  <c r="AC46" i="5" s="1"/>
  <c r="K41" i="4"/>
  <c r="AC42" i="5" s="1"/>
  <c r="K32" i="4"/>
  <c r="AC33" i="5" s="1"/>
  <c r="K25" i="4"/>
  <c r="AC26" i="5" s="1"/>
  <c r="K22" i="4"/>
  <c r="AC23" i="5" s="1"/>
  <c r="K16" i="4"/>
  <c r="AC17" i="5" s="1"/>
  <c r="K115" i="4"/>
  <c r="AC116" i="5" s="1"/>
  <c r="K110" i="4"/>
  <c r="AC111" i="5" s="1"/>
  <c r="K107" i="4"/>
  <c r="AC108" i="5" s="1"/>
  <c r="K112" i="4"/>
  <c r="AC113" i="5" s="1"/>
  <c r="K91" i="4"/>
  <c r="AC92" i="5" s="1"/>
  <c r="K89" i="4"/>
  <c r="AC90" i="5" s="1"/>
  <c r="K27" i="4"/>
  <c r="AC28" i="5" s="1"/>
  <c r="K12" i="4"/>
  <c r="AC13" i="5" s="1"/>
  <c r="Q23" i="3"/>
  <c r="Q24" i="5" s="1"/>
  <c r="Q39" i="3"/>
  <c r="Q40" i="5" s="1"/>
  <c r="Q32" i="3"/>
  <c r="Q33" i="5" s="1"/>
  <c r="Q75" i="3"/>
  <c r="Q76" i="5" s="1"/>
  <c r="Q50" i="3"/>
  <c r="Q51" i="5" s="1"/>
  <c r="Q43" i="3"/>
  <c r="Q44" i="5" s="1"/>
  <c r="Q30" i="3"/>
  <c r="Q31" i="5" s="1"/>
  <c r="Q134" i="3"/>
  <c r="Q135" i="5" s="1"/>
  <c r="Q64" i="3"/>
  <c r="Q65" i="5" s="1"/>
  <c r="Q126" i="3"/>
  <c r="Q127" i="5" s="1"/>
  <c r="Y86" i="4"/>
  <c r="AG87" i="5" s="1"/>
  <c r="Y128" i="4"/>
  <c r="AG129" i="5" s="1"/>
  <c r="Y36" i="4"/>
  <c r="AG37" i="5" s="1"/>
  <c r="Y40" i="4"/>
  <c r="AG41" i="5" s="1"/>
  <c r="AH41" i="5" s="1"/>
  <c r="Y111" i="4"/>
  <c r="AG112" i="5" s="1"/>
  <c r="Y134" i="4"/>
  <c r="AG135" i="5" s="1"/>
  <c r="AF35" i="5"/>
  <c r="Y136" i="4"/>
  <c r="AG137" i="5" s="1"/>
  <c r="Y84" i="4"/>
  <c r="AG85" i="5" s="1"/>
  <c r="Y18" i="4"/>
  <c r="AG19" i="5" s="1"/>
  <c r="Y72" i="4"/>
  <c r="AG73" i="5" s="1"/>
  <c r="Y82" i="4"/>
  <c r="AG83" i="5" s="1"/>
  <c r="Y125" i="4"/>
  <c r="AG126" i="5" s="1"/>
  <c r="Y100" i="4"/>
  <c r="AG101" i="5" s="1"/>
  <c r="Y44" i="4"/>
  <c r="AG45" i="5" s="1"/>
  <c r="Y130" i="4"/>
  <c r="AG131" i="5" s="1"/>
  <c r="Y32" i="4"/>
  <c r="AG33" i="5" s="1"/>
  <c r="Y76" i="4"/>
  <c r="AG77" i="5" s="1"/>
  <c r="Y25" i="4"/>
  <c r="AG26" i="5" s="1"/>
  <c r="S110" i="5"/>
  <c r="X110" i="5"/>
  <c r="S114" i="5"/>
  <c r="S86" i="5"/>
  <c r="X86" i="5"/>
  <c r="S25" i="5"/>
  <c r="S138" i="5"/>
  <c r="X138" i="5"/>
  <c r="S17" i="5"/>
  <c r="S103" i="5"/>
  <c r="X103" i="5"/>
  <c r="S30" i="5"/>
  <c r="S11" i="5"/>
  <c r="S43" i="5"/>
  <c r="S76" i="5"/>
  <c r="S69" i="5"/>
  <c r="X69" i="5"/>
  <c r="S80" i="5"/>
  <c r="X80" i="5"/>
  <c r="S100" i="5"/>
  <c r="S128" i="5"/>
  <c r="S131" i="5"/>
  <c r="X131" i="5"/>
  <c r="S121" i="5"/>
  <c r="S5" i="5"/>
  <c r="S18" i="5"/>
  <c r="S36" i="5"/>
  <c r="S82" i="5"/>
  <c r="X82" i="5"/>
  <c r="S47" i="5"/>
  <c r="X47" i="5"/>
  <c r="S111" i="5"/>
  <c r="X111" i="5"/>
  <c r="S58" i="5"/>
  <c r="S91" i="5"/>
  <c r="S28" i="5"/>
  <c r="S12" i="5"/>
  <c r="S35" i="5"/>
  <c r="S39" i="5"/>
  <c r="S48" i="5"/>
  <c r="X48" i="5"/>
  <c r="S102" i="5"/>
  <c r="X102" i="5"/>
  <c r="S107" i="5"/>
  <c r="S24" i="5"/>
  <c r="X24" i="5"/>
  <c r="S50" i="5"/>
  <c r="X50" i="5"/>
  <c r="S33" i="5"/>
  <c r="S96" i="5"/>
  <c r="S104" i="5"/>
  <c r="S120" i="5"/>
  <c r="X120" i="5"/>
  <c r="S101" i="5"/>
  <c r="S123" i="5"/>
  <c r="X123" i="5"/>
  <c r="S124" i="5"/>
  <c r="S127" i="5"/>
  <c r="X127" i="5"/>
  <c r="S135" i="5"/>
  <c r="S13" i="5"/>
  <c r="S20" i="5"/>
  <c r="X20" i="5"/>
  <c r="S29" i="5"/>
  <c r="X29" i="5"/>
  <c r="S129" i="5"/>
  <c r="S32" i="5"/>
  <c r="S74" i="5"/>
  <c r="X74" i="5"/>
  <c r="S70" i="5"/>
  <c r="X70" i="5"/>
  <c r="S90" i="5"/>
  <c r="S132" i="5"/>
  <c r="X132" i="5"/>
  <c r="S9" i="5"/>
  <c r="S95" i="5"/>
  <c r="X95" i="5"/>
  <c r="S87" i="5"/>
  <c r="S83" i="5"/>
  <c r="X83" i="5"/>
  <c r="S99" i="5"/>
  <c r="X99" i="5"/>
  <c r="S23" i="5"/>
  <c r="X23" i="5"/>
  <c r="S79" i="5"/>
  <c r="S45" i="5"/>
  <c r="X45" i="5"/>
  <c r="S133" i="5"/>
  <c r="X133" i="5"/>
  <c r="S27" i="5"/>
  <c r="S44" i="5"/>
  <c r="X44" i="5"/>
  <c r="S51" i="5"/>
  <c r="S22" i="5"/>
  <c r="X22" i="5"/>
  <c r="S108" i="5"/>
  <c r="X108" i="5"/>
  <c r="S125" i="5"/>
  <c r="X125" i="5"/>
  <c r="S130" i="5"/>
  <c r="S31" i="5"/>
  <c r="S106" i="5"/>
  <c r="S14" i="5"/>
  <c r="S56" i="5"/>
  <c r="S98" i="5"/>
  <c r="S118" i="5"/>
  <c r="X118" i="5"/>
  <c r="S136" i="5"/>
  <c r="S6" i="5"/>
  <c r="X6" i="5"/>
  <c r="S10" i="5"/>
  <c r="X10" i="5"/>
  <c r="S62" i="5"/>
  <c r="X62" i="5"/>
  <c r="S66" i="5"/>
  <c r="X66" i="5"/>
  <c r="S94" i="5"/>
  <c r="S137" i="5"/>
  <c r="X137" i="5"/>
  <c r="S78" i="5"/>
  <c r="X78" i="5"/>
  <c r="S46" i="5"/>
  <c r="X46" i="5"/>
  <c r="S119" i="5"/>
  <c r="X119" i="5"/>
  <c r="Q123" i="3"/>
  <c r="Q124" i="5" s="1"/>
  <c r="Q124" i="3"/>
  <c r="Q125" i="5" s="1"/>
  <c r="Q120" i="3"/>
  <c r="Q121" i="5" s="1"/>
  <c r="Q116" i="3"/>
  <c r="Q117" i="5" s="1"/>
  <c r="Q133" i="3"/>
  <c r="Q134" i="5" s="1"/>
  <c r="Q21" i="3"/>
  <c r="Q22" i="5" s="1"/>
  <c r="Q111" i="3"/>
  <c r="Q112" i="5" s="1"/>
  <c r="Q98" i="3"/>
  <c r="Q99" i="5" s="1"/>
  <c r="Q91" i="3"/>
  <c r="Q92" i="5" s="1"/>
  <c r="Q99" i="3"/>
  <c r="Q100" i="5" s="1"/>
  <c r="Q40" i="3"/>
  <c r="Q41" i="5" s="1"/>
  <c r="Q104" i="3"/>
  <c r="Q105" i="5" s="1"/>
  <c r="J134" i="5"/>
  <c r="AD97" i="75"/>
  <c r="L98" i="5" s="1"/>
  <c r="J107" i="5"/>
  <c r="AD127" i="75"/>
  <c r="L128" i="5" s="1"/>
  <c r="AD6" i="75"/>
  <c r="L7" i="5" s="1"/>
  <c r="AD109" i="75"/>
  <c r="L110" i="5" s="1"/>
  <c r="AD120" i="75"/>
  <c r="L121" i="5" s="1"/>
  <c r="AD34" i="75"/>
  <c r="L35" i="5" s="1"/>
  <c r="AD21" i="75"/>
  <c r="L22" i="5" s="1"/>
  <c r="AD55" i="75"/>
  <c r="L56" i="5" s="1"/>
  <c r="AD95" i="75"/>
  <c r="L96" i="5" s="1"/>
  <c r="AD44" i="75"/>
  <c r="L45" i="5" s="1"/>
  <c r="AD92" i="75"/>
  <c r="L93" i="5" s="1"/>
  <c r="J78" i="5"/>
  <c r="AD93" i="75"/>
  <c r="L94" i="5" s="1"/>
  <c r="J43" i="5"/>
  <c r="AD48" i="75"/>
  <c r="L49" i="5" s="1"/>
  <c r="AD101" i="75"/>
  <c r="L102" i="5" s="1"/>
  <c r="W42" i="75"/>
  <c r="I43" i="5" s="1"/>
  <c r="M43" i="5" s="1"/>
  <c r="W55" i="75"/>
  <c r="I56" i="5" s="1"/>
  <c r="M56" i="5" s="1"/>
  <c r="W115" i="75"/>
  <c r="I116" i="5" s="1"/>
  <c r="W52" i="75"/>
  <c r="I53" i="5" s="1"/>
  <c r="W87" i="75"/>
  <c r="I88" i="5" s="1"/>
  <c r="M88" i="5" s="1"/>
  <c r="H120" i="5"/>
  <c r="W119" i="75"/>
  <c r="I120" i="5" s="1"/>
  <c r="H118" i="5"/>
  <c r="W117" i="75"/>
  <c r="I118" i="5" s="1"/>
  <c r="W120" i="75"/>
  <c r="I121" i="5" s="1"/>
  <c r="W135" i="75"/>
  <c r="I136" i="5" s="1"/>
  <c r="M136" i="5" s="1"/>
  <c r="W114" i="75"/>
  <c r="I115" i="5" s="1"/>
  <c r="M115" i="5" s="1"/>
  <c r="W106" i="75"/>
  <c r="I107" i="5" s="1"/>
  <c r="M107" i="5" s="1"/>
  <c r="Y75" i="4"/>
  <c r="AG76" i="5" s="1"/>
  <c r="K88" i="4"/>
  <c r="AC89" i="5" s="1"/>
  <c r="K4" i="4"/>
  <c r="AC5" i="5" s="1"/>
  <c r="K24" i="4"/>
  <c r="AC25" i="5" s="1"/>
  <c r="Y80" i="4"/>
  <c r="AG81" i="5" s="1"/>
  <c r="Y131" i="4"/>
  <c r="AG132" i="5" s="1"/>
  <c r="AH132" i="5" s="1"/>
  <c r="Q22" i="3"/>
  <c r="Q23" i="5" s="1"/>
  <c r="Q49" i="3"/>
  <c r="Q50" i="5" s="1"/>
  <c r="Q114" i="3"/>
  <c r="Q115" i="5" s="1"/>
  <c r="Q66" i="3"/>
  <c r="Q67" i="5" s="1"/>
  <c r="Q119" i="3"/>
  <c r="Q120" i="5" s="1"/>
  <c r="W30" i="75"/>
  <c r="I31" i="5" s="1"/>
  <c r="W136" i="75"/>
  <c r="I137" i="5" s="1"/>
  <c r="K28" i="4"/>
  <c r="AC29" i="5" s="1"/>
  <c r="Y121" i="4"/>
  <c r="AG122" i="5" s="1"/>
  <c r="Q51" i="3"/>
  <c r="Q52" i="5" s="1"/>
  <c r="Q41" i="3"/>
  <c r="Q42" i="5" s="1"/>
  <c r="V98" i="3"/>
  <c r="R99" i="5" s="1"/>
  <c r="Q78" i="3"/>
  <c r="Q79" i="5" s="1"/>
  <c r="Q87" i="3"/>
  <c r="Q88" i="5" s="1"/>
  <c r="AD102" i="75"/>
  <c r="L103" i="5" s="1"/>
  <c r="K20" i="4"/>
  <c r="AC21" i="5" s="1"/>
  <c r="K30" i="4"/>
  <c r="AC31" i="5" s="1"/>
  <c r="Y42" i="4"/>
  <c r="AG43" i="5" s="1"/>
  <c r="Y5" i="4"/>
  <c r="AG6" i="5" s="1"/>
  <c r="AH6" i="5" s="1"/>
  <c r="Y74" i="4"/>
  <c r="AG75" i="5" s="1"/>
  <c r="K105" i="4"/>
  <c r="AC106" i="5" s="1"/>
  <c r="Y113" i="4"/>
  <c r="AG114" i="5" s="1"/>
  <c r="V5" i="3"/>
  <c r="R6" i="5" s="1"/>
  <c r="V9" i="3"/>
  <c r="R10" i="5" s="1"/>
  <c r="Q47" i="3"/>
  <c r="Q48" i="5" s="1"/>
  <c r="Q38" i="3"/>
  <c r="Q39" i="5" s="1"/>
  <c r="V61" i="3"/>
  <c r="R62" i="5" s="1"/>
  <c r="Q4" i="3"/>
  <c r="Q5" i="5" s="1"/>
  <c r="Q34" i="3"/>
  <c r="Q35" i="5" s="1"/>
  <c r="V45" i="3"/>
  <c r="R46" i="5" s="1"/>
  <c r="Q85" i="3"/>
  <c r="Q86" i="5" s="1"/>
  <c r="Q89" i="3"/>
  <c r="Q90" i="5" s="1"/>
  <c r="Q93" i="3"/>
  <c r="Q94" i="5" s="1"/>
  <c r="Q97" i="3"/>
  <c r="Q98" i="5" s="1"/>
  <c r="Q101" i="3"/>
  <c r="Q102" i="5" s="1"/>
  <c r="Q105" i="3"/>
  <c r="Q106" i="5" s="1"/>
  <c r="Q109" i="3"/>
  <c r="Q110" i="5" s="1"/>
  <c r="Q113" i="3"/>
  <c r="Q114" i="5" s="1"/>
  <c r="Q117" i="3"/>
  <c r="Q118" i="5" s="1"/>
  <c r="Q68" i="3"/>
  <c r="Q69" i="5" s="1"/>
  <c r="Q76" i="3"/>
  <c r="Q77" i="5" s="1"/>
  <c r="Q60" i="3"/>
  <c r="Q61" i="5" s="1"/>
  <c r="Q58" i="3"/>
  <c r="Q59" i="5" s="1"/>
  <c r="Q82" i="3"/>
  <c r="Q83" i="5" s="1"/>
  <c r="W5" i="75"/>
  <c r="I6" i="5" s="1"/>
  <c r="AD18" i="75"/>
  <c r="L19" i="5" s="1"/>
  <c r="AD30" i="75"/>
  <c r="L31" i="5" s="1"/>
  <c r="W36" i="75"/>
  <c r="I37" i="5" s="1"/>
  <c r="W84" i="75"/>
  <c r="I85" i="5" s="1"/>
  <c r="W24" i="75"/>
  <c r="I25" i="5" s="1"/>
  <c r="W59" i="75"/>
  <c r="I60" i="5" s="1"/>
  <c r="W92" i="75"/>
  <c r="I93" i="5" s="1"/>
  <c r="W118" i="75"/>
  <c r="I119" i="5" s="1"/>
  <c r="AD119" i="75"/>
  <c r="L120" i="5" s="1"/>
  <c r="W11" i="75"/>
  <c r="I12" i="5" s="1"/>
  <c r="M12" i="5" s="1"/>
  <c r="W53" i="75"/>
  <c r="I54" i="5" s="1"/>
  <c r="W73" i="75"/>
  <c r="I74" i="5" s="1"/>
  <c r="AD84" i="75"/>
  <c r="L85" i="5" s="1"/>
  <c r="Y114" i="4"/>
  <c r="AG115" i="5" s="1"/>
  <c r="AD40" i="75"/>
  <c r="L41" i="5" s="1"/>
  <c r="AD121" i="75"/>
  <c r="L122" i="5" s="1"/>
  <c r="AD132" i="75"/>
  <c r="L133" i="5" s="1"/>
  <c r="AD68" i="75"/>
  <c r="L69" i="5" s="1"/>
  <c r="K129" i="4"/>
  <c r="AC130" i="5" s="1"/>
  <c r="K15" i="4"/>
  <c r="AC16" i="5" s="1"/>
  <c r="Y16" i="4"/>
  <c r="AG17" i="5" s="1"/>
  <c r="K102" i="4"/>
  <c r="AC103" i="5" s="1"/>
  <c r="Y4" i="4"/>
  <c r="AG5" i="5" s="1"/>
  <c r="V97" i="3"/>
  <c r="R98" i="5" s="1"/>
  <c r="K87" i="4"/>
  <c r="AC88" i="5" s="1"/>
  <c r="AH112" i="5"/>
  <c r="W95" i="75"/>
  <c r="I96" i="5" s="1"/>
  <c r="W121" i="75"/>
  <c r="I122" i="5" s="1"/>
  <c r="J27" i="5"/>
  <c r="AD29" i="75"/>
  <c r="L30" i="5" s="1"/>
  <c r="AD47" i="75"/>
  <c r="L48" i="5" s="1"/>
  <c r="Y112" i="4"/>
  <c r="AG113" i="5" s="1"/>
  <c r="AD61" i="75"/>
  <c r="L62" i="5" s="1"/>
  <c r="Y23" i="4"/>
  <c r="AG24" i="5" s="1"/>
  <c r="AH24" i="5" s="1"/>
  <c r="Y107" i="4"/>
  <c r="AG108" i="5" s="1"/>
  <c r="Y123" i="4"/>
  <c r="AG124" i="5" s="1"/>
  <c r="Y14" i="4"/>
  <c r="AG15" i="5" s="1"/>
  <c r="AH15" i="5" s="1"/>
  <c r="AA113" i="5"/>
  <c r="AA51" i="5"/>
  <c r="K114" i="4"/>
  <c r="AC115" i="5" s="1"/>
  <c r="J40" i="5"/>
  <c r="AD39" i="75"/>
  <c r="L40" i="5" s="1"/>
  <c r="K34" i="4"/>
  <c r="AC35" i="5" s="1"/>
  <c r="AH35" i="5" s="1"/>
  <c r="Q33" i="3"/>
  <c r="Q34" i="5" s="1"/>
  <c r="Q72" i="3"/>
  <c r="Q73" i="5" s="1"/>
  <c r="W88" i="75"/>
  <c r="I89" i="5" s="1"/>
  <c r="W6" i="75"/>
  <c r="I7" i="5" s="1"/>
  <c r="J108" i="5"/>
  <c r="Q125" i="3"/>
  <c r="Q126" i="5" s="1"/>
  <c r="J135" i="5"/>
  <c r="K8" i="4"/>
  <c r="AC9" i="5" s="1"/>
  <c r="K119" i="4"/>
  <c r="AC120" i="5" s="1"/>
  <c r="Q28" i="3"/>
  <c r="Q29" i="5" s="1"/>
  <c r="V57" i="3"/>
  <c r="R58" i="5" s="1"/>
  <c r="V73" i="3"/>
  <c r="R74" i="5" s="1"/>
  <c r="V82" i="3"/>
  <c r="R83" i="5" s="1"/>
  <c r="V102" i="3"/>
  <c r="W83" i="75"/>
  <c r="I84" i="5" s="1"/>
  <c r="W75" i="75"/>
  <c r="I76" i="5" s="1"/>
  <c r="W100" i="75"/>
  <c r="I101" i="5" s="1"/>
  <c r="M101" i="5" s="1"/>
  <c r="AD118" i="75"/>
  <c r="L119" i="5" s="1"/>
  <c r="W8" i="75"/>
  <c r="I9" i="5" s="1"/>
  <c r="W63" i="75"/>
  <c r="I64" i="5" s="1"/>
  <c r="M64" i="5" s="1"/>
  <c r="AD125" i="75"/>
  <c r="L126" i="5" s="1"/>
  <c r="AD8" i="75"/>
  <c r="L9" i="5" s="1"/>
  <c r="AD17" i="75"/>
  <c r="L18" i="5" s="1"/>
  <c r="Y104" i="4"/>
  <c r="AG105" i="5" s="1"/>
  <c r="AH105" i="5" s="1"/>
  <c r="Y6" i="4"/>
  <c r="AG7" i="5" s="1"/>
  <c r="Y137" i="4"/>
  <c r="AG138" i="5" s="1"/>
  <c r="K35" i="4"/>
  <c r="AC36" i="5" s="1"/>
  <c r="H130" i="5"/>
  <c r="W129" i="75"/>
  <c r="I130" i="5" s="1"/>
  <c r="H132" i="5"/>
  <c r="W131" i="75"/>
  <c r="I132" i="5" s="1"/>
  <c r="R25" i="5"/>
  <c r="R33" i="5"/>
  <c r="H30" i="5"/>
  <c r="W29" i="75"/>
  <c r="I30" i="5" s="1"/>
  <c r="R125" i="5"/>
  <c r="Y27" i="4"/>
  <c r="AG28" i="5" s="1"/>
  <c r="AD28" i="5"/>
  <c r="K6" i="4"/>
  <c r="AC7" i="5" s="1"/>
  <c r="AB7" i="5"/>
  <c r="K51" i="4"/>
  <c r="AC52" i="5" s="1"/>
  <c r="AA52" i="5"/>
  <c r="K59" i="4"/>
  <c r="AC60" i="5" s="1"/>
  <c r="AA60" i="5"/>
  <c r="K67" i="4"/>
  <c r="AC68" i="5" s="1"/>
  <c r="AA68" i="5"/>
  <c r="K71" i="4"/>
  <c r="AC72" i="5" s="1"/>
  <c r="AA72" i="5"/>
  <c r="Q17" i="3"/>
  <c r="Q18" i="5" s="1"/>
  <c r="P18" i="5"/>
  <c r="S21" i="5"/>
  <c r="Q36" i="3"/>
  <c r="Q37" i="5" s="1"/>
  <c r="N37" i="5"/>
  <c r="U17" i="5"/>
  <c r="Q37" i="3"/>
  <c r="Q38" i="5" s="1"/>
  <c r="O38" i="5"/>
  <c r="S71" i="5"/>
  <c r="S72" i="5"/>
  <c r="Q80" i="3"/>
  <c r="Q81" i="5" s="1"/>
  <c r="O81" i="5"/>
  <c r="S113" i="5"/>
  <c r="Q55" i="3"/>
  <c r="Q56" i="5" s="1"/>
  <c r="P56" i="5"/>
  <c r="S134" i="5"/>
  <c r="W40" i="75"/>
  <c r="I41" i="5" s="1"/>
  <c r="G41" i="5"/>
  <c r="W69" i="75"/>
  <c r="I70" i="5" s="1"/>
  <c r="G70" i="5"/>
  <c r="W77" i="75"/>
  <c r="I78" i="5" s="1"/>
  <c r="M78" i="5" s="1"/>
  <c r="G78" i="5"/>
  <c r="AD94" i="75"/>
  <c r="L95" i="5" s="1"/>
  <c r="J95" i="5"/>
  <c r="W93" i="75"/>
  <c r="I94" i="5" s="1"/>
  <c r="G94" i="5"/>
  <c r="W111" i="75"/>
  <c r="I112" i="5" s="1"/>
  <c r="F112" i="5"/>
  <c r="AD28" i="75"/>
  <c r="L29" i="5" s="1"/>
  <c r="J29" i="5"/>
  <c r="AD31" i="75"/>
  <c r="L32" i="5" s="1"/>
  <c r="J32" i="5"/>
  <c r="AD90" i="75"/>
  <c r="L91" i="5" s="1"/>
  <c r="J91" i="5"/>
  <c r="AD117" i="75"/>
  <c r="L118" i="5" s="1"/>
  <c r="J118" i="5"/>
  <c r="AD4" i="75"/>
  <c r="L5" i="5" s="1"/>
  <c r="J5" i="5"/>
  <c r="AD137" i="75"/>
  <c r="L138" i="5" s="1"/>
  <c r="J138" i="5"/>
  <c r="AD9" i="75"/>
  <c r="L10" i="5" s="1"/>
  <c r="M10" i="5" s="1"/>
  <c r="J10" i="5"/>
  <c r="AD32" i="75"/>
  <c r="L33" i="5" s="1"/>
  <c r="J33" i="5"/>
  <c r="W74" i="75"/>
  <c r="I75" i="5" s="1"/>
  <c r="F75" i="5"/>
  <c r="AD129" i="75"/>
  <c r="L130" i="5" s="1"/>
  <c r="J130" i="5"/>
  <c r="S73" i="5"/>
  <c r="Y9" i="4"/>
  <c r="AG10" i="5" s="1"/>
  <c r="AH10" i="5" s="1"/>
  <c r="AE10" i="5"/>
  <c r="K44" i="4"/>
  <c r="AC45" i="5" s="1"/>
  <c r="AA45" i="5"/>
  <c r="K36" i="5"/>
  <c r="AD35" i="75"/>
  <c r="L36" i="5" s="1"/>
  <c r="AD69" i="75"/>
  <c r="L70" i="5" s="1"/>
  <c r="K70" i="5"/>
  <c r="Q128" i="3"/>
  <c r="Q129" i="5" s="1"/>
  <c r="N129" i="5"/>
  <c r="K122" i="4"/>
  <c r="AC123" i="5" s="1"/>
  <c r="AA123" i="5"/>
  <c r="Y126" i="4"/>
  <c r="AG127" i="5" s="1"/>
  <c r="AE127" i="5"/>
  <c r="Y15" i="4"/>
  <c r="AG16" i="5" s="1"/>
  <c r="AE16" i="5"/>
  <c r="Y45" i="4"/>
  <c r="AG46" i="5" s="1"/>
  <c r="AE46" i="5"/>
  <c r="Y92" i="4"/>
  <c r="AG93" i="5" s="1"/>
  <c r="AE93" i="5"/>
  <c r="K96" i="4"/>
  <c r="AC97" i="5" s="1"/>
  <c r="AA97" i="5"/>
  <c r="Y102" i="4"/>
  <c r="AG103" i="5" s="1"/>
  <c r="AE103" i="5"/>
  <c r="AD16" i="75"/>
  <c r="L17" i="5" s="1"/>
  <c r="J17" i="5"/>
  <c r="Y90" i="4"/>
  <c r="AG91" i="5" s="1"/>
  <c r="AE91" i="5"/>
  <c r="Y118" i="4"/>
  <c r="AG119" i="5" s="1"/>
  <c r="AH119" i="5" s="1"/>
  <c r="S49" i="5"/>
  <c r="Y119" i="4"/>
  <c r="AG120" i="5" s="1"/>
  <c r="AF120" i="5"/>
  <c r="AA96" i="5"/>
  <c r="K95" i="4"/>
  <c r="AC96" i="5" s="1"/>
  <c r="K123" i="4"/>
  <c r="AC124" i="5" s="1"/>
  <c r="AA124" i="5"/>
  <c r="Y127" i="4"/>
  <c r="AG128" i="5" s="1"/>
  <c r="K18" i="4"/>
  <c r="AC19" i="5" s="1"/>
  <c r="K26" i="4"/>
  <c r="AC27" i="5" s="1"/>
  <c r="Y13" i="4"/>
  <c r="AG14" i="5" s="1"/>
  <c r="AH14" i="5" s="1"/>
  <c r="AD14" i="5"/>
  <c r="Y53" i="4"/>
  <c r="AG54" i="5" s="1"/>
  <c r="AE54" i="5"/>
  <c r="Y61" i="4"/>
  <c r="AG62" i="5" s="1"/>
  <c r="AE62" i="5"/>
  <c r="Y69" i="4"/>
  <c r="AG70" i="5" s="1"/>
  <c r="AE70" i="5"/>
  <c r="K52" i="4"/>
  <c r="AC53" i="5" s="1"/>
  <c r="AA53" i="5"/>
  <c r="K56" i="4"/>
  <c r="AC57" i="5" s="1"/>
  <c r="AA57" i="5"/>
  <c r="K60" i="4"/>
  <c r="AC61" i="5" s="1"/>
  <c r="AA61" i="5"/>
  <c r="K64" i="4"/>
  <c r="AC65" i="5" s="1"/>
  <c r="AA65" i="5"/>
  <c r="K68" i="4"/>
  <c r="AC69" i="5" s="1"/>
  <c r="AA69" i="5"/>
  <c r="K72" i="4"/>
  <c r="AC73" i="5" s="1"/>
  <c r="AA73" i="5"/>
  <c r="Y79" i="4"/>
  <c r="AG80" i="5" s="1"/>
  <c r="AD80" i="5"/>
  <c r="Y91" i="4"/>
  <c r="AG92" i="5" s="1"/>
  <c r="AD92" i="5"/>
  <c r="Y95" i="4"/>
  <c r="AG96" i="5" s="1"/>
  <c r="AD96" i="5"/>
  <c r="Y31" i="4"/>
  <c r="AG32" i="5" s="1"/>
  <c r="AH32" i="5" s="1"/>
  <c r="AD32" i="5"/>
  <c r="K90" i="4"/>
  <c r="AC91" i="5" s="1"/>
  <c r="AB91" i="5"/>
  <c r="Y87" i="4"/>
  <c r="AG88" i="5" s="1"/>
  <c r="AH88" i="5" s="1"/>
  <c r="Y88" i="4"/>
  <c r="AG89" i="5" s="1"/>
  <c r="K74" i="4"/>
  <c r="AC75" i="5" s="1"/>
  <c r="K94" i="4"/>
  <c r="AC95" i="5" s="1"/>
  <c r="Y83" i="4"/>
  <c r="AG84" i="5" s="1"/>
  <c r="AH84" i="5" s="1"/>
  <c r="K132" i="4"/>
  <c r="AC133" i="5" s="1"/>
  <c r="AA133" i="5"/>
  <c r="K128" i="4"/>
  <c r="AC129" i="5" s="1"/>
  <c r="AA129" i="5"/>
  <c r="X8" i="5"/>
  <c r="S8" i="5"/>
  <c r="V13" i="3"/>
  <c r="S19" i="5"/>
  <c r="S15" i="5"/>
  <c r="S37" i="5"/>
  <c r="Q27" i="3"/>
  <c r="Q28" i="5" s="1"/>
  <c r="P28" i="5"/>
  <c r="Q29" i="3"/>
  <c r="Q30" i="5" s="1"/>
  <c r="O30" i="5"/>
  <c r="Q42" i="3"/>
  <c r="Q43" i="5" s="1"/>
  <c r="N43" i="5"/>
  <c r="U9" i="5"/>
  <c r="R57" i="5"/>
  <c r="S67" i="5"/>
  <c r="Q71" i="3"/>
  <c r="Q72" i="5" s="1"/>
  <c r="N72" i="5"/>
  <c r="Q8" i="3"/>
  <c r="Q9" i="5" s="1"/>
  <c r="Q46" i="3"/>
  <c r="Q47" i="5" s="1"/>
  <c r="N47" i="5"/>
  <c r="Q48" i="3"/>
  <c r="Q49" i="5" s="1"/>
  <c r="P49" i="5"/>
  <c r="Q53" i="3"/>
  <c r="Q54" i="5" s="1"/>
  <c r="N54" i="5"/>
  <c r="Q57" i="3"/>
  <c r="Q58" i="5" s="1"/>
  <c r="P58" i="5"/>
  <c r="S60" i="5"/>
  <c r="Q73" i="3"/>
  <c r="Q74" i="5" s="1"/>
  <c r="P74" i="5"/>
  <c r="S61" i="5"/>
  <c r="Q77" i="3"/>
  <c r="Q78" i="5" s="1"/>
  <c r="Q81" i="3"/>
  <c r="Q82" i="5" s="1"/>
  <c r="Q54" i="3"/>
  <c r="Q55" i="5" s="1"/>
  <c r="S81" i="5"/>
  <c r="Q86" i="3"/>
  <c r="Q87" i="5" s="1"/>
  <c r="P87" i="5"/>
  <c r="V94" i="3"/>
  <c r="R95" i="5" s="1"/>
  <c r="Q102" i="3"/>
  <c r="Q103" i="5" s="1"/>
  <c r="P103" i="5"/>
  <c r="S109" i="5"/>
  <c r="V41" i="3"/>
  <c r="R42" i="5" s="1"/>
  <c r="Q56" i="3"/>
  <c r="Q57" i="5" s="1"/>
  <c r="S88" i="5"/>
  <c r="S92" i="5"/>
  <c r="Q100" i="3"/>
  <c r="Q101" i="5" s="1"/>
  <c r="Q108" i="3"/>
  <c r="Q109" i="5" s="1"/>
  <c r="S116" i="5"/>
  <c r="S97" i="5"/>
  <c r="S105" i="5"/>
  <c r="Q110" i="3"/>
  <c r="Q111" i="5" s="1"/>
  <c r="P111" i="5"/>
  <c r="Q44" i="3"/>
  <c r="Q45" i="5" s="1"/>
  <c r="Q107" i="3"/>
  <c r="Q108" i="5" s="1"/>
  <c r="Q106" i="3"/>
  <c r="Q107" i="5" s="1"/>
  <c r="Q115" i="3"/>
  <c r="Q116" i="5" s="1"/>
  <c r="Q95" i="3"/>
  <c r="Q96" i="5" s="1"/>
  <c r="R137" i="5"/>
  <c r="Q135" i="3"/>
  <c r="Q136" i="5" s="1"/>
  <c r="P136" i="5"/>
  <c r="S126" i="5"/>
  <c r="R138" i="5"/>
  <c r="Q132" i="3"/>
  <c r="Q133" i="5" s="1"/>
  <c r="W21" i="75"/>
  <c r="I22" i="5" s="1"/>
  <c r="W14" i="75"/>
  <c r="I15" i="5" s="1"/>
  <c r="G15" i="5"/>
  <c r="AD49" i="75"/>
  <c r="L50" i="5" s="1"/>
  <c r="M50" i="5" s="1"/>
  <c r="J50" i="5"/>
  <c r="W41" i="75"/>
  <c r="I42" i="5" s="1"/>
  <c r="W80" i="75"/>
  <c r="I81" i="5" s="1"/>
  <c r="W68" i="75"/>
  <c r="I69" i="5" s="1"/>
  <c r="AD86" i="75"/>
  <c r="L87" i="5" s="1"/>
  <c r="J87" i="5"/>
  <c r="AD98" i="75"/>
  <c r="L99" i="5" s="1"/>
  <c r="J99" i="5"/>
  <c r="W62" i="75"/>
  <c r="I63" i="5" s="1"/>
  <c r="W47" i="75"/>
  <c r="I48" i="5" s="1"/>
  <c r="M48" i="5" s="1"/>
  <c r="W96" i="75"/>
  <c r="I97" i="5" s="1"/>
  <c r="W103" i="75"/>
  <c r="I104" i="5" s="1"/>
  <c r="W98" i="75"/>
  <c r="I99" i="5" s="1"/>
  <c r="AD130" i="75"/>
  <c r="L131" i="5" s="1"/>
  <c r="W137" i="75"/>
  <c r="I138" i="5" s="1"/>
  <c r="W127" i="75"/>
  <c r="I128" i="5" s="1"/>
  <c r="W32" i="75"/>
  <c r="I33" i="5" s="1"/>
  <c r="AD128" i="75"/>
  <c r="L129" i="5" s="1"/>
  <c r="J129" i="5"/>
  <c r="AD58" i="75"/>
  <c r="L59" i="5" s="1"/>
  <c r="J59" i="5"/>
  <c r="AD62" i="75"/>
  <c r="L63" i="5" s="1"/>
  <c r="J63" i="5"/>
  <c r="AD124" i="75"/>
  <c r="L125" i="5" s="1"/>
  <c r="J125" i="5"/>
  <c r="AD113" i="75"/>
  <c r="L114" i="5" s="1"/>
  <c r="J114" i="5"/>
  <c r="AD59" i="75"/>
  <c r="L60" i="5" s="1"/>
  <c r="J60" i="5"/>
  <c r="R27" i="5"/>
  <c r="Q74" i="3"/>
  <c r="Q75" i="5" s="1"/>
  <c r="O75" i="5"/>
  <c r="Y68" i="4"/>
  <c r="AG69" i="5" s="1"/>
  <c r="AE69" i="5"/>
  <c r="Y108" i="4"/>
  <c r="AG109" i="5" s="1"/>
  <c r="W4" i="75"/>
  <c r="I5" i="5" s="1"/>
  <c r="G5" i="5"/>
  <c r="AD38" i="75"/>
  <c r="L39" i="5" s="1"/>
  <c r="J39" i="5"/>
  <c r="AD76" i="75"/>
  <c r="L77" i="5" s="1"/>
  <c r="J77" i="5"/>
  <c r="Y124" i="4"/>
  <c r="AG125" i="5" s="1"/>
  <c r="AE125" i="5"/>
  <c r="Y33" i="4"/>
  <c r="AG34" i="5" s="1"/>
  <c r="AH34" i="5" s="1"/>
  <c r="AE34" i="5"/>
  <c r="Y37" i="4"/>
  <c r="AG38" i="5" s="1"/>
  <c r="AH38" i="5" s="1"/>
  <c r="AE38" i="5"/>
  <c r="Y109" i="4"/>
  <c r="AG110" i="5" s="1"/>
  <c r="AF110" i="5"/>
  <c r="Y115" i="4"/>
  <c r="AG116" i="5" s="1"/>
  <c r="AF116" i="5"/>
  <c r="Y43" i="4"/>
  <c r="AG44" i="5" s="1"/>
  <c r="Y70" i="4"/>
  <c r="AG71" i="5" s="1"/>
  <c r="Y78" i="4"/>
  <c r="AG79" i="5" s="1"/>
  <c r="AE79" i="5"/>
  <c r="Y117" i="4"/>
  <c r="AG118" i="5" s="1"/>
  <c r="AH118" i="5" s="1"/>
  <c r="AF118" i="5"/>
  <c r="AD27" i="75"/>
  <c r="L28" i="5" s="1"/>
  <c r="Y26" i="4"/>
  <c r="AG27" i="5" s="1"/>
  <c r="Y41" i="4"/>
  <c r="AG42" i="5" s="1"/>
  <c r="Y48" i="4"/>
  <c r="AG49" i="5" s="1"/>
  <c r="AH49" i="5" s="1"/>
  <c r="Y62" i="4"/>
  <c r="AG63" i="5" s="1"/>
  <c r="Y94" i="4"/>
  <c r="AG95" i="5" s="1"/>
  <c r="AF95" i="5"/>
  <c r="Y105" i="4"/>
  <c r="AG106" i="5" s="1"/>
  <c r="AF106" i="5"/>
  <c r="AA98" i="5"/>
  <c r="K97" i="4"/>
  <c r="AC98" i="5" s="1"/>
  <c r="Y47" i="4"/>
  <c r="AG48" i="5" s="1"/>
  <c r="AE48" i="5"/>
  <c r="Y55" i="4"/>
  <c r="AG56" i="5" s="1"/>
  <c r="AE56" i="5"/>
  <c r="Y63" i="4"/>
  <c r="AG64" i="5" s="1"/>
  <c r="AE64" i="5"/>
  <c r="Y7" i="4"/>
  <c r="AG8" i="5" s="1"/>
  <c r="AH8" i="5" s="1"/>
  <c r="AD8" i="5"/>
  <c r="K73" i="4"/>
  <c r="AC74" i="5" s="1"/>
  <c r="AA74" i="5"/>
  <c r="Y38" i="4"/>
  <c r="AG39" i="5" s="1"/>
  <c r="K47" i="4"/>
  <c r="AC48" i="5" s="1"/>
  <c r="AA48" i="5"/>
  <c r="K53" i="4"/>
  <c r="AC54" i="5" s="1"/>
  <c r="AA54" i="5"/>
  <c r="K57" i="4"/>
  <c r="AC58" i="5" s="1"/>
  <c r="AA58" i="5"/>
  <c r="K61" i="4"/>
  <c r="AC62" i="5" s="1"/>
  <c r="AA62" i="5"/>
  <c r="K65" i="4"/>
  <c r="AC66" i="5" s="1"/>
  <c r="AA66" i="5"/>
  <c r="K69" i="4"/>
  <c r="AC70" i="5" s="1"/>
  <c r="AA70" i="5"/>
  <c r="K76" i="4"/>
  <c r="AC77" i="5" s="1"/>
  <c r="AB77" i="5"/>
  <c r="Y17" i="4"/>
  <c r="AG18" i="5" s="1"/>
  <c r="AH18" i="5" s="1"/>
  <c r="K80" i="4"/>
  <c r="AC81" i="5" s="1"/>
  <c r="AB81" i="5"/>
  <c r="K113" i="4"/>
  <c r="AC114" i="5" s="1"/>
  <c r="K98" i="4"/>
  <c r="AC99" i="5" s="1"/>
  <c r="K109" i="4"/>
  <c r="AC110" i="5" s="1"/>
  <c r="Y132" i="4"/>
  <c r="AG133" i="5" s="1"/>
  <c r="Y133" i="4"/>
  <c r="AG134" i="5" s="1"/>
  <c r="AH134" i="5" s="1"/>
  <c r="Q5" i="3"/>
  <c r="Q6" i="5" s="1"/>
  <c r="P6" i="5"/>
  <c r="Q9" i="3"/>
  <c r="Q10" i="5" s="1"/>
  <c r="P10" i="5"/>
  <c r="Q15" i="3"/>
  <c r="Q16" i="5" s="1"/>
  <c r="O16" i="5"/>
  <c r="Q12" i="3"/>
  <c r="Q13" i="5" s="1"/>
  <c r="Q25" i="3"/>
  <c r="Q26" i="5" s="1"/>
  <c r="Q31" i="3"/>
  <c r="Q32" i="5" s="1"/>
  <c r="P32" i="5"/>
  <c r="S34" i="5"/>
  <c r="Q18" i="3"/>
  <c r="Q19" i="5" s="1"/>
  <c r="S40" i="5"/>
  <c r="S41" i="5"/>
  <c r="S63" i="5"/>
  <c r="Q67" i="3"/>
  <c r="Q68" i="5" s="1"/>
  <c r="N68" i="5"/>
  <c r="Q16" i="3"/>
  <c r="Q17" i="5" s="1"/>
  <c r="Q61" i="3"/>
  <c r="Q62" i="5" s="1"/>
  <c r="P62" i="5"/>
  <c r="S64" i="5"/>
  <c r="U82" i="5"/>
  <c r="U86" i="5"/>
  <c r="U90" i="5"/>
  <c r="U94" i="5"/>
  <c r="U98" i="5"/>
  <c r="U102" i="5"/>
  <c r="U106" i="5"/>
  <c r="U110" i="5"/>
  <c r="V72" i="3"/>
  <c r="S77" i="5"/>
  <c r="Q96" i="3"/>
  <c r="Q97" i="5" s="1"/>
  <c r="O97" i="5"/>
  <c r="S117" i="5"/>
  <c r="S65" i="5"/>
  <c r="S84" i="5"/>
  <c r="Q88" i="3"/>
  <c r="Q89" i="5" s="1"/>
  <c r="Q92" i="3"/>
  <c r="Q93" i="5" s="1"/>
  <c r="Q112" i="3"/>
  <c r="Q113" i="5" s="1"/>
  <c r="O113" i="5"/>
  <c r="Q62" i="3"/>
  <c r="Q63" i="5" s="1"/>
  <c r="Q90" i="3"/>
  <c r="Q91" i="5" s="1"/>
  <c r="Q130" i="3"/>
  <c r="Q131" i="5" s="1"/>
  <c r="O131" i="5"/>
  <c r="Q127" i="3"/>
  <c r="Q128" i="5" s="1"/>
  <c r="P128" i="5"/>
  <c r="Q131" i="3"/>
  <c r="Q132" i="5" s="1"/>
  <c r="Q137" i="3"/>
  <c r="Q138" i="5" s="1"/>
  <c r="AD23" i="75"/>
  <c r="L24" i="5" s="1"/>
  <c r="J24" i="5"/>
  <c r="W33" i="75"/>
  <c r="I34" i="5" s="1"/>
  <c r="W25" i="75"/>
  <c r="I26" i="5" s="1"/>
  <c r="W34" i="75"/>
  <c r="I35" i="5" s="1"/>
  <c r="AD36" i="75"/>
  <c r="L37" i="5" s="1"/>
  <c r="J37" i="5"/>
  <c r="W44" i="75"/>
  <c r="I45" i="5" s="1"/>
  <c r="G45" i="5"/>
  <c r="AD37" i="75"/>
  <c r="L38" i="5" s="1"/>
  <c r="J38" i="5"/>
  <c r="AD53" i="75"/>
  <c r="L54" i="5" s="1"/>
  <c r="AD66" i="75"/>
  <c r="L67" i="5" s="1"/>
  <c r="J67" i="5"/>
  <c r="AD74" i="75"/>
  <c r="L75" i="5" s="1"/>
  <c r="J75" i="5"/>
  <c r="AD83" i="75"/>
  <c r="L84" i="5" s="1"/>
  <c r="K84" i="5"/>
  <c r="AD73" i="75"/>
  <c r="L74" i="5" s="1"/>
  <c r="AD88" i="75"/>
  <c r="L89" i="5" s="1"/>
  <c r="K89" i="5"/>
  <c r="W76" i="75"/>
  <c r="I77" i="5" s="1"/>
  <c r="F77" i="5"/>
  <c r="W91" i="75"/>
  <c r="I92" i="5" s="1"/>
  <c r="W97" i="75"/>
  <c r="I98" i="5" s="1"/>
  <c r="G98" i="5"/>
  <c r="W51" i="75"/>
  <c r="I52" i="5" s="1"/>
  <c r="W94" i="75"/>
  <c r="I95" i="5" s="1"/>
  <c r="AD108" i="75"/>
  <c r="L109" i="5" s="1"/>
  <c r="W116" i="75"/>
  <c r="I117" i="5" s="1"/>
  <c r="W86" i="75"/>
  <c r="I87" i="5" s="1"/>
  <c r="W122" i="75"/>
  <c r="I123" i="5" s="1"/>
  <c r="W133" i="75"/>
  <c r="I134" i="5" s="1"/>
  <c r="M134" i="5" s="1"/>
  <c r="F134" i="5"/>
  <c r="W132" i="75"/>
  <c r="I133" i="5" s="1"/>
  <c r="W128" i="75"/>
  <c r="I129" i="5" s="1"/>
  <c r="W17" i="75"/>
  <c r="I18" i="5" s="1"/>
  <c r="W78" i="75"/>
  <c r="I79" i="5" s="1"/>
  <c r="W61" i="75"/>
  <c r="I62" i="5" s="1"/>
  <c r="W28" i="75"/>
  <c r="I29" i="5" s="1"/>
  <c r="W18" i="75"/>
  <c r="I19" i="5" s="1"/>
  <c r="AD136" i="75"/>
  <c r="L137" i="5" s="1"/>
  <c r="J137" i="5"/>
  <c r="AD50" i="75"/>
  <c r="L51" i="5" s="1"/>
  <c r="J51" i="5"/>
  <c r="AD70" i="75"/>
  <c r="L71" i="5" s="1"/>
  <c r="J71" i="5"/>
  <c r="AD116" i="75"/>
  <c r="L117" i="5" s="1"/>
  <c r="J117" i="5"/>
  <c r="AD65" i="75"/>
  <c r="L66" i="5" s="1"/>
  <c r="J66" i="5"/>
  <c r="AD110" i="75"/>
  <c r="L111" i="5" s="1"/>
  <c r="AD5" i="75"/>
  <c r="L6" i="5" s="1"/>
  <c r="J6" i="5"/>
  <c r="AD14" i="75"/>
  <c r="L15" i="5" s="1"/>
  <c r="J15" i="5"/>
  <c r="AD71" i="75"/>
  <c r="L72" i="5" s="1"/>
  <c r="J72" i="5"/>
  <c r="Y11" i="4"/>
  <c r="AG12" i="5" s="1"/>
  <c r="AE12" i="5"/>
  <c r="K36" i="4"/>
  <c r="AC37" i="5" s="1"/>
  <c r="AA37" i="5"/>
  <c r="Y39" i="4"/>
  <c r="AG40" i="5" s="1"/>
  <c r="AH40" i="5" s="1"/>
  <c r="AE40" i="5"/>
  <c r="Y46" i="4"/>
  <c r="AG47" i="5" s="1"/>
  <c r="AH47" i="5" s="1"/>
  <c r="AE47" i="5"/>
  <c r="Y54" i="4"/>
  <c r="AG55" i="5" s="1"/>
  <c r="AE55" i="5"/>
  <c r="AD131" i="75"/>
  <c r="L132" i="5" s="1"/>
  <c r="AD111" i="75"/>
  <c r="L112" i="5" s="1"/>
  <c r="Q129" i="3"/>
  <c r="Q130" i="5" s="1"/>
  <c r="Y122" i="4"/>
  <c r="AG123" i="5" s="1"/>
  <c r="AE123" i="5"/>
  <c r="K126" i="4"/>
  <c r="AC127" i="5" s="1"/>
  <c r="AA127" i="5"/>
  <c r="Y66" i="4"/>
  <c r="AG67" i="5" s="1"/>
  <c r="AE67" i="5"/>
  <c r="K92" i="4"/>
  <c r="AC93" i="5" s="1"/>
  <c r="AA93" i="5"/>
  <c r="Y96" i="4"/>
  <c r="AG97" i="5" s="1"/>
  <c r="AE97" i="5"/>
  <c r="AD85" i="75"/>
  <c r="L86" i="5" s="1"/>
  <c r="J86" i="5"/>
  <c r="Y58" i="4"/>
  <c r="AG59" i="5" s="1"/>
  <c r="Y64" i="4"/>
  <c r="AG65" i="5" s="1"/>
  <c r="Y103" i="4"/>
  <c r="AG104" i="5" s="1"/>
  <c r="AH104" i="5" s="1"/>
  <c r="AF104" i="5"/>
  <c r="Y98" i="4"/>
  <c r="AG99" i="5" s="1"/>
  <c r="AF99" i="5"/>
  <c r="K100" i="4"/>
  <c r="AC101" i="5" s="1"/>
  <c r="AA128" i="5"/>
  <c r="K127" i="4"/>
  <c r="AC128" i="5" s="1"/>
  <c r="Y10" i="4"/>
  <c r="AG11" i="5" s="1"/>
  <c r="AH11" i="5" s="1"/>
  <c r="Y28" i="4"/>
  <c r="AG29" i="5" s="1"/>
  <c r="AA94" i="5"/>
  <c r="K93" i="4"/>
  <c r="AC94" i="5" s="1"/>
  <c r="Y19" i="4"/>
  <c r="AG20" i="5" s="1"/>
  <c r="AH20" i="5" s="1"/>
  <c r="AD20" i="5"/>
  <c r="Y35" i="4"/>
  <c r="AG36" i="5" s="1"/>
  <c r="AD36" i="5"/>
  <c r="Y21" i="4"/>
  <c r="AG22" i="5" s="1"/>
  <c r="AH22" i="5" s="1"/>
  <c r="AD22" i="5"/>
  <c r="Y51" i="4"/>
  <c r="AG52" i="5" s="1"/>
  <c r="AE52" i="5"/>
  <c r="Y67" i="4"/>
  <c r="AG68" i="5" s="1"/>
  <c r="AE68" i="5"/>
  <c r="K55" i="4"/>
  <c r="AC56" i="5" s="1"/>
  <c r="AA56" i="5"/>
  <c r="K63" i="4"/>
  <c r="AC64" i="5" s="1"/>
  <c r="AA64" i="5"/>
  <c r="K86" i="4"/>
  <c r="AC87" i="5" s="1"/>
  <c r="AB87" i="5"/>
  <c r="Y29" i="4"/>
  <c r="AG30" i="5" s="1"/>
  <c r="AH30" i="5" s="1"/>
  <c r="K84" i="4"/>
  <c r="AC85" i="5" s="1"/>
  <c r="AB85" i="5"/>
  <c r="K136" i="4"/>
  <c r="AC137" i="5" s="1"/>
  <c r="AA137" i="5"/>
  <c r="Q10" i="3"/>
  <c r="Q11" i="5" s="1"/>
  <c r="N11" i="5"/>
  <c r="Q14" i="3"/>
  <c r="Q15" i="5" s="1"/>
  <c r="P15" i="5"/>
  <c r="Q26" i="3"/>
  <c r="Q27" i="5" s="1"/>
  <c r="P27" i="5"/>
  <c r="R56" i="5"/>
  <c r="Q69" i="3"/>
  <c r="Q70" i="5" s="1"/>
  <c r="P70" i="5"/>
  <c r="R65" i="5"/>
  <c r="S54" i="5"/>
  <c r="T123" i="5"/>
  <c r="AD12" i="75"/>
  <c r="L13" i="5" s="1"/>
  <c r="K13" i="5"/>
  <c r="W23" i="75"/>
  <c r="I24" i="5" s="1"/>
  <c r="G24" i="5"/>
  <c r="AD24" i="75"/>
  <c r="L25" i="5" s="1"/>
  <c r="J25" i="5"/>
  <c r="W48" i="75"/>
  <c r="I49" i="5" s="1"/>
  <c r="G49" i="5"/>
  <c r="AD45" i="75"/>
  <c r="L46" i="5" s="1"/>
  <c r="J46" i="5"/>
  <c r="W54" i="75"/>
  <c r="I55" i="5" s="1"/>
  <c r="M55" i="5" s="1"/>
  <c r="F55" i="5"/>
  <c r="AD80" i="75"/>
  <c r="L81" i="5" s="1"/>
  <c r="K81" i="5"/>
  <c r="Y49" i="4"/>
  <c r="AG50" i="5" s="1"/>
  <c r="AE50" i="5"/>
  <c r="Y57" i="4"/>
  <c r="AG58" i="5" s="1"/>
  <c r="AE58" i="5"/>
  <c r="Y65" i="4"/>
  <c r="AG66" i="5" s="1"/>
  <c r="AE66" i="5"/>
  <c r="K49" i="4"/>
  <c r="AC50" i="5" s="1"/>
  <c r="AA50" i="5"/>
  <c r="K54" i="4"/>
  <c r="AC55" i="5" s="1"/>
  <c r="AA55" i="5"/>
  <c r="K58" i="4"/>
  <c r="AC59" i="5" s="1"/>
  <c r="AA59" i="5"/>
  <c r="K62" i="4"/>
  <c r="AC63" i="5" s="1"/>
  <c r="AA63" i="5"/>
  <c r="K66" i="4"/>
  <c r="AC67" i="5" s="1"/>
  <c r="AA67" i="5"/>
  <c r="K70" i="4"/>
  <c r="AC71" i="5" s="1"/>
  <c r="AA71" i="5"/>
  <c r="Y73" i="4"/>
  <c r="AG74" i="5" s="1"/>
  <c r="AD74" i="5"/>
  <c r="Y77" i="4"/>
  <c r="AG78" i="5" s="1"/>
  <c r="AH78" i="5" s="1"/>
  <c r="AD78" i="5"/>
  <c r="Y81" i="4"/>
  <c r="AG82" i="5" s="1"/>
  <c r="AD82" i="5"/>
  <c r="Y85" i="4"/>
  <c r="AG86" i="5" s="1"/>
  <c r="AD86" i="5"/>
  <c r="Y89" i="4"/>
  <c r="AG90" i="5" s="1"/>
  <c r="AD90" i="5"/>
  <c r="Y93" i="4"/>
  <c r="AG94" i="5" s="1"/>
  <c r="AD94" i="5"/>
  <c r="Y97" i="4"/>
  <c r="AG98" i="5" s="1"/>
  <c r="AD98" i="5"/>
  <c r="Y101" i="4"/>
  <c r="AG102" i="5" s="1"/>
  <c r="AH102" i="5" s="1"/>
  <c r="AD102" i="5"/>
  <c r="K78" i="4"/>
  <c r="AC79" i="5" s="1"/>
  <c r="AB79" i="5"/>
  <c r="K82" i="4"/>
  <c r="AC83" i="5" s="1"/>
  <c r="AB83" i="5"/>
  <c r="K134" i="4"/>
  <c r="AC135" i="5" s="1"/>
  <c r="AA135" i="5"/>
  <c r="K130" i="4"/>
  <c r="AC131" i="5" s="1"/>
  <c r="AA131" i="5"/>
  <c r="Q13" i="3"/>
  <c r="Q14" i="5" s="1"/>
  <c r="P14" i="5"/>
  <c r="S16" i="5"/>
  <c r="Q6" i="3"/>
  <c r="Q7" i="5" s="1"/>
  <c r="N7" i="5"/>
  <c r="Q20" i="3"/>
  <c r="Q21" i="5" s="1"/>
  <c r="N21" i="5"/>
  <c r="S7" i="5"/>
  <c r="S38" i="5"/>
  <c r="S52" i="5"/>
  <c r="S59" i="5"/>
  <c r="Q63" i="3"/>
  <c r="Q64" i="5" s="1"/>
  <c r="N64" i="5"/>
  <c r="S75" i="5"/>
  <c r="V16" i="3"/>
  <c r="R17" i="5" s="1"/>
  <c r="Q52" i="3"/>
  <c r="Q53" i="5" s="1"/>
  <c r="P53" i="5"/>
  <c r="Q65" i="3"/>
  <c r="Q66" i="5" s="1"/>
  <c r="P66" i="5"/>
  <c r="S68" i="5"/>
  <c r="S26" i="5"/>
  <c r="S53" i="5"/>
  <c r="S112" i="5"/>
  <c r="S89" i="5"/>
  <c r="S93" i="5"/>
  <c r="Q118" i="3"/>
  <c r="Q119" i="5" s="1"/>
  <c r="P119" i="5"/>
  <c r="S55" i="5"/>
  <c r="S85" i="5"/>
  <c r="Q94" i="3"/>
  <c r="Q95" i="5" s="1"/>
  <c r="P95" i="5"/>
  <c r="V40" i="3"/>
  <c r="R41" i="5" s="1"/>
  <c r="Q70" i="3"/>
  <c r="Q71" i="5" s="1"/>
  <c r="Q79" i="3"/>
  <c r="Q80" i="5" s="1"/>
  <c r="Q103" i="3"/>
  <c r="Q104" i="5" s="1"/>
  <c r="Q83" i="3"/>
  <c r="Q84" i="5" s="1"/>
  <c r="U124" i="5"/>
  <c r="U132" i="5"/>
  <c r="R126" i="5"/>
  <c r="Q122" i="3"/>
  <c r="Q123" i="5" s="1"/>
  <c r="O123" i="5"/>
  <c r="T131" i="5"/>
  <c r="S122" i="5"/>
  <c r="W35" i="75"/>
  <c r="I36" i="5" s="1"/>
  <c r="G36" i="5"/>
  <c r="W16" i="75"/>
  <c r="I17" i="5" s="1"/>
  <c r="W38" i="75"/>
  <c r="I39" i="5" s="1"/>
  <c r="W46" i="75"/>
  <c r="I47" i="5" s="1"/>
  <c r="M47" i="5" s="1"/>
  <c r="AD41" i="75"/>
  <c r="L42" i="5" s="1"/>
  <c r="J42" i="5"/>
  <c r="AD51" i="75"/>
  <c r="L52" i="5" s="1"/>
  <c r="K52" i="5"/>
  <c r="AD75" i="75"/>
  <c r="L76" i="5" s="1"/>
  <c r="K76" i="5"/>
  <c r="W85" i="75"/>
  <c r="I86" i="5" s="1"/>
  <c r="G86" i="5"/>
  <c r="AD64" i="75"/>
  <c r="L65" i="5" s="1"/>
  <c r="K65" i="5"/>
  <c r="W67" i="75"/>
  <c r="I68" i="5" s="1"/>
  <c r="AD78" i="75"/>
  <c r="L79" i="5" s="1"/>
  <c r="J79" i="5"/>
  <c r="W99" i="75"/>
  <c r="I100" i="5" s="1"/>
  <c r="W102" i="75"/>
  <c r="I103" i="5" s="1"/>
  <c r="M121" i="5"/>
  <c r="W123" i="75"/>
  <c r="I124" i="5" s="1"/>
  <c r="M124" i="5" s="1"/>
  <c r="AD122" i="75"/>
  <c r="L123" i="5" s="1"/>
  <c r="J123" i="5"/>
  <c r="Q136" i="3"/>
  <c r="Q137" i="5" s="1"/>
  <c r="N137" i="5"/>
  <c r="AD13" i="75"/>
  <c r="L14" i="5" s="1"/>
  <c r="Q121" i="3"/>
  <c r="Q122" i="5" s="1"/>
  <c r="V130" i="3"/>
  <c r="R131" i="5" s="1"/>
  <c r="Q24" i="3"/>
  <c r="Q25" i="5" s="1"/>
  <c r="N25" i="5"/>
  <c r="K124" i="4"/>
  <c r="AC125" i="5" s="1"/>
  <c r="AA125" i="5"/>
  <c r="Y30" i="4"/>
  <c r="AG31" i="5" s="1"/>
  <c r="AF31" i="5"/>
  <c r="K42" i="4"/>
  <c r="AC43" i="5" s="1"/>
  <c r="AA43" i="5"/>
  <c r="Y52" i="4"/>
  <c r="AG53" i="5" s="1"/>
  <c r="AE53" i="5"/>
  <c r="Y60" i="4"/>
  <c r="AG61" i="5" s="1"/>
  <c r="AE61" i="5"/>
  <c r="Y110" i="4"/>
  <c r="AG111" i="5" s="1"/>
  <c r="AE111" i="5"/>
  <c r="Y116" i="4"/>
  <c r="AG117" i="5" s="1"/>
  <c r="AH117" i="5" s="1"/>
  <c r="AE117" i="5"/>
  <c r="AD10" i="75"/>
  <c r="L11" i="5" s="1"/>
  <c r="AD103" i="75"/>
  <c r="L104" i="5" s="1"/>
  <c r="Y50" i="4"/>
  <c r="AG51" i="5" s="1"/>
  <c r="AD81" i="75"/>
  <c r="L82" i="5" s="1"/>
  <c r="Y135" i="4"/>
  <c r="AG136" i="5" s="1"/>
  <c r="Y22" i="4"/>
  <c r="AG23" i="5" s="1"/>
  <c r="Y24" i="4"/>
  <c r="AG25" i="5" s="1"/>
  <c r="Y56" i="4"/>
  <c r="AG57" i="5" s="1"/>
  <c r="Y106" i="4"/>
  <c r="AG107" i="5" s="1"/>
  <c r="AH107" i="5" s="1"/>
  <c r="Y129" i="4"/>
  <c r="AG130" i="5" s="1"/>
  <c r="K81" i="4"/>
  <c r="AC82" i="5" s="1"/>
  <c r="AA82" i="5"/>
  <c r="Y12" i="4"/>
  <c r="AG13" i="5" s="1"/>
  <c r="K121" i="4"/>
  <c r="AC122" i="5" s="1"/>
  <c r="AA122" i="5"/>
  <c r="K125" i="4"/>
  <c r="AC126" i="5" s="1"/>
  <c r="AA126" i="5"/>
  <c r="AA109" i="5"/>
  <c r="K108" i="4"/>
  <c r="AC109" i="5" s="1"/>
  <c r="K75" i="4"/>
  <c r="AC76" i="5" s="1"/>
  <c r="AA76" i="5"/>
  <c r="K99" i="4"/>
  <c r="AC100" i="5" s="1"/>
  <c r="AA100" i="5"/>
  <c r="Y8" i="4"/>
  <c r="AG9" i="5" s="1"/>
  <c r="W105" i="75"/>
  <c r="I106" i="5" s="1"/>
  <c r="M106" i="5" s="1"/>
  <c r="W130" i="75"/>
  <c r="I131" i="5" s="1"/>
  <c r="W124" i="75"/>
  <c r="I125" i="5" s="1"/>
  <c r="W109" i="75"/>
  <c r="I110" i="5" s="1"/>
  <c r="H114" i="5"/>
  <c r="W113" i="75"/>
  <c r="I114" i="5" s="1"/>
  <c r="W108" i="75"/>
  <c r="I109" i="5" s="1"/>
  <c r="W104" i="75"/>
  <c r="I105" i="5" s="1"/>
  <c r="M105" i="5" s="1"/>
  <c r="W107" i="75"/>
  <c r="I108" i="5" s="1"/>
  <c r="M108" i="5" s="1"/>
  <c r="W101" i="75"/>
  <c r="I102" i="5" s="1"/>
  <c r="H59" i="5"/>
  <c r="W58" i="75"/>
  <c r="I59" i="5" s="1"/>
  <c r="W50" i="75"/>
  <c r="I51" i="5" s="1"/>
  <c r="W37" i="75"/>
  <c r="I38" i="5" s="1"/>
  <c r="W27" i="75"/>
  <c r="I28" i="5" s="1"/>
  <c r="W26" i="75"/>
  <c r="I27" i="5" s="1"/>
  <c r="M27" i="5" s="1"/>
  <c r="W22" i="75"/>
  <c r="I23" i="5" s="1"/>
  <c r="M23" i="5" s="1"/>
  <c r="H11" i="5"/>
  <c r="W10" i="75"/>
  <c r="I11" i="5" s="1"/>
  <c r="W12" i="75"/>
  <c r="I13" i="5" s="1"/>
  <c r="W81" i="75"/>
  <c r="I82" i="5" s="1"/>
  <c r="W65" i="75"/>
  <c r="I66" i="5" s="1"/>
  <c r="W66" i="75"/>
  <c r="I67" i="5" s="1"/>
  <c r="H67" i="5"/>
  <c r="W13" i="75"/>
  <c r="I14" i="5" s="1"/>
  <c r="H14" i="5"/>
  <c r="W15" i="75"/>
  <c r="I16" i="5" s="1"/>
  <c r="M16" i="5" s="1"/>
  <c r="W64" i="75"/>
  <c r="I65" i="5" s="1"/>
  <c r="W79" i="75"/>
  <c r="I80" i="5" s="1"/>
  <c r="H80" i="5"/>
  <c r="W7" i="75"/>
  <c r="I8" i="5" s="1"/>
  <c r="M8" i="5" s="1"/>
  <c r="H8" i="5"/>
  <c r="W20" i="75"/>
  <c r="I21" i="5" s="1"/>
  <c r="M21" i="5" s="1"/>
  <c r="W89" i="75"/>
  <c r="I90" i="5" s="1"/>
  <c r="H90" i="5"/>
  <c r="W56" i="75"/>
  <c r="I57" i="5" s="1"/>
  <c r="M57" i="5" s="1"/>
  <c r="W70" i="75"/>
  <c r="I71" i="5" s="1"/>
  <c r="H71" i="5"/>
  <c r="W31" i="75"/>
  <c r="I32" i="5" s="1"/>
  <c r="H32" i="5"/>
  <c r="W45" i="75"/>
  <c r="I46" i="5" s="1"/>
  <c r="W71" i="75"/>
  <c r="I72" i="5" s="1"/>
  <c r="AD67" i="75"/>
  <c r="L68" i="5" s="1"/>
  <c r="AD91" i="75"/>
  <c r="L92" i="5" s="1"/>
  <c r="Q84" i="3"/>
  <c r="Q85" i="5" s="1"/>
  <c r="V17" i="3"/>
  <c r="V31" i="3"/>
  <c r="V65" i="3"/>
  <c r="V39" i="3"/>
  <c r="V27" i="3"/>
  <c r="AR62" i="3"/>
  <c r="Y63" i="5" s="1"/>
  <c r="V35" i="3"/>
  <c r="V69" i="3"/>
  <c r="V34" i="3"/>
  <c r="R35" i="5" s="1"/>
  <c r="V90" i="3"/>
  <c r="V110" i="3"/>
  <c r="V23" i="3"/>
  <c r="V86" i="3"/>
  <c r="V49" i="3"/>
  <c r="Q59" i="3"/>
  <c r="Q60" i="5" s="1"/>
  <c r="V37" i="3"/>
  <c r="V106" i="3"/>
  <c r="Q11" i="3"/>
  <c r="Q12" i="5" s="1"/>
  <c r="Q7" i="3"/>
  <c r="Q8" i="5" s="1"/>
  <c r="V78" i="3"/>
  <c r="V114" i="3"/>
  <c r="V118" i="3"/>
  <c r="V60" i="3"/>
  <c r="Y59" i="4"/>
  <c r="AG60" i="5" s="1"/>
  <c r="Y71" i="4"/>
  <c r="AG72" i="5" s="1"/>
  <c r="Y99" i="4"/>
  <c r="AG100" i="5" s="1"/>
  <c r="M116" i="5" l="1"/>
  <c r="M135" i="5"/>
  <c r="AH23" i="5"/>
  <c r="M103" i="5"/>
  <c r="AH86" i="5"/>
  <c r="AH136" i="5"/>
  <c r="AH12" i="5"/>
  <c r="M62" i="5"/>
  <c r="M34" i="5"/>
  <c r="M126" i="5"/>
  <c r="M53" i="5"/>
  <c r="M26" i="5"/>
  <c r="AH39" i="5"/>
  <c r="M97" i="5"/>
  <c r="AH21" i="5"/>
  <c r="M73" i="5"/>
  <c r="X57" i="5"/>
  <c r="AH26" i="5"/>
  <c r="AH28" i="5"/>
  <c r="AH113" i="5"/>
  <c r="M110" i="5"/>
  <c r="M37" i="5"/>
  <c r="M13" i="5"/>
  <c r="M90" i="5"/>
  <c r="M100" i="5"/>
  <c r="M98" i="5"/>
  <c r="M83" i="5"/>
  <c r="M71" i="5"/>
  <c r="M80" i="5"/>
  <c r="M125" i="5"/>
  <c r="M36" i="5"/>
  <c r="M35" i="5"/>
  <c r="M7" i="5"/>
  <c r="M96" i="5"/>
  <c r="M29" i="5"/>
  <c r="M49" i="5"/>
  <c r="M61" i="5"/>
  <c r="M41" i="5"/>
  <c r="M6" i="5"/>
  <c r="M40" i="5"/>
  <c r="AR80" i="3"/>
  <c r="Y81" i="5" s="1"/>
  <c r="Z81" i="5" s="1"/>
  <c r="AH120" i="5"/>
  <c r="AH138" i="5"/>
  <c r="AH116" i="5"/>
  <c r="AH111" i="5"/>
  <c r="AH106" i="5"/>
  <c r="AH80" i="5"/>
  <c r="M74" i="5"/>
  <c r="AH51" i="5"/>
  <c r="AH44" i="5"/>
  <c r="AH17" i="5"/>
  <c r="AR75" i="3"/>
  <c r="Y76" i="5" s="1"/>
  <c r="Z76" i="5" s="1"/>
  <c r="AR98" i="3"/>
  <c r="Y99" i="5" s="1"/>
  <c r="Z99" i="5" s="1"/>
  <c r="AR120" i="3"/>
  <c r="Y121" i="5" s="1"/>
  <c r="Z121" i="5" s="1"/>
  <c r="X11" i="5"/>
  <c r="M111" i="5"/>
  <c r="M84" i="5"/>
  <c r="M91" i="5"/>
  <c r="M54" i="5"/>
  <c r="AH121" i="5"/>
  <c r="AH130" i="5"/>
  <c r="AH92" i="5"/>
  <c r="AH89" i="5"/>
  <c r="AH46" i="5"/>
  <c r="AH42" i="5"/>
  <c r="AH33" i="5"/>
  <c r="AH13" i="5"/>
  <c r="AH16" i="5"/>
  <c r="AH9" i="5"/>
  <c r="AH108" i="5"/>
  <c r="AH115" i="5"/>
  <c r="AH90" i="5"/>
  <c r="AH29" i="5"/>
  <c r="AH31" i="5"/>
  <c r="AH25" i="5"/>
  <c r="AH129" i="5"/>
  <c r="AH76" i="5"/>
  <c r="AH126" i="5"/>
  <c r="AH81" i="5"/>
  <c r="AH87" i="5"/>
  <c r="AH85" i="5"/>
  <c r="AH59" i="5"/>
  <c r="AR79" i="3"/>
  <c r="Y80" i="5" s="1"/>
  <c r="Z80" i="5" s="1"/>
  <c r="AR38" i="3"/>
  <c r="Y39" i="5" s="1"/>
  <c r="Z39" i="5" s="1"/>
  <c r="AH135" i="5"/>
  <c r="AH137" i="5"/>
  <c r="AH37" i="5"/>
  <c r="AH64" i="5"/>
  <c r="AH73" i="5"/>
  <c r="AH19" i="5"/>
  <c r="AH82" i="5"/>
  <c r="AH83" i="5"/>
  <c r="AH71" i="5"/>
  <c r="AH55" i="5"/>
  <c r="AH48" i="5"/>
  <c r="AH43" i="5"/>
  <c r="AH125" i="5"/>
  <c r="AH45" i="5"/>
  <c r="AH103" i="5"/>
  <c r="AH101" i="5"/>
  <c r="AH77" i="5"/>
  <c r="AH62" i="5"/>
  <c r="AH122" i="5"/>
  <c r="AH114" i="5"/>
  <c r="AH124" i="5"/>
  <c r="AH7" i="5"/>
  <c r="AH131" i="5"/>
  <c r="AR102" i="3"/>
  <c r="Y103" i="5" s="1"/>
  <c r="Z103" i="5" s="1"/>
  <c r="AR68" i="3"/>
  <c r="Y69" i="5" s="1"/>
  <c r="Z69" i="5" s="1"/>
  <c r="X5" i="5"/>
  <c r="AR42" i="3"/>
  <c r="Y43" i="5" s="1"/>
  <c r="Z43" i="5" s="1"/>
  <c r="AR29" i="3"/>
  <c r="Y30" i="5" s="1"/>
  <c r="Z30" i="5" s="1"/>
  <c r="AR46" i="3"/>
  <c r="Y47" i="5" s="1"/>
  <c r="Z47" i="5" s="1"/>
  <c r="AI47" i="5" s="1"/>
  <c r="AR28" i="3"/>
  <c r="Y29" i="5" s="1"/>
  <c r="Z29" i="5" s="1"/>
  <c r="X135" i="5"/>
  <c r="AR134" i="3"/>
  <c r="Y135" i="5" s="1"/>
  <c r="Z135" i="5" s="1"/>
  <c r="AR17" i="3"/>
  <c r="Y18" i="5" s="1"/>
  <c r="Z18" i="5" s="1"/>
  <c r="X18" i="5"/>
  <c r="AR107" i="3"/>
  <c r="Y108" i="5" s="1"/>
  <c r="Z108" i="5" s="1"/>
  <c r="AR44" i="3"/>
  <c r="Y45" i="5" s="1"/>
  <c r="Z45" i="5" s="1"/>
  <c r="AR99" i="3"/>
  <c r="Y100" i="5" s="1"/>
  <c r="Z100" i="5" s="1"/>
  <c r="AR119" i="3"/>
  <c r="Y120" i="5" s="1"/>
  <c r="Z120" i="5" s="1"/>
  <c r="AR61" i="3"/>
  <c r="Y62" i="5" s="1"/>
  <c r="Z62" i="5" s="1"/>
  <c r="AR22" i="3"/>
  <c r="Y23" i="5" s="1"/>
  <c r="Z23" i="5" s="1"/>
  <c r="AI23" i="5" s="1"/>
  <c r="AR24" i="3"/>
  <c r="Y25" i="5" s="1"/>
  <c r="Z25" i="5" s="1"/>
  <c r="AR83" i="3"/>
  <c r="Y84" i="5" s="1"/>
  <c r="Z84" i="5" s="1"/>
  <c r="AR127" i="3"/>
  <c r="Y128" i="5" s="1"/>
  <c r="Z128" i="5" s="1"/>
  <c r="AR18" i="3"/>
  <c r="Y19" i="5" s="1"/>
  <c r="Z19" i="5" s="1"/>
  <c r="AR45" i="3"/>
  <c r="Y46" i="5" s="1"/>
  <c r="Z46" i="5" s="1"/>
  <c r="AR58" i="3"/>
  <c r="Y59" i="5" s="1"/>
  <c r="Z59" i="5" s="1"/>
  <c r="AR104" i="3"/>
  <c r="Y105" i="5" s="1"/>
  <c r="Z105" i="5" s="1"/>
  <c r="AI105" i="5" s="1"/>
  <c r="AR135" i="3"/>
  <c r="Y136" i="5" s="1"/>
  <c r="Z136" i="5" s="1"/>
  <c r="AR55" i="3"/>
  <c r="Y56" i="5" s="1"/>
  <c r="Z56" i="5" s="1"/>
  <c r="AR136" i="3"/>
  <c r="Y137" i="5" s="1"/>
  <c r="Z137" i="5" s="1"/>
  <c r="AR52" i="3"/>
  <c r="Y53" i="5" s="1"/>
  <c r="Z53" i="5" s="1"/>
  <c r="AR5" i="3"/>
  <c r="Y6" i="5" s="1"/>
  <c r="Z6" i="5" s="1"/>
  <c r="AR74" i="3"/>
  <c r="Y75" i="5" s="1"/>
  <c r="Z75" i="5" s="1"/>
  <c r="AR8" i="3"/>
  <c r="Y9" i="5" s="1"/>
  <c r="Z9" i="5" s="1"/>
  <c r="Z11" i="5"/>
  <c r="AR70" i="3"/>
  <c r="Y71" i="5" s="1"/>
  <c r="Z71" i="5" s="1"/>
  <c r="AR57" i="3"/>
  <c r="Y58" i="5" s="1"/>
  <c r="Z58" i="5" s="1"/>
  <c r="AR12" i="3"/>
  <c r="Y13" i="5" s="1"/>
  <c r="Z13" i="5" s="1"/>
  <c r="AR19" i="3"/>
  <c r="Y20" i="5" s="1"/>
  <c r="Z20" i="5" s="1"/>
  <c r="AI20" i="5" s="1"/>
  <c r="Z5" i="5"/>
  <c r="AR95" i="3"/>
  <c r="Y96" i="5" s="1"/>
  <c r="Z96" i="5" s="1"/>
  <c r="AR100" i="3"/>
  <c r="Y101" i="5" s="1"/>
  <c r="Z101" i="5" s="1"/>
  <c r="AR82" i="3"/>
  <c r="Y83" i="5" s="1"/>
  <c r="Z83" i="5" s="1"/>
  <c r="AR11" i="3"/>
  <c r="Y12" i="5" s="1"/>
  <c r="Z12" i="5" s="1"/>
  <c r="AI12" i="5" s="1"/>
  <c r="AR111" i="3"/>
  <c r="Y112" i="5" s="1"/>
  <c r="Z112" i="5" s="1"/>
  <c r="AR91" i="3"/>
  <c r="Y92" i="5" s="1"/>
  <c r="Z92" i="5" s="1"/>
  <c r="AR88" i="3"/>
  <c r="Y89" i="5" s="1"/>
  <c r="Z89" i="5" s="1"/>
  <c r="AR137" i="3"/>
  <c r="Y138" i="5" s="1"/>
  <c r="Z138" i="5" s="1"/>
  <c r="M128" i="5"/>
  <c r="M14" i="5"/>
  <c r="M51" i="5"/>
  <c r="M9" i="5"/>
  <c r="M76" i="5"/>
  <c r="M122" i="5"/>
  <c r="M45" i="5"/>
  <c r="M94" i="5"/>
  <c r="M72" i="5"/>
  <c r="M66" i="5"/>
  <c r="M38" i="5"/>
  <c r="M102" i="5"/>
  <c r="M131" i="5"/>
  <c r="M87" i="5"/>
  <c r="M22" i="5"/>
  <c r="M60" i="5"/>
  <c r="M39" i="5"/>
  <c r="M32" i="5"/>
  <c r="M67" i="5"/>
  <c r="M109" i="5"/>
  <c r="M69" i="5"/>
  <c r="M30" i="5"/>
  <c r="M93" i="5"/>
  <c r="M99" i="5"/>
  <c r="M119" i="5"/>
  <c r="M118" i="5"/>
  <c r="M89" i="5"/>
  <c r="M120" i="5"/>
  <c r="AH63" i="5"/>
  <c r="M19" i="5"/>
  <c r="M18" i="5"/>
  <c r="AH58" i="5"/>
  <c r="M5" i="5"/>
  <c r="M81" i="5"/>
  <c r="AH57" i="5"/>
  <c r="AR9" i="3"/>
  <c r="Y10" i="5" s="1"/>
  <c r="Z10" i="5" s="1"/>
  <c r="AI10" i="5" s="1"/>
  <c r="AR115" i="3"/>
  <c r="Y116" i="5" s="1"/>
  <c r="Z116" i="5" s="1"/>
  <c r="AI116" i="5" s="1"/>
  <c r="AR96" i="3"/>
  <c r="Y97" i="5" s="1"/>
  <c r="Z97" i="5" s="1"/>
  <c r="M59" i="5"/>
  <c r="AH109" i="5"/>
  <c r="R103" i="5"/>
  <c r="AH67" i="5"/>
  <c r="M25" i="5"/>
  <c r="AH56" i="5"/>
  <c r="AH36" i="5"/>
  <c r="M133" i="5"/>
  <c r="M52" i="5"/>
  <c r="Z63" i="5"/>
  <c r="AH75" i="5"/>
  <c r="M85" i="5"/>
  <c r="AR25" i="3"/>
  <c r="Y26" i="5" s="1"/>
  <c r="Z26" i="5" s="1"/>
  <c r="AR94" i="3"/>
  <c r="Y95" i="5" s="1"/>
  <c r="Z95" i="5" s="1"/>
  <c r="AR108" i="3"/>
  <c r="Y109" i="5" s="1"/>
  <c r="Z109" i="5" s="1"/>
  <c r="M11" i="5"/>
  <c r="AR125" i="3"/>
  <c r="Y126" i="5" s="1"/>
  <c r="Z126" i="5" s="1"/>
  <c r="AR73" i="3"/>
  <c r="Y74" i="5" s="1"/>
  <c r="Z74" i="5" s="1"/>
  <c r="AH93" i="5"/>
  <c r="M137" i="5"/>
  <c r="M117" i="5"/>
  <c r="AH27" i="5"/>
  <c r="AH97" i="5"/>
  <c r="M70" i="5"/>
  <c r="AH68" i="5"/>
  <c r="M31" i="5"/>
  <c r="AH5" i="5"/>
  <c r="AR118" i="3"/>
  <c r="Y119" i="5" s="1"/>
  <c r="Z119" i="5" s="1"/>
  <c r="R119" i="5"/>
  <c r="AR43" i="3"/>
  <c r="Y44" i="5" s="1"/>
  <c r="Z44" i="5" s="1"/>
  <c r="AR23" i="3"/>
  <c r="Y24" i="5" s="1"/>
  <c r="Z24" i="5" s="1"/>
  <c r="R24" i="5"/>
  <c r="AR31" i="3"/>
  <c r="Y32" i="5" s="1"/>
  <c r="Z32" i="5" s="1"/>
  <c r="R32" i="5"/>
  <c r="AR123" i="3"/>
  <c r="Y124" i="5" s="1"/>
  <c r="Z124" i="5" s="1"/>
  <c r="AR122" i="3"/>
  <c r="Y123" i="5" s="1"/>
  <c r="Z123" i="5" s="1"/>
  <c r="AR63" i="3"/>
  <c r="Y64" i="5" s="1"/>
  <c r="Z64" i="5" s="1"/>
  <c r="AR33" i="3"/>
  <c r="Y34" i="5" s="1"/>
  <c r="Z34" i="5" s="1"/>
  <c r="AH66" i="5"/>
  <c r="AH133" i="5"/>
  <c r="AR77" i="3"/>
  <c r="Y78" i="5" s="1"/>
  <c r="Z78" i="5" s="1"/>
  <c r="AI78" i="5" s="1"/>
  <c r="AR69" i="3"/>
  <c r="Y70" i="5" s="1"/>
  <c r="Z70" i="5" s="1"/>
  <c r="R70" i="5"/>
  <c r="AR7" i="3"/>
  <c r="Y8" i="5" s="1"/>
  <c r="Z8" i="5" s="1"/>
  <c r="AI8" i="5" s="1"/>
  <c r="M65" i="5"/>
  <c r="M68" i="5"/>
  <c r="AH127" i="5"/>
  <c r="M79" i="5"/>
  <c r="M77" i="5"/>
  <c r="AR132" i="3"/>
  <c r="Y133" i="5" s="1"/>
  <c r="Z133" i="5" s="1"/>
  <c r="AR30" i="3"/>
  <c r="Y31" i="5" s="1"/>
  <c r="Z31" i="5" s="1"/>
  <c r="AR50" i="3"/>
  <c r="Y51" i="5" s="1"/>
  <c r="Z51" i="5" s="1"/>
  <c r="AR105" i="3"/>
  <c r="Y106" i="5" s="1"/>
  <c r="Z106" i="5" s="1"/>
  <c r="AR89" i="3"/>
  <c r="Y90" i="5" s="1"/>
  <c r="Z90" i="5" s="1"/>
  <c r="AH110" i="5"/>
  <c r="M63" i="5"/>
  <c r="AH65" i="5"/>
  <c r="AR71" i="3"/>
  <c r="Y72" i="5" s="1"/>
  <c r="Z72" i="5" s="1"/>
  <c r="AH52" i="5"/>
  <c r="AR35" i="3"/>
  <c r="Y36" i="5" s="1"/>
  <c r="Z36" i="5" s="1"/>
  <c r="R36" i="5"/>
  <c r="AR40" i="3"/>
  <c r="Y41" i="5" s="1"/>
  <c r="Z41" i="5" s="1"/>
  <c r="R18" i="5"/>
  <c r="AR53" i="3"/>
  <c r="Y54" i="5" s="1"/>
  <c r="Z54" i="5" s="1"/>
  <c r="AR121" i="3"/>
  <c r="Y122" i="5" s="1"/>
  <c r="Z122" i="5" s="1"/>
  <c r="M82" i="5"/>
  <c r="M28" i="5"/>
  <c r="AH100" i="5"/>
  <c r="AR130" i="3"/>
  <c r="Y131" i="5" s="1"/>
  <c r="Z131" i="5" s="1"/>
  <c r="AR133" i="3"/>
  <c r="Y134" i="5" s="1"/>
  <c r="Z134" i="5" s="1"/>
  <c r="AI134" i="5" s="1"/>
  <c r="AR131" i="3"/>
  <c r="Y132" i="5" s="1"/>
  <c r="Z132" i="5" s="1"/>
  <c r="AR6" i="3"/>
  <c r="Y7" i="5" s="1"/>
  <c r="Z7" i="5" s="1"/>
  <c r="X7" i="5"/>
  <c r="AR15" i="3"/>
  <c r="Y16" i="5" s="1"/>
  <c r="Z16" i="5" s="1"/>
  <c r="X16" i="5"/>
  <c r="AH79" i="5"/>
  <c r="AH50" i="5"/>
  <c r="AR64" i="3"/>
  <c r="Y65" i="5" s="1"/>
  <c r="Z65" i="5" s="1"/>
  <c r="AH94" i="5"/>
  <c r="AR113" i="3"/>
  <c r="Y114" i="5" s="1"/>
  <c r="Z114" i="5" s="1"/>
  <c r="AH99" i="5"/>
  <c r="AH70" i="5"/>
  <c r="AH54" i="5"/>
  <c r="M33" i="5"/>
  <c r="M138" i="5"/>
  <c r="M104" i="5"/>
  <c r="AR47" i="3"/>
  <c r="Y48" i="5" s="1"/>
  <c r="Z48" i="5" s="1"/>
  <c r="AR59" i="3"/>
  <c r="Y60" i="5" s="1"/>
  <c r="Z60" i="5" s="1"/>
  <c r="AR13" i="3"/>
  <c r="Y14" i="5" s="1"/>
  <c r="Z14" i="5" s="1"/>
  <c r="R14" i="5"/>
  <c r="AH95" i="5"/>
  <c r="AR48" i="3"/>
  <c r="Y49" i="5" s="1"/>
  <c r="Z49" i="5" s="1"/>
  <c r="AI49" i="5" s="1"/>
  <c r="AH123" i="5"/>
  <c r="M75" i="5"/>
  <c r="M112" i="5"/>
  <c r="M132" i="5"/>
  <c r="M130" i="5"/>
  <c r="AR106" i="3"/>
  <c r="Y107" i="5" s="1"/>
  <c r="Z107" i="5" s="1"/>
  <c r="AI107" i="5" s="1"/>
  <c r="R107" i="5"/>
  <c r="AR21" i="3"/>
  <c r="Y22" i="5" s="1"/>
  <c r="Z22" i="5" s="1"/>
  <c r="AR129" i="3"/>
  <c r="Y130" i="5" s="1"/>
  <c r="Z130" i="5" s="1"/>
  <c r="M15" i="5"/>
  <c r="AR114" i="3"/>
  <c r="Y115" i="5" s="1"/>
  <c r="Z115" i="5" s="1"/>
  <c r="R115" i="5"/>
  <c r="AR37" i="3"/>
  <c r="Y38" i="5" s="1"/>
  <c r="Z38" i="5" s="1"/>
  <c r="R38" i="5"/>
  <c r="AR49" i="3"/>
  <c r="Y50" i="5" s="1"/>
  <c r="Z50" i="5" s="1"/>
  <c r="R50" i="5"/>
  <c r="AR116" i="3"/>
  <c r="Y117" i="5" s="1"/>
  <c r="Z117" i="5" s="1"/>
  <c r="AR84" i="3"/>
  <c r="Y85" i="5" s="1"/>
  <c r="Z85" i="5" s="1"/>
  <c r="AR27" i="3"/>
  <c r="Y28" i="5" s="1"/>
  <c r="Z28" i="5" s="1"/>
  <c r="R28" i="5"/>
  <c r="M17" i="5"/>
  <c r="AR54" i="3"/>
  <c r="Y55" i="5" s="1"/>
  <c r="Z55" i="5" s="1"/>
  <c r="AR51" i="3"/>
  <c r="Y52" i="5" s="1"/>
  <c r="Z52" i="5" s="1"/>
  <c r="AH128" i="5"/>
  <c r="AR72" i="3"/>
  <c r="Y73" i="5" s="1"/>
  <c r="Z73" i="5" s="1"/>
  <c r="R73" i="5"/>
  <c r="AR97" i="3"/>
  <c r="Y98" i="5" s="1"/>
  <c r="Z98" i="5" s="1"/>
  <c r="AR81" i="3"/>
  <c r="Y82" i="5" s="1"/>
  <c r="Z82" i="5" s="1"/>
  <c r="AR67" i="3"/>
  <c r="Y68" i="5" s="1"/>
  <c r="Z68" i="5" s="1"/>
  <c r="AR78" i="3"/>
  <c r="Y79" i="5" s="1"/>
  <c r="Z79" i="5" s="1"/>
  <c r="R79" i="5"/>
  <c r="AR16" i="3"/>
  <c r="Y17" i="5" s="1"/>
  <c r="Z17" i="5" s="1"/>
  <c r="AR117" i="3"/>
  <c r="Y118" i="5" s="1"/>
  <c r="Z118" i="5" s="1"/>
  <c r="AR110" i="3"/>
  <c r="Y111" i="5" s="1"/>
  <c r="Z111" i="5" s="1"/>
  <c r="R111" i="5"/>
  <c r="AR112" i="3"/>
  <c r="Y113" i="5" s="1"/>
  <c r="Z113" i="5" s="1"/>
  <c r="AI113" i="5" s="1"/>
  <c r="AR65" i="3"/>
  <c r="Y66" i="5" s="1"/>
  <c r="Z66" i="5" s="1"/>
  <c r="R66" i="5"/>
  <c r="M46" i="5"/>
  <c r="AR60" i="3"/>
  <c r="Y61" i="5" s="1"/>
  <c r="Z61" i="5" s="1"/>
  <c r="R61" i="5"/>
  <c r="AR41" i="3"/>
  <c r="Y42" i="5" s="1"/>
  <c r="Z42" i="5" s="1"/>
  <c r="AR66" i="3"/>
  <c r="Y67" i="5" s="1"/>
  <c r="Z67" i="5" s="1"/>
  <c r="AR86" i="3"/>
  <c r="Y87" i="5" s="1"/>
  <c r="Z87" i="5" s="1"/>
  <c r="R87" i="5"/>
  <c r="AR103" i="3"/>
  <c r="Y104" i="5" s="1"/>
  <c r="Z104" i="5" s="1"/>
  <c r="AR87" i="3"/>
  <c r="Y88" i="5" s="1"/>
  <c r="Z88" i="5" s="1"/>
  <c r="AI88" i="5" s="1"/>
  <c r="AR90" i="3"/>
  <c r="Y91" i="5" s="1"/>
  <c r="Z91" i="5" s="1"/>
  <c r="R91" i="5"/>
  <c r="AR92" i="3"/>
  <c r="Y93" i="5" s="1"/>
  <c r="Z93" i="5" s="1"/>
  <c r="AR76" i="3"/>
  <c r="Y77" i="5" s="1"/>
  <c r="Z77" i="5" s="1"/>
  <c r="AR39" i="3"/>
  <c r="Y40" i="5" s="1"/>
  <c r="Z40" i="5" s="1"/>
  <c r="AI40" i="5" s="1"/>
  <c r="R40" i="5"/>
  <c r="AR20" i="3"/>
  <c r="Y21" i="5" s="1"/>
  <c r="Z21" i="5" s="1"/>
  <c r="AI21" i="5" s="1"/>
  <c r="AR36" i="3"/>
  <c r="Y37" i="5" s="1"/>
  <c r="Z37" i="5" s="1"/>
  <c r="AR128" i="3"/>
  <c r="Y129" i="5" s="1"/>
  <c r="Z129" i="5" s="1"/>
  <c r="M114" i="5"/>
  <c r="M86" i="5"/>
  <c r="M24" i="5"/>
  <c r="M129" i="5"/>
  <c r="M123" i="5"/>
  <c r="M95" i="5"/>
  <c r="M92" i="5"/>
  <c r="AR109" i="3"/>
  <c r="Y110" i="5" s="1"/>
  <c r="Z110" i="5" s="1"/>
  <c r="AR101" i="3"/>
  <c r="Y102" i="5" s="1"/>
  <c r="Z102" i="5" s="1"/>
  <c r="AR93" i="3"/>
  <c r="Y94" i="5" s="1"/>
  <c r="Z94" i="5" s="1"/>
  <c r="AR85" i="3"/>
  <c r="Y86" i="5" s="1"/>
  <c r="Z86" i="5" s="1"/>
  <c r="AH74" i="5"/>
  <c r="AH98" i="5"/>
  <c r="AR26" i="3"/>
  <c r="Y27" i="5" s="1"/>
  <c r="Z27" i="5" s="1"/>
  <c r="AR126" i="3"/>
  <c r="Y127" i="5" s="1"/>
  <c r="Z127" i="5" s="1"/>
  <c r="M42" i="5"/>
  <c r="Z57" i="5"/>
  <c r="AR14" i="3"/>
  <c r="Y15" i="5" s="1"/>
  <c r="Z15" i="5" s="1"/>
  <c r="X15" i="5"/>
  <c r="AH91" i="5"/>
  <c r="AH69" i="5"/>
  <c r="AH61" i="5"/>
  <c r="AH53" i="5"/>
  <c r="AH96" i="5"/>
  <c r="AH72" i="5"/>
  <c r="AH60" i="5"/>
  <c r="AR124" i="3"/>
  <c r="Y125" i="5" s="1"/>
  <c r="Z125" i="5" s="1"/>
  <c r="AR32" i="3"/>
  <c r="Y33" i="5" s="1"/>
  <c r="Z33" i="5" s="1"/>
  <c r="AR34" i="3"/>
  <c r="Y35" i="5" s="1"/>
  <c r="Z35" i="5" s="1"/>
  <c r="AI34" i="5" l="1"/>
  <c r="AI106" i="5"/>
  <c r="AI26" i="5"/>
  <c r="AI136" i="5"/>
  <c r="AI41" i="5"/>
  <c r="AI13" i="5"/>
  <c r="AI16" i="5"/>
  <c r="AI90" i="5"/>
  <c r="AI38" i="5"/>
  <c r="AI80" i="5"/>
  <c r="AI35" i="5"/>
  <c r="AI84" i="5"/>
  <c r="AI6" i="5"/>
  <c r="AI111" i="5"/>
  <c r="AI44" i="5"/>
  <c r="AI14" i="5"/>
  <c r="AI32" i="5"/>
  <c r="AI76" i="5"/>
  <c r="AI51" i="5"/>
  <c r="AI11" i="5"/>
  <c r="AI121" i="5"/>
  <c r="AI29" i="5"/>
  <c r="AI9" i="5"/>
  <c r="AI110" i="5"/>
  <c r="AI115" i="5"/>
  <c r="AI108" i="5"/>
  <c r="AI36" i="5"/>
  <c r="AI27" i="5"/>
  <c r="AI126" i="5"/>
  <c r="AI94" i="5"/>
  <c r="AI73" i="5"/>
  <c r="AI83" i="5"/>
  <c r="AI71" i="5"/>
  <c r="AI135" i="5"/>
  <c r="AI101" i="5"/>
  <c r="AI37" i="5"/>
  <c r="AI43" i="5"/>
  <c r="AI64" i="5"/>
  <c r="AI57" i="5"/>
  <c r="AI48" i="5"/>
  <c r="AI103" i="5"/>
  <c r="AI131" i="5"/>
  <c r="AI122" i="5"/>
  <c r="AI55" i="5"/>
  <c r="AI45" i="5"/>
  <c r="AI125" i="5"/>
  <c r="AI100" i="5"/>
  <c r="AI7" i="5"/>
  <c r="AI62" i="5"/>
  <c r="AI98" i="5"/>
  <c r="AI127" i="5"/>
  <c r="AI91" i="5"/>
  <c r="AI61" i="5"/>
  <c r="AI124" i="5"/>
  <c r="AI97" i="5"/>
  <c r="AI53" i="5"/>
  <c r="AI56" i="5"/>
  <c r="AI58" i="5"/>
  <c r="AI30" i="5"/>
  <c r="AI46" i="5"/>
  <c r="AI59" i="5"/>
  <c r="AI112" i="5"/>
  <c r="AI39" i="5"/>
  <c r="AI137" i="5"/>
  <c r="AI120" i="5"/>
  <c r="AI92" i="5"/>
  <c r="AI114" i="5"/>
  <c r="AI86" i="5"/>
  <c r="AI63" i="5"/>
  <c r="AI118" i="5"/>
  <c r="AI22" i="5"/>
  <c r="AI109" i="5"/>
  <c r="AI72" i="5"/>
  <c r="AI102" i="5"/>
  <c r="AI87" i="5"/>
  <c r="AI99" i="5"/>
  <c r="AI69" i="5"/>
  <c r="AI119" i="5"/>
  <c r="AI117" i="5"/>
  <c r="AI81" i="5"/>
  <c r="AI18" i="5"/>
  <c r="AI85" i="5"/>
  <c r="AI89" i="5"/>
  <c r="AI19" i="5"/>
  <c r="AI31" i="5"/>
  <c r="AI70" i="5"/>
  <c r="AI74" i="5"/>
  <c r="AI95" i="5"/>
  <c r="AI123" i="5"/>
  <c r="AI50" i="5"/>
  <c r="AI133" i="5"/>
  <c r="AI54" i="5"/>
  <c r="AI128" i="5"/>
  <c r="AI96" i="5"/>
  <c r="AI77" i="5"/>
  <c r="AI25" i="5"/>
  <c r="AI104" i="5"/>
  <c r="AI67" i="5"/>
  <c r="AI66" i="5"/>
  <c r="AI93" i="5"/>
  <c r="AI52" i="5"/>
  <c r="AI60" i="5"/>
  <c r="AI5" i="5"/>
  <c r="AI17" i="5"/>
  <c r="AI42" i="5"/>
  <c r="AI15" i="5"/>
  <c r="AI28" i="5"/>
  <c r="AI129" i="5"/>
  <c r="AI130" i="5"/>
  <c r="AI75" i="5"/>
  <c r="AI138" i="5"/>
  <c r="AI82" i="5"/>
  <c r="AI79" i="5"/>
  <c r="AI68" i="5"/>
  <c r="AI24" i="5"/>
  <c r="AI132" i="5"/>
  <c r="AI33" i="5"/>
  <c r="AI65" i="5"/>
  <c r="D3" i="4"/>
  <c r="AN3" i="3" l="1"/>
  <c r="AO3" i="3" s="1"/>
  <c r="K3" i="75" l="1"/>
  <c r="G3" i="75"/>
  <c r="F3" i="75"/>
  <c r="L3" i="75" l="1"/>
  <c r="AI3" i="3" l="1"/>
  <c r="AH3" i="3"/>
  <c r="AF3" i="3"/>
  <c r="AE3" i="3"/>
  <c r="Y3" i="3"/>
  <c r="W3" i="3"/>
  <c r="H3" i="3"/>
  <c r="E3" i="3"/>
  <c r="D3" i="3"/>
  <c r="N3" i="3"/>
  <c r="O3" i="3" s="1"/>
  <c r="AB3" i="75"/>
  <c r="AJ3" i="3" l="1"/>
  <c r="AG3" i="3"/>
  <c r="F3" i="3"/>
  <c r="E3" i="4" l="1"/>
  <c r="G3" i="3"/>
  <c r="I3" i="3" s="1"/>
  <c r="X3" i="3"/>
  <c r="M3" i="3"/>
  <c r="AA3" i="75" l="1"/>
  <c r="AC3" i="75" s="1"/>
  <c r="H3" i="75" l="1"/>
  <c r="AB3" i="3" l="1"/>
  <c r="AC3" i="3" s="1"/>
  <c r="Z3" i="3"/>
  <c r="AA3" i="3" s="1"/>
  <c r="AD3" i="3" l="1"/>
  <c r="U4" i="5"/>
  <c r="J3" i="3" l="1"/>
  <c r="K3" i="3" s="1"/>
  <c r="L3" i="3" s="1"/>
  <c r="P3" i="3" s="1"/>
  <c r="R3" i="3"/>
  <c r="S3" i="3" s="1"/>
  <c r="AK3" i="3"/>
  <c r="AL3" i="3" s="1"/>
  <c r="AM3" i="3" s="1"/>
  <c r="AP3" i="3"/>
  <c r="AQ3" i="3" s="1"/>
  <c r="Q3" i="3" l="1"/>
  <c r="T3" i="3"/>
  <c r="U3" i="3" s="1"/>
  <c r="V3" i="3" s="1"/>
  <c r="J4" i="5"/>
  <c r="V4" i="5"/>
  <c r="AR3" i="3" l="1"/>
  <c r="R4" i="5"/>
  <c r="Q4" i="5"/>
  <c r="P4" i="5"/>
  <c r="O4" i="5"/>
  <c r="N4" i="5"/>
  <c r="T4" i="5"/>
  <c r="W4" i="5" l="1"/>
  <c r="X4" i="5" l="1"/>
  <c r="S4" i="5" l="1"/>
  <c r="Y4" i="5" l="1"/>
  <c r="Z4" i="5" s="1"/>
  <c r="H3" i="4" l="1"/>
  <c r="Q3" i="4"/>
  <c r="V3" i="4"/>
  <c r="I3" i="4"/>
  <c r="O3" i="4"/>
  <c r="W3" i="4"/>
  <c r="N3" i="4"/>
  <c r="T3" i="4"/>
  <c r="L3" i="4"/>
  <c r="M3" i="4"/>
  <c r="U3" i="4"/>
  <c r="R3" i="4"/>
  <c r="F3" i="4"/>
  <c r="G3" i="4" s="1"/>
  <c r="X3" i="4" l="1"/>
  <c r="P3" i="4"/>
  <c r="J3" i="4"/>
  <c r="AA4" i="5"/>
  <c r="S3" i="4"/>
  <c r="AD4" i="5" l="1"/>
  <c r="AF4" i="5"/>
  <c r="AB4" i="5"/>
  <c r="K3" i="4"/>
  <c r="AC4" i="5" s="1"/>
  <c r="Y3" i="4"/>
  <c r="AE4" i="5"/>
  <c r="AG4" i="5" l="1"/>
  <c r="AH4" i="5" s="1"/>
  <c r="M3" i="75" l="1"/>
  <c r="J3" i="75"/>
  <c r="O3" i="75"/>
  <c r="Y3" i="75"/>
  <c r="D3" i="75"/>
  <c r="X3" i="75"/>
  <c r="E3" i="75"/>
  <c r="S3" i="75" s="1"/>
  <c r="N3" i="75"/>
  <c r="I3" i="75"/>
  <c r="U3" i="75" s="1"/>
  <c r="Z3" i="75" l="1"/>
  <c r="AD3" i="75" s="1"/>
  <c r="G4" i="5"/>
  <c r="T3" i="75"/>
  <c r="P3" i="75"/>
  <c r="Q3" i="75" s="1"/>
  <c r="V3" i="75" s="1"/>
  <c r="E4" i="5"/>
  <c r="K4" i="5" l="1"/>
  <c r="H4" i="5"/>
  <c r="L4" i="5"/>
  <c r="F4" i="5"/>
  <c r="W3" i="75"/>
  <c r="I4" i="5" l="1"/>
  <c r="M4" i="5" s="1"/>
  <c r="AI4" i="5" s="1"/>
</calcChain>
</file>

<file path=xl/comments1.xml><?xml version="1.0" encoding="utf-8"?>
<comments xmlns="http://schemas.openxmlformats.org/spreadsheetml/2006/main">
  <authors>
    <author>Bassine Niang</author>
  </authors>
  <commentList>
    <comment ref="AH143" authorId="0" shapeId="0">
      <text>
        <r>
          <rPr>
            <b/>
            <sz val="8"/>
            <color indexed="81"/>
            <rFont val="Tahoma"/>
            <family val="2"/>
          </rPr>
          <t>Bassine Niang:</t>
        </r>
        <r>
          <rPr>
            <sz val="8"/>
            <color indexed="81"/>
            <rFont val="Tahoma"/>
            <family val="2"/>
          </rPr>
          <t xml:space="preserve">
Value before applicable for Insuff. Ponderale not GAM WHZ</t>
        </r>
      </text>
    </comment>
  </commentList>
</comments>
</file>

<file path=xl/comments2.xml><?xml version="1.0" encoding="utf-8"?>
<comments xmlns="http://schemas.openxmlformats.org/spreadsheetml/2006/main">
  <authors>
    <author>Bassine Niang</author>
  </authors>
  <commentList>
    <comment ref="AL2" authorId="0" shapeId="0">
      <text>
        <r>
          <rPr>
            <b/>
            <sz val="8"/>
            <color indexed="81"/>
            <rFont val="Tahoma"/>
            <family val="2"/>
          </rPr>
          <t>Bassine Niang:</t>
        </r>
        <r>
          <rPr>
            <sz val="8"/>
            <color indexed="81"/>
            <rFont val="Tahoma"/>
            <family val="2"/>
          </rPr>
          <t xml:space="preserve">
severe Food insecure people
</t>
        </r>
      </text>
    </comment>
    <comment ref="L3" authorId="0" shapeId="0">
      <text>
        <r>
          <rPr>
            <b/>
            <sz val="8"/>
            <color indexed="81"/>
            <rFont val="Tahoma"/>
          </rPr>
          <t>Bassine Niang:</t>
        </r>
        <r>
          <rPr>
            <sz val="8"/>
            <color indexed="81"/>
            <rFont val="Tahoma"/>
          </rPr>
          <t xml:space="preserve">
from may2016 to April 2017</t>
        </r>
      </text>
    </comment>
    <comment ref="R3" authorId="0" shapeId="0">
      <text>
        <r>
          <rPr>
            <b/>
            <sz val="9"/>
            <color indexed="81"/>
            <rFont val="Tahoma"/>
            <family val="2"/>
          </rPr>
          <t>Bassine Niang:</t>
        </r>
        <r>
          <rPr>
            <sz val="9"/>
            <color indexed="81"/>
            <rFont val="Tahoma"/>
            <family val="2"/>
          </rPr>
          <t xml:space="preserve">
2017 data as of 29/05/2017
</t>
        </r>
      </text>
    </comment>
    <comment ref="U28" authorId="0" shapeId="0">
      <text>
        <r>
          <rPr>
            <b/>
            <sz val="8"/>
            <color indexed="81"/>
            <rFont val="Tahoma"/>
            <family val="2"/>
          </rPr>
          <t>Bassine Niang:</t>
        </r>
        <r>
          <rPr>
            <sz val="8"/>
            <color indexed="81"/>
            <rFont val="Tahoma"/>
            <family val="2"/>
          </rPr>
          <t xml:space="preserve">
2014 Data. 2015 Not yet available</t>
        </r>
      </text>
    </comment>
    <comment ref="A29" authorId="0" shapeId="0">
      <text>
        <r>
          <rPr>
            <b/>
            <sz val="8"/>
            <color indexed="81"/>
            <rFont val="Tahoma"/>
            <family val="2"/>
          </rPr>
          <t>Bassine Niang:</t>
        </r>
        <r>
          <rPr>
            <sz val="8"/>
            <color indexed="81"/>
            <rFont val="Tahoma"/>
            <family val="2"/>
          </rPr>
          <t xml:space="preserve">
Upper River</t>
        </r>
      </text>
    </comment>
    <comment ref="A30" authorId="0" shapeId="0">
      <text>
        <r>
          <rPr>
            <b/>
            <sz val="8"/>
            <color indexed="81"/>
            <rFont val="Tahoma"/>
            <family val="2"/>
          </rPr>
          <t>Bassine Niang:</t>
        </r>
        <r>
          <rPr>
            <sz val="8"/>
            <color indexed="81"/>
            <rFont val="Tahoma"/>
            <family val="2"/>
          </rPr>
          <t xml:space="preserve">
West Coast
</t>
        </r>
      </text>
    </comment>
    <comment ref="A31" authorId="0" shapeId="0">
      <text>
        <r>
          <rPr>
            <b/>
            <sz val="8"/>
            <color indexed="81"/>
            <rFont val="Tahoma"/>
            <family val="2"/>
          </rPr>
          <t>Bassine Niang:</t>
        </r>
        <r>
          <rPr>
            <sz val="8"/>
            <color indexed="81"/>
            <rFont val="Tahoma"/>
            <family val="2"/>
          </rPr>
          <t xml:space="preserve">
Central River</t>
        </r>
      </text>
    </comment>
    <comment ref="A32" authorId="0" shapeId="0">
      <text>
        <r>
          <rPr>
            <b/>
            <sz val="8"/>
            <color indexed="81"/>
            <rFont val="Tahoma"/>
            <family val="2"/>
          </rPr>
          <t>Bassine Niang:</t>
        </r>
        <r>
          <rPr>
            <sz val="8"/>
            <color indexed="81"/>
            <rFont val="Tahoma"/>
            <family val="2"/>
          </rPr>
          <t xml:space="preserve">
Banjul</t>
        </r>
      </text>
    </comment>
    <comment ref="A33" authorId="0" shapeId="0">
      <text>
        <r>
          <rPr>
            <b/>
            <sz val="8"/>
            <color indexed="81"/>
            <rFont val="Tahoma"/>
            <family val="2"/>
          </rPr>
          <t>Bassine Niang:</t>
        </r>
        <r>
          <rPr>
            <sz val="8"/>
            <color indexed="81"/>
            <rFont val="Tahoma"/>
            <family val="2"/>
          </rPr>
          <t xml:space="preserve">
North Bank</t>
        </r>
      </text>
    </comment>
    <comment ref="A34" authorId="0" shapeId="0">
      <text>
        <r>
          <rPr>
            <b/>
            <sz val="8"/>
            <color indexed="81"/>
            <rFont val="Tahoma"/>
            <family val="2"/>
          </rPr>
          <t>Bassine Niang:</t>
        </r>
        <r>
          <rPr>
            <sz val="8"/>
            <color indexed="81"/>
            <rFont val="Tahoma"/>
            <family val="2"/>
          </rPr>
          <t xml:space="preserve">
Central River</t>
        </r>
      </text>
    </comment>
    <comment ref="A35" authorId="0" shapeId="0">
      <text>
        <r>
          <rPr>
            <b/>
            <sz val="8"/>
            <color indexed="81"/>
            <rFont val="Tahoma"/>
            <family val="2"/>
          </rPr>
          <t>Bassine Niang:</t>
        </r>
        <r>
          <rPr>
            <sz val="8"/>
            <color indexed="81"/>
            <rFont val="Tahoma"/>
            <family val="2"/>
          </rPr>
          <t xml:space="preserve">
Lower River</t>
        </r>
      </text>
    </comment>
    <comment ref="U45" authorId="0" shapeId="0">
      <text>
        <r>
          <rPr>
            <b/>
            <sz val="8"/>
            <color indexed="81"/>
            <rFont val="Tahoma"/>
            <family val="2"/>
          </rPr>
          <t>Bassine Niang:</t>
        </r>
        <r>
          <rPr>
            <sz val="8"/>
            <color indexed="81"/>
            <rFont val="Tahoma"/>
            <family val="2"/>
          </rPr>
          <t xml:space="preserve">
2014 Data. 2015 Not yet available</t>
        </r>
      </text>
    </comment>
  </commentList>
</comments>
</file>

<file path=xl/connections.xml><?xml version="1.0" encoding="utf-8"?>
<connections xmlns="http://schemas.openxmlformats.org/spreadsheetml/2006/main">
  <connection id="1" name="2012.06.11 - GFM Indicator List1" type="6" refreshedVersion="4" deleted="1" background="1" saveData="1">
    <textPr prompt="0" sourceFile="C:\Users\kevin.wyjad\Dropbox\ODEP - GFM\2012.06.11 - GFM Indicator List.txt" tab="0" comma="1">
      <textFields count="4">
        <textField/>
        <textField/>
        <textField/>
        <textField/>
      </textFields>
    </textPr>
    <extLst>
      <ext xmlns:x15="http://schemas.microsoft.com/office/spreadsheetml/2010/11/main" uri="{DE250136-89BD-433C-8126-D09CA5730AF9}">
        <x15:connection id="" excludeFromRefreshAll="1"/>
      </ext>
    </extLst>
  </connection>
</connections>
</file>

<file path=xl/sharedStrings.xml><?xml version="1.0" encoding="utf-8"?>
<sst xmlns="http://schemas.openxmlformats.org/spreadsheetml/2006/main" count="3373" uniqueCount="771">
  <si>
    <t>BFA</t>
  </si>
  <si>
    <t>Burkina Faso</t>
  </si>
  <si>
    <t>CMR</t>
  </si>
  <si>
    <t>Cameroon</t>
  </si>
  <si>
    <t>TCD</t>
  </si>
  <si>
    <t>Chad</t>
  </si>
  <si>
    <t>GMB</t>
  </si>
  <si>
    <t>Gambia</t>
  </si>
  <si>
    <t>MLI</t>
  </si>
  <si>
    <t>Mali</t>
  </si>
  <si>
    <t>MRT</t>
  </si>
  <si>
    <t>Mauritania</t>
  </si>
  <si>
    <t>NER</t>
  </si>
  <si>
    <t>Niger</t>
  </si>
  <si>
    <t>NGA</t>
  </si>
  <si>
    <t>Nigeria</t>
  </si>
  <si>
    <t>SEN</t>
  </si>
  <si>
    <t>Senegal</t>
  </si>
  <si>
    <t>ISO3</t>
  </si>
  <si>
    <t>Child Mortality</t>
  </si>
  <si>
    <t>Government Effectiveness</t>
  </si>
  <si>
    <t>Adult literacy rate</t>
  </si>
  <si>
    <t>Access to electricity</t>
  </si>
  <si>
    <t>Internet users</t>
  </si>
  <si>
    <t>Mobile cellular subscriptions</t>
  </si>
  <si>
    <t>Population</t>
  </si>
  <si>
    <t>Natural</t>
  </si>
  <si>
    <t>Human</t>
  </si>
  <si>
    <t>Institutional</t>
  </si>
  <si>
    <t>Infrastructure</t>
  </si>
  <si>
    <t>HAZARD</t>
  </si>
  <si>
    <t>VULNERABILITY</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</si>
  <si>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</si>
  <si>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</si>
  <si>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</si>
  <si>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</si>
  <si>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</si>
  <si>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</si>
  <si>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</si>
  <si>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</si>
  <si>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</si>
  <si>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</si>
  <si>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</si>
  <si>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</si>
  <si>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</si>
  <si>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U5 Under weight</t>
  </si>
  <si>
    <t>Net ODA received (% of GNI)</t>
  </si>
  <si>
    <t>Returned Refugees</t>
  </si>
  <si>
    <t>Uprooted people</t>
  </si>
  <si>
    <t>Inequality</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</si>
  <si>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</si>
  <si>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</si>
  <si>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</si>
  <si>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</si>
  <si>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</si>
  <si>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</si>
  <si>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</si>
  <si>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</si>
  <si>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</si>
  <si>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</si>
  <si>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</si>
  <si>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</si>
  <si>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</si>
  <si>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</si>
  <si>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</si>
  <si>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RISK</t>
  </si>
  <si>
    <t>Average Dietary Energy Supply Adequacy</t>
  </si>
  <si>
    <t>Prevalence of Undernourishment</t>
  </si>
  <si>
    <t>Domestic Food Price Level Index</t>
  </si>
  <si>
    <t>Domestic Food Price Volatility Index</t>
  </si>
  <si>
    <t>Aid Dependency</t>
  </si>
  <si>
    <t>Other Vulnerable Groups</t>
  </si>
  <si>
    <t>Natural Disasters % of total pop</t>
  </si>
  <si>
    <t>Development &amp; Deprivation</t>
  </si>
  <si>
    <t>Total affected by Natural Disasters last 3 years</t>
  </si>
  <si>
    <t>Adult liteacy rate</t>
  </si>
  <si>
    <t>People affected by droughts (relative)</t>
  </si>
  <si>
    <t>Conflict Barometer</t>
  </si>
  <si>
    <t>Political Stability</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</si>
  <si>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</si>
  <si>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</si>
  <si>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</si>
  <si>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</si>
  <si>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</si>
  <si>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</si>
  <si>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</si>
  <si>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</si>
  <si>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</si>
  <si>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</si>
  <si>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Physical exposure to Flood</t>
  </si>
  <si>
    <t>Physical exposure to Tsunami</t>
  </si>
  <si>
    <t>Physical exposure to Cyclone SS1</t>
  </si>
  <si>
    <t>Physical exposure to Cyclone SS3</t>
  </si>
  <si>
    <t>Physical exposure to Cyclone Surge</t>
  </si>
  <si>
    <t>Total affected by Drought</t>
  </si>
  <si>
    <t>Intentional homicide</t>
  </si>
  <si>
    <t>Unit of Measurament</t>
  </si>
  <si>
    <t>Number</t>
  </si>
  <si>
    <t>Index</t>
  </si>
  <si>
    <t>HFA Scores Last recent</t>
  </si>
  <si>
    <t>2011-13</t>
  </si>
  <si>
    <t>No data</t>
  </si>
  <si>
    <t>Physical exposure to flood (absolute)</t>
  </si>
  <si>
    <t>Physical exposure to flood (relative)</t>
  </si>
  <si>
    <t>Physical exposure to flood</t>
  </si>
  <si>
    <t>Conflict Intensity</t>
  </si>
  <si>
    <t>Total public Aid</t>
  </si>
  <si>
    <t>Total Uprooted people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</si>
  <si>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</si>
  <si>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</si>
  <si>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</si>
  <si>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</si>
  <si>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</si>
  <si>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</si>
  <si>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</si>
  <si>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</si>
  <si>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</si>
  <si>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</si>
  <si>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Phisicians Density</t>
  </si>
  <si>
    <t>per 10,000 people</t>
  </si>
  <si>
    <t>per 100,000 people</t>
  </si>
  <si>
    <t>per 1,000 live births</t>
  </si>
  <si>
    <t>Malaria death rate</t>
  </si>
  <si>
    <t>Phisycians Density</t>
  </si>
  <si>
    <t>Measles immunization coverage</t>
  </si>
  <si>
    <t>Improved Sanitation Facilities</t>
  </si>
  <si>
    <t>Improved Water Source</t>
  </si>
  <si>
    <t>HFA Scores</t>
  </si>
  <si>
    <t>One-year-olds fully immunized against measles</t>
  </si>
  <si>
    <t>Health expenditure per capita</t>
  </si>
  <si>
    <t>Mortality rate, under-5</t>
  </si>
  <si>
    <t>Income Gini coefficient</t>
  </si>
  <si>
    <t>People affected by Natural Disasters</t>
  </si>
  <si>
    <t>Internally displaced persons (IDPs)</t>
  </si>
  <si>
    <t>Refugees by country of asylum</t>
  </si>
  <si>
    <t>current int USD PPP</t>
  </si>
  <si>
    <t>per 1,000 people</t>
  </si>
  <si>
    <t>GDP per capita PPP int USD</t>
  </si>
  <si>
    <t>Survey Year</t>
  </si>
  <si>
    <t>Humanitarian Aid (FTS)</t>
  </si>
  <si>
    <t>Development Aid (ODA)</t>
  </si>
  <si>
    <t>Socio-Economic Vulnerability</t>
  </si>
  <si>
    <t>CONCEPT AND METHODOLOGY</t>
  </si>
  <si>
    <r>
      <rPr>
        <b/>
        <i/>
        <sz val="10"/>
        <color theme="1"/>
        <rFont val="Calibri"/>
        <family val="2"/>
        <scheme val="minor"/>
      </rPr>
      <t>Disclaimer</t>
    </r>
    <r>
      <rPr>
        <i/>
        <sz val="10"/>
        <color theme="1"/>
        <rFont val="Calibri"/>
        <family val="2"/>
        <scheme val="minor"/>
      </rPr>
      <t xml:space="preserve">
The depiction and use of geographic names and related data included in lists, tables on this spreadsheet are not warranted to be error free nor do they necessarily imply official endorsement or acceptance by the United Nations.</t>
    </r>
  </si>
  <si>
    <t>Dimension</t>
  </si>
  <si>
    <t>Category</t>
  </si>
  <si>
    <t>Component</t>
  </si>
  <si>
    <t>Sub-Component</t>
  </si>
  <si>
    <t>Indicator Name</t>
  </si>
  <si>
    <t>Indicator Long Name</t>
  </si>
  <si>
    <t>Hazards &amp; Exposure</t>
  </si>
  <si>
    <t>Absolute</t>
  </si>
  <si>
    <t>Relative</t>
  </si>
  <si>
    <t>Flood</t>
  </si>
  <si>
    <t>HA.NAT.FL-ABS</t>
  </si>
  <si>
    <t>HA.NAT.FL-REL</t>
  </si>
  <si>
    <t>Drought</t>
  </si>
  <si>
    <t>http://www.emdat.be/</t>
  </si>
  <si>
    <t>Worldwide Governance Indicators World Bank</t>
  </si>
  <si>
    <t>http://info.worldbank.org/governance/wgi/index.asp</t>
  </si>
  <si>
    <t>HA.HUM.CON</t>
  </si>
  <si>
    <t>Heidelberg Institute</t>
  </si>
  <si>
    <t>http://www.hiik.de/en/konfliktbarometer/index.html</t>
  </si>
  <si>
    <t>Social-Economics Vulnerability</t>
  </si>
  <si>
    <t>Poverty &amp; Development</t>
  </si>
  <si>
    <t>VU.SEV.PD.HDI</t>
  </si>
  <si>
    <t>http://hdrstats.undp.org/en/indicators/103106.html</t>
  </si>
  <si>
    <t>VU.SEV.PD.MPI</t>
  </si>
  <si>
    <t>VU.SEV.INQ.GII</t>
  </si>
  <si>
    <t>http://hdrstats.undp.org/en/indicators/68606.html</t>
  </si>
  <si>
    <t>VU.SEV.INQ.GINI</t>
  </si>
  <si>
    <t>Income Gini coefficient - Inequality in income or consumption</t>
  </si>
  <si>
    <t>Economical Dependency</t>
  </si>
  <si>
    <t>VU.SEV.AD.AID-PC</t>
  </si>
  <si>
    <t>Public aid per capita</t>
  </si>
  <si>
    <t>FTS (OCHA); OECD DAC</t>
  </si>
  <si>
    <t>http://fts.unocha.org/pageloader.aspx; http://stats.oecd.org/Index.aspx?DataSetCode=TABLE2A</t>
  </si>
  <si>
    <t>VU.SEV.AD.ODA-GNI</t>
  </si>
  <si>
    <t>Health of children under 5</t>
  </si>
  <si>
    <t>Mortality rate, under-5 (per 1,000 live births)</t>
  </si>
  <si>
    <t>UNICEF</t>
  </si>
  <si>
    <t>http://www.unicef.org/publications/index_pubs_statistics.html</t>
  </si>
  <si>
    <t>Children Under Weight</t>
  </si>
  <si>
    <t>VU.VG.UP.REF-TOT</t>
  </si>
  <si>
    <t>VU.VG.UP.IDP-TOT</t>
  </si>
  <si>
    <t>Returned refugees</t>
  </si>
  <si>
    <t>WHO Global Health Observatory Data Repository</t>
  </si>
  <si>
    <t>http://apps.who.int/ghodata</t>
  </si>
  <si>
    <t>Recent shocks</t>
  </si>
  <si>
    <t>Capacity</t>
  </si>
  <si>
    <t>Government effectiveness</t>
  </si>
  <si>
    <t>Trasparency International</t>
  </si>
  <si>
    <t>http://cpi.transparency.org/cpi2012/</t>
  </si>
  <si>
    <t>DRR implementation</t>
  </si>
  <si>
    <t>Hyogo Framework for Action</t>
  </si>
  <si>
    <t>ISDR</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</si>
  <si>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</si>
  <si>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</si>
  <si>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</si>
  <si>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</si>
  <si>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</si>
  <si>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</si>
  <si>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</si>
  <si>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</si>
  <si>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</si>
  <si>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</si>
  <si>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</si>
  <si>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Physicians density</t>
  </si>
  <si>
    <t>Common</t>
  </si>
  <si>
    <t>ORNL LandScan population density</t>
  </si>
  <si>
    <t>OakRidge National Laboratory</t>
  </si>
  <si>
    <t>http://www.ornl.gov/sci/landscan/</t>
  </si>
  <si>
    <t>Total population</t>
  </si>
  <si>
    <t>URL</t>
  </si>
  <si>
    <t>Health conditions</t>
  </si>
  <si>
    <t>Physical exposure to flood - average annual population exposed (inhabitants)</t>
  </si>
  <si>
    <t>Physical exposure to flood - average annual population exposed (percentage of the total population)</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</si>
  <si>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</si>
  <si>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</si>
  <si>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</si>
  <si>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</si>
  <si>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</si>
  <si>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</si>
  <si>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</si>
  <si>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</si>
  <si>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Estimated prevalence of tuberculosis (per 100 000 population)</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</si>
  <si>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</si>
  <si>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</si>
  <si>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</si>
  <si>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</si>
  <si>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</si>
  <si>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</si>
  <si>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</si>
  <si>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</si>
  <si>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</si>
  <si>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</si>
  <si>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</si>
  <si>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</si>
  <si>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</si>
  <si>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</si>
  <si>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</si>
  <si>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</si>
  <si>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</si>
  <si>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</si>
  <si>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</si>
  <si>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</si>
  <si>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</si>
  <si>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CC.INF.AHC.HEALTH_EXP</t>
  </si>
  <si>
    <t>Per capita total expenditure on health (PPP int. USD)</t>
  </si>
  <si>
    <t>CC.INF.AHC.MEAS</t>
  </si>
  <si>
    <t>Measles Immunization Coverage</t>
  </si>
  <si>
    <t>Measles (MCV) immunization coverage among 1-year-olds (%)</t>
  </si>
  <si>
    <t>CC.INF.AHC.PHYS</t>
  </si>
  <si>
    <t>Density of physicians (per 10,000 population)</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</si>
  <si>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</si>
  <si>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</si>
  <si>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</si>
  <si>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</si>
  <si>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The HIIK's annual publication Conflict Barometer describes the recent trends in global conflict developments, escalations, de-escalations, and settlements.</t>
  </si>
  <si>
    <t>The Human Development Index measure development by combining indicators of life expectancy, educational attainment and income into a composite index.</t>
  </si>
  <si>
    <t>It is assumed that the more developed a country is the better its people will be able to respond to humanitarian needs using their own individual or national resources.</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</si>
  <si>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</si>
  <si>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</si>
  <si>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</si>
  <si>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</si>
  <si>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</si>
  <si>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</si>
  <si>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</si>
  <si>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</si>
  <si>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</si>
  <si>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</si>
  <si>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</si>
  <si>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</si>
  <si>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</si>
  <si>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</si>
  <si>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</si>
  <si>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</si>
  <si>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</si>
  <si>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</si>
  <si>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The number of cases of tuberculosis (all forms) in a population at a given point in time (the middle of the calendar year), expressed as the rate per 100 000 population. Estimates include cases of TB in people with HIV.</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</si>
  <si>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</si>
  <si>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</si>
  <si>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</si>
  <si>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</si>
  <si>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Because data on the incidences and prevalence of diseases (morbidity data) frequently are unavailable, mortality rates are often used to identify vulnerable populations. 
Under-five mortality rate is an MDG indicator (MDG 4).</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</si>
  <si>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</si>
  <si>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</si>
  <si>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</si>
  <si>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</si>
  <si>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</si>
  <si>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The malnutrition component concerns the actual quality and type of food supplied to provide the nutritional balance necessary for healthy and active life. It captures trends in chronic hunger.</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</si>
  <si>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</si>
  <si>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</si>
  <si>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</si>
  <si>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</si>
  <si>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</si>
  <si>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</si>
  <si>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</si>
  <si>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</si>
  <si>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</si>
  <si>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</si>
  <si>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</si>
  <si>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</si>
  <si>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</si>
  <si>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</si>
  <si>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</si>
  <si>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</si>
  <si>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</si>
  <si>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</si>
  <si>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The physical infrastructure component tries to assess the accessibility as well as the redundancy of the systems which are two crucial characteristics in a crisis situation.</t>
  </si>
  <si>
    <t>Per capita total expenditure on health (THE) expressed in Purchasing Power Parities (PPP) international dollar.</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</si>
  <si>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</si>
  <si>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</si>
  <si>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Number of medical doctors (physicians), including generalist and specialist medical practitioners, per 10,000 population.</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</si>
  <si>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</si>
  <si>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</si>
  <si>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</si>
  <si>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</si>
  <si>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</si>
  <si>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</si>
  <si>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Regions</t>
  </si>
  <si>
    <t>USD Million</t>
  </si>
  <si>
    <t>http://data.worldbank.org/indicator/SP.POP.TOTL</t>
  </si>
  <si>
    <t>Previous Releases:</t>
  </si>
  <si>
    <t>2009-2012</t>
  </si>
  <si>
    <t>http://data.worldbank.org/indicator/SI.POV.GINI</t>
  </si>
  <si>
    <t>km of road per 100 sq.km</t>
  </si>
  <si>
    <t>(a-z)</t>
  </si>
  <si>
    <t>(0-10)</t>
  </si>
  <si>
    <t>LACK OF COPING CAPACITY</t>
  </si>
  <si>
    <t>ISO-ADM1</t>
  </si>
  <si>
    <t>ADMIN1</t>
  </si>
  <si>
    <t>Boucle du Mouhoun</t>
  </si>
  <si>
    <t>Cascades</t>
  </si>
  <si>
    <t>Centre</t>
  </si>
  <si>
    <t>Centre Est</t>
  </si>
  <si>
    <t>Centre Nord</t>
  </si>
  <si>
    <t>Centre Ouest</t>
  </si>
  <si>
    <t>Centre Sud</t>
  </si>
  <si>
    <t>Est</t>
  </si>
  <si>
    <t>Hauts Bassins</t>
  </si>
  <si>
    <t>Plateau Central</t>
  </si>
  <si>
    <t>Sahel</t>
  </si>
  <si>
    <t>Sud-Ouest</t>
  </si>
  <si>
    <t>Adamaoua</t>
  </si>
  <si>
    <t>Extreme-Nord</t>
  </si>
  <si>
    <t>Littoral</t>
  </si>
  <si>
    <t>Nord</t>
  </si>
  <si>
    <t>Nord-Ouest</t>
  </si>
  <si>
    <t>Ouest</t>
  </si>
  <si>
    <t>Sud</t>
  </si>
  <si>
    <t>Banjul</t>
  </si>
  <si>
    <t>Kayes</t>
  </si>
  <si>
    <t>Koulikoro</t>
  </si>
  <si>
    <t>Sikasso</t>
  </si>
  <si>
    <t>Segou</t>
  </si>
  <si>
    <t>Mopti</t>
  </si>
  <si>
    <t>Timbuktu</t>
  </si>
  <si>
    <t>Gao</t>
  </si>
  <si>
    <t>Kidal</t>
  </si>
  <si>
    <t>Bamako</t>
  </si>
  <si>
    <t>Hodh ech Chargui</t>
  </si>
  <si>
    <t>Hodh el Gharbi</t>
  </si>
  <si>
    <t>Assaba</t>
  </si>
  <si>
    <t>Gorgol</t>
  </si>
  <si>
    <t>Brakna</t>
  </si>
  <si>
    <t>Trarza</t>
  </si>
  <si>
    <t>Adrar</t>
  </si>
  <si>
    <t>Dakhlet Nouadhibou</t>
  </si>
  <si>
    <t>Tagant</t>
  </si>
  <si>
    <t>Guidimaka</t>
  </si>
  <si>
    <t>Tiris Zemmour</t>
  </si>
  <si>
    <t>Inchiri</t>
  </si>
  <si>
    <t>Nouakchott</t>
  </si>
  <si>
    <t>Agadez</t>
  </si>
  <si>
    <t>Diffa</t>
  </si>
  <si>
    <t>Dosso</t>
  </si>
  <si>
    <t>Maradi</t>
  </si>
  <si>
    <t>Tahoua</t>
  </si>
  <si>
    <t>Tillabery</t>
  </si>
  <si>
    <t>Zinder</t>
  </si>
  <si>
    <t>Niamey</t>
  </si>
  <si>
    <t>Abia</t>
  </si>
  <si>
    <t>Adamawa</t>
  </si>
  <si>
    <t>Akwa Ibom</t>
  </si>
  <si>
    <t>Anambra</t>
  </si>
  <si>
    <t>Bauchi</t>
  </si>
  <si>
    <t>Benue</t>
  </si>
  <si>
    <t>Borno</t>
  </si>
  <si>
    <t>Bayelsa</t>
  </si>
  <si>
    <t>Cross River</t>
  </si>
  <si>
    <t>Delta</t>
  </si>
  <si>
    <t>Ebonyi</t>
  </si>
  <si>
    <t>Edo</t>
  </si>
  <si>
    <t>Ekiti</t>
  </si>
  <si>
    <t>Enugu</t>
  </si>
  <si>
    <t>Federal Capital Territory</t>
  </si>
  <si>
    <t>Gombe</t>
  </si>
  <si>
    <t>Imo</t>
  </si>
  <si>
    <t>Jigawa</t>
  </si>
  <si>
    <t>Kaduna</t>
  </si>
  <si>
    <t>Kebbi</t>
  </si>
  <si>
    <t>Kano</t>
  </si>
  <si>
    <t>Kogi</t>
  </si>
  <si>
    <t>Katsina</t>
  </si>
  <si>
    <t>Kwara</t>
  </si>
  <si>
    <t>Lagos</t>
  </si>
  <si>
    <t>Nassarawa</t>
  </si>
  <si>
    <t>Ogun</t>
  </si>
  <si>
    <t>Ondo</t>
  </si>
  <si>
    <t>Osun</t>
  </si>
  <si>
    <t>Oyo</t>
  </si>
  <si>
    <t>Plateau</t>
  </si>
  <si>
    <t>Rivers</t>
  </si>
  <si>
    <t>Sokoto</t>
  </si>
  <si>
    <t>Taraba</t>
  </si>
  <si>
    <t>Yobe</t>
  </si>
  <si>
    <t>Zamfara</t>
  </si>
  <si>
    <t>Diourbel</t>
  </si>
  <si>
    <t>Dakar</t>
  </si>
  <si>
    <t>Fatick</t>
  </si>
  <si>
    <t>Kaffrine</t>
  </si>
  <si>
    <t>Kolda</t>
  </si>
  <si>
    <t>Kedougou</t>
  </si>
  <si>
    <t>Kaolack</t>
  </si>
  <si>
    <t>Louga</t>
  </si>
  <si>
    <t>Matam</t>
  </si>
  <si>
    <t>Sedhiou</t>
  </si>
  <si>
    <t>Saint-Louis</t>
  </si>
  <si>
    <t>Tambacounda</t>
  </si>
  <si>
    <t>Thies</t>
  </si>
  <si>
    <t>Ziguinchor</t>
  </si>
  <si>
    <t>Batha</t>
  </si>
  <si>
    <t>Barh el Ghazel</t>
  </si>
  <si>
    <t>Borkou</t>
  </si>
  <si>
    <t>Chari-Baguirmi</t>
  </si>
  <si>
    <t>Guera</t>
  </si>
  <si>
    <t>Hadjer-Lamis</t>
  </si>
  <si>
    <t>Kanem</t>
  </si>
  <si>
    <t>Lac</t>
  </si>
  <si>
    <t>Logone Occidental</t>
  </si>
  <si>
    <t>Logone Oriental</t>
  </si>
  <si>
    <t>Mandoul</t>
  </si>
  <si>
    <t>Moyen-Chari</t>
  </si>
  <si>
    <t>Mayo-Kebbi Est</t>
  </si>
  <si>
    <t>Mayo-Kebbi Ouest</t>
  </si>
  <si>
    <t>Ville de N'Djamena</t>
  </si>
  <si>
    <t>Ouaddai</t>
  </si>
  <si>
    <t>Salamat</t>
  </si>
  <si>
    <t>Sila</t>
  </si>
  <si>
    <t>Tandjile</t>
  </si>
  <si>
    <t>Tibesti</t>
  </si>
  <si>
    <t>Wadi Fira</t>
  </si>
  <si>
    <t>BF-02</t>
  </si>
  <si>
    <t>BF-03</t>
  </si>
  <si>
    <t>BF-04</t>
  </si>
  <si>
    <t>BF-05</t>
  </si>
  <si>
    <t>BF-06</t>
  </si>
  <si>
    <t>BF-07</t>
  </si>
  <si>
    <t>BF-08</t>
  </si>
  <si>
    <t>BF-09</t>
  </si>
  <si>
    <t>BF-11</t>
  </si>
  <si>
    <t>BF-12</t>
  </si>
  <si>
    <t>BF-13</t>
  </si>
  <si>
    <t>CM-AD</t>
  </si>
  <si>
    <t>CM-CE</t>
  </si>
  <si>
    <t>CM-EN</t>
  </si>
  <si>
    <t>CM-ES</t>
  </si>
  <si>
    <t>CM-LT</t>
  </si>
  <si>
    <t>CM-NO</t>
  </si>
  <si>
    <t>CM-NW</t>
  </si>
  <si>
    <t>CM-OU</t>
  </si>
  <si>
    <t>CM-SU</t>
  </si>
  <si>
    <t>CM-SW</t>
  </si>
  <si>
    <t>GM-B</t>
  </si>
  <si>
    <t>GM-L</t>
  </si>
  <si>
    <t>GM-M</t>
  </si>
  <si>
    <t>GM-N</t>
  </si>
  <si>
    <t>GM-U</t>
  </si>
  <si>
    <t>GM-W</t>
  </si>
  <si>
    <t>ML-1</t>
  </si>
  <si>
    <t>ML-2</t>
  </si>
  <si>
    <t>ML-3</t>
  </si>
  <si>
    <t>ML-4</t>
  </si>
  <si>
    <t>ML-5</t>
  </si>
  <si>
    <t>ML-6</t>
  </si>
  <si>
    <t>ML-7</t>
  </si>
  <si>
    <t>ML-8</t>
  </si>
  <si>
    <t>ML-BKO</t>
  </si>
  <si>
    <t>MR-01</t>
  </si>
  <si>
    <t>MR-02</t>
  </si>
  <si>
    <t>MR-03</t>
  </si>
  <si>
    <t>MR-04</t>
  </si>
  <si>
    <t>MR-05</t>
  </si>
  <si>
    <t>MR-06</t>
  </si>
  <si>
    <t>MR-07</t>
  </si>
  <si>
    <t>MR-08</t>
  </si>
  <si>
    <t>MR-09</t>
  </si>
  <si>
    <t>MR-10</t>
  </si>
  <si>
    <t>MR-11</t>
  </si>
  <si>
    <t>MR-12</t>
  </si>
  <si>
    <t>MR-NKC</t>
  </si>
  <si>
    <t>NE-1</t>
  </si>
  <si>
    <t>NE-2</t>
  </si>
  <si>
    <t>NE-3</t>
  </si>
  <si>
    <t>NE-4</t>
  </si>
  <si>
    <t>NE-5</t>
  </si>
  <si>
    <t>NE-6</t>
  </si>
  <si>
    <t>NE-7</t>
  </si>
  <si>
    <t>NE-8</t>
  </si>
  <si>
    <t>NG-AB</t>
  </si>
  <si>
    <t>NG-AD</t>
  </si>
  <si>
    <t>NG-AK</t>
  </si>
  <si>
    <t>NG-AN</t>
  </si>
  <si>
    <t>NG-BA</t>
  </si>
  <si>
    <t>NG-BE</t>
  </si>
  <si>
    <t>NG-BO</t>
  </si>
  <si>
    <t>NG-BY</t>
  </si>
  <si>
    <t>NG-CR</t>
  </si>
  <si>
    <t>NG-DE</t>
  </si>
  <si>
    <t>NG-EB</t>
  </si>
  <si>
    <t>NG-ED</t>
  </si>
  <si>
    <t>NG-EK</t>
  </si>
  <si>
    <t>NG-EN</t>
  </si>
  <si>
    <t>NG-FC</t>
  </si>
  <si>
    <t>NG-GO</t>
  </si>
  <si>
    <t>NG-IM</t>
  </si>
  <si>
    <t>NG-JI</t>
  </si>
  <si>
    <t>NG-KD</t>
  </si>
  <si>
    <t>NG-KE</t>
  </si>
  <si>
    <t>NG-KN</t>
  </si>
  <si>
    <t>NG-KO</t>
  </si>
  <si>
    <t>NG-KT</t>
  </si>
  <si>
    <t>NG-KW</t>
  </si>
  <si>
    <t>NG-LA</t>
  </si>
  <si>
    <t>NG-NA</t>
  </si>
  <si>
    <t>NG-NI</t>
  </si>
  <si>
    <t>NG-OG</t>
  </si>
  <si>
    <t>NG-ON</t>
  </si>
  <si>
    <t>NG-OS</t>
  </si>
  <si>
    <t>NG-OY</t>
  </si>
  <si>
    <t>NG-PL</t>
  </si>
  <si>
    <t>NG-RI</t>
  </si>
  <si>
    <t>NG-SO</t>
  </si>
  <si>
    <t>NG-TA</t>
  </si>
  <si>
    <t>NG-YO</t>
  </si>
  <si>
    <t>NG-ZA</t>
  </si>
  <si>
    <t>SN-DB</t>
  </si>
  <si>
    <t>SN-DK</t>
  </si>
  <si>
    <t>SN-FK</t>
  </si>
  <si>
    <t>SN-KA</t>
  </si>
  <si>
    <t>SN-KD</t>
  </si>
  <si>
    <t>SN-KE</t>
  </si>
  <si>
    <t>SN-KL</t>
  </si>
  <si>
    <t>SN-LG</t>
  </si>
  <si>
    <t>SN-MT</t>
  </si>
  <si>
    <t>SN-SE</t>
  </si>
  <si>
    <t>SN-SL</t>
  </si>
  <si>
    <t>SN-TC</t>
  </si>
  <si>
    <t>SN-TH</t>
  </si>
  <si>
    <t>SN-ZG</t>
  </si>
  <si>
    <t>TD-BA</t>
  </si>
  <si>
    <t>TD-BG</t>
  </si>
  <si>
    <t>TD-BO</t>
  </si>
  <si>
    <t>TD-CB</t>
  </si>
  <si>
    <t>TD-GR</t>
  </si>
  <si>
    <t>TD-HL</t>
  </si>
  <si>
    <t>TD-KA</t>
  </si>
  <si>
    <t>TD-LC</t>
  </si>
  <si>
    <t>TD-LO</t>
  </si>
  <si>
    <t>TD-LR</t>
  </si>
  <si>
    <t>TD-MA</t>
  </si>
  <si>
    <t>TD-MC</t>
  </si>
  <si>
    <t>TD-ME</t>
  </si>
  <si>
    <t>TD-MO</t>
  </si>
  <si>
    <t>TD-ND</t>
  </si>
  <si>
    <t>TD-OD</t>
  </si>
  <si>
    <t>TD-SA</t>
  </si>
  <si>
    <t>TD-SI</t>
  </si>
  <si>
    <t>TD-TA</t>
  </si>
  <si>
    <t>TD-TI</t>
  </si>
  <si>
    <t>TD-WF</t>
  </si>
  <si>
    <t>BF-01</t>
  </si>
  <si>
    <t>ISO-ADMIN1</t>
  </si>
  <si>
    <t>ACLED</t>
  </si>
  <si>
    <t>BF-10</t>
  </si>
  <si>
    <t>Remittances</t>
  </si>
  <si>
    <t>Prevalence of DTP/DTC vaccination</t>
  </si>
  <si>
    <t>Agriculture Droughts</t>
  </si>
  <si>
    <t>Agriculture Droughts probability</t>
  </si>
  <si>
    <t>Political violence</t>
  </si>
  <si>
    <t>Prevalence of Underweight in children 0-59 months of age</t>
  </si>
  <si>
    <t>Prevalence of low body mass index (BMI) in Women</t>
  </si>
  <si>
    <t>Malnutrition</t>
  </si>
  <si>
    <t>BCPR  DRR &amp; recovery recips</t>
  </si>
  <si>
    <t>GFDRR recipients</t>
  </si>
  <si>
    <t>Disaster prevention and preparedness</t>
  </si>
  <si>
    <t>International Investments in risk reduction</t>
  </si>
  <si>
    <t>Total Investments in risk reduction per capita (GHA)</t>
  </si>
  <si>
    <t>Public Aid per capita (USD)</t>
  </si>
  <si>
    <t>Public Aid per capita</t>
  </si>
  <si>
    <t>Remittances per capita</t>
  </si>
  <si>
    <t>Remittances per capita (USD)</t>
  </si>
  <si>
    <t>Economic Dependency Index</t>
  </si>
  <si>
    <t>Inequality Index</t>
  </si>
  <si>
    <t>Development &amp; Deprivation Index</t>
  </si>
  <si>
    <t>Health Conditions Index</t>
  </si>
  <si>
    <t>Children Under 5 Index</t>
  </si>
  <si>
    <t>Malnutrition Index</t>
  </si>
  <si>
    <t>Recent Shocks Index</t>
  </si>
  <si>
    <t>Food Insecurity Index</t>
  </si>
  <si>
    <t>http://www.inform-index.org/sahel/</t>
  </si>
  <si>
    <t>Food Insecurity Probability</t>
  </si>
  <si>
    <t>Agriculture drought probability</t>
  </si>
  <si>
    <t>Annual empirical probability to have more than 30% of agriculture area affected by drought</t>
  </si>
  <si>
    <t>The indicator is based on the FAO Agriculture Stress Index (ASI) that highlights anomalous vegetation growth and potential drought in arable land. It is defined as the annual probability to have more than 30% of agriculture area affected by drought.</t>
  </si>
  <si>
    <t>The Human Hazard component of INFORM refers to risk of conflicts, unrest or crime in the country. The Conflict Barometer describes the conflict intensity component.</t>
  </si>
  <si>
    <t>INFORM Id</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</si>
  <si>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</si>
  <si>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UNDP National Human Development Report</t>
  </si>
  <si>
    <t>Oxford Poverty and Human Development Initiative (2014), Global Multidimensional Poverty Index (MPI) Databank. OPHI, University of Oxford.</t>
  </si>
  <si>
    <t>http://www.ophi.org.uk/multidimensional-poverty-index</t>
  </si>
  <si>
    <t>Disaster prevention and preparedness funds</t>
  </si>
  <si>
    <t>Cadre Harmonisé</t>
  </si>
  <si>
    <t>CILSS</t>
  </si>
  <si>
    <t>Source</t>
  </si>
  <si>
    <t>The historical data from the Cadre Harmonisé have been used for assessing the structural risk of food insecurity. Food insecurity is used as proxy for all the natural hazards that have impact to food production (locust, drought, …).</t>
  </si>
  <si>
    <t>It would be better to use the figures of the population potentially affected to food insecurity (IPC Phase 3-5).</t>
  </si>
  <si>
    <t>Resolution</t>
  </si>
  <si>
    <t>Subnational</t>
  </si>
  <si>
    <t>National</t>
  </si>
  <si>
    <t>Partially subnational</t>
  </si>
  <si>
    <t>ACLED (Armed Conflict Location &amp; Event Data Project) is the most comprehensive public collection of political violence data for developing states. This dataset contains information on the specific dates and locations of political violence, the types of event, the groups involved, fatalities and changes in territorial control. Information is recorded on the battles, killings, riots, and recruitment activities of rebels, governments, militias, armed groups, protesters and civilians.</t>
  </si>
  <si>
    <t>The Human Hazard component of INFORM refers to risk of conflicts, unrest or crime in the country. The Political Violence measures the consequences of low performance of the security system.</t>
  </si>
  <si>
    <t>Raleigh, Clionadh, Andrew Linke, Håvard Hegre and Joakim Karlsen. 2010. Introducing ACLED-Armed Conflict Location and Event Data. Journal of Peace Research 47(5) 1-10.</t>
  </si>
  <si>
    <t>http://www.acleddata.com/</t>
  </si>
  <si>
    <t>Agricultural Stress Index (ASI), FAO</t>
  </si>
  <si>
    <t>http://www.fao.org/giews/earthobservation/asis/index_1.jsp?lang=en</t>
  </si>
  <si>
    <t>ACLED (Armed Conflict Location &amp; Event Data Project)</t>
  </si>
  <si>
    <t>Global Humanitarian Assistance</t>
  </si>
  <si>
    <t>http://www.globalhumanitarianassistance.org/</t>
  </si>
  <si>
    <t>Global Humanitarian Assistance report (GHA), Development Initiatives (DI). Development Initiatives based on OECD DAC, OECD DAC CRS, United Nations Development Programme (UNDP) Bureau for Crisis Prevention and Recovery (BCPR) and Global Facility for Disaster Reduction and Recovery (GFDRR) data.</t>
  </si>
  <si>
    <t>The indicator quantifies the level of investiment in DRR activity.</t>
  </si>
  <si>
    <t>What resources do governments have to respond to crises within their own countries? What investments have been made in risk reduction?</t>
  </si>
  <si>
    <t>NutritionInfo, UNICEF</t>
  </si>
  <si>
    <t>http://www.devinfolive.info/nutritioninfo/test/</t>
  </si>
  <si>
    <t>WHO</t>
  </si>
  <si>
    <t>Cholera Reported Cases</t>
  </si>
  <si>
    <t>Clinically confirmed measles case</t>
  </si>
  <si>
    <t>Cholera prevalence</t>
  </si>
  <si>
    <t>Measles prevalence</t>
  </si>
  <si>
    <t>VU.VGR.OG.HE.CHOL</t>
  </si>
  <si>
    <t>VU.VGR.OG.HE.MEAS</t>
  </si>
  <si>
    <t>WHO. Data extracted from WHO IVB database as of 3 November 2014</t>
  </si>
  <si>
    <t>MEACLIM - clinically confirmed measles case</t>
  </si>
  <si>
    <t>Measles is considered as one of the most significant desease in the Sahel countries.</t>
  </si>
  <si>
    <t>Cholera is considered as one of the most significant desease in the Sahel countries.</t>
  </si>
  <si>
    <t>Prevalence of GAM (WHZ) in children 6-59 months of age</t>
  </si>
  <si>
    <t>Land Degradation</t>
  </si>
  <si>
    <t>Land degradation includes most of the hazards related to desertification (wind and water erosion, pyshical and chemical deterioration).</t>
  </si>
  <si>
    <t>Which areas receive most remittances shows lack of local employment and family separation, possibly Woman Headed Household.</t>
  </si>
  <si>
    <t>http://www.fao.org/nr/lada/gladis/glad_ind/</t>
  </si>
  <si>
    <t>Land degradation assessment in drylands LADA, FAO/ISRIC/LADA/IIASA/IFPRI</t>
  </si>
  <si>
    <t>Land degradation has been defined by LADA as the reduction in the capacity of the land to provide ecosystem goods and services over a period of time for its beneficiaries. Ecosystem goods refer to absolute quantities of land produce having an economic or social value for human beings. The land degradation classes‘ map describes the overall status in provision of biophysical ecosystem services and the processes of declining biophysical ecosystem services.</t>
  </si>
  <si>
    <t>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</si>
  <si>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Personal remittances, received (current US$)</t>
  </si>
  <si>
    <t>Personal remittances</t>
  </si>
  <si>
    <t>World Bank staff estimates based on IMF balance of payments data.</t>
  </si>
  <si>
    <t>http://data.worldbank.org/indicator/BX.TRF.PWKR.CD.DT</t>
  </si>
  <si>
    <t>Land Degradation (Low Status, Medium to Storng degradation)</t>
  </si>
  <si>
    <t>Land Degradation High Status, Medium to Storng degradation)</t>
  </si>
  <si>
    <t>Land Degradation Score</t>
  </si>
  <si>
    <t>INFORM Natural Hazard</t>
  </si>
  <si>
    <t>INFORM Human Hazard</t>
  </si>
  <si>
    <t>2010-2014</t>
  </si>
  <si>
    <t>D. Guha-Sapir, R. Below, Ph. Hoyois - EM-DAT: International Disaster Database – www.emdat.be – Université Catholique de Louvain – Brussels – Belgium.</t>
  </si>
  <si>
    <t>Online Reporting System (ORS), OCHA</t>
  </si>
  <si>
    <t>http://ors.ocharowca.info/KeyFigures/KeyFiguresListingPublic.aspx</t>
  </si>
  <si>
    <t>Opération Sahel, UNHCR; Online Reporting System (ORS), OCHA</t>
  </si>
  <si>
    <t>http://data.unhcr.org/SahelSituation/region.php; http://ors.ocharowca.info/KeyFigures/KeyFiguresListingPublic.aspx</t>
  </si>
  <si>
    <t>2012-14</t>
  </si>
  <si>
    <t>2005-13</t>
  </si>
  <si>
    <t>2001-11</t>
  </si>
  <si>
    <t>2007-15</t>
  </si>
  <si>
    <t>2008-11</t>
  </si>
  <si>
    <t>2009-13</t>
  </si>
  <si>
    <t>Index for Risk Management (INFORM) - SAHEL</t>
  </si>
  <si>
    <t>The regional INFORM Sahel model was initiated by Emergency Response and Preparedness Group of regional Inter-Agency Standing Committee (IASC) and is managed by OCHA. The INFORM model is being used to support the Humanitarian Programme Cycle and coordinated preparedness actions. Partners hope to use the model to improve cooperation between humanitarian and development actors in managing risk and building resilience across the region.</t>
  </si>
  <si>
    <t>INFORM Vulnerable Groups</t>
  </si>
  <si>
    <t>INFORM Socio-Economic Vulnerability</t>
  </si>
  <si>
    <t>INFORM Institutional</t>
  </si>
  <si>
    <t>INFORM Infrastructure</t>
  </si>
  <si>
    <t>Population (population density, GHSL-POP)</t>
  </si>
  <si>
    <t>Immunization rate (or 1-year-olds immunized against): DTC</t>
  </si>
  <si>
    <t>Average of DTC1 and DTC3</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</si>
  <si>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</si>
  <si>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UNISDR Global Risk Assessment 2015: GVM and IAVCEI, UNEP, CIMNE and associates and INGENIAR, FEWS NET and CIMA Foundation.</t>
  </si>
  <si>
    <t>http://risk.preventionweb.net/capraviewer/download.jsp</t>
  </si>
  <si>
    <t>Frequency of Drought events</t>
  </si>
  <si>
    <t>People affected by droughts (absolute)</t>
  </si>
  <si>
    <t>People affected by droughts</t>
  </si>
  <si>
    <t>People affected by droughts and Frequency of events</t>
  </si>
  <si>
    <t>Droughts probability and historical impact</t>
  </si>
  <si>
    <t>GCRI Violent Conflict probability</t>
  </si>
  <si>
    <t>GCRI Highly Violent Conflict probability</t>
  </si>
  <si>
    <t>GCRI Violent Internal Conflict probability</t>
  </si>
  <si>
    <t>GCRI Highly Violent Internal Conflict probability</t>
  </si>
  <si>
    <t>GCRI Internal Conflict Score</t>
  </si>
  <si>
    <t>Conflict probability</t>
  </si>
  <si>
    <t>The indicator is based on the Cadre Harmonisé from 2012 to 2016. For each year, the highest phase values has been used for each admin1 unit. The yearly IPC level values are normalized between 0-10 and then the indicator is the mean of the 5 years scores.</t>
  </si>
  <si>
    <t>Only 5 years of time series for assessing the risk of future events is very limited. The coverage of the Sahel countries is also not complete, where Nigeria and Cameroon (and Gambia fro 2012) don't have data.</t>
  </si>
  <si>
    <t>Drought (absolute)</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</si>
  <si>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</si>
  <si>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</si>
  <si>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</si>
  <si>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</si>
  <si>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D. Guha-Sapir, R. Below, Ph. Hoyois - EM-DAT: International Disaster Database – www.emdat.be – Université Catholique de Louvain – Brussels – Belgium.</t>
  </si>
  <si>
    <t>Drought (relative)</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</si>
  <si>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</si>
  <si>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</si>
  <si>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</si>
  <si>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Drought (frequency)</t>
  </si>
  <si>
    <t>HA.NAT.DR-FRQ</t>
  </si>
  <si>
    <t>Frequency of droughts events</t>
  </si>
  <si>
    <t>The indicator shows the frequency of droughts events on the period from 1990 to 2013.</t>
  </si>
  <si>
    <t>Conflict Risk</t>
  </si>
  <si>
    <t>The Human Hazard component of InfoRM refers to risk of conflicts in the country.</t>
  </si>
  <si>
    <t>Internal Conflict Probability</t>
  </si>
  <si>
    <t>HA.HUM.GCRI-VC</t>
  </si>
  <si>
    <t>The Global Conflict Risk Index (GCRI) is an indicator that assess the states' risk for violent internal conflicts.</t>
  </si>
  <si>
    <t>JRC</t>
  </si>
  <si>
    <t>http://conflictrisk.gdacs.org/</t>
  </si>
  <si>
    <t>HA.HUM.GCRI-HVC</t>
  </si>
  <si>
    <t>GCRI High Violent Internal Conflict probability</t>
  </si>
  <si>
    <t>1984-2014</t>
  </si>
  <si>
    <t>2013-16</t>
  </si>
  <si>
    <t xml:space="preserve">INFORM SAHEL </t>
  </si>
  <si>
    <t>http://apps.who.int/ghodata
http://www.unaids.org/en/dataanalysis/knowyourresponse/countryprogressreports/2016countries</t>
  </si>
  <si>
    <t>2013-2015</t>
  </si>
  <si>
    <t>% of population in Food insecurity</t>
  </si>
  <si>
    <t>Basse</t>
  </si>
  <si>
    <t>Brikama</t>
  </si>
  <si>
    <t>Janjanbureh</t>
  </si>
  <si>
    <t>Mansa Konko</t>
  </si>
  <si>
    <t>Kanifing</t>
  </si>
  <si>
    <t>Kerewan</t>
  </si>
  <si>
    <t>Kuntaur</t>
  </si>
  <si>
    <t>GM-B1</t>
  </si>
  <si>
    <t>GM-M1</t>
  </si>
  <si>
    <t>Ennedi Est</t>
  </si>
  <si>
    <t>Ennedi Ouest</t>
  </si>
  <si>
    <t>TD-EN1</t>
  </si>
  <si>
    <t>TD-EN2</t>
  </si>
  <si>
    <t>1984-2015</t>
  </si>
  <si>
    <r>
      <t>Prevalence of g</t>
    </r>
    <r>
      <rPr>
        <sz val="12"/>
        <color rgb="FFFF0000"/>
        <rFont val="Arial"/>
        <family val="2"/>
      </rPr>
      <t>lobale acute</t>
    </r>
    <r>
      <rPr>
        <sz val="12"/>
        <rFont val="Arial"/>
        <family val="2"/>
      </rPr>
      <t xml:space="preserve"> malnutrition in children </t>
    </r>
    <r>
      <rPr>
        <sz val="12"/>
        <color rgb="FFFF0000"/>
        <rFont val="Arial"/>
        <family val="2"/>
      </rPr>
      <t>0-59 months</t>
    </r>
  </si>
  <si>
    <r>
      <t>Prevalence of</t>
    </r>
    <r>
      <rPr>
        <sz val="12"/>
        <color rgb="FFFF0000"/>
        <rFont val="Arial"/>
        <family val="2"/>
      </rPr>
      <t xml:space="preserve"> global acute </t>
    </r>
    <r>
      <rPr>
        <sz val="12"/>
        <rFont val="Arial"/>
        <family val="2"/>
      </rPr>
      <t>malnutrition in children</t>
    </r>
    <r>
      <rPr>
        <sz val="12"/>
        <color rgb="FFFF0000"/>
        <rFont val="Arial"/>
        <family val="2"/>
      </rPr>
      <t xml:space="preserve"> 0-59 months</t>
    </r>
  </si>
  <si>
    <t>2013/16</t>
  </si>
  <si>
    <t>http://apps.who.int/ghodata 
http://www.aho.afro.who.int/fr/atlas/programmes-specifiques-et-services/5.2-tuberculose</t>
  </si>
  <si>
    <t>http://data.worldbank.org/indicator/DT.ODA.ODAT.GN.ZS
http://data.worldbank.org/indicator</t>
  </si>
  <si>
    <t>http://data.worldbank.org/indicator/SH.H2O.SAFE.ZS
https://www.wssinfo.org/documents/?tx_displaycontroller[type]=country_files</t>
  </si>
  <si>
    <t>http://data.worldbank.org/indicator/SH.STA.ACSN
https://www.wssinfo.org/documents/?tx_displaycontroller[type]=country_files</t>
  </si>
  <si>
    <t>National
Subnational (if available)</t>
  </si>
  <si>
    <t>2014-16</t>
  </si>
  <si>
    <t>2012-16</t>
  </si>
  <si>
    <t>Population (national)-Projection</t>
  </si>
  <si>
    <t>2016-17</t>
  </si>
  <si>
    <t>2012-2017</t>
  </si>
  <si>
    <t>2014-17</t>
  </si>
  <si>
    <t>The indicator is based on the last Cadre Harmonisé available. It assess the current risk of food insecurity. The indicator is the total severe food Insecure people (IPC 3+) and for Cameroon we take data from EFSA.</t>
  </si>
  <si>
    <r>
      <t xml:space="preserve">(release: 1 Jun </t>
    </r>
    <r>
      <rPr>
        <b/>
        <sz val="11"/>
        <color rgb="FF323232"/>
        <rFont val="Calibri"/>
        <family val="2"/>
        <scheme val="minor"/>
      </rPr>
      <t>2017 v 1.0.2</t>
    </r>
    <r>
      <rPr>
        <sz val="11"/>
        <color rgb="FF323232"/>
        <rFont val="Calibri"/>
        <family val="2"/>
        <scheme val="minor"/>
      </rPr>
      <t>)</t>
    </r>
  </si>
  <si>
    <t>INFORM SAHEL June 2017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</si>
</sst>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 #,##0.00_-;_-* &quot;-&quot;??_-;_-@_-"/>
    <numFmt numFmtId="164" formatCode="_-* #,##0.00\ &quot;€&quot;_-;\-* #,##0.00\ &quot;€&quot;_-;_-* &quot;-&quot;??\ &quot;€&quot;_-;_-@_-"/>
    <numFmt numFmtId="165" formatCode="_-* #,##0.00\ _€_-;\-* #,##0.00\ _€_-;_-* &quot;-&quot;??\ _€_-;_-@_-"/>
    <numFmt numFmtId="166" formatCode="_(* #,##0.00_);_(* \(#,##0.00\);_(* &quot;-&quot;??_);_(@_)"/>
    <numFmt numFmtId="167" formatCode="0.0"/>
    <numFmt numFmtId="168" formatCode="0.000%"/>
    <numFmt numFmtId="169" formatCode="_-* #,##0_-;\-* #,##0_-;_-* &quot;-&quot;??_-;_-@_-"/>
    <numFmt numFmtId="170" formatCode="0.0%"/>
    <numFmt numFmtId="171" formatCode="_-* #,##0.00_-;_-* #,##0.00\-;_-* &quot;-&quot;??_-;_-@_-"/>
    <numFmt numFmtId="172" formatCode="&quot;$&quot;#,##0\ ;\(&quot;$&quot;#,##0\)"/>
    <numFmt numFmtId="173" formatCode="_-* #,##0\ _F_B_-;\-* #,##0\ _F_B_-;_-* &quot;-&quot;\ _F_B_-;_-@_-"/>
    <numFmt numFmtId="174" formatCode="_-* #,##0.00\ _F_B_-;\-* #,##0.00\ _F_B_-;_-* &quot;-&quot;??\ _F_B_-;_-@_-"/>
    <numFmt numFmtId="175" formatCode="_(&quot;€&quot;* #,##0.00_);_(&quot;€&quot;* \(#,##0.00\);_(&quot;€&quot;* &quot;-&quot;??_);_(@_)"/>
    <numFmt numFmtId="176" formatCode="##0.0"/>
    <numFmt numFmtId="177" formatCode="##0.0\ \|"/>
    <numFmt numFmtId="178" formatCode="_-* #,##0\ &quot;FB&quot;_-;\-* #,##0\ &quot;FB&quot;_-;_-* &quot;-&quot;\ &quot;FB&quot;_-;_-@_-"/>
    <numFmt numFmtId="179" formatCode="_-* #,##0.00\ &quot;FB&quot;_-;\-* #,##0.00\ &quot;FB&quot;_-;_-* &quot;-&quot;??\ &quot;FB&quot;_-;_-@_-"/>
  </numFmts>
  <fonts count="1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1"/>
      <color indexed="8"/>
      <name val="Calibri"/>
      <family val="2"/>
      <scheme val="minor"/>
    </font>
    <font>
      <b/>
      <sz val="11"/>
      <name val="Calibri"/>
      <family val="2"/>
      <scheme val="minor"/>
    </font>
    <font>
      <b/>
      <sz val="13"/>
      <name val="Calibri"/>
      <family val="2"/>
      <scheme val="minor"/>
    </font>
    <font>
      <b/>
      <sz val="15"/>
      <color theme="5" tint="-0.249977111117893"/>
      <name val="Calibri"/>
      <family val="2"/>
      <scheme val="minor"/>
    </font>
    <font>
      <b/>
      <sz val="13"/>
      <color theme="4" tint="-0.249977111117893"/>
      <name val="Calibri"/>
      <family val="2"/>
      <scheme val="minor"/>
    </font>
    <font>
      <b/>
      <sz val="15"/>
      <color theme="3" tint="-0.249977111117893"/>
      <name val="Calibri"/>
      <family val="2"/>
      <scheme val="minor"/>
    </font>
    <font>
      <b/>
      <sz val="15"/>
      <color theme="7" tint="-0.249977111117893"/>
      <name val="Calibri"/>
      <family val="2"/>
      <scheme val="minor"/>
    </font>
    <font>
      <b/>
      <sz val="11"/>
      <color theme="1" tint="0.499984740745262"/>
      <name val="Calibri"/>
      <family val="2"/>
      <scheme val="minor"/>
    </font>
    <font>
      <sz val="10"/>
      <color theme="1"/>
      <name val="Calibri"/>
      <family val="2"/>
      <scheme val="minor"/>
    </font>
    <font>
      <sz val="13"/>
      <color theme="8" tint="-0.249977111117893"/>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i/>
      <sz val="10"/>
      <name val="Calibri"/>
      <family val="2"/>
      <scheme val="minor"/>
    </font>
    <font>
      <b/>
      <sz val="10"/>
      <name val="Calibri"/>
      <family val="2"/>
    </font>
    <font>
      <b/>
      <sz val="18"/>
      <color theme="0"/>
      <name val="Calibri"/>
      <family val="2"/>
    </font>
    <font>
      <sz val="10"/>
      <color theme="0" tint="-0.499984740745262"/>
      <name val="Calibri"/>
      <family val="2"/>
      <scheme val="minor"/>
    </font>
    <font>
      <sz val="11"/>
      <color theme="1" tint="0.499984740745262"/>
      <name val="Calibri"/>
      <family val="2"/>
      <scheme val="minor"/>
    </font>
    <font>
      <i/>
      <sz val="11"/>
      <color theme="1" tint="0.499984740745262"/>
      <name val="Calibri"/>
      <family val="2"/>
      <scheme val="minor"/>
    </font>
    <font>
      <i/>
      <sz val="11"/>
      <color theme="1"/>
      <name val="Calibri"/>
      <family val="2"/>
      <scheme val="minor"/>
    </font>
    <font>
      <i/>
      <sz val="10"/>
      <color theme="1"/>
      <name val="Calibri"/>
      <family val="2"/>
      <scheme val="minor"/>
    </font>
    <font>
      <b/>
      <i/>
      <sz val="10"/>
      <color theme="1"/>
      <name val="Calibri"/>
      <family val="2"/>
      <scheme val="minor"/>
    </font>
    <font>
      <u/>
      <sz val="11"/>
      <color theme="10"/>
      <name val="Calibri"/>
      <family val="2"/>
    </font>
    <font>
      <sz val="11"/>
      <name val="Calibri"/>
      <family val="2"/>
      <scheme val="minor"/>
    </font>
    <font>
      <u/>
      <sz val="11"/>
      <color theme="10"/>
      <name val="Calibri"/>
      <family val="2"/>
      <scheme val="minor"/>
    </font>
    <font>
      <sz val="13"/>
      <color theme="4" tint="-0.249977111117893"/>
      <name val="Calibri"/>
      <family val="2"/>
      <scheme val="minor"/>
    </font>
    <font>
      <b/>
      <sz val="18"/>
      <color rgb="FF323232"/>
      <name val="Calibri"/>
      <family val="2"/>
    </font>
    <font>
      <sz val="11"/>
      <color rgb="FF323232"/>
      <name val="Calibri"/>
      <family val="2"/>
      <scheme val="minor"/>
    </font>
    <font>
      <b/>
      <sz val="11"/>
      <color rgb="FF323232"/>
      <name val="Calibri"/>
      <family val="2"/>
      <scheme val="minor"/>
    </font>
    <font>
      <b/>
      <sz val="10"/>
      <color rgb="FF323232"/>
      <name val="Calibri"/>
      <family val="2"/>
    </font>
    <font>
      <sz val="9"/>
      <color indexed="81"/>
      <name val="Tahoma"/>
      <family val="2"/>
    </font>
    <font>
      <b/>
      <sz val="9"/>
      <color indexed="81"/>
      <name val="Tahoma"/>
      <family val="2"/>
    </font>
    <font>
      <i/>
      <sz val="13"/>
      <color theme="8" tint="-0.249977111117893"/>
      <name val="Calibri"/>
      <family val="2"/>
      <scheme val="minor"/>
    </font>
    <font>
      <b/>
      <sz val="13"/>
      <color theme="2" tint="-0.749992370372631"/>
      <name val="Calibri"/>
      <family val="2"/>
      <scheme val="minor"/>
    </font>
    <font>
      <sz val="13"/>
      <color theme="6" tint="-0.249977111117893"/>
      <name val="Calibri"/>
      <family val="2"/>
      <scheme val="minor"/>
    </font>
    <font>
      <i/>
      <sz val="10"/>
      <color theme="1"/>
      <name val="Arial"/>
      <family val="2"/>
    </font>
    <font>
      <sz val="10"/>
      <color theme="1"/>
      <name val="Arial"/>
      <family val="2"/>
    </font>
    <font>
      <sz val="10"/>
      <color theme="1" tint="0.499984740745262"/>
      <name val="Arial"/>
      <family val="2"/>
    </font>
    <font>
      <b/>
      <sz val="10"/>
      <color theme="0"/>
      <name val="Arial"/>
      <family val="2"/>
    </font>
    <font>
      <sz val="10"/>
      <color rgb="FF323232"/>
      <name val="Arial"/>
      <family val="2"/>
    </font>
    <font>
      <i/>
      <sz val="10"/>
      <color rgb="FFFF0000"/>
      <name val="Arial"/>
      <family val="2"/>
    </font>
    <font>
      <sz val="11"/>
      <color rgb="FF238B45"/>
      <name val="Calibri"/>
      <family val="2"/>
      <scheme val="minor"/>
    </font>
    <font>
      <sz val="10"/>
      <color rgb="FF238B45"/>
      <name val="Arial"/>
      <family val="2"/>
    </font>
    <font>
      <i/>
      <sz val="11"/>
      <color rgb="FF238B45"/>
      <name val="Calibri"/>
      <family val="2"/>
      <scheme val="minor"/>
    </font>
    <font>
      <sz val="12"/>
      <color rgb="FF323232"/>
      <name val="Arial"/>
      <family val="2"/>
    </font>
    <font>
      <sz val="12"/>
      <name val="Arial"/>
      <family val="2"/>
    </font>
    <font>
      <sz val="12"/>
      <color indexed="17"/>
      <name val="Arial"/>
      <family val="2"/>
    </font>
    <font>
      <sz val="24"/>
      <color theme="0"/>
      <name val="Arial"/>
      <family val="2"/>
    </font>
    <font>
      <sz val="11"/>
      <color theme="1"/>
      <name val="Arial"/>
      <family val="2"/>
    </font>
    <font>
      <b/>
      <sz val="11"/>
      <name val="Arial"/>
      <family val="2"/>
    </font>
    <font>
      <sz val="11"/>
      <name val="Arial"/>
      <family val="2"/>
    </font>
    <font>
      <sz val="12"/>
      <color theme="1"/>
      <name val="Times New Roman"/>
      <family val="2"/>
    </font>
    <font>
      <sz val="12"/>
      <color theme="4" tint="-0.249977111117893"/>
      <name val="Calibri"/>
      <family val="2"/>
      <scheme val="minor"/>
    </font>
    <font>
      <sz val="8"/>
      <color indexed="81"/>
      <name val="Tahoma"/>
      <family val="2"/>
    </font>
    <font>
      <b/>
      <sz val="8"/>
      <color indexed="81"/>
      <name val="Tahoma"/>
      <family val="2"/>
    </font>
    <font>
      <i/>
      <sz val="11"/>
      <name val="Calibri"/>
      <family val="2"/>
      <scheme val="minor"/>
    </font>
    <font>
      <b/>
      <sz val="11"/>
      <color rgb="FFFF0000"/>
      <name val="Calibri"/>
      <family val="2"/>
      <scheme val="minor"/>
    </font>
    <font>
      <sz val="12"/>
      <color rgb="FFFF0000"/>
      <name val="Arial"/>
      <family val="2"/>
    </font>
    <font>
      <sz val="10"/>
      <color rgb="FFFF0000"/>
      <name val="Calibri"/>
      <family val="2"/>
      <scheme val="minor"/>
    </font>
    <font>
      <b/>
      <sz val="13"/>
      <color theme="6" tint="-0.249977111117893"/>
      <name val="Calibri"/>
      <family val="2"/>
      <scheme val="minor"/>
    </font>
    <font>
      <b/>
      <sz val="13"/>
      <color theme="8" tint="-0.249977111117893"/>
      <name val="Calibri"/>
      <family val="2"/>
      <scheme val="minor"/>
    </font>
    <font>
      <sz val="8"/>
      <color indexed="81"/>
      <name val="Tahoma"/>
    </font>
    <font>
      <b/>
      <sz val="8"/>
      <color indexed="81"/>
      <name val="Tahoma"/>
    </font>
  </fonts>
  <fills count="8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theme="0"/>
      </left>
      <right style="thin">
        <color theme="0"/>
      </right>
      <top style="medium">
        <color indexed="64"/>
      </top>
      <bottom style="thin">
        <color theme="0"/>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0"/>
      </left>
      <right style="thin">
        <color theme="0"/>
      </right>
      <top style="thin">
        <color theme="0"/>
      </top>
      <bottom style="medium">
        <color indexed="64"/>
      </bottom>
      <diagonal/>
    </border>
    <border>
      <left/>
      <right/>
      <top/>
      <bottom style="medium">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style="thin">
        <color indexed="64"/>
      </top>
      <bottom/>
      <diagonal/>
    </border>
  </borders>
  <cellStyleXfs count="2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43"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8" fillId="0" borderId="0"/>
    <xf numFmtId="166" fontId="18" fillId="0" borderId="0" applyFont="0" applyFill="0" applyBorder="0" applyAlignment="0" applyProtection="0"/>
    <xf numFmtId="0" fontId="18" fillId="0" borderId="0"/>
    <xf numFmtId="0" fontId="36" fillId="0" borderId="0">
      <alignment vertical="top"/>
    </xf>
    <xf numFmtId="0" fontId="36"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37" fillId="52" borderId="0" applyNumberFormat="0" applyBorder="0" applyAlignment="0" applyProtection="0"/>
    <xf numFmtId="0" fontId="20" fillId="52" borderId="0" applyNumberFormat="0" applyBorder="0" applyAlignment="0" applyProtection="0"/>
    <xf numFmtId="0" fontId="37"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37"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37"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38" fillId="40" borderId="0" applyNumberFormat="0" applyBorder="0" applyAlignment="0" applyProtection="0"/>
    <xf numFmtId="0" fontId="39" fillId="54" borderId="0" applyNumberFormat="0" applyBorder="0" applyAlignment="0" applyProtection="0"/>
    <xf numFmtId="0" fontId="38" fillId="54"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39" fillId="55" borderId="0" applyNumberFormat="0" applyBorder="0" applyAlignment="0" applyProtection="0"/>
    <xf numFmtId="0" fontId="38" fillId="55" borderId="0" applyNumberFormat="0" applyBorder="0" applyAlignment="0" applyProtection="0"/>
    <xf numFmtId="0" fontId="38" fillId="42" borderId="0" applyNumberFormat="0" applyBorder="0" applyAlignment="0" applyProtection="0"/>
    <xf numFmtId="0" fontId="38" fillId="40" borderId="0" applyNumberFormat="0" applyBorder="0" applyAlignment="0" applyProtection="0"/>
    <xf numFmtId="0" fontId="38" fillId="54"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38" fillId="55"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1" borderId="0" applyNumberFormat="0" applyBorder="0" applyAlignment="0" applyProtection="0"/>
    <xf numFmtId="0" fontId="39" fillId="55" borderId="0" applyNumberFormat="0" applyBorder="0" applyAlignment="0" applyProtection="0"/>
    <xf numFmtId="0" fontId="38" fillId="55" borderId="0" applyNumberFormat="0" applyBorder="0" applyAlignment="0" applyProtection="0"/>
    <xf numFmtId="0" fontId="39" fillId="56" borderId="0" applyNumberFormat="0" applyBorder="0" applyAlignment="0" applyProtection="0"/>
    <xf numFmtId="0" fontId="38" fillId="56" borderId="0" applyNumberFormat="0" applyBorder="0" applyAlignment="0" applyProtection="0"/>
    <xf numFmtId="0" fontId="18" fillId="0" borderId="0" applyNumberFormat="0" applyFill="0" applyBorder="0" applyAlignment="0" applyProtection="0"/>
    <xf numFmtId="0" fontId="40" fillId="46" borderId="20" applyNumberFormat="0" applyAlignment="0" applyProtection="0"/>
    <xf numFmtId="0" fontId="41" fillId="57" borderId="21"/>
    <xf numFmtId="0" fontId="42" fillId="58" borderId="22">
      <alignment horizontal="right" vertical="top" wrapText="1"/>
    </xf>
    <xf numFmtId="0" fontId="43" fillId="46" borderId="20" applyNumberFormat="0" applyAlignment="0" applyProtection="0"/>
    <xf numFmtId="0" fontId="41" fillId="0" borderId="19"/>
    <xf numFmtId="0" fontId="44" fillId="0" borderId="23" applyNumberFormat="0" applyFill="0" applyAlignment="0" applyProtection="0"/>
    <xf numFmtId="0" fontId="45" fillId="59" borderId="24" applyNumberFormat="0" applyAlignment="0" applyProtection="0"/>
    <xf numFmtId="0" fontId="46" fillId="59" borderId="24" applyNumberFormat="0" applyAlignment="0" applyProtection="0"/>
    <xf numFmtId="0" fontId="47" fillId="50" borderId="0">
      <alignment horizontal="center"/>
    </xf>
    <xf numFmtId="0" fontId="48" fillId="50" borderId="0">
      <alignment horizontal="center" vertical="center"/>
    </xf>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1" borderId="0" applyNumberFormat="0" applyBorder="0" applyAlignment="0" applyProtection="0"/>
    <xf numFmtId="0" fontId="38" fillId="55" borderId="0" applyNumberFormat="0" applyBorder="0" applyAlignment="0" applyProtection="0"/>
    <xf numFmtId="0" fontId="38" fillId="56" borderId="0" applyNumberFormat="0" applyBorder="0" applyAlignment="0" applyProtection="0"/>
    <xf numFmtId="0" fontId="18" fillId="60" borderId="0">
      <alignment horizontal="center" wrapText="1"/>
    </xf>
    <xf numFmtId="0" fontId="49" fillId="50" borderId="0">
      <alignment horizontal="center"/>
    </xf>
    <xf numFmtId="171" fontId="37" fillId="0" borderId="0" applyFont="0" applyFill="0" applyBorder="0" applyAlignment="0" applyProtection="0"/>
    <xf numFmtId="166" fontId="18" fillId="0" borderId="0" applyFont="0" applyFill="0" applyBorder="0" applyAlignment="0" applyProtection="0"/>
    <xf numFmtId="166" fontId="20" fillId="0" borderId="0" applyFont="0" applyFill="0" applyBorder="0" applyAlignment="0" applyProtection="0"/>
    <xf numFmtId="3" fontId="18" fillId="0" borderId="0" applyFont="0" applyFill="0" applyBorder="0" applyAlignment="0" applyProtection="0"/>
    <xf numFmtId="0" fontId="46" fillId="59" borderId="24" applyNumberFormat="0" applyAlignment="0" applyProtection="0"/>
    <xf numFmtId="172" fontId="18" fillId="0" borderId="0" applyFont="0" applyFill="0" applyBorder="0" applyAlignment="0" applyProtection="0"/>
    <xf numFmtId="0" fontId="50" fillId="51" borderId="21" applyBorder="0">
      <protection locked="0"/>
    </xf>
    <xf numFmtId="0" fontId="18" fillId="0" borderId="0" applyFont="0" applyFill="0" applyBorder="0" applyAlignment="0" applyProtection="0"/>
    <xf numFmtId="173" fontId="18" fillId="0" borderId="0" applyFont="0" applyFill="0" applyBorder="0" applyAlignment="0" applyProtection="0"/>
    <xf numFmtId="174" fontId="18" fillId="0" borderId="0" applyFont="0" applyFill="0" applyBorder="0" applyAlignment="0" applyProtection="0"/>
    <xf numFmtId="0" fontId="51" fillId="51" borderId="21">
      <protection locked="0"/>
    </xf>
    <xf numFmtId="0" fontId="18" fillId="51" borderId="19"/>
    <xf numFmtId="0" fontId="18" fillId="50" borderId="0"/>
    <xf numFmtId="175" fontId="18" fillId="0" borderId="0" applyFont="0" applyFill="0" applyBorder="0" applyAlignment="0" applyProtection="0"/>
    <xf numFmtId="0" fontId="52" fillId="0" borderId="0" applyNumberFormat="0" applyFill="0" applyBorder="0" applyAlignment="0" applyProtection="0"/>
    <xf numFmtId="2" fontId="18" fillId="0" borderId="0" applyFont="0" applyFill="0" applyBorder="0" applyAlignment="0" applyProtection="0"/>
    <xf numFmtId="0" fontId="53" fillId="50" borderId="19">
      <alignment horizontal="left"/>
    </xf>
    <xf numFmtId="0" fontId="36" fillId="50" borderId="0">
      <alignment horizontal="left"/>
    </xf>
    <xf numFmtId="0" fontId="54" fillId="0" borderId="23" applyNumberFormat="0" applyFill="0" applyAlignment="0" applyProtection="0"/>
    <xf numFmtId="0" fontId="55" fillId="35" borderId="0" applyNumberFormat="0" applyBorder="0" applyAlignment="0" applyProtection="0"/>
    <xf numFmtId="0" fontId="55" fillId="35" borderId="0" applyNumberFormat="0" applyBorder="0" applyAlignment="0" applyProtection="0"/>
    <xf numFmtId="0" fontId="42" fillId="61" borderId="0">
      <alignment horizontal="right" vertical="top" wrapText="1"/>
    </xf>
    <xf numFmtId="0" fontId="56" fillId="0" borderId="0" applyNumberFormat="0" applyFill="0" applyBorder="0" applyAlignment="0" applyProtection="0">
      <alignment vertical="top"/>
      <protection locked="0"/>
    </xf>
    <xf numFmtId="0" fontId="57" fillId="53" borderId="20" applyNumberFormat="0" applyAlignment="0" applyProtection="0"/>
    <xf numFmtId="0" fontId="57" fillId="53" borderId="20" applyNumberFormat="0" applyAlignment="0" applyProtection="0"/>
    <xf numFmtId="0" fontId="58" fillId="60" borderId="0">
      <alignment horizontal="center"/>
    </xf>
    <xf numFmtId="0" fontId="18" fillId="50" borderId="19">
      <alignment horizontal="centerContinuous" wrapText="1"/>
    </xf>
    <xf numFmtId="0" fontId="59" fillId="62" borderId="0">
      <alignment horizontal="center" wrapText="1"/>
    </xf>
    <xf numFmtId="171" fontId="37" fillId="0" borderId="0" applyFont="0" applyFill="0" applyBorder="0" applyAlignment="0" applyProtection="0"/>
    <xf numFmtId="0" fontId="60" fillId="0" borderId="11" applyNumberFormat="0" applyFill="0" applyAlignment="0" applyProtection="0"/>
    <xf numFmtId="0" fontId="61" fillId="0" borderId="25" applyNumberFormat="0" applyFill="0" applyAlignment="0" applyProtection="0"/>
    <xf numFmtId="0" fontId="62" fillId="0" borderId="12" applyNumberFormat="0" applyFill="0" applyAlignment="0" applyProtection="0"/>
    <xf numFmtId="0" fontId="62" fillId="0" borderId="0" applyNumberFormat="0" applyFill="0" applyBorder="0" applyAlignment="0" applyProtection="0"/>
    <xf numFmtId="0" fontId="41" fillId="50" borderId="26">
      <alignment wrapText="1"/>
    </xf>
    <xf numFmtId="0" fontId="41" fillId="50" borderId="15"/>
    <xf numFmtId="0" fontId="41" fillId="50" borderId="27"/>
    <xf numFmtId="0" fontId="41" fillId="50" borderId="28">
      <alignment horizontal="center" wrapText="1"/>
    </xf>
    <xf numFmtId="0" fontId="54" fillId="0" borderId="23" applyNumberFormat="0" applyFill="0" applyAlignment="0" applyProtection="0"/>
    <xf numFmtId="0" fontId="18" fillId="0" borderId="0" applyFont="0" applyFill="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4"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37" fillId="0" borderId="0"/>
    <xf numFmtId="0" fontId="20" fillId="0" borderId="0"/>
    <xf numFmtId="0" fontId="37" fillId="0" borderId="0"/>
    <xf numFmtId="0" fontId="37" fillId="0" borderId="0"/>
    <xf numFmtId="0" fontId="18" fillId="0" borderId="0"/>
    <xf numFmtId="0" fontId="37" fillId="0" borderId="0"/>
    <xf numFmtId="0" fontId="20" fillId="0" borderId="0"/>
    <xf numFmtId="0" fontId="37"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36" fillId="0" borderId="0"/>
    <xf numFmtId="0" fontId="20" fillId="64" borderId="29" applyNumberFormat="0" applyFont="0" applyAlignment="0" applyProtection="0"/>
    <xf numFmtId="0" fontId="20" fillId="64" borderId="29" applyNumberFormat="0" applyFont="0" applyAlignment="0" applyProtection="0"/>
    <xf numFmtId="0" fontId="37" fillId="64" borderId="29" applyNumberFormat="0" applyFont="0" applyAlignment="0" applyProtection="0"/>
    <xf numFmtId="0" fontId="65"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41" fillId="50" borderId="19"/>
    <xf numFmtId="0" fontId="48" fillId="50" borderId="0">
      <alignment horizontal="right"/>
    </xf>
    <xf numFmtId="0" fontId="66" fillId="62" borderId="0">
      <alignment horizontal="center"/>
    </xf>
    <xf numFmtId="0" fontId="67" fillId="61" borderId="19">
      <alignment horizontal="left" vertical="top" wrapText="1"/>
    </xf>
    <xf numFmtId="0" fontId="68" fillId="61" borderId="30">
      <alignment horizontal="left" vertical="top" wrapText="1"/>
    </xf>
    <xf numFmtId="0" fontId="67" fillId="61" borderId="31">
      <alignment horizontal="left" vertical="top" wrapText="1"/>
    </xf>
    <xf numFmtId="0" fontId="67" fillId="61" borderId="30">
      <alignment horizontal="left" vertical="top"/>
    </xf>
    <xf numFmtId="0" fontId="18" fillId="65" borderId="0" applyNumberFormat="0" applyFont="0" applyBorder="0" applyProtection="0">
      <alignment horizontal="left" vertical="center"/>
    </xf>
    <xf numFmtId="0" fontId="18" fillId="0" borderId="32" applyNumberFormat="0" applyFill="0" applyProtection="0">
      <alignment horizontal="left" vertical="center" wrapText="1" indent="1"/>
    </xf>
    <xf numFmtId="176" fontId="18" fillId="0" borderId="32"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6" fontId="18" fillId="0" borderId="0" applyFill="0" applyBorder="0" applyProtection="0">
      <alignment horizontal="right" vertical="center" wrapText="1"/>
    </xf>
    <xf numFmtId="177" fontId="18" fillId="0" borderId="0" applyFill="0" applyBorder="0" applyProtection="0">
      <alignment horizontal="right" vertical="center" wrapText="1"/>
    </xf>
    <xf numFmtId="0" fontId="18" fillId="0" borderId="33" applyNumberFormat="0" applyFill="0" applyProtection="0">
      <alignment horizontal="left" vertical="center" wrapText="1"/>
    </xf>
    <xf numFmtId="0" fontId="18" fillId="0" borderId="33" applyNumberFormat="0" applyFill="0" applyProtection="0">
      <alignment horizontal="left" vertical="center" wrapText="1" indent="1"/>
    </xf>
    <xf numFmtId="176" fontId="18" fillId="0" borderId="33"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9" fillId="0" borderId="0" applyNumberFormat="0" applyFill="0" applyBorder="0" applyProtection="0">
      <alignment horizontal="left" vertical="center" wrapText="1"/>
    </xf>
    <xf numFmtId="0" fontId="69" fillId="0" borderId="0" applyNumberFormat="0" applyFill="0" applyBorder="0" applyProtection="0">
      <alignment horizontal="left" vertical="center" wrapText="1"/>
    </xf>
    <xf numFmtId="0" fontId="70" fillId="0" borderId="0" applyNumberFormat="0" applyFill="0" applyBorder="0" applyProtection="0">
      <alignment vertical="center" wrapText="1"/>
    </xf>
    <xf numFmtId="0" fontId="18" fillId="0" borderId="34" applyNumberFormat="0" applyFont="0" applyFill="0" applyProtection="0">
      <alignment horizontal="center" vertical="center" wrapText="1"/>
    </xf>
    <xf numFmtId="0" fontId="69" fillId="0" borderId="34" applyNumberFormat="0" applyFill="0" applyProtection="0">
      <alignment horizontal="center" vertical="center" wrapText="1"/>
    </xf>
    <xf numFmtId="0" fontId="69" fillId="0" borderId="34" applyNumberFormat="0" applyFill="0" applyProtection="0">
      <alignment horizontal="center" vertical="center" wrapText="1"/>
    </xf>
    <xf numFmtId="0" fontId="18" fillId="0" borderId="32" applyNumberFormat="0" applyFill="0" applyProtection="0">
      <alignment horizontal="left" vertical="center" wrapText="1"/>
    </xf>
    <xf numFmtId="0" fontId="37" fillId="0" borderId="0"/>
    <xf numFmtId="0" fontId="71" fillId="0" borderId="0"/>
    <xf numFmtId="0" fontId="18" fillId="0" borderId="0"/>
    <xf numFmtId="0" fontId="18" fillId="0" borderId="0">
      <alignment horizontal="left" wrapText="1"/>
    </xf>
    <xf numFmtId="0" fontId="18" fillId="0" borderId="0">
      <alignment vertical="top"/>
    </xf>
    <xf numFmtId="0" fontId="72" fillId="0" borderId="35"/>
    <xf numFmtId="0" fontId="73" fillId="0" borderId="0"/>
    <xf numFmtId="0" fontId="74" fillId="0" borderId="0">
      <alignment horizontal="left" vertical="top"/>
    </xf>
    <xf numFmtId="0" fontId="47" fillId="50" borderId="0">
      <alignment horizontal="center"/>
    </xf>
    <xf numFmtId="0" fontId="75" fillId="0" borderId="0" applyNumberFormat="0" applyFill="0" applyBorder="0" applyAlignment="0" applyProtection="0"/>
    <xf numFmtId="0" fontId="76" fillId="0" borderId="0" applyNumberFormat="0" applyFill="0" applyBorder="0" applyAlignment="0" applyProtection="0"/>
    <xf numFmtId="0" fontId="77" fillId="0" borderId="0">
      <alignment vertical="top"/>
    </xf>
    <xf numFmtId="0" fontId="78" fillId="50" borderId="0"/>
    <xf numFmtId="0" fontId="79" fillId="0" borderId="0" applyNumberFormat="0" applyFill="0" applyBorder="0" applyAlignment="0" applyProtection="0"/>
    <xf numFmtId="0" fontId="80" fillId="0" borderId="11" applyNumberFormat="0" applyFill="0" applyAlignment="0" applyProtection="0"/>
    <xf numFmtId="0" fontId="81" fillId="0" borderId="25" applyNumberFormat="0" applyFill="0" applyAlignment="0" applyProtection="0"/>
    <xf numFmtId="0" fontId="82" fillId="0" borderId="12" applyNumberFormat="0" applyFill="0" applyAlignment="0" applyProtection="0"/>
    <xf numFmtId="0" fontId="82" fillId="0" borderId="0" applyNumberFormat="0" applyFill="0" applyBorder="0" applyAlignment="0" applyProtection="0"/>
    <xf numFmtId="0" fontId="79" fillId="0" borderId="0" applyNumberFormat="0" applyFill="0" applyBorder="0" applyAlignment="0" applyProtection="0"/>
    <xf numFmtId="0" fontId="83" fillId="0" borderId="13" applyNumberFormat="0" applyFill="0" applyAlignment="0" applyProtection="0"/>
    <xf numFmtId="0" fontId="84" fillId="0" borderId="13" applyNumberFormat="0" applyFill="0" applyAlignment="0" applyProtection="0"/>
    <xf numFmtId="0" fontId="85" fillId="46" borderId="36" applyNumberFormat="0" applyAlignment="0" applyProtection="0"/>
    <xf numFmtId="0" fontId="86" fillId="34" borderId="0" applyNumberFormat="0" applyBorder="0" applyAlignment="0" applyProtection="0"/>
    <xf numFmtId="0" fontId="87" fillId="35" borderId="0" applyNumberFormat="0" applyBorder="0" applyAlignment="0" applyProtection="0"/>
    <xf numFmtId="0" fontId="52" fillId="0" borderId="0" applyNumberFormat="0" applyFill="0" applyBorder="0" applyAlignment="0" applyProtection="0"/>
    <xf numFmtId="0" fontId="88" fillId="0" borderId="0" applyNumberForma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101" fillId="0" borderId="0" applyNumberFormat="0" applyFill="0" applyBorder="0" applyAlignment="0" applyProtection="0"/>
    <xf numFmtId="0" fontId="128" fillId="0" borderId="0"/>
    <xf numFmtId="0" fontId="128" fillId="0" borderId="0"/>
    <xf numFmtId="0" fontId="1" fillId="0" borderId="0"/>
    <xf numFmtId="0" fontId="2"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165" fontId="18" fillId="0" borderId="0" applyFont="0" applyFill="0" applyBorder="0" applyAlignment="0" applyProtection="0"/>
    <xf numFmtId="165" fontId="20" fillId="0" borderId="0" applyFont="0" applyFill="0" applyBorder="0" applyAlignment="0" applyProtection="0"/>
    <xf numFmtId="164" fontId="18" fillId="0" borderId="0" applyFont="0" applyFill="0" applyBorder="0" applyAlignment="0" applyProtection="0"/>
    <xf numFmtId="0" fontId="89" fillId="0" borderId="0" applyNumberFormat="0" applyFill="0" applyBorder="0" applyAlignment="0" applyProtection="0">
      <alignment vertical="top"/>
      <protection locked="0"/>
    </xf>
    <xf numFmtId="43" fontId="1" fillId="0" borderId="0" applyFont="0" applyFill="0" applyBorder="0" applyAlignment="0" applyProtection="0"/>
  </cellStyleXfs>
  <cellXfs count="219">
    <xf numFmtId="0" fontId="0" fillId="0" borderId="0" xfId="0"/>
    <xf numFmtId="0" fontId="0" fillId="0" borderId="0" xfId="0" applyAlignment="1">
      <alignment horizontal="center" textRotation="90" wrapText="1"/>
    </xf>
    <xf numFmtId="167" fontId="1" fillId="23" borderId="10" xfId="31" applyNumberFormat="1" applyBorder="1" applyAlignment="1">
      <alignment horizontal="center" vertical="center"/>
    </xf>
    <xf numFmtId="167" fontId="13" fillId="24" borderId="10" xfId="32" applyNumberFormat="1" applyFont="1" applyBorder="1" applyAlignment="1">
      <alignment horizontal="center" vertical="center"/>
    </xf>
    <xf numFmtId="167" fontId="1" fillId="11" borderId="10" xfId="19" applyNumberFormat="1" applyBorder="1" applyAlignment="1">
      <alignment horizontal="center" vertical="center"/>
    </xf>
    <xf numFmtId="167" fontId="13" fillId="21" borderId="0" xfId="29" applyNumberFormat="1" applyFont="1" applyAlignment="1">
      <alignment horizontal="center" vertical="center"/>
    </xf>
    <xf numFmtId="167" fontId="17" fillId="12" borderId="0" xfId="20" applyNumberFormat="1" applyBorder="1" applyAlignment="1">
      <alignment horizontal="center" vertical="center"/>
    </xf>
    <xf numFmtId="167" fontId="17" fillId="9" borderId="10" xfId="17" applyNumberFormat="1" applyBorder="1" applyAlignment="1">
      <alignment horizontal="center"/>
    </xf>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167" fontId="1" fillId="27" borderId="10" xfId="35" applyNumberFormat="1" applyBorder="1" applyAlignment="1">
      <alignment horizontal="center" vertical="center"/>
    </xf>
    <xf numFmtId="167" fontId="17" fillId="25" borderId="14" xfId="33" applyNumberFormat="1" applyBorder="1" applyAlignment="1">
      <alignment horizontal="center" vertical="center"/>
    </xf>
    <xf numFmtId="167" fontId="13" fillId="9" borderId="10" xfId="17" applyNumberFormat="1" applyFont="1" applyBorder="1" applyAlignment="1">
      <alignment horizontal="center"/>
    </xf>
    <xf numFmtId="0" fontId="0" fillId="0" borderId="0" xfId="0"/>
    <xf numFmtId="0" fontId="89" fillId="0" borderId="0" xfId="282" applyAlignment="1" applyProtection="1"/>
    <xf numFmtId="0" fontId="17" fillId="48" borderId="0" xfId="0" applyFont="1" applyFill="1" applyBorder="1" applyAlignment="1">
      <alignment horizontal="right" wrapText="1"/>
    </xf>
    <xf numFmtId="0" fontId="94" fillId="47" borderId="0" xfId="34" applyFont="1" applyFill="1" applyBorder="1" applyAlignment="1">
      <alignment horizontal="center" vertical="center"/>
    </xf>
    <xf numFmtId="0" fontId="94" fillId="47" borderId="0" xfId="34" applyFont="1" applyFill="1" applyBorder="1" applyAlignment="1">
      <alignment horizontal="center" vertical="center" wrapText="1"/>
    </xf>
    <xf numFmtId="169" fontId="94" fillId="47" borderId="0" xfId="74" applyNumberFormat="1" applyFont="1" applyFill="1" applyBorder="1" applyAlignment="1">
      <alignment horizontal="center" vertical="center" wrapText="1"/>
    </xf>
    <xf numFmtId="0" fontId="94" fillId="47" borderId="0" xfId="34" applyFont="1" applyFill="1" applyBorder="1" applyAlignment="1">
      <alignment horizontal="center" vertical="center" textRotation="90" wrapText="1"/>
    </xf>
    <xf numFmtId="10" fontId="94" fillId="47" borderId="0" xfId="73" applyNumberFormat="1" applyFont="1" applyFill="1" applyBorder="1" applyAlignment="1">
      <alignment horizontal="center" vertical="center" wrapText="1"/>
    </xf>
    <xf numFmtId="9" fontId="94" fillId="47" borderId="0" xfId="73" applyFont="1" applyFill="1" applyBorder="1" applyAlignment="1">
      <alignment horizontal="center" vertical="center" wrapText="1"/>
    </xf>
    <xf numFmtId="0" fontId="13" fillId="48" borderId="0" xfId="20" applyFont="1" applyFill="1" applyBorder="1"/>
    <xf numFmtId="0" fontId="19" fillId="48" borderId="0" xfId="18" applyFont="1" applyFill="1" applyBorder="1"/>
    <xf numFmtId="0" fontId="1" fillId="48" borderId="0" xfId="19" applyFill="1" applyBorder="1"/>
    <xf numFmtId="0" fontId="94" fillId="48" borderId="0" xfId="34" applyFont="1" applyFill="1" applyBorder="1" applyAlignment="1">
      <alignment horizontal="center" vertical="center"/>
    </xf>
    <xf numFmtId="0" fontId="0" fillId="48" borderId="0" xfId="0" applyFill="1" applyAlignment="1">
      <alignment horizontal="center"/>
    </xf>
    <xf numFmtId="0" fontId="0" fillId="48" borderId="0" xfId="0" applyFill="1" applyBorder="1" applyAlignment="1">
      <alignment horizontal="center" vertical="center"/>
    </xf>
    <xf numFmtId="0" fontId="0" fillId="48" borderId="0" xfId="0" applyFill="1" applyAlignment="1">
      <alignment horizontal="center" vertical="center"/>
    </xf>
    <xf numFmtId="0" fontId="0" fillId="11" borderId="37" xfId="19" applyFont="1" applyBorder="1" applyAlignment="1">
      <alignment horizontal="center" textRotation="90" wrapText="1"/>
    </xf>
    <xf numFmtId="0" fontId="0" fillId="11" borderId="38" xfId="19" applyFont="1" applyBorder="1" applyAlignment="1">
      <alignment horizontal="center" textRotation="90" wrapText="1"/>
    </xf>
    <xf numFmtId="0" fontId="13" fillId="12" borderId="38" xfId="20" applyFont="1" applyBorder="1" applyAlignment="1">
      <alignment horizontal="center" textRotation="90" wrapText="1"/>
    </xf>
    <xf numFmtId="0" fontId="13" fillId="9" borderId="38" xfId="17" applyFont="1" applyBorder="1" applyAlignment="1">
      <alignment horizontal="center" textRotation="90" wrapText="1"/>
    </xf>
    <xf numFmtId="3" fontId="1" fillId="26" borderId="10" xfId="34" applyNumberFormat="1" applyBorder="1" applyAlignment="1">
      <alignment horizontal="right" vertical="center"/>
    </xf>
    <xf numFmtId="167" fontId="17" fillId="25" borderId="0" xfId="33" applyNumberFormat="1" applyBorder="1" applyAlignment="1">
      <alignment horizontal="center" vertical="center"/>
    </xf>
    <xf numFmtId="0" fontId="94" fillId="47" borderId="0" xfId="0" applyFont="1" applyFill="1"/>
    <xf numFmtId="0" fontId="94" fillId="47" borderId="0" xfId="0" applyFont="1" applyFill="1" applyAlignment="1">
      <alignment horizontal="center" vertical="center"/>
    </xf>
    <xf numFmtId="9" fontId="94" fillId="47" borderId="0" xfId="73" applyFont="1" applyFill="1" applyAlignment="1">
      <alignment horizontal="center" vertical="center"/>
    </xf>
    <xf numFmtId="168" fontId="94" fillId="47" borderId="0" xfId="73" applyNumberFormat="1" applyFont="1" applyFill="1" applyAlignment="1">
      <alignment horizontal="center" vertical="center"/>
    </xf>
    <xf numFmtId="10" fontId="1" fillId="26" borderId="10" xfId="34" applyNumberFormat="1" applyBorder="1" applyAlignment="1">
      <alignment horizontal="right" vertical="center"/>
    </xf>
    <xf numFmtId="170" fontId="1" fillId="26" borderId="10" xfId="73" applyNumberFormat="1" applyFill="1" applyBorder="1" applyAlignment="1">
      <alignment horizontal="right" vertical="center"/>
    </xf>
    <xf numFmtId="9" fontId="94" fillId="47" borderId="0" xfId="73" applyNumberFormat="1" applyFont="1" applyFill="1" applyAlignment="1">
      <alignment horizontal="center" vertical="center"/>
    </xf>
    <xf numFmtId="0" fontId="13" fillId="48" borderId="0" xfId="17" applyFont="1" applyFill="1" applyBorder="1"/>
    <xf numFmtId="167" fontId="17" fillId="29" borderId="14" xfId="37" applyNumberFormat="1" applyBorder="1" applyAlignment="1">
      <alignment horizontal="center" vertical="center"/>
    </xf>
    <xf numFmtId="0" fontId="1" fillId="27" borderId="38" xfId="35" applyBorder="1" applyAlignment="1">
      <alignment horizontal="center" textRotation="90" wrapText="1"/>
    </xf>
    <xf numFmtId="0" fontId="17" fillId="25" borderId="37" xfId="33" applyBorder="1" applyAlignment="1">
      <alignment horizontal="center" textRotation="90" wrapText="1"/>
    </xf>
    <xf numFmtId="0" fontId="0" fillId="26" borderId="38" xfId="34" applyFont="1" applyBorder="1" applyAlignment="1">
      <alignment horizontal="center" textRotation="90" wrapText="1"/>
    </xf>
    <xf numFmtId="0" fontId="0" fillId="27" borderId="38" xfId="35" applyFont="1" applyBorder="1" applyAlignment="1">
      <alignment horizontal="center" textRotation="90" wrapText="1"/>
    </xf>
    <xf numFmtId="0" fontId="1" fillId="26" borderId="38" xfId="34" applyBorder="1" applyAlignment="1">
      <alignment horizontal="center" textRotation="90" wrapText="1"/>
    </xf>
    <xf numFmtId="0" fontId="17" fillId="28" borderId="37" xfId="36" applyBorder="1" applyAlignment="1">
      <alignment horizontal="center" textRotation="90" wrapText="1"/>
    </xf>
    <xf numFmtId="167" fontId="17" fillId="28" borderId="14" xfId="36" applyNumberFormat="1" applyBorder="1" applyAlignment="1">
      <alignment horizontal="center" vertical="center"/>
    </xf>
    <xf numFmtId="0" fontId="17" fillId="29" borderId="37" xfId="37" applyBorder="1" applyAlignment="1">
      <alignment horizontal="center" textRotation="90" wrapText="1"/>
    </xf>
    <xf numFmtId="0" fontId="13" fillId="29" borderId="39" xfId="37" applyFont="1" applyBorder="1" applyAlignment="1">
      <alignment horizontal="center" textRotation="90" wrapText="1"/>
    </xf>
    <xf numFmtId="167" fontId="13" fillId="29" borderId="0" xfId="37" applyNumberFormat="1" applyFont="1" applyBorder="1" applyAlignment="1">
      <alignment horizontal="center" vertical="center"/>
    </xf>
    <xf numFmtId="0" fontId="1" fillId="10" borderId="37" xfId="18" applyBorder="1" applyAlignment="1">
      <alignment horizontal="center" textRotation="90" wrapText="1"/>
    </xf>
    <xf numFmtId="0" fontId="1" fillId="10" borderId="38" xfId="18" applyBorder="1" applyAlignment="1">
      <alignment horizontal="center" textRotation="90" wrapText="1"/>
    </xf>
    <xf numFmtId="10" fontId="1" fillId="10" borderId="14" xfId="18" applyNumberFormat="1" applyBorder="1" applyAlignment="1">
      <alignment horizontal="center" vertical="center"/>
    </xf>
    <xf numFmtId="0" fontId="0" fillId="48" borderId="0" xfId="0" applyFill="1" applyAlignment="1">
      <alignment textRotation="90"/>
    </xf>
    <xf numFmtId="0" fontId="94" fillId="47" borderId="0" xfId="0" applyFont="1" applyFill="1" applyBorder="1"/>
    <xf numFmtId="167" fontId="95" fillId="47" borderId="0" xfId="31" applyNumberFormat="1" applyFont="1" applyFill="1" applyBorder="1" applyAlignment="1">
      <alignment horizontal="center" vertical="center" wrapText="1"/>
    </xf>
    <xf numFmtId="0" fontId="33" fillId="47" borderId="0" xfId="32" applyFont="1" applyFill="1" applyBorder="1" applyAlignment="1">
      <alignment horizontal="center" vertical="center" wrapText="1"/>
    </xf>
    <xf numFmtId="167" fontId="94" fillId="47" borderId="0" xfId="31" applyNumberFormat="1" applyFont="1" applyFill="1" applyBorder="1" applyAlignment="1">
      <alignment horizontal="center" vertical="center" wrapText="1"/>
    </xf>
    <xf numFmtId="0" fontId="94" fillId="47" borderId="0" xfId="31" applyFont="1" applyFill="1" applyBorder="1" applyAlignment="1">
      <alignment horizontal="center" vertical="center" wrapText="1"/>
    </xf>
    <xf numFmtId="1" fontId="94" fillId="47" borderId="0" xfId="31" applyNumberFormat="1" applyFont="1" applyFill="1" applyBorder="1" applyAlignment="1">
      <alignment horizontal="center" vertical="center" wrapText="1"/>
    </xf>
    <xf numFmtId="1" fontId="33" fillId="47" borderId="0" xfId="32" applyNumberFormat="1" applyFont="1" applyFill="1" applyBorder="1" applyAlignment="1">
      <alignment horizontal="center" vertical="center" wrapText="1"/>
    </xf>
    <xf numFmtId="0" fontId="0" fillId="23" borderId="38" xfId="31" applyFont="1" applyBorder="1" applyAlignment="1">
      <alignment horizontal="center" textRotation="90" wrapText="1"/>
    </xf>
    <xf numFmtId="0" fontId="13" fillId="24" borderId="38" xfId="32" applyFont="1" applyBorder="1" applyAlignment="1">
      <alignment horizontal="center" textRotation="90" wrapText="1"/>
    </xf>
    <xf numFmtId="0" fontId="13" fillId="21" borderId="39" xfId="29" applyFont="1" applyBorder="1" applyAlignment="1">
      <alignment horizontal="center" textRotation="90" wrapText="1"/>
    </xf>
    <xf numFmtId="2" fontId="93" fillId="0" borderId="0" xfId="0" applyNumberFormat="1" applyFont="1" applyAlignment="1">
      <alignment horizontal="right"/>
    </xf>
    <xf numFmtId="167" fontId="93" fillId="0" borderId="0" xfId="0" applyNumberFormat="1" applyFont="1" applyAlignment="1">
      <alignment horizontal="right"/>
    </xf>
    <xf numFmtId="1" fontId="93" fillId="0" borderId="0" xfId="0" applyNumberFormat="1" applyFont="1" applyAlignment="1">
      <alignment horizontal="right"/>
    </xf>
    <xf numFmtId="0" fontId="96" fillId="0" borderId="0" xfId="0" applyFont="1"/>
    <xf numFmtId="0" fontId="96" fillId="0" borderId="0" xfId="0" applyFont="1" applyAlignment="1">
      <alignment horizontal="center" vertical="center" wrapText="1"/>
    </xf>
    <xf numFmtId="0" fontId="94" fillId="47" borderId="0" xfId="34" applyFont="1" applyFill="1" applyBorder="1" applyAlignment="1">
      <alignment horizontal="center" wrapText="1"/>
    </xf>
    <xf numFmtId="0" fontId="0" fillId="48" borderId="0" xfId="0" applyFill="1" applyBorder="1" applyAlignment="1">
      <alignment horizontal="center"/>
    </xf>
    <xf numFmtId="0" fontId="13" fillId="48" borderId="0" xfId="32" applyFont="1" applyFill="1" applyBorder="1"/>
    <xf numFmtId="0" fontId="0" fillId="48" borderId="0" xfId="0" applyFill="1" applyAlignment="1"/>
    <xf numFmtId="0" fontId="0" fillId="48" borderId="0" xfId="0" applyFill="1" applyAlignment="1">
      <alignment horizontal="center" wrapText="1"/>
    </xf>
    <xf numFmtId="167" fontId="0" fillId="48" borderId="0" xfId="0" applyNumberFormat="1" applyFill="1"/>
    <xf numFmtId="0" fontId="0" fillId="48" borderId="0" xfId="0" applyFill="1" applyAlignment="1">
      <alignment horizontal="center" textRotation="90" wrapText="1"/>
    </xf>
    <xf numFmtId="0" fontId="34" fillId="48" borderId="0" xfId="0" applyFont="1" applyFill="1"/>
    <xf numFmtId="0" fontId="34" fillId="0" borderId="0" xfId="0" applyFont="1"/>
    <xf numFmtId="0" fontId="92" fillId="48" borderId="0" xfId="0" applyFont="1" applyFill="1" applyBorder="1" applyAlignment="1">
      <alignment vertical="center" wrapText="1"/>
    </xf>
    <xf numFmtId="0" fontId="91" fillId="48" borderId="0" xfId="0" applyFont="1" applyFill="1" applyBorder="1" applyAlignment="1">
      <alignment horizontal="center" vertical="center" wrapText="1"/>
    </xf>
    <xf numFmtId="0" fontId="99" fillId="0" borderId="0" xfId="282" applyFont="1" applyAlignment="1" applyProtection="1"/>
    <xf numFmtId="0" fontId="100" fillId="0" borderId="19" xfId="0" applyFont="1" applyFill="1" applyBorder="1" applyAlignment="1">
      <alignment vertical="top" wrapText="1"/>
    </xf>
    <xf numFmtId="0" fontId="100" fillId="48" borderId="0" xfId="0" applyFont="1" applyFill="1"/>
    <xf numFmtId="0" fontId="100" fillId="68" borderId="19" xfId="0" applyFont="1" applyFill="1" applyBorder="1" applyAlignment="1">
      <alignment vertical="top" wrapText="1"/>
    </xf>
    <xf numFmtId="0" fontId="100" fillId="47" borderId="19" xfId="0" applyFont="1" applyFill="1" applyBorder="1" applyAlignment="1">
      <alignment vertical="top" wrapText="1"/>
    </xf>
    <xf numFmtId="0" fontId="99" fillId="0" borderId="0" xfId="282" quotePrefix="1" applyFont="1" applyAlignment="1" applyProtection="1"/>
    <xf numFmtId="0" fontId="96" fillId="0" borderId="0" xfId="0" applyFont="1" applyAlignment="1">
      <alignment vertical="center"/>
    </xf>
    <xf numFmtId="0" fontId="89" fillId="0" borderId="19" xfId="282" applyFill="1" applyBorder="1" applyAlignment="1" applyProtection="1">
      <alignment vertical="top" wrapText="1"/>
    </xf>
    <xf numFmtId="0" fontId="103" fillId="47" borderId="0" xfId="0" applyFont="1" applyFill="1" applyBorder="1" applyAlignment="1">
      <alignment horizontal="left" vertical="center" wrapText="1" indent="16"/>
    </xf>
    <xf numFmtId="0" fontId="104" fillId="47" borderId="0" xfId="0" applyFont="1" applyFill="1" applyBorder="1" applyAlignment="1">
      <alignment horizontal="right" wrapText="1"/>
    </xf>
    <xf numFmtId="0" fontId="93" fillId="48" borderId="0" xfId="0" applyFont="1" applyFill="1" applyBorder="1" applyAlignment="1">
      <alignment horizontal="left" wrapText="1" indent="1"/>
    </xf>
    <xf numFmtId="0" fontId="89" fillId="0" borderId="0" xfId="282" applyFill="1" applyBorder="1" applyAlignment="1" applyProtection="1">
      <alignment horizontal="left" vertical="center" wrapText="1" indent="1"/>
    </xf>
    <xf numFmtId="0" fontId="27" fillId="48" borderId="0" xfId="0" applyFont="1" applyFill="1" applyBorder="1" applyAlignment="1">
      <alignment horizontal="left" indent="1"/>
    </xf>
    <xf numFmtId="0" fontId="0" fillId="48" borderId="0" xfId="0" applyFill="1" applyBorder="1" applyAlignment="1">
      <alignment horizontal="left" wrapText="1" indent="1"/>
    </xf>
    <xf numFmtId="0" fontId="0" fillId="48" borderId="0" xfId="0" applyFill="1" applyBorder="1" applyAlignment="1">
      <alignment horizontal="left" indent="1"/>
    </xf>
    <xf numFmtId="0" fontId="97" fillId="48" borderId="19" xfId="0" applyFont="1" applyFill="1" applyBorder="1" applyAlignment="1">
      <alignment horizontal="left" wrapText="1" indent="1"/>
    </xf>
    <xf numFmtId="0" fontId="34" fillId="48" borderId="0" xfId="0" applyFont="1" applyFill="1" applyBorder="1" applyAlignment="1">
      <alignment horizontal="left" indent="1"/>
    </xf>
    <xf numFmtId="0" fontId="89" fillId="48" borderId="0" xfId="282" applyFill="1" applyAlignment="1" applyProtection="1">
      <alignment horizontal="left" indent="1"/>
    </xf>
    <xf numFmtId="0" fontId="90" fillId="48" borderId="0" xfId="0" applyFont="1" applyFill="1" applyBorder="1" applyAlignment="1">
      <alignment horizontal="left" indent="1"/>
    </xf>
    <xf numFmtId="0" fontId="90" fillId="48" borderId="0" xfId="0" applyFont="1" applyFill="1" applyBorder="1" applyAlignment="1">
      <alignment horizontal="left" wrapText="1" indent="1"/>
    </xf>
    <xf numFmtId="0" fontId="103" fillId="47" borderId="0" xfId="0" applyFont="1" applyFill="1" applyBorder="1" applyAlignment="1">
      <alignment horizontal="center" vertical="center" wrapText="1"/>
    </xf>
    <xf numFmtId="0" fontId="103" fillId="47" borderId="0" xfId="0" applyFont="1" applyFill="1" applyBorder="1" applyAlignment="1">
      <alignment vertical="center" wrapText="1"/>
    </xf>
    <xf numFmtId="0" fontId="102" fillId="48" borderId="18" xfId="3" applyFont="1" applyFill="1" applyBorder="1" applyAlignment="1">
      <alignment horizontal="center" textRotation="90" wrapText="1"/>
    </xf>
    <xf numFmtId="0" fontId="29" fillId="48" borderId="18" xfId="2" applyFont="1" applyFill="1" applyBorder="1" applyAlignment="1">
      <alignment horizontal="center" textRotation="90" wrapText="1"/>
    </xf>
    <xf numFmtId="0" fontId="35" fillId="48" borderId="18" xfId="3" applyFont="1" applyFill="1" applyBorder="1" applyAlignment="1">
      <alignment horizontal="center" textRotation="90" wrapText="1"/>
    </xf>
    <xf numFmtId="0" fontId="32" fillId="48" borderId="18" xfId="2" applyFont="1" applyFill="1" applyBorder="1" applyAlignment="1">
      <alignment horizontal="center" textRotation="90" wrapText="1"/>
    </xf>
    <xf numFmtId="0" fontId="31" fillId="48" borderId="18" xfId="2" applyFont="1" applyFill="1" applyBorder="1" applyAlignment="1">
      <alignment horizontal="center" textRotation="90" wrapText="1"/>
    </xf>
    <xf numFmtId="0" fontId="105" fillId="48" borderId="0" xfId="3" applyFont="1" applyFill="1" applyBorder="1" applyAlignment="1">
      <alignment horizontal="left" indent="1"/>
    </xf>
    <xf numFmtId="0" fontId="105" fillId="48" borderId="0" xfId="3" applyFont="1" applyFill="1" applyBorder="1" applyAlignment="1"/>
    <xf numFmtId="0" fontId="5" fillId="48" borderId="0" xfId="3" applyFont="1" applyFill="1" applyBorder="1"/>
    <xf numFmtId="0" fontId="27" fillId="48" borderId="16" xfId="0" applyFont="1" applyFill="1" applyBorder="1" applyAlignment="1">
      <alignment horizontal="left" indent="1"/>
    </xf>
    <xf numFmtId="0" fontId="28" fillId="48" borderId="17" xfId="3" applyFont="1" applyFill="1" applyBorder="1" applyAlignment="1">
      <alignment horizontal="left" indent="1"/>
    </xf>
    <xf numFmtId="49" fontId="0" fillId="0" borderId="0" xfId="0" applyNumberFormat="1"/>
    <xf numFmtId="2" fontId="93" fillId="0" borderId="0" xfId="73" applyNumberFormat="1" applyFont="1" applyAlignment="1">
      <alignment horizontal="right"/>
    </xf>
    <xf numFmtId="2" fontId="94" fillId="47" borderId="0" xfId="73" applyNumberFormat="1" applyFont="1" applyFill="1" applyBorder="1" applyAlignment="1">
      <alignment horizontal="center" vertical="center" wrapText="1"/>
    </xf>
    <xf numFmtId="0" fontId="0" fillId="74" borderId="38" xfId="31" applyFont="1" applyFill="1" applyBorder="1" applyAlignment="1">
      <alignment horizontal="center" textRotation="90" wrapText="1"/>
    </xf>
    <xf numFmtId="2" fontId="1" fillId="74" borderId="10" xfId="31" applyNumberFormat="1" applyFill="1" applyBorder="1" applyAlignment="1">
      <alignment horizontal="right" vertical="center"/>
    </xf>
    <xf numFmtId="3" fontId="0" fillId="26" borderId="38" xfId="34" applyNumberFormat="1" applyFont="1" applyBorder="1" applyAlignment="1">
      <alignment horizontal="center" textRotation="90"/>
    </xf>
    <xf numFmtId="3" fontId="0" fillId="26" borderId="38" xfId="34" applyNumberFormat="1" applyFont="1" applyBorder="1" applyAlignment="1">
      <alignment horizontal="center" textRotation="90" wrapText="1"/>
    </xf>
    <xf numFmtId="1" fontId="1" fillId="67" borderId="10" xfId="35" applyNumberFormat="1" applyFill="1" applyBorder="1" applyAlignment="1">
      <alignment horizontal="right" vertical="center"/>
    </xf>
    <xf numFmtId="1" fontId="94" fillId="47" borderId="0" xfId="74" applyNumberFormat="1" applyFont="1" applyFill="1" applyBorder="1" applyAlignment="1">
      <alignment horizontal="right" vertical="center" wrapText="1"/>
    </xf>
    <xf numFmtId="167" fontId="1" fillId="27" borderId="14" xfId="35" applyNumberFormat="1" applyBorder="1" applyAlignment="1">
      <alignment horizontal="center" vertical="center"/>
    </xf>
    <xf numFmtId="0" fontId="0" fillId="27" borderId="37" xfId="35" applyFont="1" applyBorder="1" applyAlignment="1">
      <alignment horizontal="center" textRotation="90" wrapText="1"/>
    </xf>
    <xf numFmtId="2" fontId="1" fillId="26" borderId="10" xfId="34" applyNumberFormat="1" applyBorder="1" applyAlignment="1">
      <alignment horizontal="right" vertical="center"/>
    </xf>
    <xf numFmtId="0" fontId="0" fillId="10" borderId="38" xfId="18" applyFont="1" applyBorder="1" applyAlignment="1">
      <alignment horizontal="center" textRotation="90" wrapText="1"/>
    </xf>
    <xf numFmtId="0" fontId="35" fillId="48" borderId="18" xfId="4" applyFont="1" applyFill="1" applyBorder="1" applyAlignment="1">
      <alignment horizontal="center" textRotation="90" wrapText="1"/>
    </xf>
    <xf numFmtId="0" fontId="109" fillId="48" borderId="18" xfId="4" applyFont="1" applyFill="1" applyBorder="1" applyAlignment="1">
      <alignment horizontal="center" textRotation="90" wrapText="1"/>
    </xf>
    <xf numFmtId="0" fontId="110" fillId="48" borderId="18" xfId="2" applyFont="1" applyFill="1" applyBorder="1" applyAlignment="1">
      <alignment horizontal="center" textRotation="90" wrapText="1"/>
    </xf>
    <xf numFmtId="0" fontId="111" fillId="48" borderId="18" xfId="4" applyFont="1" applyFill="1" applyBorder="1" applyAlignment="1">
      <alignment horizontal="center" textRotation="90" wrapText="1"/>
    </xf>
    <xf numFmtId="0" fontId="0" fillId="73" borderId="0" xfId="0" applyFill="1" applyAlignment="1">
      <alignment horizontal="center" textRotation="90" wrapText="1"/>
    </xf>
    <xf numFmtId="0" fontId="112" fillId="0" borderId="0" xfId="0" applyFont="1" applyAlignment="1">
      <alignment horizontal="center" vertical="center" wrapText="1"/>
    </xf>
    <xf numFmtId="0" fontId="0" fillId="76" borderId="0" xfId="0" applyFill="1" applyAlignment="1">
      <alignment horizontal="center" textRotation="90" wrapText="1"/>
    </xf>
    <xf numFmtId="0" fontId="16" fillId="48" borderId="41" xfId="0" applyFont="1" applyFill="1" applyBorder="1"/>
    <xf numFmtId="0" fontId="27" fillId="48" borderId="42" xfId="0" applyFont="1" applyFill="1" applyBorder="1" applyAlignment="1">
      <alignment horizontal="left" indent="1"/>
    </xf>
    <xf numFmtId="0" fontId="27" fillId="48" borderId="43" xfId="0" applyFont="1" applyFill="1" applyBorder="1" applyAlignment="1">
      <alignment horizontal="left" indent="1"/>
    </xf>
    <xf numFmtId="0" fontId="16" fillId="48" borderId="44" xfId="0" applyFont="1" applyFill="1" applyBorder="1"/>
    <xf numFmtId="0" fontId="16" fillId="48" borderId="45" xfId="0" applyFont="1" applyFill="1" applyBorder="1"/>
    <xf numFmtId="0" fontId="27" fillId="48" borderId="46" xfId="0" applyFont="1" applyFill="1" applyBorder="1" applyAlignment="1">
      <alignment horizontal="left" indent="1"/>
    </xf>
    <xf numFmtId="0" fontId="27" fillId="48" borderId="47" xfId="0" applyFont="1" applyFill="1" applyBorder="1" applyAlignment="1">
      <alignment horizontal="left" indent="1"/>
    </xf>
    <xf numFmtId="0" fontId="94" fillId="73" borderId="0" xfId="0" applyFont="1" applyFill="1" applyAlignment="1">
      <alignment horizontal="center" vertical="center"/>
    </xf>
    <xf numFmtId="0" fontId="0" fillId="48" borderId="0" xfId="19" applyFont="1" applyFill="1" applyBorder="1"/>
    <xf numFmtId="0" fontId="34" fillId="0" borderId="0" xfId="0" applyFont="1" applyFill="1" applyBorder="1" applyAlignment="1">
      <alignment horizontal="left" vertical="center" wrapText="1" indent="1"/>
    </xf>
    <xf numFmtId="0" fontId="0" fillId="0" borderId="0" xfId="0" applyFill="1"/>
    <xf numFmtId="0" fontId="0" fillId="75" borderId="0" xfId="0" applyFill="1" applyAlignment="1">
      <alignment horizontal="center" textRotation="90" wrapText="1"/>
    </xf>
    <xf numFmtId="1" fontId="94" fillId="47" borderId="0" xfId="73" applyNumberFormat="1" applyFont="1" applyFill="1" applyBorder="1" applyAlignment="1">
      <alignment horizontal="center" vertical="center" wrapText="1"/>
    </xf>
    <xf numFmtId="10" fontId="114" fillId="47" borderId="0" xfId="73" applyNumberFormat="1" applyFont="1" applyFill="1" applyBorder="1" applyAlignment="1">
      <alignment horizontal="center" vertical="center" wrapText="1"/>
    </xf>
    <xf numFmtId="2" fontId="114" fillId="47" borderId="0" xfId="73" applyNumberFormat="1" applyFont="1" applyFill="1" applyBorder="1" applyAlignment="1">
      <alignment horizontal="center" vertical="center" wrapText="1"/>
    </xf>
    <xf numFmtId="0" fontId="113" fillId="11" borderId="38" xfId="19" applyFont="1" applyBorder="1" applyAlignment="1">
      <alignment horizontal="center" textRotation="90" wrapText="1"/>
    </xf>
    <xf numFmtId="167" fontId="113" fillId="11" borderId="10" xfId="19" applyNumberFormat="1" applyFont="1" applyBorder="1" applyAlignment="1">
      <alignment horizontal="center" vertical="center"/>
    </xf>
    <xf numFmtId="0" fontId="115" fillId="12" borderId="38" xfId="20" applyFont="1" applyBorder="1" applyAlignment="1">
      <alignment horizontal="center" textRotation="90" wrapText="1"/>
    </xf>
    <xf numFmtId="0" fontId="116" fillId="0" borderId="19" xfId="0" applyFont="1" applyFill="1" applyBorder="1" applyAlignment="1">
      <alignment horizontal="left" vertical="top" wrapText="1" indent="1"/>
    </xf>
    <xf numFmtId="0" fontId="117" fillId="0" borderId="0" xfId="0" applyFont="1" applyAlignment="1">
      <alignment horizontal="center" vertical="center" wrapText="1"/>
    </xf>
    <xf numFmtId="0" fontId="118" fillId="0" borderId="0" xfId="0" applyFont="1" applyFill="1" applyAlignment="1">
      <alignment horizontal="center" textRotation="90" wrapText="1"/>
    </xf>
    <xf numFmtId="0" fontId="118" fillId="0" borderId="0" xfId="0" applyFont="1" applyAlignment="1">
      <alignment horizontal="center" textRotation="90" wrapText="1"/>
    </xf>
    <xf numFmtId="0" fontId="119" fillId="0" borderId="0" xfId="0" applyFont="1" applyFill="1" applyAlignment="1">
      <alignment horizontal="center" textRotation="90" wrapText="1"/>
    </xf>
    <xf numFmtId="0" fontId="120" fillId="0" borderId="0" xfId="0" applyFont="1" applyAlignment="1">
      <alignment horizontal="center" vertical="center" wrapText="1"/>
    </xf>
    <xf numFmtId="0" fontId="121" fillId="0" borderId="19" xfId="0" applyFont="1" applyFill="1" applyBorder="1" applyAlignment="1">
      <alignment horizontal="left" vertical="top" wrapText="1" indent="1"/>
    </xf>
    <xf numFmtId="0" fontId="122" fillId="66" borderId="19" xfId="0" applyFont="1" applyFill="1" applyBorder="1" applyAlignment="1">
      <alignment vertical="top" wrapText="1"/>
    </xf>
    <xf numFmtId="0" fontId="122" fillId="0" borderId="19" xfId="0" applyFont="1" applyFill="1" applyBorder="1" applyAlignment="1">
      <alignment vertical="top" wrapText="1"/>
    </xf>
    <xf numFmtId="0" fontId="123" fillId="0" borderId="19" xfId="276" applyFont="1" applyFill="1" applyBorder="1" applyAlignment="1">
      <alignment vertical="top" wrapText="1"/>
    </xf>
    <xf numFmtId="0" fontId="122" fillId="67" borderId="19" xfId="0" applyFont="1" applyFill="1" applyBorder="1" applyAlignment="1">
      <alignment vertical="top" wrapText="1"/>
    </xf>
    <xf numFmtId="0" fontId="122" fillId="73" borderId="19" xfId="0" applyFont="1" applyFill="1" applyBorder="1" applyAlignment="1">
      <alignment vertical="top" wrapText="1"/>
    </xf>
    <xf numFmtId="0" fontId="122" fillId="68" borderId="19" xfId="0" applyFont="1" applyFill="1" applyBorder="1" applyAlignment="1">
      <alignment vertical="top" wrapText="1"/>
    </xf>
    <xf numFmtId="0" fontId="122" fillId="75" borderId="19" xfId="0" applyFont="1" applyFill="1" applyBorder="1" applyAlignment="1">
      <alignment vertical="top" wrapText="1"/>
    </xf>
    <xf numFmtId="0" fontId="125" fillId="48" borderId="0" xfId="0" applyFont="1" applyFill="1"/>
    <xf numFmtId="0" fontId="126" fillId="0" borderId="40" xfId="0" applyFont="1" applyFill="1" applyBorder="1" applyAlignment="1">
      <alignment horizontal="center"/>
    </xf>
    <xf numFmtId="0" fontId="127" fillId="48" borderId="0" xfId="0" applyFont="1" applyFill="1"/>
    <xf numFmtId="0" fontId="69" fillId="0" borderId="40" xfId="0" applyFont="1" applyFill="1" applyBorder="1" applyAlignment="1">
      <alignment horizontal="left" vertical="center"/>
    </xf>
    <xf numFmtId="2" fontId="93" fillId="0" borderId="0" xfId="0" applyNumberFormat="1" applyFont="1" applyFill="1" applyAlignment="1">
      <alignment horizontal="right"/>
    </xf>
    <xf numFmtId="167" fontId="93" fillId="0" borderId="0" xfId="0" applyNumberFormat="1" applyFont="1" applyFill="1" applyAlignment="1">
      <alignment horizontal="right"/>
    </xf>
    <xf numFmtId="1" fontId="93" fillId="0" borderId="0" xfId="0" applyNumberFormat="1" applyFont="1" applyFill="1" applyAlignment="1">
      <alignment horizontal="right"/>
    </xf>
    <xf numFmtId="0" fontId="14" fillId="73" borderId="0" xfId="0" applyFont="1" applyFill="1" applyAlignment="1">
      <alignment horizontal="center" vertical="center"/>
    </xf>
    <xf numFmtId="0" fontId="129" fillId="48" borderId="18" xfId="3" applyFont="1" applyFill="1" applyBorder="1" applyAlignment="1">
      <alignment horizontal="center" textRotation="90" wrapText="1"/>
    </xf>
    <xf numFmtId="167" fontId="26" fillId="78" borderId="16" xfId="0" applyNumberFormat="1" applyFont="1" applyFill="1" applyBorder="1" applyAlignment="1">
      <alignment horizontal="center" vertical="center"/>
    </xf>
    <xf numFmtId="167" fontId="26" fillId="67" borderId="16" xfId="0" applyNumberFormat="1" applyFont="1" applyFill="1" applyBorder="1" applyAlignment="1">
      <alignment horizontal="center" vertical="center"/>
    </xf>
    <xf numFmtId="167" fontId="26" fillId="79" borderId="16" xfId="0" applyNumberFormat="1" applyFont="1" applyFill="1" applyBorder="1" applyAlignment="1">
      <alignment horizontal="center" vertical="center"/>
    </xf>
    <xf numFmtId="167" fontId="26" fillId="80" borderId="16" xfId="0" applyNumberFormat="1" applyFont="1" applyFill="1" applyBorder="1" applyAlignment="1">
      <alignment horizontal="center" vertical="center"/>
    </xf>
    <xf numFmtId="0" fontId="30" fillId="0" borderId="18" xfId="3" applyFont="1" applyFill="1" applyBorder="1" applyAlignment="1">
      <alignment horizontal="center" textRotation="90" wrapText="1"/>
    </xf>
    <xf numFmtId="167" fontId="26" fillId="78" borderId="49" xfId="0" applyNumberFormat="1" applyFont="1" applyFill="1" applyBorder="1" applyAlignment="1">
      <alignment horizontal="center" vertical="center"/>
    </xf>
    <xf numFmtId="167" fontId="26" fillId="78" borderId="50" xfId="0" applyNumberFormat="1" applyFont="1" applyFill="1" applyBorder="1" applyAlignment="1">
      <alignment horizontal="center" vertical="center"/>
    </xf>
    <xf numFmtId="167" fontId="26" fillId="49" borderId="48" xfId="0" applyNumberFormat="1" applyFont="1" applyFill="1" applyBorder="1" applyAlignment="1">
      <alignment horizontal="center" vertical="center"/>
    </xf>
    <xf numFmtId="167" fontId="26" fillId="79" borderId="50" xfId="0" applyNumberFormat="1" applyFont="1" applyFill="1" applyBorder="1" applyAlignment="1">
      <alignment horizontal="center" vertical="center"/>
    </xf>
    <xf numFmtId="167" fontId="26" fillId="79" borderId="49" xfId="0" applyNumberFormat="1" applyFont="1" applyFill="1" applyBorder="1" applyAlignment="1">
      <alignment horizontal="center" vertical="center"/>
    </xf>
    <xf numFmtId="167" fontId="26" fillId="80" borderId="50" xfId="0" applyNumberFormat="1" applyFont="1" applyFill="1" applyBorder="1" applyAlignment="1">
      <alignment horizontal="center" vertical="center"/>
    </xf>
    <xf numFmtId="167" fontId="26" fillId="80" borderId="49" xfId="0" applyNumberFormat="1" applyFont="1" applyFill="1" applyBorder="1" applyAlignment="1">
      <alignment horizontal="center" vertical="center"/>
    </xf>
    <xf numFmtId="167" fontId="36" fillId="49" borderId="48" xfId="0" applyNumberFormat="1" applyFont="1" applyFill="1" applyBorder="1" applyAlignment="1">
      <alignment horizontal="center" vertical="center"/>
    </xf>
    <xf numFmtId="0" fontId="14" fillId="48" borderId="0" xfId="0" applyFont="1" applyFill="1"/>
    <xf numFmtId="0" fontId="100" fillId="48" borderId="0" xfId="0" applyFont="1" applyFill="1" applyAlignment="1">
      <alignment horizontal="center" vertical="center"/>
    </xf>
    <xf numFmtId="167" fontId="1" fillId="11" borderId="14" xfId="19" applyNumberFormat="1" applyBorder="1" applyAlignment="1">
      <alignment horizontal="center" vertical="center"/>
    </xf>
    <xf numFmtId="0" fontId="13" fillId="12" borderId="51" xfId="20" applyFont="1" applyBorder="1" applyAlignment="1">
      <alignment horizontal="center" textRotation="90" wrapText="1"/>
    </xf>
    <xf numFmtId="49" fontId="0" fillId="69" borderId="0" xfId="0" applyNumberFormat="1" applyFill="1"/>
    <xf numFmtId="0" fontId="100" fillId="73" borderId="0" xfId="0" applyFont="1" applyFill="1" applyAlignment="1">
      <alignment horizontal="center" textRotation="90" wrapText="1"/>
    </xf>
    <xf numFmtId="0" fontId="132" fillId="0" borderId="0" xfId="0" applyFont="1" applyAlignment="1">
      <alignment horizontal="center" vertical="center" wrapText="1"/>
    </xf>
    <xf numFmtId="0" fontId="133" fillId="48" borderId="16" xfId="0" applyFont="1" applyFill="1" applyBorder="1" applyAlignment="1">
      <alignment horizontal="left" indent="1"/>
    </xf>
    <xf numFmtId="0" fontId="89" fillId="0" borderId="19" xfId="282" applyFill="1" applyBorder="1" applyAlignment="1" applyProtection="1">
      <alignment horizontal="left" vertical="top" wrapText="1" indent="1"/>
    </xf>
    <xf numFmtId="0" fontId="118" fillId="73" borderId="0" xfId="0" applyFont="1" applyFill="1" applyAlignment="1">
      <alignment horizontal="center" textRotation="90" wrapText="1"/>
    </xf>
    <xf numFmtId="0" fontId="19" fillId="48" borderId="0" xfId="0" applyFont="1" applyFill="1"/>
    <xf numFmtId="1" fontId="135" fillId="0" borderId="0" xfId="0" applyNumberFormat="1" applyFont="1" applyFill="1" applyAlignment="1">
      <alignment horizontal="right"/>
    </xf>
    <xf numFmtId="0" fontId="14" fillId="0" borderId="0" xfId="0" applyFont="1" applyFill="1"/>
    <xf numFmtId="2" fontId="135" fillId="0" borderId="0" xfId="0" applyNumberFormat="1" applyFont="1" applyFill="1" applyAlignment="1">
      <alignment horizontal="right"/>
    </xf>
    <xf numFmtId="167" fontId="135" fillId="0" borderId="0" xfId="0" applyNumberFormat="1" applyFont="1" applyFill="1" applyAlignment="1">
      <alignment horizontal="right"/>
    </xf>
    <xf numFmtId="0" fontId="118" fillId="77" borderId="0" xfId="0" applyFont="1" applyFill="1" applyAlignment="1">
      <alignment horizontal="center" textRotation="90" wrapText="1"/>
    </xf>
    <xf numFmtId="14" fontId="120" fillId="0" borderId="0" xfId="0" applyNumberFormat="1" applyFont="1" applyAlignment="1">
      <alignment horizontal="center" vertical="center" wrapText="1"/>
    </xf>
    <xf numFmtId="0" fontId="136" fillId="0" borderId="18" xfId="3" applyFont="1" applyFill="1" applyBorder="1" applyAlignment="1">
      <alignment horizontal="center" textRotation="90" wrapText="1"/>
    </xf>
    <xf numFmtId="0" fontId="137" fillId="0" borderId="18" xfId="3" applyFont="1" applyFill="1" applyBorder="1" applyAlignment="1">
      <alignment horizontal="center" textRotation="90" wrapText="1"/>
    </xf>
    <xf numFmtId="0" fontId="17" fillId="25" borderId="39" xfId="33" applyFont="1" applyBorder="1" applyAlignment="1">
      <alignment horizontal="center" textRotation="90" wrapText="1"/>
    </xf>
    <xf numFmtId="0" fontId="106" fillId="47" borderId="27" xfId="0" applyFont="1" applyFill="1" applyBorder="1" applyAlignment="1">
      <alignment horizontal="center" vertical="center" wrapText="1"/>
    </xf>
    <xf numFmtId="0" fontId="25" fillId="69" borderId="0" xfId="68" applyFill="1" applyBorder="1" applyAlignment="1">
      <alignment horizontal="center"/>
    </xf>
    <xf numFmtId="0" fontId="0" fillId="70" borderId="0" xfId="0" applyFill="1" applyBorder="1" applyAlignment="1">
      <alignment horizontal="center"/>
    </xf>
    <xf numFmtId="0" fontId="0" fillId="72" borderId="0" xfId="0" applyFill="1" applyBorder="1" applyAlignment="1">
      <alignment horizontal="center"/>
    </xf>
    <xf numFmtId="0" fontId="0" fillId="71" borderId="0" xfId="0" applyFill="1" applyBorder="1" applyAlignment="1">
      <alignment horizontal="center"/>
    </xf>
    <xf numFmtId="0" fontId="0" fillId="69" borderId="0" xfId="0" applyFill="1" applyAlignment="1">
      <alignment horizontal="center"/>
    </xf>
    <xf numFmtId="0" fontId="124" fillId="69" borderId="27" xfId="0" applyFont="1" applyFill="1" applyBorder="1" applyAlignment="1">
      <alignment horizontal="center" vertical="center"/>
    </xf>
  </cellXfs>
  <cellStyles count="296">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 3 2" xfId="291"/>
    <cellStyle name="Comma 2_GII2013_Mika_June07" xfId="77"/>
    <cellStyle name="Comma 3" xfId="152"/>
    <cellStyle name="Comma 3 2" xfId="292"/>
    <cellStyle name="Comma 4" xfId="289"/>
    <cellStyle name="Comma 5" xfId="295"/>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uro 2" xfId="29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2" builtinId="8"/>
    <cellStyle name="Hyperlink 2" xfId="172"/>
    <cellStyle name="Hyperlink 3" xfId="283"/>
    <cellStyle name="Hyperlink 4" xfId="294"/>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Neutraal 2" xfId="189"/>
    <cellStyle name="Neutral" xfId="8" builtinId="28" customBuiltin="1"/>
    <cellStyle name="Neutral 2" xfId="190"/>
    <cellStyle name="Neutrale" xfId="191"/>
    <cellStyle name="Normal" xfId="0" builtinId="0"/>
    <cellStyle name="Normal 10" xfId="285"/>
    <cellStyle name="Normal 11" xfId="286"/>
    <cellStyle name="Normal 19" xfId="192"/>
    <cellStyle name="Normal 2" xfId="63"/>
    <cellStyle name="Normal 2 2" xfId="64"/>
    <cellStyle name="Normal 2 2 2" xfId="193"/>
    <cellStyle name="Normal 2 2 3" xfId="194"/>
    <cellStyle name="Normal 2 2_GII2013_Mika_June07" xfId="76"/>
    <cellStyle name="Normal 2 3" xfId="71"/>
    <cellStyle name="Normal 2 3 2" xfId="195"/>
    <cellStyle name="Normal 2 3_GII2013_Mika_June07" xfId="196"/>
    <cellStyle name="Normal 2 4" xfId="197"/>
    <cellStyle name="Normal 2 5" xfId="198"/>
    <cellStyle name="Normal 2 6" xfId="199"/>
    <cellStyle name="Normal 2 7" xfId="200"/>
    <cellStyle name="Normal 2 8" xfId="201"/>
    <cellStyle name="Normal 2_962010071P1G001" xfId="202"/>
    <cellStyle name="Normal 3" xfId="65"/>
    <cellStyle name="Normal 3 2" xfId="203"/>
    <cellStyle name="Normal 3 2 2" xfId="204"/>
    <cellStyle name="Normal 3 2_SSI2012-Finaldata_JRCresults_2003" xfId="205"/>
    <cellStyle name="Normal 3 3" xfId="206"/>
    <cellStyle name="Normal 3 3 2" xfId="207"/>
    <cellStyle name="Normal 3 3_SSI2012-Finaldata_JRCresults_2003" xfId="208"/>
    <cellStyle name="Normal 3 4" xfId="209"/>
    <cellStyle name="Normal 3_SSI2012-Finaldata_JRCresults_2003" xfId="210"/>
    <cellStyle name="Normal 4" xfId="211"/>
    <cellStyle name="Normal 5" xfId="212"/>
    <cellStyle name="Normal 6" xfId="213"/>
    <cellStyle name="Normal 6 2" xfId="214"/>
    <cellStyle name="Normal 7" xfId="215"/>
    <cellStyle name="Normal 8" xfId="216"/>
    <cellStyle name="Normal 9" xfId="284"/>
    <cellStyle name="Normale_Foglio1" xfId="217"/>
    <cellStyle name="Nota" xfId="218"/>
    <cellStyle name="Note" xfId="75" builtinId="10" customBuiltin="1"/>
    <cellStyle name="Note 2" xfId="66"/>
    <cellStyle name="Note 2 2" xfId="72"/>
    <cellStyle name="Note 2 3" xfId="219"/>
    <cellStyle name="Note 3" xfId="290"/>
    <cellStyle name="Notitie 2" xfId="220"/>
    <cellStyle name="Ongeldig 2" xfId="221"/>
    <cellStyle name="Output" xfId="10" builtinId="21" customBuiltin="1"/>
    <cellStyle name="Output 2" xfId="67"/>
    <cellStyle name="Percent" xfId="73" builtinId="5"/>
    <cellStyle name="Percent 2" xfId="222"/>
    <cellStyle name="Percent 3" xfId="288"/>
    <cellStyle name="Prozent_SubCatperStud" xfId="223"/>
    <cellStyle name="row" xfId="224"/>
    <cellStyle name="RowCodes" xfId="225"/>
    <cellStyle name="Row-Col Headings" xfId="226"/>
    <cellStyle name="RowTitles" xfId="227"/>
    <cellStyle name="RowTitles1-Detail" xfId="228"/>
    <cellStyle name="RowTitles-Col2" xfId="229"/>
    <cellStyle name="RowTitles-Detail" xfId="230"/>
    <cellStyle name="ss1" xfId="231"/>
    <cellStyle name="ss10" xfId="232"/>
    <cellStyle name="ss11" xfId="233"/>
    <cellStyle name="ss12" xfId="234"/>
    <cellStyle name="ss13" xfId="235"/>
    <cellStyle name="ss14" xfId="236"/>
    <cellStyle name="ss15" xfId="237"/>
    <cellStyle name="ss16" xfId="238"/>
    <cellStyle name="ss17" xfId="239"/>
    <cellStyle name="ss18" xfId="240"/>
    <cellStyle name="ss19" xfId="241"/>
    <cellStyle name="ss2" xfId="242"/>
    <cellStyle name="ss20" xfId="243"/>
    <cellStyle name="ss21" xfId="244"/>
    <cellStyle name="ss22" xfId="245"/>
    <cellStyle name="ss3" xfId="246"/>
    <cellStyle name="ss4" xfId="247"/>
    <cellStyle name="ss5" xfId="248"/>
    <cellStyle name="ss6" xfId="249"/>
    <cellStyle name="ss7" xfId="250"/>
    <cellStyle name="ss8" xfId="251"/>
    <cellStyle name="ss9" xfId="252"/>
    <cellStyle name="Standaard 2" xfId="253"/>
    <cellStyle name="Standaard 3" xfId="254"/>
    <cellStyle name="Standard_cpi-mp-be-stats" xfId="255"/>
    <cellStyle name="Style 1" xfId="256"/>
    <cellStyle name="Style 2" xfId="257"/>
    <cellStyle name="Table No." xfId="258"/>
    <cellStyle name="Table Title" xfId="259"/>
    <cellStyle name="Tagline" xfId="260"/>
    <cellStyle name="temp" xfId="261"/>
    <cellStyle name="Testo avviso" xfId="262"/>
    <cellStyle name="Testo descrittivo" xfId="263"/>
    <cellStyle name="Title" xfId="1" builtinId="15" customBuiltin="1"/>
    <cellStyle name="Title 1" xfId="264"/>
    <cellStyle name="Title 2" xfId="68"/>
    <cellStyle name="Title 3" xfId="287"/>
    <cellStyle name="title1" xfId="265"/>
    <cellStyle name="Titolo" xfId="266"/>
    <cellStyle name="Titolo 1" xfId="267"/>
    <cellStyle name="Titolo 2" xfId="268"/>
    <cellStyle name="Titolo 3" xfId="269"/>
    <cellStyle name="Titolo 4" xfId="270"/>
    <cellStyle name="Titolo_SSI2012-Finaldata_JRCresults_2003" xfId="271"/>
    <cellStyle name="Totaal 2" xfId="272"/>
    <cellStyle name="Total" xfId="16" builtinId="25" customBuiltin="1"/>
    <cellStyle name="Total 2" xfId="69"/>
    <cellStyle name="Totale" xfId="273"/>
    <cellStyle name="Uitvoer 2" xfId="274"/>
    <cellStyle name="Valore non valido" xfId="275"/>
    <cellStyle name="Valore valido" xfId="276"/>
    <cellStyle name="Verklarende tekst 2" xfId="277"/>
    <cellStyle name="Waarschuwingstekst 2" xfId="278"/>
    <cellStyle name="Währung [0]_Germany" xfId="279"/>
    <cellStyle name="Währung_Germany" xfId="280"/>
    <cellStyle name="Warning Text" xfId="14" builtinId="11" customBuiltin="1"/>
    <cellStyle name="Warning Text 2" xfId="281"/>
  </cellStyles>
  <dxfs count="50">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color theme="0" tint="-4.9989318521683403E-2"/>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color theme="0"/>
      </font>
      <fill>
        <patternFill>
          <bgColor theme="5"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bgColor theme="4"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fgColor theme="0"/>
          <bgColor theme="4" tint="-0.499984740745262"/>
        </patternFill>
      </fill>
    </dxf>
  </dxfs>
  <tableStyles count="0" defaultTableStyle="TableStyleMedium2" defaultPivotStyle="PivotStyleLight16"/>
  <colors>
    <mruColors>
      <color rgb="FF238B45"/>
      <color rgb="FFFF6600"/>
      <color rgb="FFEFF3FF"/>
      <color rgb="FFBDD7E7"/>
      <color rgb="FF6BAED6"/>
      <color rgb="FF2171B5"/>
      <color rgb="FFEDF8E9"/>
      <color rgb="FFBAE4B3"/>
      <color rgb="FF74C476"/>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8</xdr:row>
      <xdr:rowOff>14755</xdr:rowOff>
    </xdr:from>
    <xdr:to>
      <xdr:col>1</xdr:col>
      <xdr:colOff>11989</xdr:colOff>
      <xdr:row>8</xdr:row>
      <xdr:rowOff>4552950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76200" y="2015005"/>
          <a:ext cx="6488989" cy="4538195"/>
        </a:xfrm>
        <a:prstGeom prst="rect">
          <a:avLst/>
        </a:prstGeom>
      </xdr:spPr>
    </xdr:pic>
    <xdr:clientData/>
  </xdr:twoCellAnchor>
  <xdr:twoCellAnchor editAs="oneCell">
    <xdr:from>
      <xdr:col>0</xdr:col>
      <xdr:colOff>95250</xdr:colOff>
      <xdr:row>0</xdr:row>
      <xdr:rowOff>66675</xdr:rowOff>
    </xdr:from>
    <xdr:to>
      <xdr:col>0</xdr:col>
      <xdr:colOff>923925</xdr:colOff>
      <xdr:row>1</xdr:row>
      <xdr:rowOff>151534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66675"/>
          <a:ext cx="828675" cy="3801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0</xdr:col>
      <xdr:colOff>914400</xdr:colOff>
      <xdr:row>1</xdr:row>
      <xdr:rowOff>127328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8100"/>
          <a:ext cx="838200" cy="3845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137583</xdr:colOff>
      <xdr:row>1</xdr:row>
      <xdr:rowOff>148166</xdr:rowOff>
    </xdr:from>
    <xdr:to>
      <xdr:col>1</xdr:col>
      <xdr:colOff>1216409</xdr:colOff>
      <xdr:row>1</xdr:row>
      <xdr:rowOff>1026583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583" y="349249"/>
          <a:ext cx="1914909" cy="878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171450</xdr:colOff>
      <xdr:row>1</xdr:row>
      <xdr:rowOff>190500</xdr:rowOff>
    </xdr:from>
    <xdr:to>
      <xdr:col>0</xdr:col>
      <xdr:colOff>2086359</xdr:colOff>
      <xdr:row>1</xdr:row>
      <xdr:rowOff>1068917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381000"/>
          <a:ext cx="1914909" cy="8784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200025</xdr:rowOff>
    </xdr:from>
    <xdr:to>
      <xdr:col>0</xdr:col>
      <xdr:colOff>2114934</xdr:colOff>
      <xdr:row>1</xdr:row>
      <xdr:rowOff>1078442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390525"/>
          <a:ext cx="1914909" cy="8784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1</xdr:row>
      <xdr:rowOff>200025</xdr:rowOff>
    </xdr:from>
    <xdr:to>
      <xdr:col>0</xdr:col>
      <xdr:colOff>2114934</xdr:colOff>
      <xdr:row>1</xdr:row>
      <xdr:rowOff>1078442</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390525"/>
          <a:ext cx="1914909" cy="878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1</xdr:row>
      <xdr:rowOff>133350</xdr:rowOff>
    </xdr:from>
    <xdr:to>
      <xdr:col>0</xdr:col>
      <xdr:colOff>2057784</xdr:colOff>
      <xdr:row>1</xdr:row>
      <xdr:rowOff>1011767</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323850"/>
          <a:ext cx="1914909" cy="8784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1</xdr:row>
      <xdr:rowOff>219075</xdr:rowOff>
    </xdr:from>
    <xdr:to>
      <xdr:col>0</xdr:col>
      <xdr:colOff>2038734</xdr:colOff>
      <xdr:row>1</xdr:row>
      <xdr:rowOff>1097492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409575"/>
          <a:ext cx="1914909" cy="878417"/>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sahe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www.emdat.be/" TargetMode="External"/><Relationship Id="rId18" Type="http://schemas.openxmlformats.org/officeDocument/2006/relationships/hyperlink" Target="http://data.worldbank.org/indicator/EG.ELC.ACCS.ZS" TargetMode="External"/><Relationship Id="rId26" Type="http://schemas.openxmlformats.org/officeDocument/2006/relationships/hyperlink" Target="http://data.worldbank.org/indicator/SP.POP.TOTL" TargetMode="External"/><Relationship Id="rId39" Type="http://schemas.openxmlformats.org/officeDocument/2006/relationships/hyperlink" Target="http://preview.grid.unep.ch/" TargetMode="External"/><Relationship Id="rId21" Type="http://schemas.openxmlformats.org/officeDocument/2006/relationships/hyperlink" Target="http://www.ornl.gov/sci/landscan/" TargetMode="External"/><Relationship Id="rId34" Type="http://schemas.openxmlformats.org/officeDocument/2006/relationships/hyperlink" Target="http://hdrstats.undp.org/en/indicators/68606.html" TargetMode="External"/><Relationship Id="rId7" Type="http://schemas.openxmlformats.org/officeDocument/2006/relationships/hyperlink" Target="http://apps.who.int/ghodata" TargetMode="External"/><Relationship Id="rId2" Type="http://schemas.openxmlformats.org/officeDocument/2006/relationships/hyperlink" Target="http://www.ophi.org.uk/multidimensional-poverty-index" TargetMode="External"/><Relationship Id="rId16" Type="http://schemas.openxmlformats.org/officeDocument/2006/relationships/hyperlink" Target="http://data.worldbank.org/indicator/IT.NET.USER.P2" TargetMode="External"/><Relationship Id="rId20" Type="http://schemas.openxmlformats.org/officeDocument/2006/relationships/hyperlink" Target="http://apps.who.int/ghodata" TargetMode="External"/><Relationship Id="rId29" Type="http://schemas.openxmlformats.org/officeDocument/2006/relationships/hyperlink" Target="http://www.emdat.be/" TargetMode="External"/><Relationship Id="rId41" Type="http://schemas.openxmlformats.org/officeDocument/2006/relationships/queryTable" Target="../queryTables/queryTable1.xml"/><Relationship Id="rId1" Type="http://schemas.openxmlformats.org/officeDocument/2006/relationships/hyperlink" Target="http://hdrstats.undp.org/en/indicators/103106.html" TargetMode="External"/><Relationship Id="rId6" Type="http://schemas.openxmlformats.org/officeDocument/2006/relationships/hyperlink" Target="http://apps.who.int/ghodata" TargetMode="External"/><Relationship Id="rId11" Type="http://schemas.openxmlformats.org/officeDocument/2006/relationships/hyperlink" Target="http://www.hiik.de/en/konfliktbarometer/index.html" TargetMode="External"/><Relationship Id="rId24" Type="http://schemas.openxmlformats.org/officeDocument/2006/relationships/hyperlink" Target="http://www.unicef.org/publications/index_pubs_statistics.html" TargetMode="External"/><Relationship Id="rId32" Type="http://schemas.openxmlformats.org/officeDocument/2006/relationships/hyperlink" Target="http://data.worldbank.org/indicator/BX.TRF.PWKR.CD.DT" TargetMode="External"/><Relationship Id="rId37" Type="http://schemas.openxmlformats.org/officeDocument/2006/relationships/hyperlink" Target="http://www.devinfolive.info/nutritioninfo/test/" TargetMode="External"/><Relationship Id="rId40" Type="http://schemas.openxmlformats.org/officeDocument/2006/relationships/printerSettings" Target="../printerSettings/printerSettings8.bin"/><Relationship Id="rId5" Type="http://schemas.openxmlformats.org/officeDocument/2006/relationships/hyperlink" Target="http://apps.who.int/ghodata" TargetMode="External"/><Relationship Id="rId15" Type="http://schemas.openxmlformats.org/officeDocument/2006/relationships/hyperlink" Target="http://data.worldbank.org/indicator/SH.STA.ACSN" TargetMode="External"/><Relationship Id="rId23" Type="http://schemas.openxmlformats.org/officeDocument/2006/relationships/hyperlink" Target="http://apps.who.int/ghodata" TargetMode="External"/><Relationship Id="rId28" Type="http://schemas.openxmlformats.org/officeDocument/2006/relationships/hyperlink" Target="http://www.fao.org/giews/earthobservation/asis/index_1.jsp?lang=en" TargetMode="External"/><Relationship Id="rId36" Type="http://schemas.openxmlformats.org/officeDocument/2006/relationships/hyperlink" Target="http://conflictrisk.gdacs.org/" TargetMode="External"/><Relationship Id="rId10" Type="http://schemas.openxmlformats.org/officeDocument/2006/relationships/hyperlink" Target="http://cpi.transparency.org/cpi2012/" TargetMode="External"/><Relationship Id="rId19" Type="http://schemas.openxmlformats.org/officeDocument/2006/relationships/hyperlink" Target="http://preview.grid.unep.ch/" TargetMode="External"/><Relationship Id="rId31" Type="http://schemas.openxmlformats.org/officeDocument/2006/relationships/hyperlink" Target="http://www.emdat.be/" TargetMode="External"/><Relationship Id="rId4" Type="http://schemas.openxmlformats.org/officeDocument/2006/relationships/hyperlink" Target="http://stats.uis.unesco.org/unesco" TargetMode="External"/><Relationship Id="rId9" Type="http://schemas.openxmlformats.org/officeDocument/2006/relationships/hyperlink" Target="http://data.worldbank.org/indicator/DT.ODA.ODAT.GN.ZS" TargetMode="External"/><Relationship Id="rId14" Type="http://schemas.openxmlformats.org/officeDocument/2006/relationships/hyperlink" Target="http://data.worldbank.org/indicator/SH.H2O.SAFE.ZS" TargetMode="External"/><Relationship Id="rId22" Type="http://schemas.openxmlformats.org/officeDocument/2006/relationships/hyperlink" Target="http://data.unhcr.org/SahelSituation/region.php" TargetMode="External"/><Relationship Id="rId27" Type="http://schemas.openxmlformats.org/officeDocument/2006/relationships/hyperlink" Target="http://www.acleddata.com/" TargetMode="External"/><Relationship Id="rId30" Type="http://schemas.openxmlformats.org/officeDocument/2006/relationships/hyperlink" Target="http://www.emdat.be/" TargetMode="External"/><Relationship Id="rId35" Type="http://schemas.openxmlformats.org/officeDocument/2006/relationships/hyperlink" Target="http://fts.unocha.org/pageloader.aspx;" TargetMode="External"/><Relationship Id="rId8" Type="http://schemas.openxmlformats.org/officeDocument/2006/relationships/hyperlink" Target="http://preview.grid.unep.ch/" TargetMode="External"/><Relationship Id="rId3" Type="http://schemas.openxmlformats.org/officeDocument/2006/relationships/hyperlink" Target="http://info.worldbank.org/governance/wgi/index.asp" TargetMode="External"/><Relationship Id="rId12" Type="http://schemas.openxmlformats.org/officeDocument/2006/relationships/hyperlink" Target="http://preventionweb.net/applications/hfa/qbnhfa/" TargetMode="External"/><Relationship Id="rId17" Type="http://schemas.openxmlformats.org/officeDocument/2006/relationships/hyperlink" Target="http://data.worldbank.org/indicator/IT.CEL.SETS.P2" TargetMode="External"/><Relationship Id="rId25" Type="http://schemas.openxmlformats.org/officeDocument/2006/relationships/hyperlink" Target="http://data.worldbank.org/indicator/SI.POV.GINI" TargetMode="External"/><Relationship Id="rId33" Type="http://schemas.openxmlformats.org/officeDocument/2006/relationships/hyperlink" Target="http://www.devinfolive.info/nutritioninfo/test/" TargetMode="External"/><Relationship Id="rId38" Type="http://schemas.openxmlformats.org/officeDocument/2006/relationships/hyperlink" Target="http://www.devinfolive.info/nutritioninfo/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zoomScale="70" zoomScaleNormal="70" workbookViewId="0">
      <selection activeCell="A2" sqref="A2"/>
    </sheetView>
  </sheetViews>
  <sheetFormatPr defaultColWidth="9.140625" defaultRowHeight="15" x14ac:dyDescent="0.25"/>
  <cols>
    <col min="1" max="1" width="98.28515625" style="11" customWidth="1"/>
    <col min="2" max="16384" width="9.140625" style="11"/>
  </cols>
  <sheetData>
    <row r="1" spans="1:11" ht="23.25" x14ac:dyDescent="0.25">
      <c r="A1" s="94" t="s">
        <v>686</v>
      </c>
    </row>
    <row r="2" spans="1:11" x14ac:dyDescent="0.25">
      <c r="A2" s="95" t="s">
        <v>769</v>
      </c>
    </row>
    <row r="3" spans="1:11" ht="7.5" customHeight="1" x14ac:dyDescent="0.25">
      <c r="A3" s="17"/>
    </row>
    <row r="4" spans="1:11" ht="6.75" customHeight="1" x14ac:dyDescent="0.25">
      <c r="A4" s="96"/>
    </row>
    <row r="5" spans="1:11" x14ac:dyDescent="0.25">
      <c r="A5" s="97" t="s">
        <v>80</v>
      </c>
    </row>
    <row r="6" spans="1:11" ht="19.5" customHeight="1" x14ac:dyDescent="0.25">
      <c r="A6" s="98" t="s">
        <v>142</v>
      </c>
    </row>
    <row r="7" spans="1:11" ht="63.75" x14ac:dyDescent="0.25">
      <c r="A7" s="147" t="s">
        <v>687</v>
      </c>
    </row>
    <row r="8" spans="1:11" ht="6.75" customHeight="1" x14ac:dyDescent="0.25">
      <c r="A8" s="99"/>
    </row>
    <row r="9" spans="1:11" ht="359.25" customHeight="1" x14ac:dyDescent="0.25">
      <c r="A9" s="100"/>
      <c r="K9"/>
    </row>
    <row r="10" spans="1:11" s="82" customFormat="1" ht="38.25" x14ac:dyDescent="0.2">
      <c r="A10" s="101" t="s">
        <v>143</v>
      </c>
      <c r="K10" s="83"/>
    </row>
    <row r="11" spans="1:11" ht="24" customHeight="1" x14ac:dyDescent="0.25">
      <c r="A11" s="102" t="s">
        <v>81</v>
      </c>
    </row>
    <row r="12" spans="1:11" x14ac:dyDescent="0.25">
      <c r="A12" s="103" t="s">
        <v>611</v>
      </c>
    </row>
    <row r="13" spans="1:11" ht="9" customHeight="1" x14ac:dyDescent="0.25">
      <c r="A13" s="103"/>
    </row>
    <row r="14" spans="1:11" x14ac:dyDescent="0.25">
      <c r="A14" s="104" t="s">
        <v>323</v>
      </c>
    </row>
    <row r="15" spans="1:11" x14ac:dyDescent="0.25">
      <c r="A15" s="105"/>
    </row>
    <row r="16" spans="1:11" x14ac:dyDescent="0.25">
      <c r="A16" s="105"/>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sheetData>
  <hyperlinks>
    <hyperlink ref="A5" location="'Table of Contents'!A1" display="(table of Contents)"/>
    <hyperlink ref="A12"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B6" sqref="B6"/>
    </sheetView>
  </sheetViews>
  <sheetFormatPr defaultColWidth="9.140625" defaultRowHeight="15" x14ac:dyDescent="0.25"/>
  <cols>
    <col min="1" max="1" width="70.42578125" bestFit="1" customWidth="1"/>
    <col min="2" max="2" width="21.85546875" bestFit="1" customWidth="1"/>
  </cols>
  <sheetData>
    <row r="1" spans="1:2" ht="23.25" x14ac:dyDescent="0.25">
      <c r="A1" s="106" t="s">
        <v>111</v>
      </c>
      <c r="B1" s="212" t="s">
        <v>83</v>
      </c>
    </row>
    <row r="2" spans="1:2" s="15" customFormat="1" ht="12" customHeight="1" x14ac:dyDescent="0.25">
      <c r="A2" s="107"/>
      <c r="B2" s="212"/>
    </row>
    <row r="3" spans="1:2" s="15" customFormat="1" ht="14.25" customHeight="1" x14ac:dyDescent="0.25">
      <c r="A3" s="84"/>
      <c r="B3" s="85"/>
    </row>
    <row r="4" spans="1:2" x14ac:dyDescent="0.25">
      <c r="A4" s="16" t="s">
        <v>82</v>
      </c>
      <c r="B4" s="15"/>
    </row>
    <row r="5" spans="1:2" ht="18.75" customHeight="1" x14ac:dyDescent="0.25">
      <c r="A5" t="s">
        <v>84</v>
      </c>
      <c r="B5" s="86" t="s">
        <v>770</v>
      </c>
    </row>
    <row r="6" spans="1:2" ht="18.75" customHeight="1" x14ac:dyDescent="0.25">
      <c r="A6" t="s">
        <v>113</v>
      </c>
      <c r="B6" s="86" t="s">
        <v>112</v>
      </c>
    </row>
    <row r="7" spans="1:2" ht="18.75" customHeight="1" x14ac:dyDescent="0.25">
      <c r="A7" s="15" t="s">
        <v>85</v>
      </c>
      <c r="B7" s="86" t="s">
        <v>35</v>
      </c>
    </row>
    <row r="8" spans="1:2" ht="18.75" customHeight="1" x14ac:dyDescent="0.25">
      <c r="A8" s="15" t="s">
        <v>86</v>
      </c>
      <c r="B8" s="86" t="s">
        <v>114</v>
      </c>
    </row>
    <row r="9" spans="1:2" s="15" customFormat="1" ht="18.75" customHeight="1" x14ac:dyDescent="0.25">
      <c r="A9" s="15" t="s">
        <v>318</v>
      </c>
      <c r="B9" s="91" t="s">
        <v>318</v>
      </c>
    </row>
    <row r="10" spans="1:2" ht="18.75" customHeight="1" x14ac:dyDescent="0.25">
      <c r="A10" t="s">
        <v>319</v>
      </c>
      <c r="B10" s="86" t="s">
        <v>319</v>
      </c>
    </row>
    <row r="11" spans="1:2" ht="18.75" customHeight="1" x14ac:dyDescent="0.25">
      <c r="A11" t="s">
        <v>320</v>
      </c>
      <c r="B11" s="86" t="s">
        <v>320</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0" location="'Data Source'!A1" display="Data sources"/>
    <hyperlink ref="B9" location="'Indicator Data'!A1" display="Indicator Data"/>
    <hyperlink ref="B11" location="Regions!A1" display="Regions!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38"/>
  <sheetViews>
    <sheetView showGridLines="0" tabSelected="1" zoomScale="90" zoomScaleNormal="90" workbookViewId="0">
      <pane xSplit="4" ySplit="3" topLeftCell="E118" activePane="bottomRight" state="frozen"/>
      <selection pane="topRight" activeCell="E1" sqref="E1"/>
      <selection pane="bottomLeft" activeCell="A4" sqref="A4"/>
      <selection pane="bottomRight" activeCell="B131" sqref="B131"/>
    </sheetView>
  </sheetViews>
  <sheetFormatPr defaultColWidth="9.140625" defaultRowHeight="15" x14ac:dyDescent="0.25"/>
  <cols>
    <col min="1" max="1" width="12.5703125" style="11" bestFit="1" customWidth="1"/>
    <col min="2" max="2" width="21.140625" style="11" customWidth="1"/>
    <col min="3" max="3" width="8.5703125" style="11" customWidth="1"/>
    <col min="4" max="4" width="8.85546875" style="11" customWidth="1"/>
    <col min="5" max="35" width="7.7109375" style="11" customWidth="1"/>
    <col min="36" max="16384" width="9.140625" style="11"/>
  </cols>
  <sheetData>
    <row r="1" spans="1:35" ht="15.75" customHeight="1" x14ac:dyDescent="0.3">
      <c r="A1" s="213"/>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row>
    <row r="2" spans="1:35" s="9" customFormat="1" ht="114" customHeight="1" thickBot="1" x14ac:dyDescent="0.35">
      <c r="A2" s="117" t="s">
        <v>32</v>
      </c>
      <c r="B2" s="117" t="s">
        <v>331</v>
      </c>
      <c r="C2" s="117" t="s">
        <v>18</v>
      </c>
      <c r="D2" s="117" t="s">
        <v>583</v>
      </c>
      <c r="E2" s="108" t="s">
        <v>612</v>
      </c>
      <c r="F2" s="108" t="s">
        <v>104</v>
      </c>
      <c r="G2" s="108" t="s">
        <v>658</v>
      </c>
      <c r="H2" s="178" t="s">
        <v>702</v>
      </c>
      <c r="I2" s="183" t="s">
        <v>26</v>
      </c>
      <c r="J2" s="108" t="s">
        <v>590</v>
      </c>
      <c r="K2" s="108" t="s">
        <v>708</v>
      </c>
      <c r="L2" s="183" t="s">
        <v>27</v>
      </c>
      <c r="M2" s="109" t="s">
        <v>30</v>
      </c>
      <c r="N2" s="131" t="s">
        <v>73</v>
      </c>
      <c r="O2" s="131" t="s">
        <v>49</v>
      </c>
      <c r="P2" s="131" t="s">
        <v>70</v>
      </c>
      <c r="Q2" s="210" t="s">
        <v>141</v>
      </c>
      <c r="R2" s="131" t="s">
        <v>48</v>
      </c>
      <c r="S2" s="132" t="s">
        <v>110</v>
      </c>
      <c r="T2" s="132" t="s">
        <v>57</v>
      </c>
      <c r="U2" s="132" t="s">
        <v>593</v>
      </c>
      <c r="V2" s="132" t="s">
        <v>58</v>
      </c>
      <c r="W2" s="132" t="s">
        <v>59</v>
      </c>
      <c r="X2" s="110" t="s">
        <v>71</v>
      </c>
      <c r="Y2" s="210" t="s">
        <v>60</v>
      </c>
      <c r="Z2" s="133" t="s">
        <v>31</v>
      </c>
      <c r="AA2" s="134" t="s">
        <v>61</v>
      </c>
      <c r="AB2" s="134" t="s">
        <v>62</v>
      </c>
      <c r="AC2" s="209" t="s">
        <v>28</v>
      </c>
      <c r="AD2" s="134" t="s">
        <v>33</v>
      </c>
      <c r="AE2" s="134" t="s">
        <v>63</v>
      </c>
      <c r="AF2" s="134" t="s">
        <v>64</v>
      </c>
      <c r="AG2" s="209" t="s">
        <v>29</v>
      </c>
      <c r="AH2" s="111" t="s">
        <v>329</v>
      </c>
      <c r="AI2" s="112" t="s">
        <v>65</v>
      </c>
    </row>
    <row r="3" spans="1:35" s="115" customFormat="1" ht="15" customHeight="1" thickTop="1" thickBot="1" x14ac:dyDescent="0.3">
      <c r="A3" s="113" t="s">
        <v>327</v>
      </c>
      <c r="B3" s="113" t="s">
        <v>327</v>
      </c>
      <c r="C3" s="113" t="s">
        <v>327</v>
      </c>
      <c r="D3" s="113"/>
      <c r="E3" s="114" t="s">
        <v>328</v>
      </c>
      <c r="F3" s="114" t="s">
        <v>328</v>
      </c>
      <c r="G3" s="114" t="s">
        <v>328</v>
      </c>
      <c r="H3" s="114" t="s">
        <v>328</v>
      </c>
      <c r="I3" s="114" t="s">
        <v>328</v>
      </c>
      <c r="J3" s="114" t="s">
        <v>328</v>
      </c>
      <c r="K3" s="114" t="s">
        <v>328</v>
      </c>
      <c r="L3" s="114" t="s">
        <v>328</v>
      </c>
      <c r="M3" s="114" t="s">
        <v>328</v>
      </c>
      <c r="N3" s="114" t="s">
        <v>328</v>
      </c>
      <c r="O3" s="114" t="s">
        <v>328</v>
      </c>
      <c r="P3" s="114" t="s">
        <v>328</v>
      </c>
      <c r="Q3" s="114" t="s">
        <v>328</v>
      </c>
      <c r="R3" s="114" t="s">
        <v>328</v>
      </c>
      <c r="S3" s="114" t="s">
        <v>328</v>
      </c>
      <c r="T3" s="114" t="s">
        <v>328</v>
      </c>
      <c r="U3" s="114" t="s">
        <v>328</v>
      </c>
      <c r="V3" s="114" t="s">
        <v>328</v>
      </c>
      <c r="W3" s="114" t="s">
        <v>328</v>
      </c>
      <c r="X3" s="114" t="s">
        <v>328</v>
      </c>
      <c r="Y3" s="114" t="s">
        <v>328</v>
      </c>
      <c r="Z3" s="114" t="s">
        <v>328</v>
      </c>
      <c r="AA3" s="114" t="s">
        <v>328</v>
      </c>
      <c r="AB3" s="114" t="s">
        <v>328</v>
      </c>
      <c r="AC3" s="114" t="s">
        <v>328</v>
      </c>
      <c r="AD3" s="114" t="s">
        <v>328</v>
      </c>
      <c r="AE3" s="114" t="s">
        <v>328</v>
      </c>
      <c r="AF3" s="114" t="s">
        <v>328</v>
      </c>
      <c r="AG3" s="114" t="s">
        <v>328</v>
      </c>
      <c r="AH3" s="114" t="s">
        <v>328</v>
      </c>
      <c r="AI3" s="114" t="s">
        <v>328</v>
      </c>
    </row>
    <row r="4" spans="1:35" x14ac:dyDescent="0.25">
      <c r="A4" s="138" t="s">
        <v>1</v>
      </c>
      <c r="B4" s="139" t="s">
        <v>332</v>
      </c>
      <c r="C4" s="139" t="s">
        <v>0</v>
      </c>
      <c r="D4" s="140" t="s">
        <v>582</v>
      </c>
      <c r="E4" s="179">
        <f>'Hazard &amp; Exposure'!S3</f>
        <v>1.3</v>
      </c>
      <c r="F4" s="179">
        <f>'Hazard &amp; Exposure'!T3</f>
        <v>4.5999999999999996</v>
      </c>
      <c r="G4" s="179">
        <f>'Hazard &amp; Exposure'!U3</f>
        <v>8.1999999999999993</v>
      </c>
      <c r="H4" s="184">
        <f>'Hazard &amp; Exposure'!V3</f>
        <v>6.4</v>
      </c>
      <c r="I4" s="186">
        <f>'Hazard &amp; Exposure'!W3</f>
        <v>5.7</v>
      </c>
      <c r="J4" s="185">
        <f>'Hazard &amp; Exposure'!AC3</f>
        <v>0</v>
      </c>
      <c r="K4" s="184">
        <f>'Hazard &amp; Exposure'!Z3</f>
        <v>5.8</v>
      </c>
      <c r="L4" s="186">
        <f>'Hazard &amp; Exposure'!AD3</f>
        <v>2.9</v>
      </c>
      <c r="M4" s="186">
        <f t="shared" ref="M4" si="0">ROUND((10-GEOMEAN(((10-I4)/10*9+1),((10-L4)/10*9+1)))/9*10,1)</f>
        <v>4.4000000000000004</v>
      </c>
      <c r="N4" s="187">
        <f>Vulnerability!F3</f>
        <v>9.4</v>
      </c>
      <c r="O4" s="181">
        <f>Vulnerability!I3</f>
        <v>4.2</v>
      </c>
      <c r="P4" s="188">
        <f>Vulnerability!P3</f>
        <v>3.6</v>
      </c>
      <c r="Q4" s="186">
        <f>Vulnerability!Q3</f>
        <v>6.7</v>
      </c>
      <c r="R4" s="187">
        <f>Vulnerability!V3</f>
        <v>0</v>
      </c>
      <c r="S4" s="180">
        <f>Vulnerability!AD3</f>
        <v>3</v>
      </c>
      <c r="T4" s="180">
        <f>Vulnerability!AG3</f>
        <v>6.9</v>
      </c>
      <c r="U4" s="180">
        <f>Vulnerability!AJ3</f>
        <v>2.4</v>
      </c>
      <c r="V4" s="180">
        <f>Vulnerability!AM3</f>
        <v>0.2</v>
      </c>
      <c r="W4" s="180">
        <f>Vulnerability!AP3</f>
        <v>0.7</v>
      </c>
      <c r="X4" s="188">
        <f>Vulnerability!AQ3</f>
        <v>3.1</v>
      </c>
      <c r="Y4" s="186">
        <f>Vulnerability!AR3</f>
        <v>1.7</v>
      </c>
      <c r="Z4" s="186">
        <f t="shared" ref="Z4" si="1">ROUND((10-GEOMEAN(((10-Q4)/10*9+1),((10-Y4)/10*9+1)))/9*10,1)</f>
        <v>4.7</v>
      </c>
      <c r="AA4" s="189">
        <f>'Lack of Coping Capacity'!G3</f>
        <v>5.5</v>
      </c>
      <c r="AB4" s="190">
        <f>'Lack of Coping Capacity'!J3</f>
        <v>6</v>
      </c>
      <c r="AC4" s="186">
        <f>'Lack of Coping Capacity'!K3</f>
        <v>5.8</v>
      </c>
      <c r="AD4" s="189">
        <f>'Lack of Coping Capacity'!P3</f>
        <v>8.1999999999999993</v>
      </c>
      <c r="AE4" s="182">
        <f>'Lack of Coping Capacity'!S3</f>
        <v>10</v>
      </c>
      <c r="AF4" s="190">
        <f>'Lack of Coping Capacity'!X3</f>
        <v>5.7</v>
      </c>
      <c r="AG4" s="186">
        <f>'Lack of Coping Capacity'!Y3</f>
        <v>8</v>
      </c>
      <c r="AH4" s="186">
        <f t="shared" ref="AH4" si="2">ROUND((10-GEOMEAN(((10-AC4)/10*9+1),((10-AG4)/10*9+1)))/9*10,1)</f>
        <v>7</v>
      </c>
      <c r="AI4" s="191">
        <f t="shared" ref="AI4" si="3">ROUND(M4^(1/3)*Z4^(1/3)*AH4^(1/3),1)</f>
        <v>5.3</v>
      </c>
    </row>
    <row r="5" spans="1:35" x14ac:dyDescent="0.25">
      <c r="A5" s="141" t="s">
        <v>1</v>
      </c>
      <c r="B5" s="116" t="s">
        <v>333</v>
      </c>
      <c r="C5" s="116" t="s">
        <v>0</v>
      </c>
      <c r="D5" s="98" t="s">
        <v>453</v>
      </c>
      <c r="E5" s="179">
        <f>'Hazard &amp; Exposure'!S4</f>
        <v>0.4</v>
      </c>
      <c r="F5" s="179">
        <f>'Hazard &amp; Exposure'!T4</f>
        <v>1.8</v>
      </c>
      <c r="G5" s="179">
        <f>'Hazard &amp; Exposure'!U4</f>
        <v>1.4</v>
      </c>
      <c r="H5" s="184">
        <f>'Hazard &amp; Exposure'!V4</f>
        <v>4.3</v>
      </c>
      <c r="I5" s="186">
        <f>'Hazard &amp; Exposure'!W4</f>
        <v>2.1</v>
      </c>
      <c r="J5" s="185">
        <f>'Hazard &amp; Exposure'!AC4</f>
        <v>0</v>
      </c>
      <c r="K5" s="184">
        <f>'Hazard &amp; Exposure'!Z4</f>
        <v>5.8</v>
      </c>
      <c r="L5" s="186">
        <f>'Hazard &amp; Exposure'!AD4</f>
        <v>2.9</v>
      </c>
      <c r="M5" s="186">
        <f t="shared" ref="M5:M68" si="4">ROUND((10-GEOMEAN(((10-I5)/10*9+1),((10-L5)/10*9+1)))/9*10,1)</f>
        <v>2.5</v>
      </c>
      <c r="N5" s="187">
        <f>Vulnerability!F4</f>
        <v>9.1999999999999993</v>
      </c>
      <c r="O5" s="181">
        <f>Vulnerability!I4</f>
        <v>4.8</v>
      </c>
      <c r="P5" s="188">
        <f>Vulnerability!P4</f>
        <v>3.6</v>
      </c>
      <c r="Q5" s="186">
        <f>Vulnerability!Q4</f>
        <v>6.7</v>
      </c>
      <c r="R5" s="187">
        <f>Vulnerability!V4</f>
        <v>0</v>
      </c>
      <c r="S5" s="180">
        <f>Vulnerability!AD4</f>
        <v>2.8</v>
      </c>
      <c r="T5" s="180">
        <f>Vulnerability!AG4</f>
        <v>7</v>
      </c>
      <c r="U5" s="180">
        <f>Vulnerability!AJ4</f>
        <v>0.7</v>
      </c>
      <c r="V5" s="180">
        <f>Vulnerability!AM4</f>
        <v>0.5</v>
      </c>
      <c r="W5" s="180">
        <f>Vulnerability!AP4</f>
        <v>0</v>
      </c>
      <c r="X5" s="188">
        <f>Vulnerability!AQ4</f>
        <v>2.7</v>
      </c>
      <c r="Y5" s="186">
        <f>Vulnerability!AR4</f>
        <v>1.4</v>
      </c>
      <c r="Z5" s="186">
        <f t="shared" ref="Z5:Z68" si="5">ROUND((10-GEOMEAN(((10-Q5)/10*9+1),((10-Y5)/10*9+1)))/9*10,1)</f>
        <v>4.5999999999999996</v>
      </c>
      <c r="AA5" s="189">
        <f>'Lack of Coping Capacity'!G4</f>
        <v>5.5</v>
      </c>
      <c r="AB5" s="190">
        <f>'Lack of Coping Capacity'!J4</f>
        <v>6</v>
      </c>
      <c r="AC5" s="186">
        <f>'Lack of Coping Capacity'!K4</f>
        <v>5.8</v>
      </c>
      <c r="AD5" s="189">
        <f>'Lack of Coping Capacity'!P4</f>
        <v>7.5</v>
      </c>
      <c r="AE5" s="182">
        <f>'Lack of Coping Capacity'!S4</f>
        <v>5.2</v>
      </c>
      <c r="AF5" s="190">
        <f>'Lack of Coping Capacity'!X4</f>
        <v>5.7</v>
      </c>
      <c r="AG5" s="186">
        <f>'Lack of Coping Capacity'!Y4</f>
        <v>6.1</v>
      </c>
      <c r="AH5" s="186">
        <f t="shared" ref="AH5:AH68" si="6">ROUND((10-GEOMEAN(((10-AC5)/10*9+1),((10-AG5)/10*9+1)))/9*10,1)</f>
        <v>6</v>
      </c>
      <c r="AI5" s="191">
        <f t="shared" ref="AI5:AI68" si="7">ROUND(M5^(1/3)*Z5^(1/3)*AH5^(1/3),1)</f>
        <v>4.0999999999999996</v>
      </c>
    </row>
    <row r="6" spans="1:35" x14ac:dyDescent="0.25">
      <c r="A6" s="141" t="s">
        <v>1</v>
      </c>
      <c r="B6" s="116" t="s">
        <v>334</v>
      </c>
      <c r="C6" s="116" t="s">
        <v>0</v>
      </c>
      <c r="D6" s="98" t="s">
        <v>454</v>
      </c>
      <c r="E6" s="179">
        <f>'Hazard &amp; Exposure'!S5</f>
        <v>0.8</v>
      </c>
      <c r="F6" s="179">
        <f>'Hazard &amp; Exposure'!T5</f>
        <v>0.4</v>
      </c>
      <c r="G6" s="179">
        <f>'Hazard &amp; Exposure'!U5</f>
        <v>1.7</v>
      </c>
      <c r="H6" s="184">
        <f>'Hazard &amp; Exposure'!V5</f>
        <v>5.3</v>
      </c>
      <c r="I6" s="186">
        <f>'Hazard &amp; Exposure'!W5</f>
        <v>2.2999999999999998</v>
      </c>
      <c r="J6" s="185">
        <f>'Hazard &amp; Exposure'!AC5</f>
        <v>5</v>
      </c>
      <c r="K6" s="184">
        <f>'Hazard &amp; Exposure'!Z5</f>
        <v>5.8</v>
      </c>
      <c r="L6" s="186">
        <f>'Hazard &amp; Exposure'!AD5</f>
        <v>5.4</v>
      </c>
      <c r="M6" s="186">
        <f t="shared" si="4"/>
        <v>4</v>
      </c>
      <c r="N6" s="187">
        <f>Vulnerability!F5</f>
        <v>6.6</v>
      </c>
      <c r="O6" s="181">
        <f>Vulnerability!I5</f>
        <v>5.7</v>
      </c>
      <c r="P6" s="188">
        <f>Vulnerability!P5</f>
        <v>3.6</v>
      </c>
      <c r="Q6" s="186">
        <f>Vulnerability!Q5</f>
        <v>5.6</v>
      </c>
      <c r="R6" s="187">
        <f>Vulnerability!V5</f>
        <v>1.3</v>
      </c>
      <c r="S6" s="180">
        <f>Vulnerability!AD5</f>
        <v>4</v>
      </c>
      <c r="T6" s="180">
        <f>Vulnerability!AG5</f>
        <v>5.2</v>
      </c>
      <c r="U6" s="180">
        <f>Vulnerability!AJ5</f>
        <v>2</v>
      </c>
      <c r="V6" s="180">
        <f>Vulnerability!AM5</f>
        <v>0.5</v>
      </c>
      <c r="W6" s="180">
        <f>Vulnerability!AP5</f>
        <v>0.5</v>
      </c>
      <c r="X6" s="188">
        <f>Vulnerability!AQ5</f>
        <v>2.7</v>
      </c>
      <c r="Y6" s="186">
        <f>Vulnerability!AR5</f>
        <v>2</v>
      </c>
      <c r="Z6" s="186">
        <f t="shared" si="5"/>
        <v>4</v>
      </c>
      <c r="AA6" s="189">
        <f>'Lack of Coping Capacity'!G5</f>
        <v>5.5</v>
      </c>
      <c r="AB6" s="190">
        <f>'Lack of Coping Capacity'!J5</f>
        <v>6</v>
      </c>
      <c r="AC6" s="186">
        <f>'Lack of Coping Capacity'!K5</f>
        <v>5.8</v>
      </c>
      <c r="AD6" s="189">
        <f>'Lack of Coping Capacity'!P5</f>
        <v>6.3</v>
      </c>
      <c r="AE6" s="182">
        <f>'Lack of Coping Capacity'!S5</f>
        <v>2.2000000000000002</v>
      </c>
      <c r="AF6" s="190">
        <f>'Lack of Coping Capacity'!X5</f>
        <v>5.7</v>
      </c>
      <c r="AG6" s="186">
        <f>'Lack of Coping Capacity'!Y5</f>
        <v>4.7</v>
      </c>
      <c r="AH6" s="186">
        <f t="shared" si="6"/>
        <v>5.3</v>
      </c>
      <c r="AI6" s="191">
        <f t="shared" si="7"/>
        <v>4.4000000000000004</v>
      </c>
    </row>
    <row r="7" spans="1:35" x14ac:dyDescent="0.25">
      <c r="A7" s="141" t="s">
        <v>1</v>
      </c>
      <c r="B7" s="116" t="s">
        <v>335</v>
      </c>
      <c r="C7" s="116" t="s">
        <v>0</v>
      </c>
      <c r="D7" s="98" t="s">
        <v>455</v>
      </c>
      <c r="E7" s="179">
        <f>'Hazard &amp; Exposure'!S6</f>
        <v>1.7</v>
      </c>
      <c r="F7" s="179">
        <f>'Hazard &amp; Exposure'!T6</f>
        <v>4.8</v>
      </c>
      <c r="G7" s="179">
        <f>'Hazard &amp; Exposure'!U6</f>
        <v>4.3</v>
      </c>
      <c r="H7" s="184">
        <f>'Hazard &amp; Exposure'!V6</f>
        <v>6.4</v>
      </c>
      <c r="I7" s="186">
        <f>'Hazard &amp; Exposure'!W6</f>
        <v>4.5</v>
      </c>
      <c r="J7" s="185">
        <f>'Hazard &amp; Exposure'!AC6</f>
        <v>0</v>
      </c>
      <c r="K7" s="184">
        <f>'Hazard &amp; Exposure'!Z6</f>
        <v>5.8</v>
      </c>
      <c r="L7" s="186">
        <f>'Hazard &amp; Exposure'!AD6</f>
        <v>2.9</v>
      </c>
      <c r="M7" s="186">
        <f t="shared" si="4"/>
        <v>3.7</v>
      </c>
      <c r="N7" s="187">
        <f>Vulnerability!F6</f>
        <v>9.4</v>
      </c>
      <c r="O7" s="181">
        <f>Vulnerability!I6</f>
        <v>5</v>
      </c>
      <c r="P7" s="188">
        <f>Vulnerability!P6</f>
        <v>3.6</v>
      </c>
      <c r="Q7" s="186">
        <f>Vulnerability!Q6</f>
        <v>6.9</v>
      </c>
      <c r="R7" s="187">
        <f>Vulnerability!V6</f>
        <v>0</v>
      </c>
      <c r="S7" s="180">
        <f>Vulnerability!AD6</f>
        <v>4.2</v>
      </c>
      <c r="T7" s="180">
        <f>Vulnerability!AG6</f>
        <v>5.3</v>
      </c>
      <c r="U7" s="180">
        <f>Vulnerability!AJ6</f>
        <v>1.7</v>
      </c>
      <c r="V7" s="180">
        <f>Vulnerability!AM6</f>
        <v>0</v>
      </c>
      <c r="W7" s="180">
        <f>Vulnerability!AP6</f>
        <v>0</v>
      </c>
      <c r="X7" s="188">
        <f>Vulnerability!AQ6</f>
        <v>2.5</v>
      </c>
      <c r="Y7" s="186">
        <f>Vulnerability!AR6</f>
        <v>1.3</v>
      </c>
      <c r="Z7" s="186">
        <f t="shared" si="5"/>
        <v>4.7</v>
      </c>
      <c r="AA7" s="189">
        <f>'Lack of Coping Capacity'!G6</f>
        <v>5.5</v>
      </c>
      <c r="AB7" s="190">
        <f>'Lack of Coping Capacity'!J6</f>
        <v>6</v>
      </c>
      <c r="AC7" s="186">
        <f>'Lack of Coping Capacity'!K6</f>
        <v>5.8</v>
      </c>
      <c r="AD7" s="189">
        <f>'Lack of Coping Capacity'!P6</f>
        <v>8.5</v>
      </c>
      <c r="AE7" s="182">
        <f>'Lack of Coping Capacity'!S6</f>
        <v>6</v>
      </c>
      <c r="AF7" s="190">
        <f>'Lack of Coping Capacity'!X6</f>
        <v>5.7</v>
      </c>
      <c r="AG7" s="186">
        <f>'Lack of Coping Capacity'!Y6</f>
        <v>6.7</v>
      </c>
      <c r="AH7" s="186">
        <f t="shared" si="6"/>
        <v>6.3</v>
      </c>
      <c r="AI7" s="191">
        <f t="shared" si="7"/>
        <v>4.8</v>
      </c>
    </row>
    <row r="8" spans="1:35" x14ac:dyDescent="0.25">
      <c r="A8" s="141" t="s">
        <v>1</v>
      </c>
      <c r="B8" s="116" t="s">
        <v>336</v>
      </c>
      <c r="C8" s="116" t="s">
        <v>0</v>
      </c>
      <c r="D8" s="98" t="s">
        <v>456</v>
      </c>
      <c r="E8" s="179">
        <f>'Hazard &amp; Exposure'!S7</f>
        <v>2.9</v>
      </c>
      <c r="F8" s="179">
        <f>'Hazard &amp; Exposure'!T7</f>
        <v>5.5</v>
      </c>
      <c r="G8" s="179">
        <f>'Hazard &amp; Exposure'!U7</f>
        <v>8.6</v>
      </c>
      <c r="H8" s="184">
        <f>'Hazard &amp; Exposure'!V7</f>
        <v>6.9</v>
      </c>
      <c r="I8" s="186">
        <f>'Hazard &amp; Exposure'!W7</f>
        <v>6.4</v>
      </c>
      <c r="J8" s="185">
        <f>'Hazard &amp; Exposure'!AC7</f>
        <v>0</v>
      </c>
      <c r="K8" s="184">
        <f>'Hazard &amp; Exposure'!Z7</f>
        <v>5.8</v>
      </c>
      <c r="L8" s="186">
        <f>'Hazard &amp; Exposure'!AD7</f>
        <v>2.9</v>
      </c>
      <c r="M8" s="186">
        <f t="shared" si="4"/>
        <v>4.9000000000000004</v>
      </c>
      <c r="N8" s="187">
        <f>Vulnerability!F7</f>
        <v>9.4</v>
      </c>
      <c r="O8" s="181">
        <f>Vulnerability!I7</f>
        <v>4.5</v>
      </c>
      <c r="P8" s="188">
        <f>Vulnerability!P7</f>
        <v>3.6</v>
      </c>
      <c r="Q8" s="186">
        <f>Vulnerability!Q7</f>
        <v>6.7</v>
      </c>
      <c r="R8" s="187">
        <f>Vulnerability!V7</f>
        <v>0</v>
      </c>
      <c r="S8" s="180">
        <f>Vulnerability!AD7</f>
        <v>3.2</v>
      </c>
      <c r="T8" s="180">
        <f>Vulnerability!AG7</f>
        <v>6.5</v>
      </c>
      <c r="U8" s="180">
        <f>Vulnerability!AJ7</f>
        <v>1.5</v>
      </c>
      <c r="V8" s="180">
        <f>Vulnerability!AM7</f>
        <v>0.2</v>
      </c>
      <c r="W8" s="180">
        <f>Vulnerability!AP7</f>
        <v>0.5</v>
      </c>
      <c r="X8" s="188">
        <f>Vulnerability!AQ7</f>
        <v>2.8</v>
      </c>
      <c r="Y8" s="186">
        <f>Vulnerability!AR7</f>
        <v>1.5</v>
      </c>
      <c r="Z8" s="186">
        <f t="shared" si="5"/>
        <v>4.5999999999999996</v>
      </c>
      <c r="AA8" s="189">
        <f>'Lack of Coping Capacity'!G7</f>
        <v>5.5</v>
      </c>
      <c r="AB8" s="190">
        <f>'Lack of Coping Capacity'!J7</f>
        <v>6</v>
      </c>
      <c r="AC8" s="186">
        <f>'Lack of Coping Capacity'!K7</f>
        <v>5.8</v>
      </c>
      <c r="AD8" s="189">
        <f>'Lack of Coping Capacity'!P7</f>
        <v>8.6</v>
      </c>
      <c r="AE8" s="182">
        <f>'Lack of Coping Capacity'!S7</f>
        <v>5.6</v>
      </c>
      <c r="AF8" s="190">
        <f>'Lack of Coping Capacity'!X7</f>
        <v>5.7</v>
      </c>
      <c r="AG8" s="186">
        <f>'Lack of Coping Capacity'!Y7</f>
        <v>6.6</v>
      </c>
      <c r="AH8" s="186">
        <f t="shared" si="6"/>
        <v>6.2</v>
      </c>
      <c r="AI8" s="191">
        <f t="shared" si="7"/>
        <v>5.2</v>
      </c>
    </row>
    <row r="9" spans="1:35" s="10" customFormat="1" x14ac:dyDescent="0.25">
      <c r="A9" s="141" t="s">
        <v>1</v>
      </c>
      <c r="B9" s="116" t="s">
        <v>337</v>
      </c>
      <c r="C9" s="116" t="s">
        <v>0</v>
      </c>
      <c r="D9" s="98" t="s">
        <v>457</v>
      </c>
      <c r="E9" s="179">
        <f>'Hazard &amp; Exposure'!S8</f>
        <v>1.7</v>
      </c>
      <c r="F9" s="179">
        <f>'Hazard &amp; Exposure'!T8</f>
        <v>3.3</v>
      </c>
      <c r="G9" s="179">
        <f>'Hazard &amp; Exposure'!U8</f>
        <v>6.5</v>
      </c>
      <c r="H9" s="184">
        <f>'Hazard &amp; Exposure'!V8</f>
        <v>6.4</v>
      </c>
      <c r="I9" s="186">
        <f>'Hazard &amp; Exposure'!W8</f>
        <v>4.8</v>
      </c>
      <c r="J9" s="185">
        <f>'Hazard &amp; Exposure'!AC8</f>
        <v>0</v>
      </c>
      <c r="K9" s="184">
        <f>'Hazard &amp; Exposure'!Z8</f>
        <v>5.8</v>
      </c>
      <c r="L9" s="186">
        <f>'Hazard &amp; Exposure'!AD8</f>
        <v>2.9</v>
      </c>
      <c r="M9" s="186">
        <f t="shared" si="4"/>
        <v>3.9</v>
      </c>
      <c r="N9" s="187">
        <f>Vulnerability!F8</f>
        <v>9.4</v>
      </c>
      <c r="O9" s="181">
        <f>Vulnerability!I8</f>
        <v>4.3</v>
      </c>
      <c r="P9" s="188">
        <f>Vulnerability!P8</f>
        <v>3.6</v>
      </c>
      <c r="Q9" s="186">
        <f>Vulnerability!Q8</f>
        <v>6.7</v>
      </c>
      <c r="R9" s="187">
        <f>Vulnerability!V8</f>
        <v>0</v>
      </c>
      <c r="S9" s="180">
        <f>Vulnerability!AD8</f>
        <v>4.2</v>
      </c>
      <c r="T9" s="180">
        <f>Vulnerability!AG8</f>
        <v>7.1</v>
      </c>
      <c r="U9" s="180">
        <f>Vulnerability!AJ8</f>
        <v>3.2</v>
      </c>
      <c r="V9" s="180">
        <f>Vulnerability!AM8</f>
        <v>0.2</v>
      </c>
      <c r="W9" s="180">
        <f>Vulnerability!AP8</f>
        <v>0.3</v>
      </c>
      <c r="X9" s="188">
        <f>Vulnerability!AQ8</f>
        <v>3.5</v>
      </c>
      <c r="Y9" s="186">
        <f>Vulnerability!AR8</f>
        <v>1.9</v>
      </c>
      <c r="Z9" s="186">
        <f t="shared" si="5"/>
        <v>4.7</v>
      </c>
      <c r="AA9" s="189">
        <f>'Lack of Coping Capacity'!G8</f>
        <v>5.5</v>
      </c>
      <c r="AB9" s="190">
        <f>'Lack of Coping Capacity'!J8</f>
        <v>6</v>
      </c>
      <c r="AC9" s="186">
        <f>'Lack of Coping Capacity'!K8</f>
        <v>5.8</v>
      </c>
      <c r="AD9" s="189">
        <f>'Lack of Coping Capacity'!P8</f>
        <v>8.4</v>
      </c>
      <c r="AE9" s="182">
        <f>'Lack of Coping Capacity'!S8</f>
        <v>5.7</v>
      </c>
      <c r="AF9" s="190">
        <f>'Lack of Coping Capacity'!X8</f>
        <v>5.7</v>
      </c>
      <c r="AG9" s="186">
        <f>'Lack of Coping Capacity'!Y8</f>
        <v>6.6</v>
      </c>
      <c r="AH9" s="186">
        <f t="shared" si="6"/>
        <v>6.2</v>
      </c>
      <c r="AI9" s="191">
        <f t="shared" si="7"/>
        <v>4.8</v>
      </c>
    </row>
    <row r="10" spans="1:35" x14ac:dyDescent="0.25">
      <c r="A10" s="141" t="s">
        <v>1</v>
      </c>
      <c r="B10" s="116" t="s">
        <v>338</v>
      </c>
      <c r="C10" s="116" t="s">
        <v>0</v>
      </c>
      <c r="D10" s="98" t="s">
        <v>458</v>
      </c>
      <c r="E10" s="179">
        <f>'Hazard &amp; Exposure'!S9</f>
        <v>1.3</v>
      </c>
      <c r="F10" s="179">
        <f>'Hazard &amp; Exposure'!T9</f>
        <v>3.9</v>
      </c>
      <c r="G10" s="179">
        <f>'Hazard &amp; Exposure'!U9</f>
        <v>5.5</v>
      </c>
      <c r="H10" s="184">
        <f>'Hazard &amp; Exposure'!V9</f>
        <v>5.9</v>
      </c>
      <c r="I10" s="186">
        <f>'Hazard &amp; Exposure'!W9</f>
        <v>4.4000000000000004</v>
      </c>
      <c r="J10" s="185">
        <f>'Hazard &amp; Exposure'!AC9</f>
        <v>5</v>
      </c>
      <c r="K10" s="184">
        <f>'Hazard &amp; Exposure'!Z9</f>
        <v>5.8</v>
      </c>
      <c r="L10" s="186">
        <f>'Hazard &amp; Exposure'!AD9</f>
        <v>5.4</v>
      </c>
      <c r="M10" s="186">
        <f t="shared" si="4"/>
        <v>4.9000000000000004</v>
      </c>
      <c r="N10" s="187">
        <f>Vulnerability!F9</f>
        <v>9.4</v>
      </c>
      <c r="O10" s="181">
        <f>Vulnerability!I9</f>
        <v>4.5</v>
      </c>
      <c r="P10" s="188">
        <f>Vulnerability!P9</f>
        <v>3.6</v>
      </c>
      <c r="Q10" s="186">
        <f>Vulnerability!Q9</f>
        <v>6.7</v>
      </c>
      <c r="R10" s="187">
        <f>Vulnerability!V9</f>
        <v>0</v>
      </c>
      <c r="S10" s="180">
        <f>Vulnerability!AD9</f>
        <v>3.5</v>
      </c>
      <c r="T10" s="180">
        <f>Vulnerability!AG9</f>
        <v>6.5</v>
      </c>
      <c r="U10" s="180">
        <f>Vulnerability!AJ9</f>
        <v>1.6</v>
      </c>
      <c r="V10" s="180">
        <f>Vulnerability!AM9</f>
        <v>0</v>
      </c>
      <c r="W10" s="180">
        <f>Vulnerability!AP9</f>
        <v>0</v>
      </c>
      <c r="X10" s="188">
        <f>Vulnerability!AQ9</f>
        <v>2.7</v>
      </c>
      <c r="Y10" s="186">
        <f>Vulnerability!AR9</f>
        <v>1.4</v>
      </c>
      <c r="Z10" s="186">
        <f t="shared" si="5"/>
        <v>4.5999999999999996</v>
      </c>
      <c r="AA10" s="189">
        <f>'Lack of Coping Capacity'!G9</f>
        <v>5.5</v>
      </c>
      <c r="AB10" s="190">
        <f>'Lack of Coping Capacity'!J9</f>
        <v>6</v>
      </c>
      <c r="AC10" s="186">
        <f>'Lack of Coping Capacity'!K9</f>
        <v>5.8</v>
      </c>
      <c r="AD10" s="189">
        <f>'Lack of Coping Capacity'!P9</f>
        <v>8.6</v>
      </c>
      <c r="AE10" s="182">
        <f>'Lack of Coping Capacity'!S9</f>
        <v>6</v>
      </c>
      <c r="AF10" s="190">
        <f>'Lack of Coping Capacity'!X9</f>
        <v>5.9</v>
      </c>
      <c r="AG10" s="186">
        <f>'Lack of Coping Capacity'!Y9</f>
        <v>6.8</v>
      </c>
      <c r="AH10" s="186">
        <f t="shared" si="6"/>
        <v>6.3</v>
      </c>
      <c r="AI10" s="191">
        <f t="shared" si="7"/>
        <v>5.2</v>
      </c>
    </row>
    <row r="11" spans="1:35" x14ac:dyDescent="0.25">
      <c r="A11" s="141" t="s">
        <v>1</v>
      </c>
      <c r="B11" s="116" t="s">
        <v>339</v>
      </c>
      <c r="C11" s="116" t="s">
        <v>0</v>
      </c>
      <c r="D11" s="98" t="s">
        <v>459</v>
      </c>
      <c r="E11" s="179">
        <f>'Hazard &amp; Exposure'!S10</f>
        <v>2.5</v>
      </c>
      <c r="F11" s="179">
        <f>'Hazard &amp; Exposure'!T10</f>
        <v>4.8</v>
      </c>
      <c r="G11" s="179">
        <f>'Hazard &amp; Exposure'!U10</f>
        <v>7.1</v>
      </c>
      <c r="H11" s="184">
        <f>'Hazard &amp; Exposure'!V10</f>
        <v>5.9</v>
      </c>
      <c r="I11" s="186">
        <f>'Hazard &amp; Exposure'!W10</f>
        <v>5.3</v>
      </c>
      <c r="J11" s="185">
        <f>'Hazard &amp; Exposure'!AC10</f>
        <v>4</v>
      </c>
      <c r="K11" s="184">
        <f>'Hazard &amp; Exposure'!Z10</f>
        <v>5.8</v>
      </c>
      <c r="L11" s="186">
        <f>'Hazard &amp; Exposure'!AD10</f>
        <v>4.9000000000000004</v>
      </c>
      <c r="M11" s="186">
        <f t="shared" si="4"/>
        <v>5.0999999999999996</v>
      </c>
      <c r="N11" s="187">
        <f>Vulnerability!F10</f>
        <v>9.4</v>
      </c>
      <c r="O11" s="181">
        <f>Vulnerability!I10</f>
        <v>4.0999999999999996</v>
      </c>
      <c r="P11" s="188">
        <f>Vulnerability!P10</f>
        <v>3.6</v>
      </c>
      <c r="Q11" s="186">
        <f>Vulnerability!Q10</f>
        <v>6.6</v>
      </c>
      <c r="R11" s="187">
        <f>Vulnerability!V10</f>
        <v>0</v>
      </c>
      <c r="S11" s="180">
        <f>Vulnerability!AD10</f>
        <v>3.9</v>
      </c>
      <c r="T11" s="180">
        <f>Vulnerability!AG10</f>
        <v>7.9</v>
      </c>
      <c r="U11" s="180">
        <f>Vulnerability!AJ10</f>
        <v>5.3</v>
      </c>
      <c r="V11" s="180">
        <f>Vulnerability!AM10</f>
        <v>0.2</v>
      </c>
      <c r="W11" s="180">
        <f>Vulnerability!AP10</f>
        <v>0.9</v>
      </c>
      <c r="X11" s="188">
        <f>Vulnerability!AQ10</f>
        <v>4.3</v>
      </c>
      <c r="Y11" s="186">
        <f>Vulnerability!AR10</f>
        <v>2.4</v>
      </c>
      <c r="Z11" s="186">
        <f t="shared" si="5"/>
        <v>4.8</v>
      </c>
      <c r="AA11" s="189">
        <f>'Lack of Coping Capacity'!G10</f>
        <v>5.5</v>
      </c>
      <c r="AB11" s="190">
        <f>'Lack of Coping Capacity'!J10</f>
        <v>6</v>
      </c>
      <c r="AC11" s="186">
        <f>'Lack of Coping Capacity'!K10</f>
        <v>5.8</v>
      </c>
      <c r="AD11" s="189">
        <f>'Lack of Coping Capacity'!P10</f>
        <v>8.6</v>
      </c>
      <c r="AE11" s="182">
        <f>'Lack of Coping Capacity'!S10</f>
        <v>7.4</v>
      </c>
      <c r="AF11" s="190">
        <f>'Lack of Coping Capacity'!X10</f>
        <v>5.7</v>
      </c>
      <c r="AG11" s="186">
        <f>'Lack of Coping Capacity'!Y10</f>
        <v>7.2</v>
      </c>
      <c r="AH11" s="186">
        <f t="shared" si="6"/>
        <v>6.6</v>
      </c>
      <c r="AI11" s="191">
        <f t="shared" si="7"/>
        <v>5.4</v>
      </c>
    </row>
    <row r="12" spans="1:35" x14ac:dyDescent="0.25">
      <c r="A12" s="141" t="s">
        <v>1</v>
      </c>
      <c r="B12" s="116" t="s">
        <v>340</v>
      </c>
      <c r="C12" s="116" t="s">
        <v>0</v>
      </c>
      <c r="D12" s="98" t="s">
        <v>460</v>
      </c>
      <c r="E12" s="179">
        <f>'Hazard &amp; Exposure'!S11</f>
        <v>0.4</v>
      </c>
      <c r="F12" s="179">
        <f>'Hazard &amp; Exposure'!T11</f>
        <v>3.3</v>
      </c>
      <c r="G12" s="179">
        <f>'Hazard &amp; Exposure'!U11</f>
        <v>5</v>
      </c>
      <c r="H12" s="184">
        <f>'Hazard &amp; Exposure'!V11</f>
        <v>4.3</v>
      </c>
      <c r="I12" s="186">
        <f>'Hazard &amp; Exposure'!W11</f>
        <v>3.4</v>
      </c>
      <c r="J12" s="185">
        <f>'Hazard &amp; Exposure'!AC11</f>
        <v>0</v>
      </c>
      <c r="K12" s="184">
        <f>'Hazard &amp; Exposure'!Z11</f>
        <v>5.8</v>
      </c>
      <c r="L12" s="186">
        <f>'Hazard &amp; Exposure'!AD11</f>
        <v>2.9</v>
      </c>
      <c r="M12" s="186">
        <f t="shared" si="4"/>
        <v>3.2</v>
      </c>
      <c r="N12" s="187">
        <f>Vulnerability!F11</f>
        <v>8.8000000000000007</v>
      </c>
      <c r="O12" s="181">
        <f>Vulnerability!I11</f>
        <v>5.3</v>
      </c>
      <c r="P12" s="188">
        <f>Vulnerability!P11</f>
        <v>3.6</v>
      </c>
      <c r="Q12" s="186">
        <f>Vulnerability!Q11</f>
        <v>6.6</v>
      </c>
      <c r="R12" s="187">
        <f>Vulnerability!V11</f>
        <v>1.3</v>
      </c>
      <c r="S12" s="180">
        <f>Vulnerability!AD11</f>
        <v>4</v>
      </c>
      <c r="T12" s="180">
        <f>Vulnerability!AG11</f>
        <v>6.7</v>
      </c>
      <c r="U12" s="180">
        <f>Vulnerability!AJ11</f>
        <v>0.8</v>
      </c>
      <c r="V12" s="180">
        <f>Vulnerability!AM11</f>
        <v>0.5</v>
      </c>
      <c r="W12" s="180">
        <f>Vulnerability!AP11</f>
        <v>0</v>
      </c>
      <c r="X12" s="188">
        <f>Vulnerability!AQ11</f>
        <v>2.9</v>
      </c>
      <c r="Y12" s="186">
        <f>Vulnerability!AR11</f>
        <v>2.1</v>
      </c>
      <c r="Z12" s="186">
        <f t="shared" si="5"/>
        <v>4.7</v>
      </c>
      <c r="AA12" s="189">
        <f>'Lack of Coping Capacity'!G11</f>
        <v>5.5</v>
      </c>
      <c r="AB12" s="190">
        <f>'Lack of Coping Capacity'!J11</f>
        <v>6</v>
      </c>
      <c r="AC12" s="186">
        <f>'Lack of Coping Capacity'!K11</f>
        <v>5.8</v>
      </c>
      <c r="AD12" s="189">
        <f>'Lack of Coping Capacity'!P11</f>
        <v>7.5</v>
      </c>
      <c r="AE12" s="182">
        <f>'Lack of Coping Capacity'!S11</f>
        <v>8.5</v>
      </c>
      <c r="AF12" s="190">
        <f>'Lack of Coping Capacity'!X11</f>
        <v>5.7</v>
      </c>
      <c r="AG12" s="186">
        <f>'Lack of Coping Capacity'!Y11</f>
        <v>7.2</v>
      </c>
      <c r="AH12" s="186">
        <f t="shared" si="6"/>
        <v>6.6</v>
      </c>
      <c r="AI12" s="191">
        <f t="shared" si="7"/>
        <v>4.5999999999999996</v>
      </c>
    </row>
    <row r="13" spans="1:35" x14ac:dyDescent="0.25">
      <c r="A13" s="141" t="s">
        <v>1</v>
      </c>
      <c r="B13" s="116" t="s">
        <v>347</v>
      </c>
      <c r="C13" s="116" t="s">
        <v>0</v>
      </c>
      <c r="D13" s="98" t="s">
        <v>585</v>
      </c>
      <c r="E13" s="179">
        <f>'Hazard &amp; Exposure'!S12</f>
        <v>2.5</v>
      </c>
      <c r="F13" s="179">
        <f>'Hazard &amp; Exposure'!T12</f>
        <v>2.9</v>
      </c>
      <c r="G13" s="179">
        <f>'Hazard &amp; Exposure'!U12</f>
        <v>5.5</v>
      </c>
      <c r="H13" s="184">
        <f>'Hazard &amp; Exposure'!V12</f>
        <v>6.9</v>
      </c>
      <c r="I13" s="186">
        <f>'Hazard &amp; Exposure'!W12</f>
        <v>4.7</v>
      </c>
      <c r="J13" s="185">
        <f>'Hazard &amp; Exposure'!AC12</f>
        <v>0</v>
      </c>
      <c r="K13" s="184">
        <f>'Hazard &amp; Exposure'!Z12</f>
        <v>5.8</v>
      </c>
      <c r="L13" s="186">
        <f>'Hazard &amp; Exposure'!AD12</f>
        <v>2.9</v>
      </c>
      <c r="M13" s="186">
        <f t="shared" si="4"/>
        <v>3.9</v>
      </c>
      <c r="N13" s="187">
        <f>Vulnerability!F12</f>
        <v>9.4</v>
      </c>
      <c r="O13" s="181">
        <f>Vulnerability!I12</f>
        <v>4.0999999999999996</v>
      </c>
      <c r="P13" s="188">
        <f>Vulnerability!P12</f>
        <v>3.6</v>
      </c>
      <c r="Q13" s="186">
        <f>Vulnerability!Q12</f>
        <v>6.6</v>
      </c>
      <c r="R13" s="187">
        <f>Vulnerability!V12</f>
        <v>0</v>
      </c>
      <c r="S13" s="180">
        <f>Vulnerability!AD12</f>
        <v>4.2</v>
      </c>
      <c r="T13" s="180">
        <f>Vulnerability!AG12</f>
        <v>7.3</v>
      </c>
      <c r="U13" s="180">
        <f>Vulnerability!AJ12</f>
        <v>3.2</v>
      </c>
      <c r="V13" s="180">
        <f>Vulnerability!AM12</f>
        <v>0.2</v>
      </c>
      <c r="W13" s="180">
        <f>Vulnerability!AP12</f>
        <v>1</v>
      </c>
      <c r="X13" s="188">
        <f>Vulnerability!AQ12</f>
        <v>3.7</v>
      </c>
      <c r="Y13" s="186">
        <f>Vulnerability!AR12</f>
        <v>2</v>
      </c>
      <c r="Z13" s="186">
        <f t="shared" si="5"/>
        <v>4.7</v>
      </c>
      <c r="AA13" s="189">
        <f>'Lack of Coping Capacity'!G12</f>
        <v>5.5</v>
      </c>
      <c r="AB13" s="190">
        <f>'Lack of Coping Capacity'!J12</f>
        <v>6</v>
      </c>
      <c r="AC13" s="186">
        <f>'Lack of Coping Capacity'!K12</f>
        <v>5.8</v>
      </c>
      <c r="AD13" s="189">
        <f>'Lack of Coping Capacity'!P12</f>
        <v>8.5</v>
      </c>
      <c r="AE13" s="182">
        <f>'Lack of Coping Capacity'!S12</f>
        <v>8.5</v>
      </c>
      <c r="AF13" s="190">
        <f>'Lack of Coping Capacity'!X12</f>
        <v>5.7</v>
      </c>
      <c r="AG13" s="186">
        <f>'Lack of Coping Capacity'!Y12</f>
        <v>7.6</v>
      </c>
      <c r="AH13" s="186">
        <f t="shared" si="6"/>
        <v>6.8</v>
      </c>
      <c r="AI13" s="191">
        <f t="shared" si="7"/>
        <v>5</v>
      </c>
    </row>
    <row r="14" spans="1:35" x14ac:dyDescent="0.25">
      <c r="A14" s="141" t="s">
        <v>1</v>
      </c>
      <c r="B14" s="116" t="s">
        <v>341</v>
      </c>
      <c r="C14" s="116" t="s">
        <v>0</v>
      </c>
      <c r="D14" s="98" t="s">
        <v>461</v>
      </c>
      <c r="E14" s="179">
        <f>'Hazard &amp; Exposure'!S13</f>
        <v>2.5</v>
      </c>
      <c r="F14" s="179">
        <f>'Hazard &amp; Exposure'!T13</f>
        <v>3.4</v>
      </c>
      <c r="G14" s="179">
        <f>'Hazard &amp; Exposure'!U13</f>
        <v>8.4</v>
      </c>
      <c r="H14" s="184">
        <f>'Hazard &amp; Exposure'!V13</f>
        <v>5.9</v>
      </c>
      <c r="I14" s="186">
        <f>'Hazard &amp; Exposure'!W13</f>
        <v>5.6</v>
      </c>
      <c r="J14" s="185">
        <f>'Hazard &amp; Exposure'!AC13</f>
        <v>0</v>
      </c>
      <c r="K14" s="184">
        <f>'Hazard &amp; Exposure'!Z13</f>
        <v>5.8</v>
      </c>
      <c r="L14" s="186">
        <f>'Hazard &amp; Exposure'!AD13</f>
        <v>2.9</v>
      </c>
      <c r="M14" s="186">
        <f t="shared" si="4"/>
        <v>4.4000000000000004</v>
      </c>
      <c r="N14" s="187">
        <f>Vulnerability!F13</f>
        <v>9.4</v>
      </c>
      <c r="O14" s="181">
        <f>Vulnerability!I13</f>
        <v>4.0999999999999996</v>
      </c>
      <c r="P14" s="188">
        <f>Vulnerability!P13</f>
        <v>3.6</v>
      </c>
      <c r="Q14" s="186">
        <f>Vulnerability!Q13</f>
        <v>6.6</v>
      </c>
      <c r="R14" s="187">
        <f>Vulnerability!V13</f>
        <v>0</v>
      </c>
      <c r="S14" s="180">
        <f>Vulnerability!AD13</f>
        <v>3.5</v>
      </c>
      <c r="T14" s="180">
        <f>Vulnerability!AG13</f>
        <v>6.9</v>
      </c>
      <c r="U14" s="180">
        <f>Vulnerability!AJ13</f>
        <v>1.1000000000000001</v>
      </c>
      <c r="V14" s="180">
        <f>Vulnerability!AM13</f>
        <v>0</v>
      </c>
      <c r="W14" s="180">
        <f>Vulnerability!AP13</f>
        <v>0.4</v>
      </c>
      <c r="X14" s="188">
        <f>Vulnerability!AQ13</f>
        <v>2.9</v>
      </c>
      <c r="Y14" s="186">
        <f>Vulnerability!AR13</f>
        <v>1.6</v>
      </c>
      <c r="Z14" s="186">
        <f t="shared" si="5"/>
        <v>4.5999999999999996</v>
      </c>
      <c r="AA14" s="189">
        <f>'Lack of Coping Capacity'!G13</f>
        <v>5.5</v>
      </c>
      <c r="AB14" s="190">
        <f>'Lack of Coping Capacity'!J13</f>
        <v>6</v>
      </c>
      <c r="AC14" s="186">
        <f>'Lack of Coping Capacity'!K13</f>
        <v>5.8</v>
      </c>
      <c r="AD14" s="189">
        <f>'Lack of Coping Capacity'!P13</f>
        <v>8.6</v>
      </c>
      <c r="AE14" s="182">
        <f>'Lack of Coping Capacity'!S13</f>
        <v>4.5999999999999996</v>
      </c>
      <c r="AF14" s="190">
        <f>'Lack of Coping Capacity'!X13</f>
        <v>5.7</v>
      </c>
      <c r="AG14" s="186">
        <f>'Lack of Coping Capacity'!Y13</f>
        <v>6.3</v>
      </c>
      <c r="AH14" s="186">
        <f t="shared" si="6"/>
        <v>6.1</v>
      </c>
      <c r="AI14" s="191">
        <f t="shared" si="7"/>
        <v>5</v>
      </c>
    </row>
    <row r="15" spans="1:35" x14ac:dyDescent="0.25">
      <c r="A15" s="141" t="s">
        <v>1</v>
      </c>
      <c r="B15" s="116" t="s">
        <v>342</v>
      </c>
      <c r="C15" s="116" t="s">
        <v>0</v>
      </c>
      <c r="D15" s="98" t="s">
        <v>462</v>
      </c>
      <c r="E15" s="179">
        <f>'Hazard &amp; Exposure'!S14</f>
        <v>4.2</v>
      </c>
      <c r="F15" s="179">
        <f>'Hazard &amp; Exposure'!T14</f>
        <v>5.0999999999999996</v>
      </c>
      <c r="G15" s="179">
        <f>'Hazard &amp; Exposure'!U14</f>
        <v>4.3</v>
      </c>
      <c r="H15" s="184">
        <f>'Hazard &amp; Exposure'!V14</f>
        <v>6.4</v>
      </c>
      <c r="I15" s="186">
        <f>'Hazard &amp; Exposure'!W14</f>
        <v>5.0999999999999996</v>
      </c>
      <c r="J15" s="185">
        <f>'Hazard &amp; Exposure'!AC14</f>
        <v>5</v>
      </c>
      <c r="K15" s="184">
        <f>'Hazard &amp; Exposure'!Z14</f>
        <v>5.8</v>
      </c>
      <c r="L15" s="186">
        <f>'Hazard &amp; Exposure'!AD14</f>
        <v>5.4</v>
      </c>
      <c r="M15" s="186">
        <f t="shared" si="4"/>
        <v>5.3</v>
      </c>
      <c r="N15" s="187">
        <f>Vulnerability!F14</f>
        <v>9.4</v>
      </c>
      <c r="O15" s="181">
        <f>Vulnerability!I14</f>
        <v>4.0999999999999996</v>
      </c>
      <c r="P15" s="188">
        <f>Vulnerability!P14</f>
        <v>3.6</v>
      </c>
      <c r="Q15" s="186">
        <f>Vulnerability!Q14</f>
        <v>6.6</v>
      </c>
      <c r="R15" s="187">
        <f>Vulnerability!V14</f>
        <v>6.1</v>
      </c>
      <c r="S15" s="180">
        <f>Vulnerability!AD14</f>
        <v>3.6</v>
      </c>
      <c r="T15" s="180">
        <f>Vulnerability!AG14</f>
        <v>7.5</v>
      </c>
      <c r="U15" s="180">
        <f>Vulnerability!AJ14</f>
        <v>3.6</v>
      </c>
      <c r="V15" s="180">
        <f>Vulnerability!AM14</f>
        <v>0.2</v>
      </c>
      <c r="W15" s="180">
        <f>Vulnerability!AP14</f>
        <v>3.6</v>
      </c>
      <c r="X15" s="188">
        <f>Vulnerability!AQ14</f>
        <v>4.0999999999999996</v>
      </c>
      <c r="Y15" s="186">
        <f>Vulnerability!AR14</f>
        <v>5.2</v>
      </c>
      <c r="Z15" s="186">
        <f t="shared" si="5"/>
        <v>5.9</v>
      </c>
      <c r="AA15" s="189">
        <f>'Lack of Coping Capacity'!G14</f>
        <v>5.5</v>
      </c>
      <c r="AB15" s="190">
        <f>'Lack of Coping Capacity'!J14</f>
        <v>6</v>
      </c>
      <c r="AC15" s="186">
        <f>'Lack of Coping Capacity'!K14</f>
        <v>5.8</v>
      </c>
      <c r="AD15" s="189">
        <f>'Lack of Coping Capacity'!P14</f>
        <v>8.6</v>
      </c>
      <c r="AE15" s="182">
        <f>'Lack of Coping Capacity'!S14</f>
        <v>7.1</v>
      </c>
      <c r="AF15" s="190">
        <f>'Lack of Coping Capacity'!X14</f>
        <v>5.7</v>
      </c>
      <c r="AG15" s="186">
        <f>'Lack of Coping Capacity'!Y14</f>
        <v>7.1</v>
      </c>
      <c r="AH15" s="186">
        <f t="shared" si="6"/>
        <v>6.5</v>
      </c>
      <c r="AI15" s="191">
        <f t="shared" si="7"/>
        <v>5.9</v>
      </c>
    </row>
    <row r="16" spans="1:35" ht="15.75" thickBot="1" x14ac:dyDescent="0.3">
      <c r="A16" s="142" t="s">
        <v>1</v>
      </c>
      <c r="B16" s="143" t="s">
        <v>343</v>
      </c>
      <c r="C16" s="143" t="s">
        <v>0</v>
      </c>
      <c r="D16" s="144" t="s">
        <v>463</v>
      </c>
      <c r="E16" s="179">
        <f>'Hazard &amp; Exposure'!S15</f>
        <v>1.3</v>
      </c>
      <c r="F16" s="179">
        <f>'Hazard &amp; Exposure'!T15</f>
        <v>1.4</v>
      </c>
      <c r="G16" s="179">
        <f>'Hazard &amp; Exposure'!U15</f>
        <v>1.7</v>
      </c>
      <c r="H16" s="184">
        <f>'Hazard &amp; Exposure'!V15</f>
        <v>4.3</v>
      </c>
      <c r="I16" s="186">
        <f>'Hazard &amp; Exposure'!W15</f>
        <v>2.2999999999999998</v>
      </c>
      <c r="J16" s="185">
        <f>'Hazard &amp; Exposure'!AC15</f>
        <v>0</v>
      </c>
      <c r="K16" s="184">
        <f>'Hazard &amp; Exposure'!Z15</f>
        <v>5.8</v>
      </c>
      <c r="L16" s="186">
        <f>'Hazard &amp; Exposure'!AD15</f>
        <v>2.9</v>
      </c>
      <c r="M16" s="186">
        <f t="shared" si="4"/>
        <v>2.6</v>
      </c>
      <c r="N16" s="187">
        <f>Vulnerability!F15</f>
        <v>9.4</v>
      </c>
      <c r="O16" s="181">
        <f>Vulnerability!I15</f>
        <v>5.2</v>
      </c>
      <c r="P16" s="188">
        <f>Vulnerability!P15</f>
        <v>3.6</v>
      </c>
      <c r="Q16" s="186">
        <f>Vulnerability!Q15</f>
        <v>6.9</v>
      </c>
      <c r="R16" s="187">
        <f>Vulnerability!V15</f>
        <v>0</v>
      </c>
      <c r="S16" s="180">
        <f>Vulnerability!AD15</f>
        <v>3.8</v>
      </c>
      <c r="T16" s="180">
        <f>Vulnerability!AG15</f>
        <v>7.6</v>
      </c>
      <c r="U16" s="180">
        <f>Vulnerability!AJ15</f>
        <v>3.5</v>
      </c>
      <c r="V16" s="180">
        <f>Vulnerability!AM15</f>
        <v>0</v>
      </c>
      <c r="W16" s="180">
        <f>Vulnerability!AP15</f>
        <v>0.5</v>
      </c>
      <c r="X16" s="188">
        <f>Vulnerability!AQ15</f>
        <v>3.7</v>
      </c>
      <c r="Y16" s="186">
        <f>Vulnerability!AR15</f>
        <v>2</v>
      </c>
      <c r="Z16" s="186">
        <f t="shared" si="5"/>
        <v>4.9000000000000004</v>
      </c>
      <c r="AA16" s="189">
        <f>'Lack of Coping Capacity'!G15</f>
        <v>5.5</v>
      </c>
      <c r="AB16" s="190">
        <f>'Lack of Coping Capacity'!J15</f>
        <v>6</v>
      </c>
      <c r="AC16" s="186">
        <f>'Lack of Coping Capacity'!K15</f>
        <v>5.8</v>
      </c>
      <c r="AD16" s="189">
        <f>'Lack of Coping Capacity'!P15</f>
        <v>8.5</v>
      </c>
      <c r="AE16" s="182">
        <f>'Lack of Coping Capacity'!S15</f>
        <v>7.2</v>
      </c>
      <c r="AF16" s="190">
        <f>'Lack of Coping Capacity'!X15</f>
        <v>5.7</v>
      </c>
      <c r="AG16" s="186">
        <f>'Lack of Coping Capacity'!Y15</f>
        <v>7.1</v>
      </c>
      <c r="AH16" s="186">
        <f t="shared" si="6"/>
        <v>6.5</v>
      </c>
      <c r="AI16" s="191">
        <f t="shared" si="7"/>
        <v>4.4000000000000004</v>
      </c>
    </row>
    <row r="17" spans="1:35" x14ac:dyDescent="0.25">
      <c r="A17" s="138" t="s">
        <v>3</v>
      </c>
      <c r="B17" s="139" t="s">
        <v>344</v>
      </c>
      <c r="C17" s="139" t="s">
        <v>2</v>
      </c>
      <c r="D17" s="140" t="s">
        <v>464</v>
      </c>
      <c r="E17" s="179" t="str">
        <f>'Hazard &amp; Exposure'!S16</f>
        <v>x</v>
      </c>
      <c r="F17" s="179">
        <f>'Hazard &amp; Exposure'!T16</f>
        <v>5.0999999999999996</v>
      </c>
      <c r="G17" s="179">
        <f>'Hazard &amp; Exposure'!U16</f>
        <v>8</v>
      </c>
      <c r="H17" s="184">
        <f>'Hazard &amp; Exposure'!V16</f>
        <v>1.4</v>
      </c>
      <c r="I17" s="186">
        <f>'Hazard &amp; Exposure'!W16</f>
        <v>5.4</v>
      </c>
      <c r="J17" s="185">
        <f>'Hazard &amp; Exposure'!AC16</f>
        <v>0</v>
      </c>
      <c r="K17" s="184">
        <f>'Hazard &amp; Exposure'!Z16</f>
        <v>9.6</v>
      </c>
      <c r="L17" s="186">
        <f>'Hazard &amp; Exposure'!AD16</f>
        <v>4.8</v>
      </c>
      <c r="M17" s="186">
        <f t="shared" si="4"/>
        <v>5.0999999999999996</v>
      </c>
      <c r="N17" s="187">
        <f>Vulnerability!F16</f>
        <v>5.8</v>
      </c>
      <c r="O17" s="181">
        <f>Vulnerability!I16</f>
        <v>6.5</v>
      </c>
      <c r="P17" s="188">
        <f>Vulnerability!P16</f>
        <v>1.5</v>
      </c>
      <c r="Q17" s="186">
        <f>Vulnerability!Q16</f>
        <v>4.9000000000000004</v>
      </c>
      <c r="R17" s="187">
        <f>Vulnerability!V16</f>
        <v>7.5</v>
      </c>
      <c r="S17" s="180">
        <f>Vulnerability!AD16</f>
        <v>5.8</v>
      </c>
      <c r="T17" s="180">
        <f>Vulnerability!AG16</f>
        <v>4.7</v>
      </c>
      <c r="U17" s="180">
        <f>Vulnerability!AJ16</f>
        <v>2</v>
      </c>
      <c r="V17" s="180">
        <f>Vulnerability!AM16</f>
        <v>0</v>
      </c>
      <c r="W17" s="180">
        <f>Vulnerability!AP16</f>
        <v>10</v>
      </c>
      <c r="X17" s="188">
        <f>Vulnerability!AQ16</f>
        <v>5.9</v>
      </c>
      <c r="Y17" s="186">
        <f>Vulnerability!AR16</f>
        <v>6.8</v>
      </c>
      <c r="Z17" s="186">
        <f t="shared" si="5"/>
        <v>5.9</v>
      </c>
      <c r="AA17" s="189">
        <f>'Lack of Coping Capacity'!G16</f>
        <v>5.3</v>
      </c>
      <c r="AB17" s="190">
        <f>'Lack of Coping Capacity'!J16</f>
        <v>7</v>
      </c>
      <c r="AC17" s="186">
        <f>'Lack of Coping Capacity'!K16</f>
        <v>6.2</v>
      </c>
      <c r="AD17" s="189">
        <f>'Lack of Coping Capacity'!P16</f>
        <v>7</v>
      </c>
      <c r="AE17" s="182">
        <f>'Lack of Coping Capacity'!S16</f>
        <v>5.6</v>
      </c>
      <c r="AF17" s="190">
        <f>'Lack of Coping Capacity'!X16</f>
        <v>5.8</v>
      </c>
      <c r="AG17" s="186">
        <f>'Lack of Coping Capacity'!Y16</f>
        <v>6.1</v>
      </c>
      <c r="AH17" s="186">
        <f t="shared" si="6"/>
        <v>6.2</v>
      </c>
      <c r="AI17" s="191">
        <f t="shared" si="7"/>
        <v>5.7</v>
      </c>
    </row>
    <row r="18" spans="1:35" x14ac:dyDescent="0.25">
      <c r="A18" s="141" t="s">
        <v>3</v>
      </c>
      <c r="B18" s="116" t="s">
        <v>334</v>
      </c>
      <c r="C18" s="116" t="s">
        <v>2</v>
      </c>
      <c r="D18" s="98" t="s">
        <v>465</v>
      </c>
      <c r="E18" s="179" t="str">
        <f>'Hazard &amp; Exposure'!S17</f>
        <v>x</v>
      </c>
      <c r="F18" s="179">
        <f>'Hazard &amp; Exposure'!T17</f>
        <v>3.7</v>
      </c>
      <c r="G18" s="179">
        <f>'Hazard &amp; Exposure'!U17</f>
        <v>2</v>
      </c>
      <c r="H18" s="184">
        <f>'Hazard &amp; Exposure'!V17</f>
        <v>2.4</v>
      </c>
      <c r="I18" s="186">
        <f>'Hazard &amp; Exposure'!W17</f>
        <v>2.7</v>
      </c>
      <c r="J18" s="185">
        <f>'Hazard &amp; Exposure'!AC17</f>
        <v>0</v>
      </c>
      <c r="K18" s="184">
        <f>'Hazard &amp; Exposure'!Z17</f>
        <v>9.6</v>
      </c>
      <c r="L18" s="186">
        <f>'Hazard &amp; Exposure'!AD17</f>
        <v>4.8</v>
      </c>
      <c r="M18" s="186">
        <f t="shared" si="4"/>
        <v>3.8</v>
      </c>
      <c r="N18" s="187">
        <f>Vulnerability!F17</f>
        <v>5</v>
      </c>
      <c r="O18" s="181">
        <f>Vulnerability!I17</f>
        <v>6.5</v>
      </c>
      <c r="P18" s="188">
        <f>Vulnerability!P17</f>
        <v>1.5</v>
      </c>
      <c r="Q18" s="186">
        <f>Vulnerability!Q17</f>
        <v>4.5</v>
      </c>
      <c r="R18" s="187">
        <f>Vulnerability!V17</f>
        <v>3.7</v>
      </c>
      <c r="S18" s="180">
        <f>Vulnerability!AD17</f>
        <v>6.9</v>
      </c>
      <c r="T18" s="180" t="str">
        <f>Vulnerability!AG17</f>
        <v>x</v>
      </c>
      <c r="U18" s="180">
        <f>Vulnerability!AJ17</f>
        <v>0</v>
      </c>
      <c r="V18" s="180">
        <f>Vulnerability!AM17</f>
        <v>0</v>
      </c>
      <c r="W18" s="180" t="str">
        <f>Vulnerability!AP17</f>
        <v>x</v>
      </c>
      <c r="X18" s="188">
        <f>Vulnerability!AQ17</f>
        <v>3.1</v>
      </c>
      <c r="Y18" s="186">
        <f>Vulnerability!AR17</f>
        <v>3.4</v>
      </c>
      <c r="Z18" s="186">
        <f t="shared" si="5"/>
        <v>4</v>
      </c>
      <c r="AA18" s="189">
        <f>'Lack of Coping Capacity'!G17</f>
        <v>5.3</v>
      </c>
      <c r="AB18" s="190">
        <f>'Lack of Coping Capacity'!J17</f>
        <v>7</v>
      </c>
      <c r="AC18" s="186">
        <f>'Lack of Coping Capacity'!K17</f>
        <v>6.2</v>
      </c>
      <c r="AD18" s="189">
        <f>'Lack of Coping Capacity'!P17</f>
        <v>5.5</v>
      </c>
      <c r="AE18" s="182">
        <f>'Lack of Coping Capacity'!S17</f>
        <v>5.7</v>
      </c>
      <c r="AF18" s="190">
        <f>'Lack of Coping Capacity'!X17</f>
        <v>5.4</v>
      </c>
      <c r="AG18" s="186">
        <f>'Lack of Coping Capacity'!Y17</f>
        <v>5.5</v>
      </c>
      <c r="AH18" s="186">
        <f t="shared" si="6"/>
        <v>5.9</v>
      </c>
      <c r="AI18" s="191">
        <f t="shared" si="7"/>
        <v>4.5</v>
      </c>
    </row>
    <row r="19" spans="1:35" x14ac:dyDescent="0.25">
      <c r="A19" s="141" t="s">
        <v>3</v>
      </c>
      <c r="B19" s="116" t="s">
        <v>339</v>
      </c>
      <c r="C19" s="116" t="s">
        <v>2</v>
      </c>
      <c r="D19" s="98" t="s">
        <v>467</v>
      </c>
      <c r="E19" s="179" t="str">
        <f>'Hazard &amp; Exposure'!S18</f>
        <v>x</v>
      </c>
      <c r="F19" s="179">
        <f>'Hazard &amp; Exposure'!T18</f>
        <v>5.5</v>
      </c>
      <c r="G19" s="179">
        <f>'Hazard &amp; Exposure'!U18</f>
        <v>8.6</v>
      </c>
      <c r="H19" s="184">
        <f>'Hazard &amp; Exposure'!V18</f>
        <v>1.9</v>
      </c>
      <c r="I19" s="186">
        <f>'Hazard &amp; Exposure'!W18</f>
        <v>6</v>
      </c>
      <c r="J19" s="185">
        <f>'Hazard &amp; Exposure'!AC18</f>
        <v>0</v>
      </c>
      <c r="K19" s="184">
        <f>'Hazard &amp; Exposure'!Z18</f>
        <v>9.6</v>
      </c>
      <c r="L19" s="186">
        <f>'Hazard &amp; Exposure'!AD18</f>
        <v>4.8</v>
      </c>
      <c r="M19" s="186">
        <f t="shared" si="4"/>
        <v>5.4</v>
      </c>
      <c r="N19" s="187">
        <f>Vulnerability!F18</f>
        <v>5.9</v>
      </c>
      <c r="O19" s="181">
        <f>Vulnerability!I18</f>
        <v>6.5</v>
      </c>
      <c r="P19" s="188">
        <f>Vulnerability!P18</f>
        <v>1.5</v>
      </c>
      <c r="Q19" s="186">
        <f>Vulnerability!Q18</f>
        <v>5</v>
      </c>
      <c r="R19" s="187">
        <f>Vulnerability!V18</f>
        <v>8.8000000000000007</v>
      </c>
      <c r="S19" s="180">
        <f>Vulnerability!AD18</f>
        <v>5.3</v>
      </c>
      <c r="T19" s="180">
        <f>Vulnerability!AG18</f>
        <v>5.0999999999999996</v>
      </c>
      <c r="U19" s="180">
        <f>Vulnerability!AJ18</f>
        <v>3.5</v>
      </c>
      <c r="V19" s="180">
        <f>Vulnerability!AM18</f>
        <v>0</v>
      </c>
      <c r="W19" s="180">
        <f>Vulnerability!AP18</f>
        <v>3.8</v>
      </c>
      <c r="X19" s="188">
        <f>Vulnerability!AQ18</f>
        <v>3.8</v>
      </c>
      <c r="Y19" s="186">
        <f>Vulnerability!AR18</f>
        <v>7</v>
      </c>
      <c r="Z19" s="186">
        <f t="shared" si="5"/>
        <v>6.1</v>
      </c>
      <c r="AA19" s="189">
        <f>'Lack of Coping Capacity'!G18</f>
        <v>5.3</v>
      </c>
      <c r="AB19" s="190">
        <f>'Lack of Coping Capacity'!J18</f>
        <v>7</v>
      </c>
      <c r="AC19" s="186">
        <f>'Lack of Coping Capacity'!K18</f>
        <v>6.2</v>
      </c>
      <c r="AD19" s="189">
        <f>'Lack of Coping Capacity'!P18</f>
        <v>6.6</v>
      </c>
      <c r="AE19" s="182">
        <f>'Lack of Coping Capacity'!S18</f>
        <v>7.1</v>
      </c>
      <c r="AF19" s="190">
        <f>'Lack of Coping Capacity'!X18</f>
        <v>5.2</v>
      </c>
      <c r="AG19" s="186">
        <f>'Lack of Coping Capacity'!Y18</f>
        <v>6.3</v>
      </c>
      <c r="AH19" s="186">
        <f t="shared" si="6"/>
        <v>6.3</v>
      </c>
      <c r="AI19" s="191">
        <f t="shared" si="7"/>
        <v>5.9</v>
      </c>
    </row>
    <row r="20" spans="1:35" x14ac:dyDescent="0.25">
      <c r="A20" s="141" t="s">
        <v>3</v>
      </c>
      <c r="B20" s="199" t="s">
        <v>345</v>
      </c>
      <c r="C20" s="116" t="s">
        <v>2</v>
      </c>
      <c r="D20" s="98" t="s">
        <v>466</v>
      </c>
      <c r="E20" s="179" t="str">
        <f>'Hazard &amp; Exposure'!S19</f>
        <v>x</v>
      </c>
      <c r="F20" s="179">
        <f>'Hazard &amp; Exposure'!T19</f>
        <v>7.7</v>
      </c>
      <c r="G20" s="179">
        <f>'Hazard &amp; Exposure'!U19</f>
        <v>7.5</v>
      </c>
      <c r="H20" s="184">
        <f>'Hazard &amp; Exposure'!V19</f>
        <v>3.5</v>
      </c>
      <c r="I20" s="186">
        <f>'Hazard &amp; Exposure'!W19</f>
        <v>6.6</v>
      </c>
      <c r="J20" s="185">
        <f>'Hazard &amp; Exposure'!AC19</f>
        <v>5</v>
      </c>
      <c r="K20" s="184">
        <f>'Hazard &amp; Exposure'!Z19</f>
        <v>9.6</v>
      </c>
      <c r="L20" s="186">
        <f>'Hazard &amp; Exposure'!AD19</f>
        <v>7.3</v>
      </c>
      <c r="M20" s="186">
        <f t="shared" si="4"/>
        <v>7</v>
      </c>
      <c r="N20" s="187">
        <f>Vulnerability!F19</f>
        <v>8.9</v>
      </c>
      <c r="O20" s="181">
        <f>Vulnerability!I19</f>
        <v>6.5</v>
      </c>
      <c r="P20" s="188">
        <f>Vulnerability!P19</f>
        <v>1.5</v>
      </c>
      <c r="Q20" s="186">
        <f>Vulnerability!Q19</f>
        <v>6.5</v>
      </c>
      <c r="R20" s="187">
        <f>Vulnerability!V19</f>
        <v>8.9</v>
      </c>
      <c r="S20" s="180">
        <f>Vulnerability!AD19</f>
        <v>6.6</v>
      </c>
      <c r="T20" s="180">
        <f>Vulnerability!AG19</f>
        <v>6.9</v>
      </c>
      <c r="U20" s="180">
        <f>Vulnerability!AJ19</f>
        <v>4.9000000000000004</v>
      </c>
      <c r="V20" s="180">
        <f>Vulnerability!AM19</f>
        <v>0</v>
      </c>
      <c r="W20" s="180">
        <f>Vulnerability!AP19</f>
        <v>10</v>
      </c>
      <c r="X20" s="188">
        <f>Vulnerability!AQ19</f>
        <v>6.8</v>
      </c>
      <c r="Y20" s="186">
        <f>Vulnerability!AR19</f>
        <v>8</v>
      </c>
      <c r="Z20" s="186">
        <f t="shared" si="5"/>
        <v>7.3</v>
      </c>
      <c r="AA20" s="189">
        <f>'Lack of Coping Capacity'!G19</f>
        <v>5.3</v>
      </c>
      <c r="AB20" s="190">
        <f>'Lack of Coping Capacity'!J19</f>
        <v>7</v>
      </c>
      <c r="AC20" s="186">
        <f>'Lack of Coping Capacity'!K19</f>
        <v>6.2</v>
      </c>
      <c r="AD20" s="189">
        <f>'Lack of Coping Capacity'!P19</f>
        <v>8.3000000000000007</v>
      </c>
      <c r="AE20" s="182">
        <f>'Lack of Coping Capacity'!S19</f>
        <v>8.6</v>
      </c>
      <c r="AF20" s="190">
        <f>'Lack of Coping Capacity'!X19</f>
        <v>7.1</v>
      </c>
      <c r="AG20" s="186">
        <f>'Lack of Coping Capacity'!Y19</f>
        <v>8</v>
      </c>
      <c r="AH20" s="186">
        <f t="shared" si="6"/>
        <v>7.2</v>
      </c>
      <c r="AI20" s="191">
        <f t="shared" si="7"/>
        <v>7.2</v>
      </c>
    </row>
    <row r="21" spans="1:35" x14ac:dyDescent="0.25">
      <c r="A21" s="141" t="s">
        <v>3</v>
      </c>
      <c r="B21" s="116" t="s">
        <v>346</v>
      </c>
      <c r="C21" s="116" t="s">
        <v>2</v>
      </c>
      <c r="D21" s="98" t="s">
        <v>468</v>
      </c>
      <c r="E21" s="179" t="str">
        <f>'Hazard &amp; Exposure'!S20</f>
        <v>x</v>
      </c>
      <c r="F21" s="179">
        <f>'Hazard &amp; Exposure'!T20</f>
        <v>6.1</v>
      </c>
      <c r="G21" s="179">
        <f>'Hazard &amp; Exposure'!U20</f>
        <v>1.2</v>
      </c>
      <c r="H21" s="184">
        <f>'Hazard &amp; Exposure'!V20</f>
        <v>2.4</v>
      </c>
      <c r="I21" s="186">
        <f>'Hazard &amp; Exposure'!W20</f>
        <v>3.5</v>
      </c>
      <c r="J21" s="185">
        <f>'Hazard &amp; Exposure'!AC20</f>
        <v>0</v>
      </c>
      <c r="K21" s="184">
        <f>'Hazard &amp; Exposure'!Z20</f>
        <v>9.6</v>
      </c>
      <c r="L21" s="186">
        <f>'Hazard &amp; Exposure'!AD20</f>
        <v>4.8</v>
      </c>
      <c r="M21" s="186">
        <f t="shared" si="4"/>
        <v>4.2</v>
      </c>
      <c r="N21" s="187">
        <f>Vulnerability!F20</f>
        <v>4.3</v>
      </c>
      <c r="O21" s="181">
        <f>Vulnerability!I20</f>
        <v>6.5</v>
      </c>
      <c r="P21" s="188">
        <f>Vulnerability!P20</f>
        <v>1.5</v>
      </c>
      <c r="Q21" s="186">
        <f>Vulnerability!Q20</f>
        <v>4.2</v>
      </c>
      <c r="R21" s="187">
        <f>Vulnerability!V20</f>
        <v>3.5</v>
      </c>
      <c r="S21" s="180">
        <f>Vulnerability!AD20</f>
        <v>5.4</v>
      </c>
      <c r="T21" s="180" t="str">
        <f>Vulnerability!AG20</f>
        <v>x</v>
      </c>
      <c r="U21" s="180">
        <f>Vulnerability!AJ20</f>
        <v>0</v>
      </c>
      <c r="V21" s="180">
        <f>Vulnerability!AM20</f>
        <v>0.4</v>
      </c>
      <c r="W21" s="180" t="str">
        <f>Vulnerability!AP20</f>
        <v>x</v>
      </c>
      <c r="X21" s="188">
        <f>Vulnerability!AQ20</f>
        <v>2.2999999999999998</v>
      </c>
      <c r="Y21" s="186">
        <f>Vulnerability!AR20</f>
        <v>2.9</v>
      </c>
      <c r="Z21" s="186">
        <f t="shared" si="5"/>
        <v>3.6</v>
      </c>
      <c r="AA21" s="189">
        <f>'Lack of Coping Capacity'!G20</f>
        <v>5.3</v>
      </c>
      <c r="AB21" s="190">
        <f>'Lack of Coping Capacity'!J20</f>
        <v>7</v>
      </c>
      <c r="AC21" s="186">
        <f>'Lack of Coping Capacity'!K20</f>
        <v>6.2</v>
      </c>
      <c r="AD21" s="189">
        <f>'Lack of Coping Capacity'!P20</f>
        <v>4.5999999999999996</v>
      </c>
      <c r="AE21" s="182">
        <f>'Lack of Coping Capacity'!S20</f>
        <v>4.8</v>
      </c>
      <c r="AF21" s="190">
        <f>'Lack of Coping Capacity'!X20</f>
        <v>5.8</v>
      </c>
      <c r="AG21" s="186">
        <f>'Lack of Coping Capacity'!Y20</f>
        <v>5.0999999999999996</v>
      </c>
      <c r="AH21" s="186">
        <f t="shared" si="6"/>
        <v>5.7</v>
      </c>
      <c r="AI21" s="191">
        <f t="shared" si="7"/>
        <v>4.4000000000000004</v>
      </c>
    </row>
    <row r="22" spans="1:35" x14ac:dyDescent="0.25">
      <c r="A22" s="141" t="s">
        <v>3</v>
      </c>
      <c r="B22" s="116" t="s">
        <v>347</v>
      </c>
      <c r="C22" s="116" t="s">
        <v>2</v>
      </c>
      <c r="D22" s="98" t="s">
        <v>469</v>
      </c>
      <c r="E22" s="179" t="str">
        <f>'Hazard &amp; Exposure'!S21</f>
        <v>x</v>
      </c>
      <c r="F22" s="179">
        <f>'Hazard &amp; Exposure'!T21</f>
        <v>8.4</v>
      </c>
      <c r="G22" s="179">
        <f>'Hazard &amp; Exposure'!U21</f>
        <v>5</v>
      </c>
      <c r="H22" s="184">
        <f>'Hazard &amp; Exposure'!V21</f>
        <v>1.4</v>
      </c>
      <c r="I22" s="186">
        <f>'Hazard &amp; Exposure'!W21</f>
        <v>5.7</v>
      </c>
      <c r="J22" s="185">
        <f>'Hazard &amp; Exposure'!AC21</f>
        <v>0</v>
      </c>
      <c r="K22" s="184">
        <f>'Hazard &amp; Exposure'!Z21</f>
        <v>9.6</v>
      </c>
      <c r="L22" s="186">
        <f>'Hazard &amp; Exposure'!AD21</f>
        <v>4.8</v>
      </c>
      <c r="M22" s="186">
        <f t="shared" si="4"/>
        <v>5.3</v>
      </c>
      <c r="N22" s="187">
        <f>Vulnerability!F21</f>
        <v>8.1</v>
      </c>
      <c r="O22" s="181">
        <f>Vulnerability!I21</f>
        <v>6.5</v>
      </c>
      <c r="P22" s="188">
        <f>Vulnerability!P21</f>
        <v>1.5</v>
      </c>
      <c r="Q22" s="186">
        <f>Vulnerability!Q21</f>
        <v>6.1</v>
      </c>
      <c r="R22" s="187">
        <f>Vulnerability!V21</f>
        <v>3.5</v>
      </c>
      <c r="S22" s="180">
        <f>Vulnerability!AD21</f>
        <v>5.2</v>
      </c>
      <c r="T22" s="180">
        <f>Vulnerability!AG21</f>
        <v>7.2</v>
      </c>
      <c r="U22" s="180">
        <f>Vulnerability!AJ21</f>
        <v>2.8</v>
      </c>
      <c r="V22" s="180">
        <f>Vulnerability!AM21</f>
        <v>2.4</v>
      </c>
      <c r="W22" s="180">
        <f>Vulnerability!AP21</f>
        <v>8.4</v>
      </c>
      <c r="X22" s="188">
        <f>Vulnerability!AQ21</f>
        <v>5.7</v>
      </c>
      <c r="Y22" s="186">
        <f>Vulnerability!AR21</f>
        <v>4.7</v>
      </c>
      <c r="Z22" s="186">
        <f t="shared" si="5"/>
        <v>5.4</v>
      </c>
      <c r="AA22" s="189">
        <f>'Lack of Coping Capacity'!G21</f>
        <v>5.3</v>
      </c>
      <c r="AB22" s="190">
        <f>'Lack of Coping Capacity'!J21</f>
        <v>7</v>
      </c>
      <c r="AC22" s="186">
        <f>'Lack of Coping Capacity'!K21</f>
        <v>6.2</v>
      </c>
      <c r="AD22" s="189">
        <f>'Lack of Coping Capacity'!P21</f>
        <v>7.9</v>
      </c>
      <c r="AE22" s="182">
        <f>'Lack of Coping Capacity'!S21</f>
        <v>8.3000000000000007</v>
      </c>
      <c r="AF22" s="190">
        <f>'Lack of Coping Capacity'!X21</f>
        <v>6.2</v>
      </c>
      <c r="AG22" s="186">
        <f>'Lack of Coping Capacity'!Y21</f>
        <v>7.5</v>
      </c>
      <c r="AH22" s="186">
        <f t="shared" si="6"/>
        <v>6.9</v>
      </c>
      <c r="AI22" s="191">
        <f t="shared" si="7"/>
        <v>5.8</v>
      </c>
    </row>
    <row r="23" spans="1:35" x14ac:dyDescent="0.25">
      <c r="A23" s="141" t="s">
        <v>3</v>
      </c>
      <c r="B23" s="116" t="s">
        <v>348</v>
      </c>
      <c r="C23" s="116" t="s">
        <v>2</v>
      </c>
      <c r="D23" s="98" t="s">
        <v>470</v>
      </c>
      <c r="E23" s="179" t="str">
        <f>'Hazard &amp; Exposure'!S22</f>
        <v>x</v>
      </c>
      <c r="F23" s="179">
        <f>'Hazard &amp; Exposure'!T22</f>
        <v>2.4</v>
      </c>
      <c r="G23" s="179">
        <f>'Hazard &amp; Exposure'!U22</f>
        <v>9</v>
      </c>
      <c r="H23" s="184">
        <f>'Hazard &amp; Exposure'!V22</f>
        <v>1.9</v>
      </c>
      <c r="I23" s="186">
        <f>'Hazard &amp; Exposure'!W22</f>
        <v>5.6</v>
      </c>
      <c r="J23" s="185">
        <f>'Hazard &amp; Exposure'!AC22</f>
        <v>0</v>
      </c>
      <c r="K23" s="184">
        <f>'Hazard &amp; Exposure'!Z22</f>
        <v>9.6</v>
      </c>
      <c r="L23" s="186">
        <f>'Hazard &amp; Exposure'!AD22</f>
        <v>4.8</v>
      </c>
      <c r="M23" s="186">
        <f t="shared" si="4"/>
        <v>5.2</v>
      </c>
      <c r="N23" s="187">
        <f>Vulnerability!F22</f>
        <v>4.9000000000000004</v>
      </c>
      <c r="O23" s="181">
        <f>Vulnerability!I22</f>
        <v>6.5</v>
      </c>
      <c r="P23" s="188">
        <f>Vulnerability!P22</f>
        <v>1.5</v>
      </c>
      <c r="Q23" s="186">
        <f>Vulnerability!Q22</f>
        <v>4.5</v>
      </c>
      <c r="R23" s="187">
        <f>Vulnerability!V22</f>
        <v>0</v>
      </c>
      <c r="S23" s="180">
        <f>Vulnerability!AD22</f>
        <v>5.9</v>
      </c>
      <c r="T23" s="180" t="str">
        <f>Vulnerability!AG22</f>
        <v>x</v>
      </c>
      <c r="U23" s="180">
        <f>Vulnerability!AJ22</f>
        <v>0</v>
      </c>
      <c r="V23" s="180">
        <f>Vulnerability!AM22</f>
        <v>0</v>
      </c>
      <c r="W23" s="180" t="str">
        <f>Vulnerability!AP22</f>
        <v>x</v>
      </c>
      <c r="X23" s="188">
        <f>Vulnerability!AQ22</f>
        <v>2.5</v>
      </c>
      <c r="Y23" s="186">
        <f>Vulnerability!AR22</f>
        <v>1.3</v>
      </c>
      <c r="Z23" s="186">
        <f t="shared" si="5"/>
        <v>3.1</v>
      </c>
      <c r="AA23" s="189">
        <f>'Lack of Coping Capacity'!G22</f>
        <v>5.3</v>
      </c>
      <c r="AB23" s="190">
        <f>'Lack of Coping Capacity'!J22</f>
        <v>7</v>
      </c>
      <c r="AC23" s="186">
        <f>'Lack of Coping Capacity'!K22</f>
        <v>6.2</v>
      </c>
      <c r="AD23" s="189">
        <f>'Lack of Coping Capacity'!P22</f>
        <v>6.1</v>
      </c>
      <c r="AE23" s="182">
        <f>'Lack of Coping Capacity'!S22</f>
        <v>6.8</v>
      </c>
      <c r="AF23" s="190">
        <f>'Lack of Coping Capacity'!X22</f>
        <v>5.8</v>
      </c>
      <c r="AG23" s="186">
        <f>'Lack of Coping Capacity'!Y22</f>
        <v>6.2</v>
      </c>
      <c r="AH23" s="186">
        <f t="shared" si="6"/>
        <v>6.2</v>
      </c>
      <c r="AI23" s="191">
        <f t="shared" si="7"/>
        <v>4.5999999999999996</v>
      </c>
    </row>
    <row r="24" spans="1:35" x14ac:dyDescent="0.25">
      <c r="A24" s="141" t="s">
        <v>3</v>
      </c>
      <c r="B24" s="116" t="s">
        <v>349</v>
      </c>
      <c r="C24" s="116" t="s">
        <v>2</v>
      </c>
      <c r="D24" s="98" t="s">
        <v>471</v>
      </c>
      <c r="E24" s="179" t="str">
        <f>'Hazard &amp; Exposure'!S23</f>
        <v>x</v>
      </c>
      <c r="F24" s="179">
        <f>'Hazard &amp; Exposure'!T23</f>
        <v>3</v>
      </c>
      <c r="G24" s="179">
        <f>'Hazard &amp; Exposure'!U23</f>
        <v>8.5</v>
      </c>
      <c r="H24" s="184">
        <f>'Hazard &amp; Exposure'!V23</f>
        <v>2.4</v>
      </c>
      <c r="I24" s="186">
        <f>'Hazard &amp; Exposure'!W23</f>
        <v>5.4</v>
      </c>
      <c r="J24" s="185">
        <f>'Hazard &amp; Exposure'!AC23</f>
        <v>0</v>
      </c>
      <c r="K24" s="184">
        <f>'Hazard &amp; Exposure'!Z23</f>
        <v>9.6</v>
      </c>
      <c r="L24" s="186">
        <f>'Hazard &amp; Exposure'!AD23</f>
        <v>4.8</v>
      </c>
      <c r="M24" s="186">
        <f t="shared" si="4"/>
        <v>5.0999999999999996</v>
      </c>
      <c r="N24" s="187">
        <f>Vulnerability!F23</f>
        <v>4.7</v>
      </c>
      <c r="O24" s="181">
        <f>Vulnerability!I23</f>
        <v>6.5</v>
      </c>
      <c r="P24" s="188">
        <f>Vulnerability!P23</f>
        <v>1.5</v>
      </c>
      <c r="Q24" s="186">
        <f>Vulnerability!Q23</f>
        <v>4.4000000000000004</v>
      </c>
      <c r="R24" s="187">
        <f>Vulnerability!V23</f>
        <v>0</v>
      </c>
      <c r="S24" s="180">
        <f>Vulnerability!AD23</f>
        <v>5</v>
      </c>
      <c r="T24" s="180" t="str">
        <f>Vulnerability!AG23</f>
        <v>x</v>
      </c>
      <c r="U24" s="180">
        <f>Vulnerability!AJ23</f>
        <v>0</v>
      </c>
      <c r="V24" s="180">
        <f>Vulnerability!AM23</f>
        <v>0</v>
      </c>
      <c r="W24" s="180" t="str">
        <f>Vulnerability!AP23</f>
        <v>x</v>
      </c>
      <c r="X24" s="188">
        <f>Vulnerability!AQ23</f>
        <v>2</v>
      </c>
      <c r="Y24" s="186">
        <f>Vulnerability!AR23</f>
        <v>1</v>
      </c>
      <c r="Z24" s="186">
        <f t="shared" si="5"/>
        <v>2.9</v>
      </c>
      <c r="AA24" s="189">
        <f>'Lack of Coping Capacity'!G23</f>
        <v>5.3</v>
      </c>
      <c r="AB24" s="190">
        <f>'Lack of Coping Capacity'!J23</f>
        <v>7</v>
      </c>
      <c r="AC24" s="186">
        <f>'Lack of Coping Capacity'!K23</f>
        <v>6.2</v>
      </c>
      <c r="AD24" s="189">
        <f>'Lack of Coping Capacity'!P23</f>
        <v>5.2</v>
      </c>
      <c r="AE24" s="182">
        <f>'Lack of Coping Capacity'!S23</f>
        <v>6.4</v>
      </c>
      <c r="AF24" s="190">
        <f>'Lack of Coping Capacity'!X23</f>
        <v>5.0999999999999996</v>
      </c>
      <c r="AG24" s="186">
        <f>'Lack of Coping Capacity'!Y23</f>
        <v>5.6</v>
      </c>
      <c r="AH24" s="186">
        <f t="shared" si="6"/>
        <v>5.9</v>
      </c>
      <c r="AI24" s="191">
        <f t="shared" si="7"/>
        <v>4.4000000000000004</v>
      </c>
    </row>
    <row r="25" spans="1:35" x14ac:dyDescent="0.25">
      <c r="A25" s="141" t="s">
        <v>3</v>
      </c>
      <c r="B25" s="116" t="s">
        <v>350</v>
      </c>
      <c r="C25" s="116" t="s">
        <v>2</v>
      </c>
      <c r="D25" s="98" t="s">
        <v>472</v>
      </c>
      <c r="E25" s="179" t="str">
        <f>'Hazard &amp; Exposure'!S24</f>
        <v>x</v>
      </c>
      <c r="F25" s="179">
        <f>'Hazard &amp; Exposure'!T24</f>
        <v>4.8</v>
      </c>
      <c r="G25" s="179">
        <f>'Hazard &amp; Exposure'!U24</f>
        <v>7.9</v>
      </c>
      <c r="H25" s="184">
        <f>'Hazard &amp; Exposure'!V24</f>
        <v>2.4</v>
      </c>
      <c r="I25" s="186">
        <f>'Hazard &amp; Exposure'!W24</f>
        <v>5.5</v>
      </c>
      <c r="J25" s="185">
        <f>'Hazard &amp; Exposure'!AC24</f>
        <v>0</v>
      </c>
      <c r="K25" s="184">
        <f>'Hazard &amp; Exposure'!Z24</f>
        <v>9.6</v>
      </c>
      <c r="L25" s="186">
        <f>'Hazard &amp; Exposure'!AD24</f>
        <v>4.8</v>
      </c>
      <c r="M25" s="186">
        <f t="shared" si="4"/>
        <v>5.2</v>
      </c>
      <c r="N25" s="187">
        <f>Vulnerability!F24</f>
        <v>4.5999999999999996</v>
      </c>
      <c r="O25" s="181">
        <f>Vulnerability!I24</f>
        <v>6.5</v>
      </c>
      <c r="P25" s="188">
        <f>Vulnerability!P24</f>
        <v>1.5</v>
      </c>
      <c r="Q25" s="186">
        <f>Vulnerability!Q24</f>
        <v>4.3</v>
      </c>
      <c r="R25" s="187">
        <f>Vulnerability!V24</f>
        <v>0</v>
      </c>
      <c r="S25" s="180">
        <f>Vulnerability!AD24</f>
        <v>7.3</v>
      </c>
      <c r="T25" s="180" t="str">
        <f>Vulnerability!AG24</f>
        <v>x</v>
      </c>
      <c r="U25" s="180">
        <f>Vulnerability!AJ24</f>
        <v>0</v>
      </c>
      <c r="V25" s="180">
        <f>Vulnerability!AM24</f>
        <v>0</v>
      </c>
      <c r="W25" s="180" t="str">
        <f>Vulnerability!AP24</f>
        <v>x</v>
      </c>
      <c r="X25" s="188">
        <f>Vulnerability!AQ24</f>
        <v>3.3</v>
      </c>
      <c r="Y25" s="186">
        <f>Vulnerability!AR24</f>
        <v>1.8</v>
      </c>
      <c r="Z25" s="186">
        <f t="shared" si="5"/>
        <v>3.1</v>
      </c>
      <c r="AA25" s="189">
        <f>'Lack of Coping Capacity'!G24</f>
        <v>5.3</v>
      </c>
      <c r="AB25" s="190">
        <f>'Lack of Coping Capacity'!J24</f>
        <v>7</v>
      </c>
      <c r="AC25" s="186">
        <f>'Lack of Coping Capacity'!K24</f>
        <v>6.2</v>
      </c>
      <c r="AD25" s="189">
        <f>'Lack of Coping Capacity'!P24</f>
        <v>4.7</v>
      </c>
      <c r="AE25" s="182">
        <f>'Lack of Coping Capacity'!S24</f>
        <v>6.7</v>
      </c>
      <c r="AF25" s="190">
        <f>'Lack of Coping Capacity'!X24</f>
        <v>5.6</v>
      </c>
      <c r="AG25" s="186">
        <f>'Lack of Coping Capacity'!Y24</f>
        <v>5.7</v>
      </c>
      <c r="AH25" s="186">
        <f t="shared" si="6"/>
        <v>6</v>
      </c>
      <c r="AI25" s="191">
        <f t="shared" si="7"/>
        <v>4.5999999999999996</v>
      </c>
    </row>
    <row r="26" spans="1:35" ht="15.75" thickBot="1" x14ac:dyDescent="0.3">
      <c r="A26" s="142" t="s">
        <v>3</v>
      </c>
      <c r="B26" s="143" t="s">
        <v>343</v>
      </c>
      <c r="C26" s="143" t="s">
        <v>2</v>
      </c>
      <c r="D26" s="144" t="s">
        <v>473</v>
      </c>
      <c r="E26" s="179" t="str">
        <f>'Hazard &amp; Exposure'!S25</f>
        <v>x</v>
      </c>
      <c r="F26" s="179">
        <f>'Hazard &amp; Exposure'!T25</f>
        <v>4.5</v>
      </c>
      <c r="G26" s="179">
        <f>'Hazard &amp; Exposure'!U25</f>
        <v>5.5</v>
      </c>
      <c r="H26" s="184">
        <f>'Hazard &amp; Exposure'!V25</f>
        <v>2.4</v>
      </c>
      <c r="I26" s="186">
        <f>'Hazard &amp; Exposure'!W25</f>
        <v>4.2</v>
      </c>
      <c r="J26" s="185">
        <f>'Hazard &amp; Exposure'!AC25</f>
        <v>0</v>
      </c>
      <c r="K26" s="184">
        <f>'Hazard &amp; Exposure'!Z25</f>
        <v>9.6</v>
      </c>
      <c r="L26" s="186">
        <f>'Hazard &amp; Exposure'!AD25</f>
        <v>4.8</v>
      </c>
      <c r="M26" s="186">
        <f t="shared" si="4"/>
        <v>4.5</v>
      </c>
      <c r="N26" s="187">
        <f>Vulnerability!F25</f>
        <v>4.5999999999999996</v>
      </c>
      <c r="O26" s="181">
        <f>Vulnerability!I25</f>
        <v>6.5</v>
      </c>
      <c r="P26" s="188">
        <f>Vulnerability!P25</f>
        <v>1.5</v>
      </c>
      <c r="Q26" s="186">
        <f>Vulnerability!Q25</f>
        <v>4.3</v>
      </c>
      <c r="R26" s="187">
        <f>Vulnerability!V25</f>
        <v>0</v>
      </c>
      <c r="S26" s="180">
        <f>Vulnerability!AD25</f>
        <v>5.5</v>
      </c>
      <c r="T26" s="180" t="str">
        <f>Vulnerability!AG25</f>
        <v>x</v>
      </c>
      <c r="U26" s="180">
        <f>Vulnerability!AJ25</f>
        <v>1.7</v>
      </c>
      <c r="V26" s="180">
        <f>Vulnerability!AM25</f>
        <v>0</v>
      </c>
      <c r="W26" s="180" t="str">
        <f>Vulnerability!AP25</f>
        <v>x</v>
      </c>
      <c r="X26" s="188">
        <f>Vulnerability!AQ25</f>
        <v>2.7</v>
      </c>
      <c r="Y26" s="186">
        <f>Vulnerability!AR25</f>
        <v>1.4</v>
      </c>
      <c r="Z26" s="186">
        <f t="shared" si="5"/>
        <v>3</v>
      </c>
      <c r="AA26" s="189">
        <f>'Lack of Coping Capacity'!G25</f>
        <v>5.3</v>
      </c>
      <c r="AB26" s="190">
        <f>'Lack of Coping Capacity'!J25</f>
        <v>7</v>
      </c>
      <c r="AC26" s="186">
        <f>'Lack of Coping Capacity'!K25</f>
        <v>6.2</v>
      </c>
      <c r="AD26" s="189">
        <f>'Lack of Coping Capacity'!P25</f>
        <v>5.3</v>
      </c>
      <c r="AE26" s="182">
        <f>'Lack of Coping Capacity'!S25</f>
        <v>6.8</v>
      </c>
      <c r="AF26" s="190">
        <f>'Lack of Coping Capacity'!X25</f>
        <v>5.6</v>
      </c>
      <c r="AG26" s="186">
        <f>'Lack of Coping Capacity'!Y25</f>
        <v>5.9</v>
      </c>
      <c r="AH26" s="186">
        <f t="shared" si="6"/>
        <v>6.1</v>
      </c>
      <c r="AI26" s="191">
        <f t="shared" si="7"/>
        <v>4.4000000000000004</v>
      </c>
    </row>
    <row r="27" spans="1:35" x14ac:dyDescent="0.25">
      <c r="A27" s="138" t="s">
        <v>7</v>
      </c>
      <c r="B27" s="116" t="s">
        <v>351</v>
      </c>
      <c r="C27" s="116" t="s">
        <v>6</v>
      </c>
      <c r="D27" s="98" t="s">
        <v>474</v>
      </c>
      <c r="E27" s="179">
        <f>'Hazard &amp; Exposure'!S26</f>
        <v>0</v>
      </c>
      <c r="F27" s="179">
        <f>'Hazard &amp; Exposure'!T26</f>
        <v>0</v>
      </c>
      <c r="G27" s="179">
        <f>'Hazard &amp; Exposure'!U26</f>
        <v>0</v>
      </c>
      <c r="H27" s="184">
        <f>'Hazard &amp; Exposure'!V26</f>
        <v>4.0999999999999996</v>
      </c>
      <c r="I27" s="186">
        <f>'Hazard &amp; Exposure'!W26</f>
        <v>1.2</v>
      </c>
      <c r="J27" s="185">
        <f>'Hazard &amp; Exposure'!AC26</f>
        <v>5</v>
      </c>
      <c r="K27" s="184">
        <f>'Hazard &amp; Exposure'!Z26</f>
        <v>0.3</v>
      </c>
      <c r="L27" s="186">
        <f>'Hazard &amp; Exposure'!AD26</f>
        <v>2.7</v>
      </c>
      <c r="M27" s="186">
        <f t="shared" si="4"/>
        <v>2</v>
      </c>
      <c r="N27" s="187">
        <f>Vulnerability!F26</f>
        <v>5.2</v>
      </c>
      <c r="O27" s="181">
        <f>Vulnerability!I26</f>
        <v>7.1</v>
      </c>
      <c r="P27" s="188">
        <f>Vulnerability!P26</f>
        <v>6.5</v>
      </c>
      <c r="Q27" s="186">
        <f>Vulnerability!Q26</f>
        <v>6</v>
      </c>
      <c r="R27" s="187">
        <f>Vulnerability!V26</f>
        <v>0</v>
      </c>
      <c r="S27" s="180">
        <f>Vulnerability!AD26</f>
        <v>2.7</v>
      </c>
      <c r="T27" s="180">
        <f>Vulnerability!AG26</f>
        <v>3.2</v>
      </c>
      <c r="U27" s="180">
        <f>Vulnerability!AJ26</f>
        <v>2.2999999999999998</v>
      </c>
      <c r="V27" s="180">
        <f>Vulnerability!AM26</f>
        <v>1.6</v>
      </c>
      <c r="W27" s="180" t="str">
        <f>Vulnerability!AP26</f>
        <v>x</v>
      </c>
      <c r="X27" s="188">
        <f>Vulnerability!AQ26</f>
        <v>2.5</v>
      </c>
      <c r="Y27" s="186">
        <f>Vulnerability!AR26</f>
        <v>1.3</v>
      </c>
      <c r="Z27" s="186">
        <f t="shared" si="5"/>
        <v>4</v>
      </c>
      <c r="AA27" s="189">
        <f>'Lack of Coping Capacity'!G26</f>
        <v>4.8</v>
      </c>
      <c r="AB27" s="190">
        <f>'Lack of Coping Capacity'!J26</f>
        <v>7.1</v>
      </c>
      <c r="AC27" s="186">
        <f>'Lack of Coping Capacity'!K26</f>
        <v>6</v>
      </c>
      <c r="AD27" s="189">
        <f>'Lack of Coping Capacity'!P26</f>
        <v>5.6</v>
      </c>
      <c r="AE27" s="182">
        <f>'Lack of Coping Capacity'!S26</f>
        <v>2.8</v>
      </c>
      <c r="AF27" s="190">
        <f>'Lack of Coping Capacity'!X26</f>
        <v>6.4</v>
      </c>
      <c r="AG27" s="186">
        <f>'Lack of Coping Capacity'!Y26</f>
        <v>4.9000000000000004</v>
      </c>
      <c r="AH27" s="186">
        <f t="shared" si="6"/>
        <v>5.5</v>
      </c>
      <c r="AI27" s="191">
        <f t="shared" si="7"/>
        <v>3.5</v>
      </c>
    </row>
    <row r="28" spans="1:35" x14ac:dyDescent="0.25">
      <c r="A28" s="141" t="s">
        <v>7</v>
      </c>
      <c r="B28" s="116" t="s">
        <v>740</v>
      </c>
      <c r="C28" s="116" t="s">
        <v>6</v>
      </c>
      <c r="D28" s="98" t="s">
        <v>478</v>
      </c>
      <c r="E28" s="179">
        <f>'Hazard &amp; Exposure'!S27</f>
        <v>2.5</v>
      </c>
      <c r="F28" s="179">
        <f>'Hazard &amp; Exposure'!T27</f>
        <v>7.8</v>
      </c>
      <c r="G28" s="179">
        <f>'Hazard &amp; Exposure'!U27</f>
        <v>4.5999999999999996</v>
      </c>
      <c r="H28" s="184">
        <f>'Hazard &amp; Exposure'!V27</f>
        <v>3.1</v>
      </c>
      <c r="I28" s="186">
        <f>'Hazard &amp; Exposure'!W27</f>
        <v>4.9000000000000004</v>
      </c>
      <c r="J28" s="185">
        <f>'Hazard &amp; Exposure'!AC27</f>
        <v>0</v>
      </c>
      <c r="K28" s="184">
        <f>'Hazard &amp; Exposure'!Z27</f>
        <v>0.3</v>
      </c>
      <c r="L28" s="186">
        <f>'Hazard &amp; Exposure'!AD27</f>
        <v>0.2</v>
      </c>
      <c r="M28" s="186">
        <f t="shared" si="4"/>
        <v>2.9</v>
      </c>
      <c r="N28" s="187">
        <f>Vulnerability!F27</f>
        <v>9.1999999999999993</v>
      </c>
      <c r="O28" s="181">
        <f>Vulnerability!I27</f>
        <v>7.1</v>
      </c>
      <c r="P28" s="188">
        <f>Vulnerability!P27</f>
        <v>6.5</v>
      </c>
      <c r="Q28" s="186">
        <f>Vulnerability!Q27</f>
        <v>8</v>
      </c>
      <c r="R28" s="187">
        <f>Vulnerability!V27</f>
        <v>0</v>
      </c>
      <c r="S28" s="180">
        <f>Vulnerability!AD27</f>
        <v>3.4</v>
      </c>
      <c r="T28" s="180">
        <f>Vulnerability!AG27</f>
        <v>6.6</v>
      </c>
      <c r="U28" s="180">
        <f>Vulnerability!AJ27</f>
        <v>5.8</v>
      </c>
      <c r="V28" s="180">
        <f>Vulnerability!AM27</f>
        <v>1.6</v>
      </c>
      <c r="W28" s="180">
        <f>Vulnerability!AP27</f>
        <v>7</v>
      </c>
      <c r="X28" s="188">
        <f>Vulnerability!AQ27</f>
        <v>5.2</v>
      </c>
      <c r="Y28" s="186">
        <f>Vulnerability!AR27</f>
        <v>3</v>
      </c>
      <c r="Z28" s="186">
        <f t="shared" si="5"/>
        <v>6.1</v>
      </c>
      <c r="AA28" s="189">
        <f>'Lack of Coping Capacity'!G27</f>
        <v>4.8</v>
      </c>
      <c r="AB28" s="190">
        <f>'Lack of Coping Capacity'!J27</f>
        <v>7.1</v>
      </c>
      <c r="AC28" s="186">
        <f>'Lack of Coping Capacity'!K27</f>
        <v>6</v>
      </c>
      <c r="AD28" s="189">
        <f>'Lack of Coping Capacity'!P27</f>
        <v>6.7</v>
      </c>
      <c r="AE28" s="182">
        <f>'Lack of Coping Capacity'!S27</f>
        <v>4.0999999999999996</v>
      </c>
      <c r="AF28" s="190">
        <f>'Lack of Coping Capacity'!X27</f>
        <v>5.2</v>
      </c>
      <c r="AG28" s="186">
        <f>'Lack of Coping Capacity'!Y27</f>
        <v>5.3</v>
      </c>
      <c r="AH28" s="186">
        <f t="shared" si="6"/>
        <v>5.7</v>
      </c>
      <c r="AI28" s="191">
        <f t="shared" si="7"/>
        <v>4.7</v>
      </c>
    </row>
    <row r="29" spans="1:35" x14ac:dyDescent="0.25">
      <c r="A29" s="141" t="s">
        <v>7</v>
      </c>
      <c r="B29" s="116" t="s">
        <v>741</v>
      </c>
      <c r="C29" s="116" t="s">
        <v>6</v>
      </c>
      <c r="D29" s="98" t="s">
        <v>479</v>
      </c>
      <c r="E29" s="179">
        <f>'Hazard &amp; Exposure'!S28</f>
        <v>2.5</v>
      </c>
      <c r="F29" s="179">
        <f>'Hazard &amp; Exposure'!T28</f>
        <v>0</v>
      </c>
      <c r="G29" s="179">
        <f>'Hazard &amp; Exposure'!U28</f>
        <v>6.5</v>
      </c>
      <c r="H29" s="184">
        <f>'Hazard &amp; Exposure'!V28</f>
        <v>3.6</v>
      </c>
      <c r="I29" s="186">
        <f>'Hazard &amp; Exposure'!W28</f>
        <v>3.5</v>
      </c>
      <c r="J29" s="185">
        <f>'Hazard &amp; Exposure'!AC28</f>
        <v>0</v>
      </c>
      <c r="K29" s="184">
        <f>'Hazard &amp; Exposure'!Z28</f>
        <v>0.3</v>
      </c>
      <c r="L29" s="186">
        <f>'Hazard &amp; Exposure'!AD28</f>
        <v>0.2</v>
      </c>
      <c r="M29" s="186">
        <f t="shared" si="4"/>
        <v>2</v>
      </c>
      <c r="N29" s="187">
        <f>Vulnerability!F28</f>
        <v>6.3</v>
      </c>
      <c r="O29" s="181">
        <f>Vulnerability!I28</f>
        <v>7.1</v>
      </c>
      <c r="P29" s="188">
        <f>Vulnerability!P28</f>
        <v>6.5</v>
      </c>
      <c r="Q29" s="186">
        <f>Vulnerability!Q28</f>
        <v>6.6</v>
      </c>
      <c r="R29" s="187">
        <f>Vulnerability!V28</f>
        <v>0</v>
      </c>
      <c r="S29" s="180">
        <f>Vulnerability!AD28</f>
        <v>3.6</v>
      </c>
      <c r="T29" s="180">
        <f>Vulnerability!AG28</f>
        <v>3.1</v>
      </c>
      <c r="U29" s="180">
        <f>Vulnerability!AJ28</f>
        <v>4.9000000000000004</v>
      </c>
      <c r="V29" s="180">
        <f>Vulnerability!AM28</f>
        <v>1.6</v>
      </c>
      <c r="W29" s="180">
        <f>Vulnerability!AP28</f>
        <v>4.0999999999999996</v>
      </c>
      <c r="X29" s="188">
        <f>Vulnerability!AQ28</f>
        <v>3.5</v>
      </c>
      <c r="Y29" s="186">
        <f>Vulnerability!AR28</f>
        <v>1.9</v>
      </c>
      <c r="Z29" s="186">
        <f t="shared" si="5"/>
        <v>4.7</v>
      </c>
      <c r="AA29" s="189">
        <f>'Lack of Coping Capacity'!G28</f>
        <v>4.8</v>
      </c>
      <c r="AB29" s="190">
        <f>'Lack of Coping Capacity'!J28</f>
        <v>7.1</v>
      </c>
      <c r="AC29" s="186">
        <f>'Lack of Coping Capacity'!K28</f>
        <v>6</v>
      </c>
      <c r="AD29" s="189">
        <f>'Lack of Coping Capacity'!P28</f>
        <v>5.9</v>
      </c>
      <c r="AE29" s="182">
        <f>'Lack of Coping Capacity'!S28</f>
        <v>4.7</v>
      </c>
      <c r="AF29" s="190">
        <f>'Lack of Coping Capacity'!X28</f>
        <v>6.1</v>
      </c>
      <c r="AG29" s="186">
        <f>'Lack of Coping Capacity'!Y28</f>
        <v>5.6</v>
      </c>
      <c r="AH29" s="186">
        <f t="shared" si="6"/>
        <v>5.8</v>
      </c>
      <c r="AI29" s="191">
        <f t="shared" si="7"/>
        <v>3.8</v>
      </c>
    </row>
    <row r="30" spans="1:35" x14ac:dyDescent="0.25">
      <c r="A30" s="141" t="s">
        <v>7</v>
      </c>
      <c r="B30" s="116" t="s">
        <v>742</v>
      </c>
      <c r="C30" s="116" t="s">
        <v>6</v>
      </c>
      <c r="D30" s="98" t="s">
        <v>476</v>
      </c>
      <c r="E30" s="179">
        <f>'Hazard &amp; Exposure'!S29</f>
        <v>3</v>
      </c>
      <c r="F30" s="179">
        <f>'Hazard &amp; Exposure'!T29</f>
        <v>3</v>
      </c>
      <c r="G30" s="179">
        <f>'Hazard &amp; Exposure'!U29</f>
        <v>2.1</v>
      </c>
      <c r="H30" s="184">
        <f>'Hazard &amp; Exposure'!V29</f>
        <v>3.1</v>
      </c>
      <c r="I30" s="186">
        <f>'Hazard &amp; Exposure'!W29</f>
        <v>2.8</v>
      </c>
      <c r="J30" s="185">
        <f>'Hazard &amp; Exposure'!AC29</f>
        <v>0</v>
      </c>
      <c r="K30" s="184">
        <f>'Hazard &amp; Exposure'!Z29</f>
        <v>0.3</v>
      </c>
      <c r="L30" s="186">
        <f>'Hazard &amp; Exposure'!AD29</f>
        <v>0.2</v>
      </c>
      <c r="M30" s="186">
        <f t="shared" si="4"/>
        <v>1.6</v>
      </c>
      <c r="N30" s="187">
        <f>Vulnerability!F29</f>
        <v>8.5</v>
      </c>
      <c r="O30" s="181">
        <f>Vulnerability!I29</f>
        <v>7.1</v>
      </c>
      <c r="P30" s="188">
        <f>Vulnerability!P29</f>
        <v>6.5</v>
      </c>
      <c r="Q30" s="186">
        <f>Vulnerability!Q29</f>
        <v>7.7</v>
      </c>
      <c r="R30" s="187">
        <f>Vulnerability!V29</f>
        <v>0</v>
      </c>
      <c r="S30" s="180">
        <f>Vulnerability!AD29</f>
        <v>3.3</v>
      </c>
      <c r="T30" s="180">
        <f>Vulnerability!AG29</f>
        <v>5.6</v>
      </c>
      <c r="U30" s="180">
        <f>Vulnerability!AJ29</f>
        <v>4.7</v>
      </c>
      <c r="V30" s="180">
        <f>Vulnerability!AM29</f>
        <v>1.6</v>
      </c>
      <c r="W30" s="180">
        <f>Vulnerability!AP29</f>
        <v>2.5</v>
      </c>
      <c r="X30" s="188">
        <f>Vulnerability!AQ29</f>
        <v>3.7</v>
      </c>
      <c r="Y30" s="186">
        <f>Vulnerability!AR29</f>
        <v>2</v>
      </c>
      <c r="Z30" s="186">
        <f t="shared" si="5"/>
        <v>5.5</v>
      </c>
      <c r="AA30" s="189">
        <f>'Lack of Coping Capacity'!G29</f>
        <v>4.8</v>
      </c>
      <c r="AB30" s="190">
        <f>'Lack of Coping Capacity'!J29</f>
        <v>7.1</v>
      </c>
      <c r="AC30" s="186">
        <f>'Lack of Coping Capacity'!K29</f>
        <v>6</v>
      </c>
      <c r="AD30" s="189">
        <f>'Lack of Coping Capacity'!P29</f>
        <v>6.6</v>
      </c>
      <c r="AE30" s="182">
        <f>'Lack of Coping Capacity'!S29</f>
        <v>5.2</v>
      </c>
      <c r="AF30" s="190">
        <f>'Lack of Coping Capacity'!X29</f>
        <v>5.9</v>
      </c>
      <c r="AG30" s="186">
        <f>'Lack of Coping Capacity'!Y29</f>
        <v>5.9</v>
      </c>
      <c r="AH30" s="186">
        <f t="shared" si="6"/>
        <v>6</v>
      </c>
      <c r="AI30" s="191">
        <f t="shared" si="7"/>
        <v>3.8</v>
      </c>
    </row>
    <row r="31" spans="1:35" x14ac:dyDescent="0.25">
      <c r="A31" s="141" t="s">
        <v>7</v>
      </c>
      <c r="B31" s="116" t="s">
        <v>744</v>
      </c>
      <c r="C31" s="116" t="s">
        <v>6</v>
      </c>
      <c r="D31" s="98" t="s">
        <v>747</v>
      </c>
      <c r="E31" s="179">
        <f>'Hazard &amp; Exposure'!S30</f>
        <v>0</v>
      </c>
      <c r="F31" s="179">
        <f>'Hazard &amp; Exposure'!T30</f>
        <v>0</v>
      </c>
      <c r="G31" s="179">
        <f>'Hazard &amp; Exposure'!U30</f>
        <v>2.5</v>
      </c>
      <c r="H31" s="184">
        <f>'Hazard &amp; Exposure'!V30</f>
        <v>4.0999999999999996</v>
      </c>
      <c r="I31" s="186">
        <f>'Hazard &amp; Exposure'!W30</f>
        <v>1.8</v>
      </c>
      <c r="J31" s="185">
        <f>'Hazard &amp; Exposure'!AC30</f>
        <v>0</v>
      </c>
      <c r="K31" s="184">
        <f>'Hazard &amp; Exposure'!Z30</f>
        <v>0.3</v>
      </c>
      <c r="L31" s="186">
        <f>'Hazard &amp; Exposure'!AD30</f>
        <v>0.2</v>
      </c>
      <c r="M31" s="186">
        <f t="shared" si="4"/>
        <v>1</v>
      </c>
      <c r="N31" s="187">
        <f>Vulnerability!F30</f>
        <v>5.7</v>
      </c>
      <c r="O31" s="181">
        <f>Vulnerability!I30</f>
        <v>7.1</v>
      </c>
      <c r="P31" s="188">
        <f>Vulnerability!P30</f>
        <v>6.5</v>
      </c>
      <c r="Q31" s="186">
        <f>Vulnerability!Q30</f>
        <v>6.3</v>
      </c>
      <c r="R31" s="187">
        <f>Vulnerability!V30</f>
        <v>0</v>
      </c>
      <c r="S31" s="180">
        <f>Vulnerability!AD30</f>
        <v>3.6</v>
      </c>
      <c r="T31" s="180">
        <f>Vulnerability!AG30</f>
        <v>3.9</v>
      </c>
      <c r="U31" s="180">
        <f>Vulnerability!AJ30</f>
        <v>2.9</v>
      </c>
      <c r="V31" s="180">
        <f>Vulnerability!AM30</f>
        <v>1.6</v>
      </c>
      <c r="W31" s="180" t="str">
        <f>Vulnerability!AP30</f>
        <v>x</v>
      </c>
      <c r="X31" s="188">
        <f>Vulnerability!AQ30</f>
        <v>3</v>
      </c>
      <c r="Y31" s="186">
        <f>Vulnerability!AR30</f>
        <v>1.6</v>
      </c>
      <c r="Z31" s="186">
        <f t="shared" si="5"/>
        <v>4.3</v>
      </c>
      <c r="AA31" s="189">
        <f>'Lack of Coping Capacity'!G30</f>
        <v>4.8</v>
      </c>
      <c r="AB31" s="190">
        <f>'Lack of Coping Capacity'!J30</f>
        <v>7.1</v>
      </c>
      <c r="AC31" s="186">
        <f>'Lack of Coping Capacity'!K30</f>
        <v>6</v>
      </c>
      <c r="AD31" s="189">
        <f>'Lack of Coping Capacity'!P30</f>
        <v>5.6</v>
      </c>
      <c r="AE31" s="182">
        <f>'Lack of Coping Capacity'!S30</f>
        <v>2.9</v>
      </c>
      <c r="AF31" s="190">
        <f>'Lack of Coping Capacity'!X30</f>
        <v>6.2</v>
      </c>
      <c r="AG31" s="186">
        <f>'Lack of Coping Capacity'!Y30</f>
        <v>4.9000000000000004</v>
      </c>
      <c r="AH31" s="186">
        <f t="shared" si="6"/>
        <v>5.5</v>
      </c>
      <c r="AI31" s="191">
        <f t="shared" si="7"/>
        <v>2.9</v>
      </c>
    </row>
    <row r="32" spans="1:35" x14ac:dyDescent="0.25">
      <c r="A32" s="141" t="s">
        <v>7</v>
      </c>
      <c r="B32" s="116" t="s">
        <v>745</v>
      </c>
      <c r="C32" s="116" t="s">
        <v>6</v>
      </c>
      <c r="D32" s="98" t="s">
        <v>477</v>
      </c>
      <c r="E32" s="179">
        <f>'Hazard &amp; Exposure'!S31</f>
        <v>3.5</v>
      </c>
      <c r="F32" s="179">
        <f>'Hazard &amp; Exposure'!T31</f>
        <v>1</v>
      </c>
      <c r="G32" s="179">
        <f>'Hazard &amp; Exposure'!U31</f>
        <v>2.6</v>
      </c>
      <c r="H32" s="184">
        <f>'Hazard &amp; Exposure'!V31</f>
        <v>3.1</v>
      </c>
      <c r="I32" s="186">
        <f>'Hazard &amp; Exposure'!W31</f>
        <v>2.6</v>
      </c>
      <c r="J32" s="185">
        <f>'Hazard &amp; Exposure'!AC31</f>
        <v>0</v>
      </c>
      <c r="K32" s="184">
        <f>'Hazard &amp; Exposure'!Z31</f>
        <v>0.3</v>
      </c>
      <c r="L32" s="186">
        <f>'Hazard &amp; Exposure'!AD31</f>
        <v>0.2</v>
      </c>
      <c r="M32" s="186">
        <f t="shared" si="4"/>
        <v>1.5</v>
      </c>
      <c r="N32" s="187">
        <f>Vulnerability!F31</f>
        <v>7.7</v>
      </c>
      <c r="O32" s="181">
        <f>Vulnerability!I31</f>
        <v>7.1</v>
      </c>
      <c r="P32" s="188">
        <f>Vulnerability!P31</f>
        <v>6.5</v>
      </c>
      <c r="Q32" s="186">
        <f>Vulnerability!Q31</f>
        <v>7.3</v>
      </c>
      <c r="R32" s="187">
        <f>Vulnerability!V31</f>
        <v>0</v>
      </c>
      <c r="S32" s="180">
        <f>Vulnerability!AD31</f>
        <v>2.9</v>
      </c>
      <c r="T32" s="180">
        <f>Vulnerability!AG31</f>
        <v>2.6</v>
      </c>
      <c r="U32" s="180">
        <f>Vulnerability!AJ31</f>
        <v>5.3</v>
      </c>
      <c r="V32" s="180">
        <f>Vulnerability!AM31</f>
        <v>1.6</v>
      </c>
      <c r="W32" s="180">
        <f>Vulnerability!AP31</f>
        <v>2.5</v>
      </c>
      <c r="X32" s="188">
        <f>Vulnerability!AQ31</f>
        <v>3.1</v>
      </c>
      <c r="Y32" s="186">
        <f>Vulnerability!AR31</f>
        <v>1.7</v>
      </c>
      <c r="Z32" s="186">
        <f t="shared" si="5"/>
        <v>5.0999999999999996</v>
      </c>
      <c r="AA32" s="189">
        <f>'Lack of Coping Capacity'!G31</f>
        <v>4.8</v>
      </c>
      <c r="AB32" s="190">
        <f>'Lack of Coping Capacity'!J31</f>
        <v>7.1</v>
      </c>
      <c r="AC32" s="186">
        <f>'Lack of Coping Capacity'!K31</f>
        <v>6</v>
      </c>
      <c r="AD32" s="189">
        <f>'Lack of Coping Capacity'!P31</f>
        <v>6.4</v>
      </c>
      <c r="AE32" s="182">
        <f>'Lack of Coping Capacity'!S31</f>
        <v>4.8</v>
      </c>
      <c r="AF32" s="190">
        <f>'Lack of Coping Capacity'!X31</f>
        <v>5.4</v>
      </c>
      <c r="AG32" s="186">
        <f>'Lack of Coping Capacity'!Y31</f>
        <v>5.5</v>
      </c>
      <c r="AH32" s="186">
        <f t="shared" si="6"/>
        <v>5.8</v>
      </c>
      <c r="AI32" s="191">
        <f t="shared" si="7"/>
        <v>3.5</v>
      </c>
    </row>
    <row r="33" spans="1:35" x14ac:dyDescent="0.25">
      <c r="A33" s="141" t="s">
        <v>7</v>
      </c>
      <c r="B33" s="116" t="s">
        <v>746</v>
      </c>
      <c r="C33" s="116" t="s">
        <v>6</v>
      </c>
      <c r="D33" s="98" t="s">
        <v>748</v>
      </c>
      <c r="E33" s="179">
        <f>'Hazard &amp; Exposure'!S32</f>
        <v>3</v>
      </c>
      <c r="F33" s="179">
        <f>'Hazard &amp; Exposure'!T32</f>
        <v>8.3000000000000007</v>
      </c>
      <c r="G33" s="179">
        <f>'Hazard &amp; Exposure'!U32</f>
        <v>3.4</v>
      </c>
      <c r="H33" s="184">
        <f>'Hazard &amp; Exposure'!V32</f>
        <v>3.1</v>
      </c>
      <c r="I33" s="186">
        <f>'Hazard &amp; Exposure'!W32</f>
        <v>5</v>
      </c>
      <c r="J33" s="185">
        <f>'Hazard &amp; Exposure'!AC32</f>
        <v>0</v>
      </c>
      <c r="K33" s="184">
        <f>'Hazard &amp; Exposure'!Z32</f>
        <v>0.3</v>
      </c>
      <c r="L33" s="186">
        <f>'Hazard &amp; Exposure'!AD32</f>
        <v>0.2</v>
      </c>
      <c r="M33" s="186">
        <f t="shared" si="4"/>
        <v>2.9</v>
      </c>
      <c r="N33" s="187">
        <f>Vulnerability!F32</f>
        <v>9.1999999999999993</v>
      </c>
      <c r="O33" s="181">
        <f>Vulnerability!I32</f>
        <v>7.1</v>
      </c>
      <c r="P33" s="188">
        <f>Vulnerability!P32</f>
        <v>6.5</v>
      </c>
      <c r="Q33" s="186">
        <f>Vulnerability!Q32</f>
        <v>8</v>
      </c>
      <c r="R33" s="187">
        <f>Vulnerability!V32</f>
        <v>0</v>
      </c>
      <c r="S33" s="180">
        <f>Vulnerability!AD32</f>
        <v>3.5</v>
      </c>
      <c r="T33" s="180">
        <f>Vulnerability!AG32</f>
        <v>3.4</v>
      </c>
      <c r="U33" s="180">
        <f>Vulnerability!AJ32</f>
        <v>5.0999999999999996</v>
      </c>
      <c r="V33" s="180">
        <f>Vulnerability!AM32</f>
        <v>1.6</v>
      </c>
      <c r="W33" s="180">
        <f>Vulnerability!AP32</f>
        <v>0.5</v>
      </c>
      <c r="X33" s="188">
        <f>Vulnerability!AQ32</f>
        <v>3</v>
      </c>
      <c r="Y33" s="186">
        <f>Vulnerability!AR32</f>
        <v>1.6</v>
      </c>
      <c r="Z33" s="186">
        <f t="shared" si="5"/>
        <v>5.7</v>
      </c>
      <c r="AA33" s="189">
        <f>'Lack of Coping Capacity'!G32</f>
        <v>4.8</v>
      </c>
      <c r="AB33" s="190">
        <f>'Lack of Coping Capacity'!J32</f>
        <v>7.1</v>
      </c>
      <c r="AC33" s="186">
        <f>'Lack of Coping Capacity'!K32</f>
        <v>6</v>
      </c>
      <c r="AD33" s="189">
        <f>'Lack of Coping Capacity'!P32</f>
        <v>6.7</v>
      </c>
      <c r="AE33" s="182">
        <f>'Lack of Coping Capacity'!S32</f>
        <v>6.4</v>
      </c>
      <c r="AF33" s="190">
        <f>'Lack of Coping Capacity'!X32</f>
        <v>5.4</v>
      </c>
      <c r="AG33" s="186">
        <f>'Lack of Coping Capacity'!Y32</f>
        <v>6.2</v>
      </c>
      <c r="AH33" s="186">
        <f t="shared" si="6"/>
        <v>6.1</v>
      </c>
      <c r="AI33" s="191">
        <f t="shared" si="7"/>
        <v>4.7</v>
      </c>
    </row>
    <row r="34" spans="1:35" ht="15.75" thickBot="1" x14ac:dyDescent="0.3">
      <c r="A34" s="141" t="s">
        <v>7</v>
      </c>
      <c r="B34" s="116" t="s">
        <v>743</v>
      </c>
      <c r="C34" s="116" t="s">
        <v>6</v>
      </c>
      <c r="D34" s="98" t="s">
        <v>475</v>
      </c>
      <c r="E34" s="179">
        <f>'Hazard &amp; Exposure'!S33</f>
        <v>3</v>
      </c>
      <c r="F34" s="179">
        <f>'Hazard &amp; Exposure'!T33</f>
        <v>3</v>
      </c>
      <c r="G34" s="179">
        <f>'Hazard &amp; Exposure'!U33</f>
        <v>6</v>
      </c>
      <c r="H34" s="184">
        <f>'Hazard &amp; Exposure'!V33</f>
        <v>2.6</v>
      </c>
      <c r="I34" s="186">
        <f>'Hazard &amp; Exposure'!W33</f>
        <v>3.8</v>
      </c>
      <c r="J34" s="185">
        <f>'Hazard &amp; Exposure'!AC33</f>
        <v>0</v>
      </c>
      <c r="K34" s="184">
        <f>'Hazard &amp; Exposure'!Z33</f>
        <v>0.3</v>
      </c>
      <c r="L34" s="186">
        <f>'Hazard &amp; Exposure'!AD33</f>
        <v>0.2</v>
      </c>
      <c r="M34" s="186">
        <f t="shared" si="4"/>
        <v>2.2000000000000002</v>
      </c>
      <c r="N34" s="187">
        <f>Vulnerability!F33</f>
        <v>7.2</v>
      </c>
      <c r="O34" s="181">
        <f>Vulnerability!I33</f>
        <v>7.1</v>
      </c>
      <c r="P34" s="188">
        <f>Vulnerability!P33</f>
        <v>6.5</v>
      </c>
      <c r="Q34" s="186">
        <f>Vulnerability!Q33</f>
        <v>7</v>
      </c>
      <c r="R34" s="187">
        <f>Vulnerability!V33</f>
        <v>0</v>
      </c>
      <c r="S34" s="180">
        <f>Vulnerability!AD33</f>
        <v>2.7</v>
      </c>
      <c r="T34" s="180">
        <f>Vulnerability!AG33</f>
        <v>4.2</v>
      </c>
      <c r="U34" s="180">
        <f>Vulnerability!AJ33</f>
        <v>3.2</v>
      </c>
      <c r="V34" s="180">
        <f>Vulnerability!AM33</f>
        <v>1.6</v>
      </c>
      <c r="W34" s="180">
        <f>Vulnerability!AP33</f>
        <v>1.6</v>
      </c>
      <c r="X34" s="188">
        <f>Vulnerability!AQ33</f>
        <v>2.7</v>
      </c>
      <c r="Y34" s="186">
        <f>Vulnerability!AR33</f>
        <v>1.4</v>
      </c>
      <c r="Z34" s="186">
        <f t="shared" si="5"/>
        <v>4.8</v>
      </c>
      <c r="AA34" s="189">
        <f>'Lack of Coping Capacity'!G33</f>
        <v>4.8</v>
      </c>
      <c r="AB34" s="190">
        <f>'Lack of Coping Capacity'!J33</f>
        <v>7.1</v>
      </c>
      <c r="AC34" s="186">
        <f>'Lack of Coping Capacity'!K33</f>
        <v>6</v>
      </c>
      <c r="AD34" s="189">
        <f>'Lack of Coping Capacity'!P33</f>
        <v>6.3</v>
      </c>
      <c r="AE34" s="182">
        <f>'Lack of Coping Capacity'!S33</f>
        <v>5.0999999999999996</v>
      </c>
      <c r="AF34" s="190">
        <f>'Lack of Coping Capacity'!X33</f>
        <v>5.4</v>
      </c>
      <c r="AG34" s="186">
        <f>'Lack of Coping Capacity'!Y33</f>
        <v>5.6</v>
      </c>
      <c r="AH34" s="186">
        <f t="shared" si="6"/>
        <v>5.8</v>
      </c>
      <c r="AI34" s="191">
        <f t="shared" si="7"/>
        <v>3.9</v>
      </c>
    </row>
    <row r="35" spans="1:35" x14ac:dyDescent="0.25">
      <c r="A35" s="138" t="s">
        <v>9</v>
      </c>
      <c r="B35" s="139" t="s">
        <v>360</v>
      </c>
      <c r="C35" s="139" t="s">
        <v>8</v>
      </c>
      <c r="D35" s="140" t="s">
        <v>488</v>
      </c>
      <c r="E35" s="179">
        <f>'Hazard &amp; Exposure'!S34</f>
        <v>1</v>
      </c>
      <c r="F35" s="179">
        <f>'Hazard &amp; Exposure'!T34</f>
        <v>5</v>
      </c>
      <c r="G35" s="179">
        <f>'Hazard &amp; Exposure'!U34</f>
        <v>0.5</v>
      </c>
      <c r="H35" s="184">
        <f>'Hazard &amp; Exposure'!V34</f>
        <v>4.9000000000000004</v>
      </c>
      <c r="I35" s="186">
        <f>'Hazard &amp; Exposure'!W34</f>
        <v>3.1</v>
      </c>
      <c r="J35" s="185">
        <f>'Hazard &amp; Exposure'!AC34</f>
        <v>5</v>
      </c>
      <c r="K35" s="184">
        <f>'Hazard &amp; Exposure'!Z34</f>
        <v>10</v>
      </c>
      <c r="L35" s="186">
        <f>'Hazard &amp; Exposure'!AD34</f>
        <v>7.5</v>
      </c>
      <c r="M35" s="186">
        <f t="shared" si="4"/>
        <v>5.7</v>
      </c>
      <c r="N35" s="187">
        <f>Vulnerability!F34</f>
        <v>5.8</v>
      </c>
      <c r="O35" s="181">
        <f>Vulnerability!I34</f>
        <v>5.8</v>
      </c>
      <c r="P35" s="188">
        <f>Vulnerability!P34</f>
        <v>5</v>
      </c>
      <c r="Q35" s="186">
        <f>Vulnerability!Q34</f>
        <v>5.6</v>
      </c>
      <c r="R35" s="187">
        <f>Vulnerability!V34</f>
        <v>3.3</v>
      </c>
      <c r="S35" s="180">
        <f>Vulnerability!AD34</f>
        <v>3</v>
      </c>
      <c r="T35" s="180">
        <f>Vulnerability!AG34</f>
        <v>2.2000000000000002</v>
      </c>
      <c r="U35" s="180">
        <f>Vulnerability!AJ34</f>
        <v>1.8</v>
      </c>
      <c r="V35" s="180">
        <f>Vulnerability!AM34</f>
        <v>0.1</v>
      </c>
      <c r="W35" s="180">
        <f>Vulnerability!AP34</f>
        <v>1.6</v>
      </c>
      <c r="X35" s="188">
        <f>Vulnerability!AQ34</f>
        <v>1.8</v>
      </c>
      <c r="Y35" s="186">
        <f>Vulnerability!AR34</f>
        <v>2.6</v>
      </c>
      <c r="Z35" s="186">
        <f t="shared" si="5"/>
        <v>4.3</v>
      </c>
      <c r="AA35" s="189">
        <f>'Lack of Coping Capacity'!G34</f>
        <v>6.7</v>
      </c>
      <c r="AB35" s="190">
        <f>'Lack of Coping Capacity'!J34</f>
        <v>6.8</v>
      </c>
      <c r="AC35" s="186">
        <f>'Lack of Coping Capacity'!K34</f>
        <v>6.8</v>
      </c>
      <c r="AD35" s="189">
        <f>'Lack of Coping Capacity'!P34</f>
        <v>5</v>
      </c>
      <c r="AE35" s="182">
        <f>'Lack of Coping Capacity'!S34</f>
        <v>2.5</v>
      </c>
      <c r="AF35" s="190">
        <f>'Lack of Coping Capacity'!X34</f>
        <v>7.9</v>
      </c>
      <c r="AG35" s="186">
        <f>'Lack of Coping Capacity'!Y34</f>
        <v>5.0999999999999996</v>
      </c>
      <c r="AH35" s="186">
        <f t="shared" si="6"/>
        <v>6</v>
      </c>
      <c r="AI35" s="191">
        <f t="shared" si="7"/>
        <v>5.3</v>
      </c>
    </row>
    <row r="36" spans="1:35" x14ac:dyDescent="0.25">
      <c r="A36" s="141" t="s">
        <v>9</v>
      </c>
      <c r="B36" s="199" t="s">
        <v>358</v>
      </c>
      <c r="C36" s="116" t="s">
        <v>8</v>
      </c>
      <c r="D36" s="98" t="s">
        <v>486</v>
      </c>
      <c r="E36" s="179">
        <f>'Hazard &amp; Exposure'!S35</f>
        <v>5.4</v>
      </c>
      <c r="F36" s="179">
        <f>'Hazard &amp; Exposure'!T35</f>
        <v>9</v>
      </c>
      <c r="G36" s="179">
        <f>'Hazard &amp; Exposure'!U35</f>
        <v>2.8</v>
      </c>
      <c r="H36" s="184">
        <f>'Hazard &amp; Exposure'!V35</f>
        <v>8.4</v>
      </c>
      <c r="I36" s="186">
        <f>'Hazard &amp; Exposure'!W35</f>
        <v>7.1</v>
      </c>
      <c r="J36" s="185">
        <f>'Hazard &amp; Exposure'!AC35</f>
        <v>5</v>
      </c>
      <c r="K36" s="184">
        <f>'Hazard &amp; Exposure'!Z35</f>
        <v>10</v>
      </c>
      <c r="L36" s="186">
        <f>'Hazard &amp; Exposure'!AD35</f>
        <v>7.5</v>
      </c>
      <c r="M36" s="186">
        <f t="shared" si="4"/>
        <v>7.3</v>
      </c>
      <c r="N36" s="187">
        <f>Vulnerability!F35</f>
        <v>8.5</v>
      </c>
      <c r="O36" s="181">
        <f>Vulnerability!I35</f>
        <v>4.5999999999999996</v>
      </c>
      <c r="P36" s="188">
        <f>Vulnerability!P35</f>
        <v>5</v>
      </c>
      <c r="Q36" s="186">
        <f>Vulnerability!Q35</f>
        <v>6.7</v>
      </c>
      <c r="R36" s="187">
        <f>Vulnerability!V35</f>
        <v>7.1</v>
      </c>
      <c r="S36" s="180">
        <f>Vulnerability!AD35</f>
        <v>4.3</v>
      </c>
      <c r="T36" s="180">
        <f>Vulnerability!AG35</f>
        <v>3.6</v>
      </c>
      <c r="U36" s="180">
        <f>Vulnerability!AJ35</f>
        <v>5.6</v>
      </c>
      <c r="V36" s="180">
        <f>Vulnerability!AM35</f>
        <v>0.2</v>
      </c>
      <c r="W36" s="180">
        <f>Vulnerability!AP35</f>
        <v>9.9</v>
      </c>
      <c r="X36" s="188">
        <f>Vulnerability!AQ35</f>
        <v>5.9</v>
      </c>
      <c r="Y36" s="186">
        <f>Vulnerability!AR35</f>
        <v>6.5</v>
      </c>
      <c r="Z36" s="186">
        <f t="shared" si="5"/>
        <v>6.6</v>
      </c>
      <c r="AA36" s="189">
        <f>'Lack of Coping Capacity'!G35</f>
        <v>6.7</v>
      </c>
      <c r="AB36" s="190">
        <f>'Lack of Coping Capacity'!J35</f>
        <v>6.8</v>
      </c>
      <c r="AC36" s="186">
        <f>'Lack of Coping Capacity'!K35</f>
        <v>6.8</v>
      </c>
      <c r="AD36" s="189">
        <f>'Lack of Coping Capacity'!P35</f>
        <v>7.2</v>
      </c>
      <c r="AE36" s="182">
        <f>'Lack of Coping Capacity'!S35</f>
        <v>3.5</v>
      </c>
      <c r="AF36" s="190">
        <f>'Lack of Coping Capacity'!X35</f>
        <v>9.9</v>
      </c>
      <c r="AG36" s="186">
        <f>'Lack of Coping Capacity'!Y35</f>
        <v>6.9</v>
      </c>
      <c r="AH36" s="186">
        <f t="shared" si="6"/>
        <v>6.9</v>
      </c>
      <c r="AI36" s="191">
        <f t="shared" si="7"/>
        <v>6.9</v>
      </c>
    </row>
    <row r="37" spans="1:35" x14ac:dyDescent="0.25">
      <c r="A37" s="141" t="s">
        <v>9</v>
      </c>
      <c r="B37" s="116" t="s">
        <v>352</v>
      </c>
      <c r="C37" s="116" t="s">
        <v>8</v>
      </c>
      <c r="D37" s="98" t="s">
        <v>480</v>
      </c>
      <c r="E37" s="179">
        <f>'Hazard &amp; Exposure'!S36</f>
        <v>2.1</v>
      </c>
      <c r="F37" s="179">
        <f>'Hazard &amp; Exposure'!T36</f>
        <v>6.5</v>
      </c>
      <c r="G37" s="179">
        <f>'Hazard &amp; Exposure'!U36</f>
        <v>5.2</v>
      </c>
      <c r="H37" s="184">
        <f>'Hazard &amp; Exposure'!V36</f>
        <v>4.9000000000000004</v>
      </c>
      <c r="I37" s="186">
        <f>'Hazard &amp; Exposure'!W36</f>
        <v>4.9000000000000004</v>
      </c>
      <c r="J37" s="185">
        <f>'Hazard &amp; Exposure'!AC36</f>
        <v>0</v>
      </c>
      <c r="K37" s="184">
        <f>'Hazard &amp; Exposure'!Z36</f>
        <v>10</v>
      </c>
      <c r="L37" s="186">
        <f>'Hazard &amp; Exposure'!AD36</f>
        <v>5</v>
      </c>
      <c r="M37" s="186">
        <f t="shared" si="4"/>
        <v>5</v>
      </c>
      <c r="N37" s="187">
        <f>Vulnerability!F36</f>
        <v>8.9</v>
      </c>
      <c r="O37" s="181">
        <f>Vulnerability!I36</f>
        <v>5.3</v>
      </c>
      <c r="P37" s="188">
        <f>Vulnerability!P36</f>
        <v>5</v>
      </c>
      <c r="Q37" s="186">
        <f>Vulnerability!Q36</f>
        <v>7</v>
      </c>
      <c r="R37" s="187">
        <f>Vulnerability!V36</f>
        <v>4.4000000000000004</v>
      </c>
      <c r="S37" s="180">
        <f>Vulnerability!AD36</f>
        <v>2.8</v>
      </c>
      <c r="T37" s="180">
        <f>Vulnerability!AG36</f>
        <v>3.3</v>
      </c>
      <c r="U37" s="180">
        <f>Vulnerability!AJ36</f>
        <v>1.7</v>
      </c>
      <c r="V37" s="180">
        <f>Vulnerability!AM36</f>
        <v>0</v>
      </c>
      <c r="W37" s="180">
        <f>Vulnerability!AP36</f>
        <v>0.5</v>
      </c>
      <c r="X37" s="188">
        <f>Vulnerability!AQ36</f>
        <v>1.7</v>
      </c>
      <c r="Y37" s="186">
        <f>Vulnerability!AR36</f>
        <v>3.2</v>
      </c>
      <c r="Z37" s="186">
        <f t="shared" si="5"/>
        <v>5.4</v>
      </c>
      <c r="AA37" s="189">
        <f>'Lack of Coping Capacity'!G36</f>
        <v>6.7</v>
      </c>
      <c r="AB37" s="190">
        <f>'Lack of Coping Capacity'!J36</f>
        <v>6.8</v>
      </c>
      <c r="AC37" s="186">
        <f>'Lack of Coping Capacity'!K36</f>
        <v>6.8</v>
      </c>
      <c r="AD37" s="189">
        <f>'Lack of Coping Capacity'!P36</f>
        <v>7.3</v>
      </c>
      <c r="AE37" s="182">
        <f>'Lack of Coping Capacity'!S36</f>
        <v>5.9</v>
      </c>
      <c r="AF37" s="190">
        <f>'Lack of Coping Capacity'!X36</f>
        <v>8.1999999999999993</v>
      </c>
      <c r="AG37" s="186">
        <f>'Lack of Coping Capacity'!Y36</f>
        <v>7.1</v>
      </c>
      <c r="AH37" s="186">
        <f t="shared" si="6"/>
        <v>7</v>
      </c>
      <c r="AI37" s="191">
        <f t="shared" si="7"/>
        <v>5.7</v>
      </c>
    </row>
    <row r="38" spans="1:35" x14ac:dyDescent="0.25">
      <c r="A38" s="141" t="s">
        <v>9</v>
      </c>
      <c r="B38" s="116" t="s">
        <v>359</v>
      </c>
      <c r="C38" s="116" t="s">
        <v>8</v>
      </c>
      <c r="D38" s="98" t="s">
        <v>487</v>
      </c>
      <c r="E38" s="179">
        <f>'Hazard &amp; Exposure'!S37</f>
        <v>4.2</v>
      </c>
      <c r="F38" s="179">
        <f>'Hazard &amp; Exposure'!T37</f>
        <v>1</v>
      </c>
      <c r="G38" s="179">
        <f>'Hazard &amp; Exposure'!U37</f>
        <v>0</v>
      </c>
      <c r="H38" s="184">
        <f>'Hazard &amp; Exposure'!V37</f>
        <v>6.8</v>
      </c>
      <c r="I38" s="186">
        <f>'Hazard &amp; Exposure'!W37</f>
        <v>3.5</v>
      </c>
      <c r="J38" s="185">
        <f>'Hazard &amp; Exposure'!AC37</f>
        <v>6</v>
      </c>
      <c r="K38" s="184">
        <f>'Hazard &amp; Exposure'!Z37</f>
        <v>10</v>
      </c>
      <c r="L38" s="186">
        <f>'Hazard &amp; Exposure'!AD37</f>
        <v>8</v>
      </c>
      <c r="M38" s="186">
        <f t="shared" si="4"/>
        <v>6.2</v>
      </c>
      <c r="N38" s="187">
        <f>Vulnerability!F37</f>
        <v>8.5</v>
      </c>
      <c r="O38" s="181">
        <f>Vulnerability!I37</f>
        <v>5.5</v>
      </c>
      <c r="P38" s="188">
        <f>Vulnerability!P37</f>
        <v>5</v>
      </c>
      <c r="Q38" s="186">
        <f>Vulnerability!Q37</f>
        <v>6.9</v>
      </c>
      <c r="R38" s="187">
        <f>Vulnerability!V37</f>
        <v>3.9</v>
      </c>
      <c r="S38" s="180">
        <f>Vulnerability!AD37</f>
        <v>2.9</v>
      </c>
      <c r="T38" s="180" t="str">
        <f>Vulnerability!AG37</f>
        <v>x</v>
      </c>
      <c r="U38" s="180">
        <f>Vulnerability!AJ37</f>
        <v>0.6</v>
      </c>
      <c r="V38" s="180">
        <f>Vulnerability!AM37</f>
        <v>0</v>
      </c>
      <c r="W38" s="180">
        <f>Vulnerability!AP37</f>
        <v>2.2999999999999998</v>
      </c>
      <c r="X38" s="188">
        <f>Vulnerability!AQ37</f>
        <v>1.5</v>
      </c>
      <c r="Y38" s="186">
        <f>Vulnerability!AR37</f>
        <v>2.8</v>
      </c>
      <c r="Z38" s="186">
        <f t="shared" si="5"/>
        <v>5.2</v>
      </c>
      <c r="AA38" s="189">
        <f>'Lack of Coping Capacity'!G37</f>
        <v>6.7</v>
      </c>
      <c r="AB38" s="190">
        <f>'Lack of Coping Capacity'!J37</f>
        <v>6.8</v>
      </c>
      <c r="AC38" s="186">
        <f>'Lack of Coping Capacity'!K37</f>
        <v>6.8</v>
      </c>
      <c r="AD38" s="189">
        <f>'Lack of Coping Capacity'!P37</f>
        <v>6.1</v>
      </c>
      <c r="AE38" s="182">
        <f>'Lack of Coping Capacity'!S37</f>
        <v>3.5</v>
      </c>
      <c r="AF38" s="190">
        <f>'Lack of Coping Capacity'!X37</f>
        <v>9.9</v>
      </c>
      <c r="AG38" s="186">
        <f>'Lack of Coping Capacity'!Y37</f>
        <v>6.5</v>
      </c>
      <c r="AH38" s="186">
        <f t="shared" si="6"/>
        <v>6.7</v>
      </c>
      <c r="AI38" s="191">
        <f t="shared" si="7"/>
        <v>6</v>
      </c>
    </row>
    <row r="39" spans="1:35" x14ac:dyDescent="0.25">
      <c r="A39" s="141" t="s">
        <v>9</v>
      </c>
      <c r="B39" s="116" t="s">
        <v>353</v>
      </c>
      <c r="C39" s="116" t="s">
        <v>8</v>
      </c>
      <c r="D39" s="98" t="s">
        <v>481</v>
      </c>
      <c r="E39" s="179">
        <f>'Hazard &amp; Exposure'!S38</f>
        <v>2.9</v>
      </c>
      <c r="F39" s="179">
        <f>'Hazard &amp; Exposure'!T38</f>
        <v>5.7</v>
      </c>
      <c r="G39" s="179">
        <f>'Hazard &amp; Exposure'!U38</f>
        <v>5.6</v>
      </c>
      <c r="H39" s="184">
        <f>'Hazard &amp; Exposure'!V38</f>
        <v>5.6</v>
      </c>
      <c r="I39" s="186">
        <f>'Hazard &amp; Exposure'!W38</f>
        <v>5.0999999999999996</v>
      </c>
      <c r="J39" s="185">
        <f>'Hazard &amp; Exposure'!AC38</f>
        <v>4</v>
      </c>
      <c r="K39" s="184">
        <f>'Hazard &amp; Exposure'!Z38</f>
        <v>10</v>
      </c>
      <c r="L39" s="186">
        <f>'Hazard &amp; Exposure'!AD38</f>
        <v>7</v>
      </c>
      <c r="M39" s="186">
        <f t="shared" si="4"/>
        <v>6.1</v>
      </c>
      <c r="N39" s="187">
        <f>Vulnerability!F38</f>
        <v>8.3000000000000007</v>
      </c>
      <c r="O39" s="181">
        <f>Vulnerability!I38</f>
        <v>5.5</v>
      </c>
      <c r="P39" s="188">
        <f>Vulnerability!P38</f>
        <v>5</v>
      </c>
      <c r="Q39" s="186">
        <f>Vulnerability!Q38</f>
        <v>6.8</v>
      </c>
      <c r="R39" s="187">
        <f>Vulnerability!V38</f>
        <v>1.5</v>
      </c>
      <c r="S39" s="180">
        <f>Vulnerability!AD38</f>
        <v>3.2</v>
      </c>
      <c r="T39" s="180">
        <f>Vulnerability!AG38</f>
        <v>2.9</v>
      </c>
      <c r="U39" s="180">
        <f>Vulnerability!AJ38</f>
        <v>3</v>
      </c>
      <c r="V39" s="180">
        <f>Vulnerability!AM38</f>
        <v>0.1</v>
      </c>
      <c r="W39" s="180">
        <f>Vulnerability!AP38</f>
        <v>1.2</v>
      </c>
      <c r="X39" s="188">
        <f>Vulnerability!AQ38</f>
        <v>2.2000000000000002</v>
      </c>
      <c r="Y39" s="186">
        <f>Vulnerability!AR38</f>
        <v>1.9</v>
      </c>
      <c r="Z39" s="186">
        <f t="shared" si="5"/>
        <v>4.8</v>
      </c>
      <c r="AA39" s="189">
        <f>'Lack of Coping Capacity'!G38</f>
        <v>6.7</v>
      </c>
      <c r="AB39" s="190">
        <f>'Lack of Coping Capacity'!J38</f>
        <v>6.8</v>
      </c>
      <c r="AC39" s="186">
        <f>'Lack of Coping Capacity'!K38</f>
        <v>6.8</v>
      </c>
      <c r="AD39" s="189">
        <f>'Lack of Coping Capacity'!P38</f>
        <v>6.7</v>
      </c>
      <c r="AE39" s="182">
        <f>'Lack of Coping Capacity'!S38</f>
        <v>5.9</v>
      </c>
      <c r="AF39" s="190">
        <f>'Lack of Coping Capacity'!X38</f>
        <v>8</v>
      </c>
      <c r="AG39" s="186">
        <f>'Lack of Coping Capacity'!Y38</f>
        <v>6.9</v>
      </c>
      <c r="AH39" s="186">
        <f t="shared" si="6"/>
        <v>6.9</v>
      </c>
      <c r="AI39" s="191">
        <f t="shared" si="7"/>
        <v>5.9</v>
      </c>
    </row>
    <row r="40" spans="1:35" x14ac:dyDescent="0.25">
      <c r="A40" s="141" t="s">
        <v>9</v>
      </c>
      <c r="B40" s="199" t="s">
        <v>356</v>
      </c>
      <c r="C40" s="116" t="s">
        <v>8</v>
      </c>
      <c r="D40" s="98" t="s">
        <v>484</v>
      </c>
      <c r="E40" s="179">
        <f>'Hazard &amp; Exposure'!S39</f>
        <v>4.2</v>
      </c>
      <c r="F40" s="179">
        <f>'Hazard &amp; Exposure'!T39</f>
        <v>9.4</v>
      </c>
      <c r="G40" s="179">
        <f>'Hazard &amp; Exposure'!U39</f>
        <v>4.9000000000000004</v>
      </c>
      <c r="H40" s="184">
        <f>'Hazard &amp; Exposure'!V39</f>
        <v>7.1</v>
      </c>
      <c r="I40" s="186">
        <f>'Hazard &amp; Exposure'!W39</f>
        <v>7</v>
      </c>
      <c r="J40" s="185">
        <f>'Hazard &amp; Exposure'!AC39</f>
        <v>7</v>
      </c>
      <c r="K40" s="184">
        <f>'Hazard &amp; Exposure'!Z39</f>
        <v>10</v>
      </c>
      <c r="L40" s="186">
        <f>'Hazard &amp; Exposure'!AD39</f>
        <v>8.5</v>
      </c>
      <c r="M40" s="186">
        <f t="shared" si="4"/>
        <v>7.8</v>
      </c>
      <c r="N40" s="187">
        <f>Vulnerability!F39</f>
        <v>9.1999999999999993</v>
      </c>
      <c r="O40" s="181">
        <f>Vulnerability!I39</f>
        <v>5.0999999999999996</v>
      </c>
      <c r="P40" s="188">
        <f>Vulnerability!P39</f>
        <v>5</v>
      </c>
      <c r="Q40" s="186">
        <f>Vulnerability!Q39</f>
        <v>7.1</v>
      </c>
      <c r="R40" s="187">
        <f>Vulnerability!V39</f>
        <v>3</v>
      </c>
      <c r="S40" s="180">
        <f>Vulnerability!AD39</f>
        <v>3</v>
      </c>
      <c r="T40" s="180">
        <f>Vulnerability!AG39</f>
        <v>2.6</v>
      </c>
      <c r="U40" s="180">
        <f>Vulnerability!AJ39</f>
        <v>2</v>
      </c>
      <c r="V40" s="180">
        <f>Vulnerability!AM39</f>
        <v>0.1</v>
      </c>
      <c r="W40" s="180">
        <f>Vulnerability!AP39</f>
        <v>2</v>
      </c>
      <c r="X40" s="188">
        <f>Vulnerability!AQ39</f>
        <v>2</v>
      </c>
      <c r="Y40" s="186">
        <f>Vulnerability!AR39</f>
        <v>2.5</v>
      </c>
      <c r="Z40" s="186">
        <f t="shared" si="5"/>
        <v>5.2</v>
      </c>
      <c r="AA40" s="189">
        <f>'Lack of Coping Capacity'!G39</f>
        <v>6.7</v>
      </c>
      <c r="AB40" s="190">
        <f>'Lack of Coping Capacity'!J39</f>
        <v>6.8</v>
      </c>
      <c r="AC40" s="186">
        <f>'Lack of Coping Capacity'!K39</f>
        <v>6.8</v>
      </c>
      <c r="AD40" s="189">
        <f>'Lack of Coping Capacity'!P39</f>
        <v>7.3</v>
      </c>
      <c r="AE40" s="182">
        <f>'Lack of Coping Capacity'!S39</f>
        <v>8.5</v>
      </c>
      <c r="AF40" s="190">
        <f>'Lack of Coping Capacity'!X39</f>
        <v>8.8000000000000007</v>
      </c>
      <c r="AG40" s="186">
        <f>'Lack of Coping Capacity'!Y39</f>
        <v>8.1999999999999993</v>
      </c>
      <c r="AH40" s="186">
        <f t="shared" si="6"/>
        <v>7.6</v>
      </c>
      <c r="AI40" s="191">
        <f t="shared" si="7"/>
        <v>6.8</v>
      </c>
    </row>
    <row r="41" spans="1:35" x14ac:dyDescent="0.25">
      <c r="A41" s="141" t="s">
        <v>9</v>
      </c>
      <c r="B41" s="116" t="s">
        <v>355</v>
      </c>
      <c r="C41" s="116" t="s">
        <v>8</v>
      </c>
      <c r="D41" s="98" t="s">
        <v>483</v>
      </c>
      <c r="E41" s="179">
        <f>'Hazard &amp; Exposure'!S40</f>
        <v>1.7</v>
      </c>
      <c r="F41" s="179">
        <f>'Hazard &amp; Exposure'!T40</f>
        <v>8.4</v>
      </c>
      <c r="G41" s="179">
        <f>'Hazard &amp; Exposure'!U40</f>
        <v>9</v>
      </c>
      <c r="H41" s="184">
        <f>'Hazard &amp; Exposure'!V40</f>
        <v>5.6</v>
      </c>
      <c r="I41" s="186">
        <f>'Hazard &amp; Exposure'!W40</f>
        <v>7</v>
      </c>
      <c r="J41" s="185">
        <f>'Hazard &amp; Exposure'!AC40</f>
        <v>5</v>
      </c>
      <c r="K41" s="184">
        <f>'Hazard &amp; Exposure'!Z40</f>
        <v>10</v>
      </c>
      <c r="L41" s="186">
        <f>'Hazard &amp; Exposure'!AD40</f>
        <v>7.5</v>
      </c>
      <c r="M41" s="186">
        <f t="shared" si="4"/>
        <v>7.3</v>
      </c>
      <c r="N41" s="187">
        <f>Vulnerability!F40</f>
        <v>9.1999999999999993</v>
      </c>
      <c r="O41" s="181">
        <f>Vulnerability!I40</f>
        <v>5.3</v>
      </c>
      <c r="P41" s="188">
        <f>Vulnerability!P40</f>
        <v>5</v>
      </c>
      <c r="Q41" s="186">
        <f>Vulnerability!Q40</f>
        <v>7.2</v>
      </c>
      <c r="R41" s="187">
        <f>Vulnerability!V40</f>
        <v>4.0999999999999996</v>
      </c>
      <c r="S41" s="180">
        <f>Vulnerability!AD40</f>
        <v>2.9</v>
      </c>
      <c r="T41" s="180">
        <f>Vulnerability!AG40</f>
        <v>3.3</v>
      </c>
      <c r="U41" s="180">
        <f>Vulnerability!AJ40</f>
        <v>4.3</v>
      </c>
      <c r="V41" s="180">
        <f>Vulnerability!AM40</f>
        <v>0.1</v>
      </c>
      <c r="W41" s="180">
        <f>Vulnerability!AP40</f>
        <v>0.8</v>
      </c>
      <c r="X41" s="188">
        <f>Vulnerability!AQ40</f>
        <v>2.4</v>
      </c>
      <c r="Y41" s="186">
        <f>Vulnerability!AR40</f>
        <v>3.3</v>
      </c>
      <c r="Z41" s="186">
        <f t="shared" si="5"/>
        <v>5.6</v>
      </c>
      <c r="AA41" s="189">
        <f>'Lack of Coping Capacity'!G40</f>
        <v>6.7</v>
      </c>
      <c r="AB41" s="190">
        <f>'Lack of Coping Capacity'!J40</f>
        <v>6.8</v>
      </c>
      <c r="AC41" s="186">
        <f>'Lack of Coping Capacity'!K40</f>
        <v>6.8</v>
      </c>
      <c r="AD41" s="189">
        <f>'Lack of Coping Capacity'!P40</f>
        <v>6.7</v>
      </c>
      <c r="AE41" s="182">
        <f>'Lack of Coping Capacity'!S40</f>
        <v>7.8</v>
      </c>
      <c r="AF41" s="190">
        <f>'Lack of Coping Capacity'!X40</f>
        <v>8.3000000000000007</v>
      </c>
      <c r="AG41" s="186">
        <f>'Lack of Coping Capacity'!Y40</f>
        <v>7.6</v>
      </c>
      <c r="AH41" s="186">
        <f t="shared" si="6"/>
        <v>7.2</v>
      </c>
      <c r="AI41" s="191">
        <f t="shared" si="7"/>
        <v>6.7</v>
      </c>
    </row>
    <row r="42" spans="1:35" x14ac:dyDescent="0.25">
      <c r="A42" s="141" t="s">
        <v>9</v>
      </c>
      <c r="B42" s="116" t="s">
        <v>354</v>
      </c>
      <c r="C42" s="116" t="s">
        <v>8</v>
      </c>
      <c r="D42" s="98" t="s">
        <v>482</v>
      </c>
      <c r="E42" s="179">
        <f>'Hazard &amp; Exposure'!S41</f>
        <v>0.8</v>
      </c>
      <c r="F42" s="179">
        <f>'Hazard &amp; Exposure'!T41</f>
        <v>4.0999999999999996</v>
      </c>
      <c r="G42" s="179">
        <f>'Hazard &amp; Exposure'!U41</f>
        <v>4.4000000000000004</v>
      </c>
      <c r="H42" s="184">
        <f>'Hazard &amp; Exposure'!V41</f>
        <v>4.4000000000000004</v>
      </c>
      <c r="I42" s="186">
        <f>'Hazard &amp; Exposure'!W41</f>
        <v>3.6</v>
      </c>
      <c r="J42" s="185">
        <f>'Hazard &amp; Exposure'!AC41</f>
        <v>0</v>
      </c>
      <c r="K42" s="184">
        <f>'Hazard &amp; Exposure'!Z41</f>
        <v>10</v>
      </c>
      <c r="L42" s="186">
        <f>'Hazard &amp; Exposure'!AD41</f>
        <v>5</v>
      </c>
      <c r="M42" s="186">
        <f t="shared" si="4"/>
        <v>4.3</v>
      </c>
      <c r="N42" s="187">
        <f>Vulnerability!F41</f>
        <v>8.9</v>
      </c>
      <c r="O42" s="181">
        <f>Vulnerability!I41</f>
        <v>5.5</v>
      </c>
      <c r="P42" s="188">
        <f>Vulnerability!P41</f>
        <v>5</v>
      </c>
      <c r="Q42" s="186">
        <f>Vulnerability!Q41</f>
        <v>7.1</v>
      </c>
      <c r="R42" s="187">
        <f>Vulnerability!V41</f>
        <v>1</v>
      </c>
      <c r="S42" s="180">
        <f>Vulnerability!AD41</f>
        <v>2.7</v>
      </c>
      <c r="T42" s="180">
        <f>Vulnerability!AG41</f>
        <v>3.4</v>
      </c>
      <c r="U42" s="180">
        <f>Vulnerability!AJ41</f>
        <v>1.4</v>
      </c>
      <c r="V42" s="180">
        <f>Vulnerability!AM41</f>
        <v>0.1</v>
      </c>
      <c r="W42" s="180">
        <f>Vulnerability!AP41</f>
        <v>0.6</v>
      </c>
      <c r="X42" s="188">
        <f>Vulnerability!AQ41</f>
        <v>1.7</v>
      </c>
      <c r="Y42" s="186">
        <f>Vulnerability!AR41</f>
        <v>1.4</v>
      </c>
      <c r="Z42" s="186">
        <f t="shared" si="5"/>
        <v>4.9000000000000004</v>
      </c>
      <c r="AA42" s="189">
        <f>'Lack of Coping Capacity'!G41</f>
        <v>6.7</v>
      </c>
      <c r="AB42" s="190">
        <f>'Lack of Coping Capacity'!J41</f>
        <v>6.8</v>
      </c>
      <c r="AC42" s="186">
        <f>'Lack of Coping Capacity'!K41</f>
        <v>6.8</v>
      </c>
      <c r="AD42" s="189">
        <f>'Lack of Coping Capacity'!P41</f>
        <v>6</v>
      </c>
      <c r="AE42" s="182">
        <f>'Lack of Coping Capacity'!S41</f>
        <v>8.3000000000000007</v>
      </c>
      <c r="AF42" s="190">
        <f>'Lack of Coping Capacity'!X41</f>
        <v>8.1999999999999993</v>
      </c>
      <c r="AG42" s="186">
        <f>'Lack of Coping Capacity'!Y41</f>
        <v>7.5</v>
      </c>
      <c r="AH42" s="186">
        <f t="shared" si="6"/>
        <v>7.2</v>
      </c>
      <c r="AI42" s="191">
        <f t="shared" si="7"/>
        <v>5.3</v>
      </c>
    </row>
    <row r="43" spans="1:35" ht="15.75" thickBot="1" x14ac:dyDescent="0.3">
      <c r="A43" s="142" t="s">
        <v>9</v>
      </c>
      <c r="B43" s="199" t="s">
        <v>357</v>
      </c>
      <c r="C43" s="143" t="s">
        <v>8</v>
      </c>
      <c r="D43" s="144" t="s">
        <v>485</v>
      </c>
      <c r="E43" s="179">
        <f>'Hazard &amp; Exposure'!S42</f>
        <v>5</v>
      </c>
      <c r="F43" s="179">
        <f>'Hazard &amp; Exposure'!T42</f>
        <v>9.1</v>
      </c>
      <c r="G43" s="179">
        <f>'Hazard &amp; Exposure'!U42</f>
        <v>5</v>
      </c>
      <c r="H43" s="184">
        <f>'Hazard &amp; Exposure'!V42</f>
        <v>6.6</v>
      </c>
      <c r="I43" s="186">
        <f>'Hazard &amp; Exposure'!W42</f>
        <v>6.8</v>
      </c>
      <c r="J43" s="185">
        <f>'Hazard &amp; Exposure'!AC42</f>
        <v>6</v>
      </c>
      <c r="K43" s="184">
        <f>'Hazard &amp; Exposure'!Z42</f>
        <v>10</v>
      </c>
      <c r="L43" s="186">
        <f>'Hazard &amp; Exposure'!AD42</f>
        <v>8</v>
      </c>
      <c r="M43" s="186">
        <f t="shared" si="4"/>
        <v>7.4</v>
      </c>
      <c r="N43" s="187">
        <f>Vulnerability!F42</f>
        <v>8.5</v>
      </c>
      <c r="O43" s="181">
        <f>Vulnerability!I42</f>
        <v>4.8</v>
      </c>
      <c r="P43" s="188">
        <f>Vulnerability!P42</f>
        <v>5</v>
      </c>
      <c r="Q43" s="186">
        <f>Vulnerability!Q42</f>
        <v>6.7</v>
      </c>
      <c r="R43" s="187">
        <f>Vulnerability!V42</f>
        <v>6.6</v>
      </c>
      <c r="S43" s="180">
        <f>Vulnerability!AD42</f>
        <v>2.9</v>
      </c>
      <c r="T43" s="180">
        <f>Vulnerability!AG42</f>
        <v>5.2</v>
      </c>
      <c r="U43" s="180">
        <f>Vulnerability!AJ42</f>
        <v>4.7</v>
      </c>
      <c r="V43" s="180">
        <f>Vulnerability!AM42</f>
        <v>0</v>
      </c>
      <c r="W43" s="180">
        <f>Vulnerability!AP42</f>
        <v>4.9000000000000004</v>
      </c>
      <c r="X43" s="188">
        <f>Vulnerability!AQ42</f>
        <v>3.8</v>
      </c>
      <c r="Y43" s="186">
        <f>Vulnerability!AR42</f>
        <v>5.4</v>
      </c>
      <c r="Z43" s="186">
        <f t="shared" si="5"/>
        <v>6.1</v>
      </c>
      <c r="AA43" s="189">
        <f>'Lack of Coping Capacity'!G42</f>
        <v>6.7</v>
      </c>
      <c r="AB43" s="190">
        <f>'Lack of Coping Capacity'!J42</f>
        <v>6.8</v>
      </c>
      <c r="AC43" s="186">
        <f>'Lack of Coping Capacity'!K42</f>
        <v>6.8</v>
      </c>
      <c r="AD43" s="189">
        <f>'Lack of Coping Capacity'!P42</f>
        <v>7.6</v>
      </c>
      <c r="AE43" s="182">
        <f>'Lack of Coping Capacity'!S42</f>
        <v>3.5</v>
      </c>
      <c r="AF43" s="190">
        <f>'Lack of Coping Capacity'!X42</f>
        <v>9.9</v>
      </c>
      <c r="AG43" s="186">
        <f>'Lack of Coping Capacity'!Y42</f>
        <v>7</v>
      </c>
      <c r="AH43" s="186">
        <f t="shared" si="6"/>
        <v>6.9</v>
      </c>
      <c r="AI43" s="191">
        <f t="shared" si="7"/>
        <v>6.8</v>
      </c>
    </row>
    <row r="44" spans="1:35" x14ac:dyDescent="0.25">
      <c r="A44" s="138" t="s">
        <v>11</v>
      </c>
      <c r="B44" s="139" t="s">
        <v>367</v>
      </c>
      <c r="C44" s="139" t="s">
        <v>10</v>
      </c>
      <c r="D44" s="140" t="s">
        <v>495</v>
      </c>
      <c r="E44" s="179">
        <f>'Hazard &amp; Exposure'!S43</f>
        <v>2.9</v>
      </c>
      <c r="F44" s="179">
        <f>'Hazard &amp; Exposure'!T43</f>
        <v>2</v>
      </c>
      <c r="G44" s="179">
        <f>'Hazard &amp; Exposure'!U43</f>
        <v>0.2</v>
      </c>
      <c r="H44" s="184">
        <f>'Hazard &amp; Exposure'!V43</f>
        <v>7.3</v>
      </c>
      <c r="I44" s="186">
        <f>'Hazard &amp; Exposure'!W43</f>
        <v>3.6</v>
      </c>
      <c r="J44" s="185">
        <f>'Hazard &amp; Exposure'!AC43</f>
        <v>0</v>
      </c>
      <c r="K44" s="184">
        <f>'Hazard &amp; Exposure'!Z43</f>
        <v>5.4</v>
      </c>
      <c r="L44" s="186">
        <f>'Hazard &amp; Exposure'!AD43</f>
        <v>2.7</v>
      </c>
      <c r="M44" s="186">
        <f t="shared" si="4"/>
        <v>3.2</v>
      </c>
      <c r="N44" s="187">
        <f>Vulnerability!F43</f>
        <v>5.0999999999999996</v>
      </c>
      <c r="O44" s="181">
        <f>Vulnerability!I43</f>
        <v>4.8</v>
      </c>
      <c r="P44" s="188">
        <f>Vulnerability!P43</f>
        <v>5.9</v>
      </c>
      <c r="Q44" s="186">
        <f>Vulnerability!Q43</f>
        <v>5.2</v>
      </c>
      <c r="R44" s="187">
        <f>Vulnerability!V43</f>
        <v>0</v>
      </c>
      <c r="S44" s="180">
        <f>Vulnerability!AD43</f>
        <v>2.8</v>
      </c>
      <c r="T44" s="180">
        <f>Vulnerability!AG43</f>
        <v>2.1</v>
      </c>
      <c r="U44" s="180">
        <f>Vulnerability!AJ43</f>
        <v>0.3</v>
      </c>
      <c r="V44" s="180">
        <f>Vulnerability!AM43</f>
        <v>0</v>
      </c>
      <c r="W44" s="180">
        <f>Vulnerability!AP43</f>
        <v>0.5</v>
      </c>
      <c r="X44" s="188">
        <f>Vulnerability!AQ43</f>
        <v>1.2</v>
      </c>
      <c r="Y44" s="186">
        <f>Vulnerability!AR43</f>
        <v>0.6</v>
      </c>
      <c r="Z44" s="186">
        <f t="shared" si="5"/>
        <v>3.2</v>
      </c>
      <c r="AA44" s="189">
        <f>'Lack of Coping Capacity'!G43</f>
        <v>5.4</v>
      </c>
      <c r="AB44" s="190">
        <f>'Lack of Coping Capacity'!J43</f>
        <v>7.2</v>
      </c>
      <c r="AC44" s="186">
        <f>'Lack of Coping Capacity'!K43</f>
        <v>6.3</v>
      </c>
      <c r="AD44" s="189">
        <f>'Lack of Coping Capacity'!P43</f>
        <v>5.7</v>
      </c>
      <c r="AE44" s="182">
        <f>'Lack of Coping Capacity'!S43</f>
        <v>6.7</v>
      </c>
      <c r="AF44" s="190">
        <f>'Lack of Coping Capacity'!X43</f>
        <v>7</v>
      </c>
      <c r="AG44" s="186">
        <f>'Lack of Coping Capacity'!Y43</f>
        <v>6.5</v>
      </c>
      <c r="AH44" s="186">
        <f t="shared" si="6"/>
        <v>6.4</v>
      </c>
      <c r="AI44" s="191">
        <f t="shared" si="7"/>
        <v>4</v>
      </c>
    </row>
    <row r="45" spans="1:35" x14ac:dyDescent="0.25">
      <c r="A45" s="141" t="s">
        <v>11</v>
      </c>
      <c r="B45" s="116" t="s">
        <v>363</v>
      </c>
      <c r="C45" s="116" t="s">
        <v>10</v>
      </c>
      <c r="D45" s="98" t="s">
        <v>491</v>
      </c>
      <c r="E45" s="179">
        <f>'Hazard &amp; Exposure'!S44</f>
        <v>4.2</v>
      </c>
      <c r="F45" s="179">
        <f>'Hazard &amp; Exposure'!T44</f>
        <v>8.6999999999999993</v>
      </c>
      <c r="G45" s="179">
        <f>'Hazard &amp; Exposure'!U44</f>
        <v>6.8</v>
      </c>
      <c r="H45" s="184">
        <f>'Hazard &amp; Exposure'!V44</f>
        <v>7.8</v>
      </c>
      <c r="I45" s="186">
        <f>'Hazard &amp; Exposure'!W44</f>
        <v>7.2</v>
      </c>
      <c r="J45" s="185">
        <f>'Hazard &amp; Exposure'!AC44</f>
        <v>0</v>
      </c>
      <c r="K45" s="184">
        <f>'Hazard &amp; Exposure'!Z44</f>
        <v>5.4</v>
      </c>
      <c r="L45" s="186">
        <f>'Hazard &amp; Exposure'!AD44</f>
        <v>2.7</v>
      </c>
      <c r="M45" s="186">
        <f t="shared" si="4"/>
        <v>5.4</v>
      </c>
      <c r="N45" s="187">
        <f>Vulnerability!F44</f>
        <v>7.5</v>
      </c>
      <c r="O45" s="181">
        <f>Vulnerability!I44</f>
        <v>5.6</v>
      </c>
      <c r="P45" s="188">
        <f>Vulnerability!P44</f>
        <v>2.6</v>
      </c>
      <c r="Q45" s="186">
        <f>Vulnerability!Q44</f>
        <v>5.8</v>
      </c>
      <c r="R45" s="187">
        <f>Vulnerability!V44</f>
        <v>0</v>
      </c>
      <c r="S45" s="180">
        <f>Vulnerability!AD44</f>
        <v>2.8</v>
      </c>
      <c r="T45" s="180">
        <f>Vulnerability!AG44</f>
        <v>2.2999999999999998</v>
      </c>
      <c r="U45" s="180">
        <f>Vulnerability!AJ44</f>
        <v>2</v>
      </c>
      <c r="V45" s="180">
        <f>Vulnerability!AM44</f>
        <v>0</v>
      </c>
      <c r="W45" s="180">
        <f>Vulnerability!AP44</f>
        <v>7.5</v>
      </c>
      <c r="X45" s="188">
        <f>Vulnerability!AQ44</f>
        <v>3.4</v>
      </c>
      <c r="Y45" s="186">
        <f>Vulnerability!AR44</f>
        <v>1.9</v>
      </c>
      <c r="Z45" s="186">
        <f t="shared" si="5"/>
        <v>4.0999999999999996</v>
      </c>
      <c r="AA45" s="189">
        <f>'Lack of Coping Capacity'!G44</f>
        <v>5.4</v>
      </c>
      <c r="AB45" s="190">
        <f>'Lack of Coping Capacity'!J44</f>
        <v>7.2</v>
      </c>
      <c r="AC45" s="186">
        <f>'Lack of Coping Capacity'!K44</f>
        <v>6.3</v>
      </c>
      <c r="AD45" s="189">
        <f>'Lack of Coping Capacity'!P44</f>
        <v>7.2</v>
      </c>
      <c r="AE45" s="182">
        <f>'Lack of Coping Capacity'!S44</f>
        <v>6.7</v>
      </c>
      <c r="AF45" s="190">
        <f>'Lack of Coping Capacity'!X44</f>
        <v>6.8</v>
      </c>
      <c r="AG45" s="186">
        <f>'Lack of Coping Capacity'!Y44</f>
        <v>6.9</v>
      </c>
      <c r="AH45" s="186">
        <f t="shared" si="6"/>
        <v>6.6</v>
      </c>
      <c r="AI45" s="191">
        <f t="shared" si="7"/>
        <v>5.3</v>
      </c>
    </row>
    <row r="46" spans="1:35" x14ac:dyDescent="0.25">
      <c r="A46" s="141" t="s">
        <v>11</v>
      </c>
      <c r="B46" s="116" t="s">
        <v>365</v>
      </c>
      <c r="C46" s="116" t="s">
        <v>10</v>
      </c>
      <c r="D46" s="98" t="s">
        <v>493</v>
      </c>
      <c r="E46" s="179">
        <f>'Hazard &amp; Exposure'!S45</f>
        <v>3.8</v>
      </c>
      <c r="F46" s="179">
        <f>'Hazard &amp; Exposure'!T45</f>
        <v>8.8000000000000007</v>
      </c>
      <c r="G46" s="179">
        <f>'Hazard &amp; Exposure'!U45</f>
        <v>3.5</v>
      </c>
      <c r="H46" s="184">
        <f>'Hazard &amp; Exposure'!V45</f>
        <v>7.8</v>
      </c>
      <c r="I46" s="186">
        <f>'Hazard &amp; Exposure'!W45</f>
        <v>6.6</v>
      </c>
      <c r="J46" s="185">
        <f>'Hazard &amp; Exposure'!AC45</f>
        <v>0</v>
      </c>
      <c r="K46" s="184">
        <f>'Hazard &amp; Exposure'!Z45</f>
        <v>5.4</v>
      </c>
      <c r="L46" s="186">
        <f>'Hazard &amp; Exposure'!AD45</f>
        <v>2.7</v>
      </c>
      <c r="M46" s="186">
        <f t="shared" si="4"/>
        <v>5</v>
      </c>
      <c r="N46" s="187">
        <f>Vulnerability!F45</f>
        <v>6.2</v>
      </c>
      <c r="O46" s="181">
        <f>Vulnerability!I45</f>
        <v>5.2</v>
      </c>
      <c r="P46" s="188">
        <f>Vulnerability!P45</f>
        <v>2.6</v>
      </c>
      <c r="Q46" s="186">
        <f>Vulnerability!Q45</f>
        <v>5.0999999999999996</v>
      </c>
      <c r="R46" s="187">
        <f>Vulnerability!V45</f>
        <v>0</v>
      </c>
      <c r="S46" s="180">
        <f>Vulnerability!AD45</f>
        <v>2.8</v>
      </c>
      <c r="T46" s="180">
        <f>Vulnerability!AG45</f>
        <v>2.8</v>
      </c>
      <c r="U46" s="180">
        <f>Vulnerability!AJ45</f>
        <v>4.7</v>
      </c>
      <c r="V46" s="180">
        <f>Vulnerability!AM45</f>
        <v>0</v>
      </c>
      <c r="W46" s="180">
        <f>Vulnerability!AP45</f>
        <v>2.5</v>
      </c>
      <c r="X46" s="188">
        <f>Vulnerability!AQ45</f>
        <v>2.7</v>
      </c>
      <c r="Y46" s="186">
        <f>Vulnerability!AR45</f>
        <v>1.4</v>
      </c>
      <c r="Z46" s="186">
        <f t="shared" si="5"/>
        <v>3.5</v>
      </c>
      <c r="AA46" s="189">
        <f>'Lack of Coping Capacity'!G45</f>
        <v>5.4</v>
      </c>
      <c r="AB46" s="190">
        <f>'Lack of Coping Capacity'!J45</f>
        <v>7.2</v>
      </c>
      <c r="AC46" s="186">
        <f>'Lack of Coping Capacity'!K45</f>
        <v>6.3</v>
      </c>
      <c r="AD46" s="189">
        <f>'Lack of Coping Capacity'!P45</f>
        <v>7.4</v>
      </c>
      <c r="AE46" s="182">
        <f>'Lack of Coping Capacity'!S45</f>
        <v>5.9</v>
      </c>
      <c r="AF46" s="190">
        <f>'Lack of Coping Capacity'!X45</f>
        <v>6.6</v>
      </c>
      <c r="AG46" s="186">
        <f>'Lack of Coping Capacity'!Y45</f>
        <v>6.6</v>
      </c>
      <c r="AH46" s="186">
        <f t="shared" si="6"/>
        <v>6.5</v>
      </c>
      <c r="AI46" s="191">
        <f t="shared" si="7"/>
        <v>4.8</v>
      </c>
    </row>
    <row r="47" spans="1:35" x14ac:dyDescent="0.25">
      <c r="A47" s="141" t="s">
        <v>11</v>
      </c>
      <c r="B47" s="116" t="s">
        <v>368</v>
      </c>
      <c r="C47" s="116" t="s">
        <v>10</v>
      </c>
      <c r="D47" s="98" t="s">
        <v>496</v>
      </c>
      <c r="E47" s="179">
        <f>'Hazard &amp; Exposure'!S46</f>
        <v>1.3</v>
      </c>
      <c r="F47" s="179">
        <f>'Hazard &amp; Exposure'!T46</f>
        <v>0</v>
      </c>
      <c r="G47" s="179">
        <f>'Hazard &amp; Exposure'!U46</f>
        <v>0</v>
      </c>
      <c r="H47" s="184">
        <f>'Hazard &amp; Exposure'!V46</f>
        <v>7.3</v>
      </c>
      <c r="I47" s="186">
        <f>'Hazard &amp; Exposure'!W46</f>
        <v>2.9</v>
      </c>
      <c r="J47" s="185">
        <f>'Hazard &amp; Exposure'!AC46</f>
        <v>0</v>
      </c>
      <c r="K47" s="184">
        <f>'Hazard &amp; Exposure'!Z46</f>
        <v>5.4</v>
      </c>
      <c r="L47" s="186">
        <f>'Hazard &amp; Exposure'!AD46</f>
        <v>2.7</v>
      </c>
      <c r="M47" s="186">
        <f t="shared" si="4"/>
        <v>2.8</v>
      </c>
      <c r="N47" s="187">
        <f>Vulnerability!F46</f>
        <v>4.0999999999999996</v>
      </c>
      <c r="O47" s="181">
        <f>Vulnerability!I46</f>
        <v>4.8</v>
      </c>
      <c r="P47" s="188">
        <f>Vulnerability!P46</f>
        <v>2.6</v>
      </c>
      <c r="Q47" s="186">
        <f>Vulnerability!Q46</f>
        <v>3.9</v>
      </c>
      <c r="R47" s="187">
        <f>Vulnerability!V46</f>
        <v>0</v>
      </c>
      <c r="S47" s="180">
        <f>Vulnerability!AD46</f>
        <v>2.8</v>
      </c>
      <c r="T47" s="180">
        <f>Vulnerability!AG46</f>
        <v>0.7</v>
      </c>
      <c r="U47" s="180">
        <f>Vulnerability!AJ46</f>
        <v>0</v>
      </c>
      <c r="V47" s="180">
        <f>Vulnerability!AM46</f>
        <v>0</v>
      </c>
      <c r="W47" s="180">
        <f>Vulnerability!AP46</f>
        <v>1</v>
      </c>
      <c r="X47" s="188">
        <f>Vulnerability!AQ46</f>
        <v>1</v>
      </c>
      <c r="Y47" s="186">
        <f>Vulnerability!AR46</f>
        <v>0.5</v>
      </c>
      <c r="Z47" s="186">
        <f t="shared" si="5"/>
        <v>2.4</v>
      </c>
      <c r="AA47" s="189">
        <f>'Lack of Coping Capacity'!G46</f>
        <v>5.4</v>
      </c>
      <c r="AB47" s="190">
        <f>'Lack of Coping Capacity'!J46</f>
        <v>7.2</v>
      </c>
      <c r="AC47" s="186">
        <f>'Lack of Coping Capacity'!K46</f>
        <v>6.3</v>
      </c>
      <c r="AD47" s="189">
        <f>'Lack of Coping Capacity'!P46</f>
        <v>4.7</v>
      </c>
      <c r="AE47" s="182">
        <f>'Lack of Coping Capacity'!S46</f>
        <v>3.9</v>
      </c>
      <c r="AF47" s="190">
        <f>'Lack of Coping Capacity'!X46</f>
        <v>7.1</v>
      </c>
      <c r="AG47" s="186">
        <f>'Lack of Coping Capacity'!Y46</f>
        <v>5.2</v>
      </c>
      <c r="AH47" s="186">
        <f t="shared" si="6"/>
        <v>5.8</v>
      </c>
      <c r="AI47" s="191">
        <f t="shared" si="7"/>
        <v>3.4</v>
      </c>
    </row>
    <row r="48" spans="1:35" x14ac:dyDescent="0.25">
      <c r="A48" s="141" t="s">
        <v>11</v>
      </c>
      <c r="B48" s="116" t="s">
        <v>364</v>
      </c>
      <c r="C48" s="116" t="s">
        <v>10</v>
      </c>
      <c r="D48" s="98" t="s">
        <v>492</v>
      </c>
      <c r="E48" s="179">
        <f>'Hazard &amp; Exposure'!S47</f>
        <v>4.2</v>
      </c>
      <c r="F48" s="179">
        <f>'Hazard &amp; Exposure'!T47</f>
        <v>8.8000000000000007</v>
      </c>
      <c r="G48" s="179">
        <f>'Hazard &amp; Exposure'!U47</f>
        <v>5.8</v>
      </c>
      <c r="H48" s="184">
        <f>'Hazard &amp; Exposure'!V47</f>
        <v>8.3000000000000007</v>
      </c>
      <c r="I48" s="186">
        <f>'Hazard &amp; Exposure'!W47</f>
        <v>7.2</v>
      </c>
      <c r="J48" s="185">
        <f>'Hazard &amp; Exposure'!AC47</f>
        <v>0</v>
      </c>
      <c r="K48" s="184">
        <f>'Hazard &amp; Exposure'!Z47</f>
        <v>5.4</v>
      </c>
      <c r="L48" s="186">
        <f>'Hazard &amp; Exposure'!AD47</f>
        <v>2.7</v>
      </c>
      <c r="M48" s="186">
        <f t="shared" si="4"/>
        <v>5.4</v>
      </c>
      <c r="N48" s="187">
        <f>Vulnerability!F47</f>
        <v>8.1</v>
      </c>
      <c r="O48" s="181">
        <f>Vulnerability!I47</f>
        <v>4.5999999999999996</v>
      </c>
      <c r="P48" s="188">
        <f>Vulnerability!P47</f>
        <v>2.6</v>
      </c>
      <c r="Q48" s="186">
        <f>Vulnerability!Q47</f>
        <v>5.9</v>
      </c>
      <c r="R48" s="187">
        <f>Vulnerability!V47</f>
        <v>0</v>
      </c>
      <c r="S48" s="180">
        <f>Vulnerability!AD47</f>
        <v>2.8</v>
      </c>
      <c r="T48" s="180">
        <f>Vulnerability!AG47</f>
        <v>3</v>
      </c>
      <c r="U48" s="180">
        <f>Vulnerability!AJ47</f>
        <v>4.2</v>
      </c>
      <c r="V48" s="180">
        <f>Vulnerability!AM47</f>
        <v>0</v>
      </c>
      <c r="W48" s="180">
        <f>Vulnerability!AP47</f>
        <v>3</v>
      </c>
      <c r="X48" s="188">
        <f>Vulnerability!AQ47</f>
        <v>2.7</v>
      </c>
      <c r="Y48" s="186">
        <f>Vulnerability!AR47</f>
        <v>1.4</v>
      </c>
      <c r="Z48" s="186">
        <f t="shared" si="5"/>
        <v>4</v>
      </c>
      <c r="AA48" s="189">
        <f>'Lack of Coping Capacity'!G47</f>
        <v>5.4</v>
      </c>
      <c r="AB48" s="190">
        <f>'Lack of Coping Capacity'!J47</f>
        <v>7.2</v>
      </c>
      <c r="AC48" s="186">
        <f>'Lack of Coping Capacity'!K47</f>
        <v>6.3</v>
      </c>
      <c r="AD48" s="189">
        <f>'Lack of Coping Capacity'!P47</f>
        <v>8</v>
      </c>
      <c r="AE48" s="182">
        <f>'Lack of Coping Capacity'!S47</f>
        <v>6.9</v>
      </c>
      <c r="AF48" s="190">
        <f>'Lack of Coping Capacity'!X47</f>
        <v>6.3</v>
      </c>
      <c r="AG48" s="186">
        <f>'Lack of Coping Capacity'!Y47</f>
        <v>7.1</v>
      </c>
      <c r="AH48" s="186">
        <f t="shared" si="6"/>
        <v>6.7</v>
      </c>
      <c r="AI48" s="191">
        <f t="shared" si="7"/>
        <v>5.3</v>
      </c>
    </row>
    <row r="49" spans="1:35" x14ac:dyDescent="0.25">
      <c r="A49" s="141" t="s">
        <v>11</v>
      </c>
      <c r="B49" s="116" t="s">
        <v>370</v>
      </c>
      <c r="C49" s="116" t="s">
        <v>10</v>
      </c>
      <c r="D49" s="98" t="s">
        <v>498</v>
      </c>
      <c r="E49" s="179">
        <f>'Hazard &amp; Exposure'!S48</f>
        <v>5</v>
      </c>
      <c r="F49" s="179">
        <f>'Hazard &amp; Exposure'!T48</f>
        <v>8.6999999999999993</v>
      </c>
      <c r="G49" s="179">
        <f>'Hazard &amp; Exposure'!U48</f>
        <v>6.9</v>
      </c>
      <c r="H49" s="184">
        <f>'Hazard &amp; Exposure'!V48</f>
        <v>5.2</v>
      </c>
      <c r="I49" s="186">
        <f>'Hazard &amp; Exposure'!W48</f>
        <v>6.7</v>
      </c>
      <c r="J49" s="185">
        <f>'Hazard &amp; Exposure'!AC48</f>
        <v>0</v>
      </c>
      <c r="K49" s="184">
        <f>'Hazard &amp; Exposure'!Z48</f>
        <v>5.4</v>
      </c>
      <c r="L49" s="186">
        <f>'Hazard &amp; Exposure'!AD48</f>
        <v>2.7</v>
      </c>
      <c r="M49" s="186">
        <f t="shared" si="4"/>
        <v>5</v>
      </c>
      <c r="N49" s="187">
        <f>Vulnerability!F48</f>
        <v>8.9</v>
      </c>
      <c r="O49" s="181">
        <f>Vulnerability!I48</f>
        <v>5.4</v>
      </c>
      <c r="P49" s="188">
        <f>Vulnerability!P48</f>
        <v>2.6</v>
      </c>
      <c r="Q49" s="186">
        <f>Vulnerability!Q48</f>
        <v>6.5</v>
      </c>
      <c r="R49" s="187">
        <f>Vulnerability!V48</f>
        <v>0</v>
      </c>
      <c r="S49" s="180">
        <f>Vulnerability!AD48</f>
        <v>2.8</v>
      </c>
      <c r="T49" s="180">
        <f>Vulnerability!AG48</f>
        <v>4.4000000000000004</v>
      </c>
      <c r="U49" s="180">
        <f>Vulnerability!AJ48</f>
        <v>5</v>
      </c>
      <c r="V49" s="180">
        <f>Vulnerability!AM48</f>
        <v>0</v>
      </c>
      <c r="W49" s="180">
        <f>Vulnerability!AP48</f>
        <v>7</v>
      </c>
      <c r="X49" s="188">
        <f>Vulnerability!AQ48</f>
        <v>4.2</v>
      </c>
      <c r="Y49" s="186">
        <f>Vulnerability!AR48</f>
        <v>2.2999999999999998</v>
      </c>
      <c r="Z49" s="186">
        <f t="shared" si="5"/>
        <v>4.7</v>
      </c>
      <c r="AA49" s="189">
        <f>'Lack of Coping Capacity'!G48</f>
        <v>5.4</v>
      </c>
      <c r="AB49" s="190">
        <f>'Lack of Coping Capacity'!J48</f>
        <v>7.2</v>
      </c>
      <c r="AC49" s="186">
        <f>'Lack of Coping Capacity'!K48</f>
        <v>6.3</v>
      </c>
      <c r="AD49" s="189">
        <f>'Lack of Coping Capacity'!P48</f>
        <v>8.1</v>
      </c>
      <c r="AE49" s="182">
        <f>'Lack of Coping Capacity'!S48</f>
        <v>6</v>
      </c>
      <c r="AF49" s="190">
        <f>'Lack of Coping Capacity'!X48</f>
        <v>7.4</v>
      </c>
      <c r="AG49" s="186">
        <f>'Lack of Coping Capacity'!Y48</f>
        <v>7.2</v>
      </c>
      <c r="AH49" s="186">
        <f t="shared" si="6"/>
        <v>6.8</v>
      </c>
      <c r="AI49" s="191">
        <f t="shared" si="7"/>
        <v>5.4</v>
      </c>
    </row>
    <row r="50" spans="1:35" x14ac:dyDescent="0.25">
      <c r="A50" s="141" t="s">
        <v>11</v>
      </c>
      <c r="B50" s="116" t="s">
        <v>361</v>
      </c>
      <c r="C50" s="116" t="s">
        <v>10</v>
      </c>
      <c r="D50" s="98" t="s">
        <v>489</v>
      </c>
      <c r="E50" s="179">
        <f>'Hazard &amp; Exposure'!S49</f>
        <v>4.2</v>
      </c>
      <c r="F50" s="179">
        <f>'Hazard &amp; Exposure'!T49</f>
        <v>4.0999999999999996</v>
      </c>
      <c r="G50" s="179">
        <f>'Hazard &amp; Exposure'!U49</f>
        <v>4.5</v>
      </c>
      <c r="H50" s="184">
        <f>'Hazard &amp; Exposure'!V49</f>
        <v>5.8</v>
      </c>
      <c r="I50" s="186">
        <f>'Hazard &amp; Exposure'!W49</f>
        <v>4.7</v>
      </c>
      <c r="J50" s="185">
        <f>'Hazard &amp; Exposure'!AC49</f>
        <v>0</v>
      </c>
      <c r="K50" s="184">
        <f>'Hazard &amp; Exposure'!Z49</f>
        <v>5.4</v>
      </c>
      <c r="L50" s="186">
        <f>'Hazard &amp; Exposure'!AD49</f>
        <v>2.7</v>
      </c>
      <c r="M50" s="186">
        <f t="shared" si="4"/>
        <v>3.8</v>
      </c>
      <c r="N50" s="187">
        <f>Vulnerability!F49</f>
        <v>7.4</v>
      </c>
      <c r="O50" s="181">
        <f>Vulnerability!I49</f>
        <v>4.9000000000000004</v>
      </c>
      <c r="P50" s="188">
        <f>Vulnerability!P49</f>
        <v>2.6</v>
      </c>
      <c r="Q50" s="186">
        <f>Vulnerability!Q49</f>
        <v>5.6</v>
      </c>
      <c r="R50" s="187">
        <f>Vulnerability!V49</f>
        <v>7.9</v>
      </c>
      <c r="S50" s="180">
        <f>Vulnerability!AD49</f>
        <v>2.8</v>
      </c>
      <c r="T50" s="180">
        <f>Vulnerability!AG49</f>
        <v>4.5</v>
      </c>
      <c r="U50" s="180">
        <f>Vulnerability!AJ49</f>
        <v>1.5</v>
      </c>
      <c r="V50" s="180">
        <f>Vulnerability!AM49</f>
        <v>0</v>
      </c>
      <c r="W50" s="180">
        <f>Vulnerability!AP49</f>
        <v>6</v>
      </c>
      <c r="X50" s="188">
        <f>Vulnerability!AQ49</f>
        <v>3.3</v>
      </c>
      <c r="Y50" s="186">
        <f>Vulnerability!AR49</f>
        <v>6.1</v>
      </c>
      <c r="Z50" s="186">
        <f t="shared" si="5"/>
        <v>5.9</v>
      </c>
      <c r="AA50" s="189">
        <f>'Lack of Coping Capacity'!G49</f>
        <v>5.4</v>
      </c>
      <c r="AB50" s="190">
        <f>'Lack of Coping Capacity'!J49</f>
        <v>7.2</v>
      </c>
      <c r="AC50" s="186">
        <f>'Lack of Coping Capacity'!K49</f>
        <v>6.3</v>
      </c>
      <c r="AD50" s="189">
        <f>'Lack of Coping Capacity'!P49</f>
        <v>7.4</v>
      </c>
      <c r="AE50" s="182">
        <f>'Lack of Coping Capacity'!S49</f>
        <v>6.3</v>
      </c>
      <c r="AF50" s="190">
        <f>'Lack of Coping Capacity'!X49</f>
        <v>6.6</v>
      </c>
      <c r="AG50" s="186">
        <f>'Lack of Coping Capacity'!Y49</f>
        <v>6.8</v>
      </c>
      <c r="AH50" s="186">
        <f t="shared" si="6"/>
        <v>6.6</v>
      </c>
      <c r="AI50" s="191">
        <f t="shared" si="7"/>
        <v>5.3</v>
      </c>
    </row>
    <row r="51" spans="1:35" x14ac:dyDescent="0.25">
      <c r="A51" s="141" t="s">
        <v>11</v>
      </c>
      <c r="B51" s="116" t="s">
        <v>362</v>
      </c>
      <c r="C51" s="116" t="s">
        <v>10</v>
      </c>
      <c r="D51" s="98" t="s">
        <v>490</v>
      </c>
      <c r="E51" s="179">
        <f>'Hazard &amp; Exposure'!S50</f>
        <v>3.8</v>
      </c>
      <c r="F51" s="179">
        <f>'Hazard &amp; Exposure'!T50</f>
        <v>5.9</v>
      </c>
      <c r="G51" s="179">
        <f>'Hazard &amp; Exposure'!U50</f>
        <v>5.4</v>
      </c>
      <c r="H51" s="184">
        <f>'Hazard &amp; Exposure'!V50</f>
        <v>7.3</v>
      </c>
      <c r="I51" s="186">
        <f>'Hazard &amp; Exposure'!W50</f>
        <v>5.7</v>
      </c>
      <c r="J51" s="185">
        <f>'Hazard &amp; Exposure'!AC50</f>
        <v>0</v>
      </c>
      <c r="K51" s="184">
        <f>'Hazard &amp; Exposure'!Z50</f>
        <v>5.4</v>
      </c>
      <c r="L51" s="186">
        <f>'Hazard &amp; Exposure'!AD50</f>
        <v>2.7</v>
      </c>
      <c r="M51" s="186">
        <f t="shared" si="4"/>
        <v>4.4000000000000004</v>
      </c>
      <c r="N51" s="187">
        <f>Vulnerability!F50</f>
        <v>7.8</v>
      </c>
      <c r="O51" s="181">
        <f>Vulnerability!I50</f>
        <v>5.3</v>
      </c>
      <c r="P51" s="188">
        <f>Vulnerability!P50</f>
        <v>2.6</v>
      </c>
      <c r="Q51" s="186">
        <f>Vulnerability!Q50</f>
        <v>5.9</v>
      </c>
      <c r="R51" s="187">
        <f>Vulnerability!V50</f>
        <v>0</v>
      </c>
      <c r="S51" s="180">
        <f>Vulnerability!AD50</f>
        <v>2.8</v>
      </c>
      <c r="T51" s="180">
        <f>Vulnerability!AG50</f>
        <v>2.9</v>
      </c>
      <c r="U51" s="180">
        <f>Vulnerability!AJ50</f>
        <v>1</v>
      </c>
      <c r="V51" s="180">
        <f>Vulnerability!AM50</f>
        <v>0</v>
      </c>
      <c r="W51" s="180">
        <f>Vulnerability!AP50</f>
        <v>3.5</v>
      </c>
      <c r="X51" s="188">
        <f>Vulnerability!AQ50</f>
        <v>2.1</v>
      </c>
      <c r="Y51" s="186">
        <f>Vulnerability!AR50</f>
        <v>1.1000000000000001</v>
      </c>
      <c r="Z51" s="186">
        <f t="shared" si="5"/>
        <v>3.9</v>
      </c>
      <c r="AA51" s="189">
        <f>'Lack of Coping Capacity'!G50</f>
        <v>5.4</v>
      </c>
      <c r="AB51" s="190">
        <f>'Lack of Coping Capacity'!J50</f>
        <v>7.2</v>
      </c>
      <c r="AC51" s="186">
        <f>'Lack of Coping Capacity'!K50</f>
        <v>6.3</v>
      </c>
      <c r="AD51" s="189">
        <f>'Lack of Coping Capacity'!P50</f>
        <v>7.7</v>
      </c>
      <c r="AE51" s="182">
        <f>'Lack of Coping Capacity'!S50</f>
        <v>4.4000000000000004</v>
      </c>
      <c r="AF51" s="190">
        <f>'Lack of Coping Capacity'!X50</f>
        <v>7.6</v>
      </c>
      <c r="AG51" s="186">
        <f>'Lack of Coping Capacity'!Y50</f>
        <v>6.6</v>
      </c>
      <c r="AH51" s="186">
        <f t="shared" si="6"/>
        <v>6.5</v>
      </c>
      <c r="AI51" s="191">
        <f t="shared" si="7"/>
        <v>4.8</v>
      </c>
    </row>
    <row r="52" spans="1:35" x14ac:dyDescent="0.25">
      <c r="A52" s="141" t="s">
        <v>11</v>
      </c>
      <c r="B52" s="116" t="s">
        <v>372</v>
      </c>
      <c r="C52" s="116" t="s">
        <v>10</v>
      </c>
      <c r="D52" s="98" t="s">
        <v>500</v>
      </c>
      <c r="E52" s="179">
        <f>'Hazard &amp; Exposure'!S51</f>
        <v>1.7</v>
      </c>
      <c r="F52" s="179">
        <f>'Hazard &amp; Exposure'!T51</f>
        <v>0.1</v>
      </c>
      <c r="G52" s="179">
        <f>'Hazard &amp; Exposure'!U51</f>
        <v>0</v>
      </c>
      <c r="H52" s="184">
        <f>'Hazard &amp; Exposure'!V51</f>
        <v>7.3</v>
      </c>
      <c r="I52" s="186">
        <f>'Hazard &amp; Exposure'!W51</f>
        <v>3</v>
      </c>
      <c r="J52" s="185">
        <f>'Hazard &amp; Exposure'!AC51</f>
        <v>0</v>
      </c>
      <c r="K52" s="184">
        <f>'Hazard &amp; Exposure'!Z51</f>
        <v>5.4</v>
      </c>
      <c r="L52" s="186">
        <f>'Hazard &amp; Exposure'!AD51</f>
        <v>2.7</v>
      </c>
      <c r="M52" s="186">
        <f t="shared" si="4"/>
        <v>2.9</v>
      </c>
      <c r="N52" s="187">
        <f>Vulnerability!F51</f>
        <v>6</v>
      </c>
      <c r="O52" s="181">
        <f>Vulnerability!I51</f>
        <v>4.3</v>
      </c>
      <c r="P52" s="188">
        <f>Vulnerability!P51</f>
        <v>2.6</v>
      </c>
      <c r="Q52" s="186">
        <f>Vulnerability!Q51</f>
        <v>4.7</v>
      </c>
      <c r="R52" s="187">
        <f>Vulnerability!V51</f>
        <v>0</v>
      </c>
      <c r="S52" s="180">
        <f>Vulnerability!AD51</f>
        <v>2.8</v>
      </c>
      <c r="T52" s="180">
        <f>Vulnerability!AG51</f>
        <v>2.1</v>
      </c>
      <c r="U52" s="180">
        <f>Vulnerability!AJ51</f>
        <v>0.3</v>
      </c>
      <c r="V52" s="180">
        <f>Vulnerability!AM51</f>
        <v>0</v>
      </c>
      <c r="W52" s="180">
        <f>Vulnerability!AP51</f>
        <v>0.5</v>
      </c>
      <c r="X52" s="188">
        <f>Vulnerability!AQ51</f>
        <v>1.2</v>
      </c>
      <c r="Y52" s="186">
        <f>Vulnerability!AR51</f>
        <v>0.6</v>
      </c>
      <c r="Z52" s="186">
        <f t="shared" si="5"/>
        <v>2.9</v>
      </c>
      <c r="AA52" s="189">
        <f>'Lack of Coping Capacity'!G51</f>
        <v>5.4</v>
      </c>
      <c r="AB52" s="190">
        <f>'Lack of Coping Capacity'!J51</f>
        <v>7.2</v>
      </c>
      <c r="AC52" s="186">
        <f>'Lack of Coping Capacity'!K51</f>
        <v>6.3</v>
      </c>
      <c r="AD52" s="189">
        <f>'Lack of Coping Capacity'!P51</f>
        <v>5.2</v>
      </c>
      <c r="AE52" s="182">
        <f>'Lack of Coping Capacity'!S51</f>
        <v>4.5999999999999996</v>
      </c>
      <c r="AF52" s="190">
        <f>'Lack of Coping Capacity'!X51</f>
        <v>7.5</v>
      </c>
      <c r="AG52" s="186">
        <f>'Lack of Coping Capacity'!Y51</f>
        <v>5.8</v>
      </c>
      <c r="AH52" s="186">
        <f t="shared" si="6"/>
        <v>6.1</v>
      </c>
      <c r="AI52" s="191">
        <f t="shared" si="7"/>
        <v>3.7</v>
      </c>
    </row>
    <row r="53" spans="1:35" x14ac:dyDescent="0.25">
      <c r="A53" s="141" t="s">
        <v>11</v>
      </c>
      <c r="B53" s="116" t="s">
        <v>373</v>
      </c>
      <c r="C53" s="116" t="s">
        <v>10</v>
      </c>
      <c r="D53" s="98" t="s">
        <v>501</v>
      </c>
      <c r="E53" s="179">
        <f>'Hazard &amp; Exposure'!S52</f>
        <v>2.9</v>
      </c>
      <c r="F53" s="179">
        <f>'Hazard &amp; Exposure'!T52</f>
        <v>6.1</v>
      </c>
      <c r="G53" s="179">
        <f>'Hazard &amp; Exposure'!U52</f>
        <v>0</v>
      </c>
      <c r="H53" s="184">
        <f>'Hazard &amp; Exposure'!V52</f>
        <v>7.3</v>
      </c>
      <c r="I53" s="186">
        <f>'Hazard &amp; Exposure'!W52</f>
        <v>4.7</v>
      </c>
      <c r="J53" s="185">
        <f>'Hazard &amp; Exposure'!AC52</f>
        <v>0</v>
      </c>
      <c r="K53" s="184">
        <f>'Hazard &amp; Exposure'!Z52</f>
        <v>5.4</v>
      </c>
      <c r="L53" s="186">
        <f>'Hazard &amp; Exposure'!AD52</f>
        <v>2.7</v>
      </c>
      <c r="M53" s="186">
        <f t="shared" si="4"/>
        <v>3.8</v>
      </c>
      <c r="N53" s="187">
        <f>Vulnerability!F52</f>
        <v>4.5</v>
      </c>
      <c r="O53" s="181">
        <f>Vulnerability!I52</f>
        <v>5.0999999999999996</v>
      </c>
      <c r="P53" s="188">
        <f>Vulnerability!P52</f>
        <v>2.6</v>
      </c>
      <c r="Q53" s="186">
        <f>Vulnerability!Q52</f>
        <v>4.2</v>
      </c>
      <c r="R53" s="187">
        <f>Vulnerability!V52</f>
        <v>2.4</v>
      </c>
      <c r="S53" s="180">
        <f>Vulnerability!AD52</f>
        <v>2.8</v>
      </c>
      <c r="T53" s="180">
        <f>Vulnerability!AG52</f>
        <v>1.8</v>
      </c>
      <c r="U53" s="180">
        <f>Vulnerability!AJ52</f>
        <v>1.6</v>
      </c>
      <c r="V53" s="180">
        <f>Vulnerability!AM52</f>
        <v>0</v>
      </c>
      <c r="W53" s="180">
        <f>Vulnerability!AP52</f>
        <v>2.5</v>
      </c>
      <c r="X53" s="188">
        <f>Vulnerability!AQ52</f>
        <v>1.8</v>
      </c>
      <c r="Y53" s="186">
        <f>Vulnerability!AR52</f>
        <v>2.1</v>
      </c>
      <c r="Z53" s="186">
        <f t="shared" si="5"/>
        <v>3.2</v>
      </c>
      <c r="AA53" s="189">
        <f>'Lack of Coping Capacity'!G52</f>
        <v>5.4</v>
      </c>
      <c r="AB53" s="190">
        <f>'Lack of Coping Capacity'!J52</f>
        <v>7.2</v>
      </c>
      <c r="AC53" s="186">
        <f>'Lack of Coping Capacity'!K52</f>
        <v>6.3</v>
      </c>
      <c r="AD53" s="189">
        <f>'Lack of Coping Capacity'!P52</f>
        <v>4.9000000000000004</v>
      </c>
      <c r="AE53" s="182">
        <f>'Lack of Coping Capacity'!S52</f>
        <v>4.9000000000000004</v>
      </c>
      <c r="AF53" s="190">
        <f>'Lack of Coping Capacity'!X52</f>
        <v>7</v>
      </c>
      <c r="AG53" s="186">
        <f>'Lack of Coping Capacity'!Y52</f>
        <v>5.6</v>
      </c>
      <c r="AH53" s="186">
        <f t="shared" si="6"/>
        <v>6</v>
      </c>
      <c r="AI53" s="191">
        <f t="shared" si="7"/>
        <v>4.2</v>
      </c>
    </row>
    <row r="54" spans="1:35" x14ac:dyDescent="0.25">
      <c r="A54" s="141" t="s">
        <v>11</v>
      </c>
      <c r="B54" s="116" t="s">
        <v>369</v>
      </c>
      <c r="C54" s="116" t="s">
        <v>10</v>
      </c>
      <c r="D54" s="98" t="s">
        <v>497</v>
      </c>
      <c r="E54" s="179">
        <f>'Hazard &amp; Exposure'!S53</f>
        <v>3.8</v>
      </c>
      <c r="F54" s="179">
        <f>'Hazard &amp; Exposure'!T53</f>
        <v>6.1</v>
      </c>
      <c r="G54" s="179">
        <f>'Hazard &amp; Exposure'!U53</f>
        <v>2.7</v>
      </c>
      <c r="H54" s="184">
        <f>'Hazard &amp; Exposure'!V53</f>
        <v>7.8</v>
      </c>
      <c r="I54" s="186">
        <f>'Hazard &amp; Exposure'!W53</f>
        <v>5.5</v>
      </c>
      <c r="J54" s="185">
        <f>'Hazard &amp; Exposure'!AC53</f>
        <v>0</v>
      </c>
      <c r="K54" s="184">
        <f>'Hazard &amp; Exposure'!Z53</f>
        <v>5.4</v>
      </c>
      <c r="L54" s="186">
        <f>'Hazard &amp; Exposure'!AD53</f>
        <v>2.7</v>
      </c>
      <c r="M54" s="186">
        <f t="shared" si="4"/>
        <v>4.2</v>
      </c>
      <c r="N54" s="187">
        <f>Vulnerability!F53</f>
        <v>6.4</v>
      </c>
      <c r="O54" s="181">
        <f>Vulnerability!I53</f>
        <v>5.0999999999999996</v>
      </c>
      <c r="P54" s="188">
        <f>Vulnerability!P53</f>
        <v>2.6</v>
      </c>
      <c r="Q54" s="186">
        <f>Vulnerability!Q53</f>
        <v>5.0999999999999996</v>
      </c>
      <c r="R54" s="187">
        <f>Vulnerability!V53</f>
        <v>0</v>
      </c>
      <c r="S54" s="180">
        <f>Vulnerability!AD53</f>
        <v>2.8</v>
      </c>
      <c r="T54" s="180">
        <f>Vulnerability!AG53</f>
        <v>2.9</v>
      </c>
      <c r="U54" s="180">
        <f>Vulnerability!AJ53</f>
        <v>2.1</v>
      </c>
      <c r="V54" s="180">
        <f>Vulnerability!AM53</f>
        <v>0</v>
      </c>
      <c r="W54" s="180">
        <f>Vulnerability!AP53</f>
        <v>0.5</v>
      </c>
      <c r="X54" s="188">
        <f>Vulnerability!AQ53</f>
        <v>1.7</v>
      </c>
      <c r="Y54" s="186">
        <f>Vulnerability!AR53</f>
        <v>0.9</v>
      </c>
      <c r="Z54" s="186">
        <f t="shared" si="5"/>
        <v>3.3</v>
      </c>
      <c r="AA54" s="189">
        <f>'Lack of Coping Capacity'!G53</f>
        <v>5.4</v>
      </c>
      <c r="AB54" s="190">
        <f>'Lack of Coping Capacity'!J53</f>
        <v>7.2</v>
      </c>
      <c r="AC54" s="186">
        <f>'Lack of Coping Capacity'!K53</f>
        <v>6.3</v>
      </c>
      <c r="AD54" s="189">
        <f>'Lack of Coping Capacity'!P53</f>
        <v>7</v>
      </c>
      <c r="AE54" s="182">
        <f>'Lack of Coping Capacity'!S53</f>
        <v>4.4000000000000004</v>
      </c>
      <c r="AF54" s="190">
        <f>'Lack of Coping Capacity'!X53</f>
        <v>7</v>
      </c>
      <c r="AG54" s="186">
        <f>'Lack of Coping Capacity'!Y53</f>
        <v>6.1</v>
      </c>
      <c r="AH54" s="186">
        <f t="shared" si="6"/>
        <v>6.2</v>
      </c>
      <c r="AI54" s="191">
        <f t="shared" si="7"/>
        <v>4.4000000000000004</v>
      </c>
    </row>
    <row r="55" spans="1:35" x14ac:dyDescent="0.25">
      <c r="A55" s="141" t="s">
        <v>11</v>
      </c>
      <c r="B55" s="116" t="s">
        <v>371</v>
      </c>
      <c r="C55" s="116" t="s">
        <v>10</v>
      </c>
      <c r="D55" s="98" t="s">
        <v>499</v>
      </c>
      <c r="E55" s="179">
        <f>'Hazard &amp; Exposure'!S54</f>
        <v>2.1</v>
      </c>
      <c r="F55" s="179">
        <f>'Hazard &amp; Exposure'!T54</f>
        <v>0</v>
      </c>
      <c r="G55" s="179">
        <f>'Hazard &amp; Exposure'!U54</f>
        <v>0</v>
      </c>
      <c r="H55" s="184">
        <f>'Hazard &amp; Exposure'!V54</f>
        <v>7.3</v>
      </c>
      <c r="I55" s="186">
        <f>'Hazard &amp; Exposure'!W54</f>
        <v>3</v>
      </c>
      <c r="J55" s="185">
        <f>'Hazard &amp; Exposure'!AC54</f>
        <v>0</v>
      </c>
      <c r="K55" s="184">
        <f>'Hazard &amp; Exposure'!Z54</f>
        <v>5.4</v>
      </c>
      <c r="L55" s="186">
        <f>'Hazard &amp; Exposure'!AD54</f>
        <v>2.7</v>
      </c>
      <c r="M55" s="186">
        <f t="shared" si="4"/>
        <v>2.9</v>
      </c>
      <c r="N55" s="187">
        <f>Vulnerability!F54</f>
        <v>4.4000000000000004</v>
      </c>
      <c r="O55" s="181">
        <f>Vulnerability!I54</f>
        <v>4.2</v>
      </c>
      <c r="P55" s="188">
        <f>Vulnerability!P54</f>
        <v>2.6</v>
      </c>
      <c r="Q55" s="186">
        <f>Vulnerability!Q54</f>
        <v>3.9</v>
      </c>
      <c r="R55" s="187">
        <f>Vulnerability!V54</f>
        <v>0</v>
      </c>
      <c r="S55" s="180">
        <f>Vulnerability!AD54</f>
        <v>2.8</v>
      </c>
      <c r="T55" s="180">
        <f>Vulnerability!AG54</f>
        <v>2.1</v>
      </c>
      <c r="U55" s="180">
        <f>Vulnerability!AJ54</f>
        <v>0.3</v>
      </c>
      <c r="V55" s="180">
        <f>Vulnerability!AM54</f>
        <v>0</v>
      </c>
      <c r="W55" s="180">
        <f>Vulnerability!AP54</f>
        <v>0</v>
      </c>
      <c r="X55" s="188">
        <f>Vulnerability!AQ54</f>
        <v>1.1000000000000001</v>
      </c>
      <c r="Y55" s="186">
        <f>Vulnerability!AR54</f>
        <v>0.6</v>
      </c>
      <c r="Z55" s="186">
        <f t="shared" si="5"/>
        <v>2.4</v>
      </c>
      <c r="AA55" s="189">
        <f>'Lack of Coping Capacity'!G54</f>
        <v>5.4</v>
      </c>
      <c r="AB55" s="190">
        <f>'Lack of Coping Capacity'!J54</f>
        <v>7.2</v>
      </c>
      <c r="AC55" s="186">
        <f>'Lack of Coping Capacity'!K54</f>
        <v>6.3</v>
      </c>
      <c r="AD55" s="189">
        <f>'Lack of Coping Capacity'!P54</f>
        <v>4.3</v>
      </c>
      <c r="AE55" s="182">
        <f>'Lack of Coping Capacity'!S54</f>
        <v>8.1999999999999993</v>
      </c>
      <c r="AF55" s="190">
        <f>'Lack of Coping Capacity'!X54</f>
        <v>7.9</v>
      </c>
      <c r="AG55" s="186">
        <f>'Lack of Coping Capacity'!Y54</f>
        <v>6.8</v>
      </c>
      <c r="AH55" s="186">
        <f t="shared" si="6"/>
        <v>6.6</v>
      </c>
      <c r="AI55" s="191">
        <f t="shared" si="7"/>
        <v>3.6</v>
      </c>
    </row>
    <row r="56" spans="1:35" ht="15.75" thickBot="1" x14ac:dyDescent="0.3">
      <c r="A56" s="142" t="s">
        <v>11</v>
      </c>
      <c r="B56" s="143" t="s">
        <v>366</v>
      </c>
      <c r="C56" s="143" t="s">
        <v>10</v>
      </c>
      <c r="D56" s="144" t="s">
        <v>494</v>
      </c>
      <c r="E56" s="179">
        <f>'Hazard &amp; Exposure'!S55</f>
        <v>1.7</v>
      </c>
      <c r="F56" s="179">
        <f>'Hazard &amp; Exposure'!T55</f>
        <v>8.6999999999999993</v>
      </c>
      <c r="G56" s="179">
        <f>'Hazard &amp; Exposure'!U55</f>
        <v>0.8</v>
      </c>
      <c r="H56" s="184">
        <f>'Hazard &amp; Exposure'!V55</f>
        <v>7.8</v>
      </c>
      <c r="I56" s="186">
        <f>'Hazard &amp; Exposure'!W55</f>
        <v>5.8</v>
      </c>
      <c r="J56" s="185">
        <f>'Hazard &amp; Exposure'!AC55</f>
        <v>0</v>
      </c>
      <c r="K56" s="184">
        <f>'Hazard &amp; Exposure'!Z55</f>
        <v>5.4</v>
      </c>
      <c r="L56" s="186">
        <f>'Hazard &amp; Exposure'!AD55</f>
        <v>2.7</v>
      </c>
      <c r="M56" s="186">
        <f t="shared" si="4"/>
        <v>4.4000000000000004</v>
      </c>
      <c r="N56" s="187">
        <f>Vulnerability!F55</f>
        <v>5.0999999999999996</v>
      </c>
      <c r="O56" s="181">
        <f>Vulnerability!I55</f>
        <v>6.1</v>
      </c>
      <c r="P56" s="188">
        <f>Vulnerability!P55</f>
        <v>2.6</v>
      </c>
      <c r="Q56" s="186">
        <f>Vulnerability!Q55</f>
        <v>4.7</v>
      </c>
      <c r="R56" s="187">
        <f>Vulnerability!V55</f>
        <v>0</v>
      </c>
      <c r="S56" s="180">
        <f>Vulnerability!AD55</f>
        <v>2.8</v>
      </c>
      <c r="T56" s="180">
        <f>Vulnerability!AG55</f>
        <v>1.5</v>
      </c>
      <c r="U56" s="180">
        <f>Vulnerability!AJ55</f>
        <v>1.2</v>
      </c>
      <c r="V56" s="180">
        <f>Vulnerability!AM55</f>
        <v>0</v>
      </c>
      <c r="W56" s="180">
        <f>Vulnerability!AP55</f>
        <v>1.5</v>
      </c>
      <c r="X56" s="188">
        <f>Vulnerability!AQ55</f>
        <v>1.4</v>
      </c>
      <c r="Y56" s="186">
        <f>Vulnerability!AR55</f>
        <v>0.7</v>
      </c>
      <c r="Z56" s="186">
        <f t="shared" si="5"/>
        <v>2.9</v>
      </c>
      <c r="AA56" s="189">
        <f>'Lack of Coping Capacity'!G55</f>
        <v>5.4</v>
      </c>
      <c r="AB56" s="190">
        <f>'Lack of Coping Capacity'!J55</f>
        <v>7.2</v>
      </c>
      <c r="AC56" s="186">
        <f>'Lack of Coping Capacity'!K55</f>
        <v>6.3</v>
      </c>
      <c r="AD56" s="189">
        <f>'Lack of Coping Capacity'!P55</f>
        <v>6.4</v>
      </c>
      <c r="AE56" s="182">
        <f>'Lack of Coping Capacity'!S55</f>
        <v>3.9</v>
      </c>
      <c r="AF56" s="190">
        <f>'Lack of Coping Capacity'!X55</f>
        <v>6.9</v>
      </c>
      <c r="AG56" s="186">
        <f>'Lack of Coping Capacity'!Y55</f>
        <v>5.7</v>
      </c>
      <c r="AH56" s="186">
        <f t="shared" si="6"/>
        <v>6</v>
      </c>
      <c r="AI56" s="191">
        <f t="shared" si="7"/>
        <v>4.2</v>
      </c>
    </row>
    <row r="57" spans="1:35" x14ac:dyDescent="0.25">
      <c r="A57" s="138" t="s">
        <v>13</v>
      </c>
      <c r="B57" s="139" t="s">
        <v>374</v>
      </c>
      <c r="C57" s="139" t="s">
        <v>12</v>
      </c>
      <c r="D57" s="140" t="s">
        <v>502</v>
      </c>
      <c r="E57" s="179">
        <f>'Hazard &amp; Exposure'!S56</f>
        <v>3.8</v>
      </c>
      <c r="F57" s="179">
        <f>'Hazard &amp; Exposure'!T56</f>
        <v>0.1</v>
      </c>
      <c r="G57" s="179">
        <f>'Hazard &amp; Exposure'!U56</f>
        <v>0.4</v>
      </c>
      <c r="H57" s="184">
        <f>'Hazard &amp; Exposure'!V56</f>
        <v>9.1999999999999993</v>
      </c>
      <c r="I57" s="186">
        <f>'Hazard &amp; Exposure'!W56</f>
        <v>4.7</v>
      </c>
      <c r="J57" s="185">
        <f>'Hazard &amp; Exposure'!AC56</f>
        <v>4</v>
      </c>
      <c r="K57" s="184">
        <f>'Hazard &amp; Exposure'!Z56</f>
        <v>6.7</v>
      </c>
      <c r="L57" s="186">
        <f>'Hazard &amp; Exposure'!AD56</f>
        <v>5.4</v>
      </c>
      <c r="M57" s="186">
        <f t="shared" si="4"/>
        <v>5.0999999999999996</v>
      </c>
      <c r="N57" s="187">
        <f>Vulnerability!F56</f>
        <v>8.6</v>
      </c>
      <c r="O57" s="181">
        <f>Vulnerability!I56</f>
        <v>5.8</v>
      </c>
      <c r="P57" s="188">
        <f>Vulnerability!P56</f>
        <v>3.9</v>
      </c>
      <c r="Q57" s="186">
        <f>Vulnerability!Q56</f>
        <v>6.7</v>
      </c>
      <c r="R57" s="187">
        <f>Vulnerability!V56</f>
        <v>0</v>
      </c>
      <c r="S57" s="180">
        <f>Vulnerability!AD56</f>
        <v>2.8</v>
      </c>
      <c r="T57" s="180">
        <f>Vulnerability!AG56</f>
        <v>6</v>
      </c>
      <c r="U57" s="180">
        <f>Vulnerability!AJ56</f>
        <v>4.8</v>
      </c>
      <c r="V57" s="180">
        <f>Vulnerability!AM56</f>
        <v>1.1000000000000001</v>
      </c>
      <c r="W57" s="180">
        <f>Vulnerability!AP56</f>
        <v>3.5</v>
      </c>
      <c r="X57" s="188">
        <f>Vulnerability!AQ56</f>
        <v>3.8</v>
      </c>
      <c r="Y57" s="186">
        <f>Vulnerability!AR56</f>
        <v>2.1</v>
      </c>
      <c r="Z57" s="186">
        <f t="shared" si="5"/>
        <v>4.8</v>
      </c>
      <c r="AA57" s="189">
        <f>'Lack of Coping Capacity'!G56</f>
        <v>7</v>
      </c>
      <c r="AB57" s="190">
        <f>'Lack of Coping Capacity'!J56</f>
        <v>6.4</v>
      </c>
      <c r="AC57" s="186">
        <f>'Lack of Coping Capacity'!K56</f>
        <v>6.7</v>
      </c>
      <c r="AD57" s="189">
        <f>'Lack of Coping Capacity'!P56</f>
        <v>9.1</v>
      </c>
      <c r="AE57" s="182">
        <f>'Lack of Coping Capacity'!S56</f>
        <v>6.4</v>
      </c>
      <c r="AF57" s="190">
        <f>'Lack of Coping Capacity'!X56</f>
        <v>6.3</v>
      </c>
      <c r="AG57" s="186">
        <f>'Lack of Coping Capacity'!Y56</f>
        <v>7.3</v>
      </c>
      <c r="AH57" s="186">
        <f t="shared" si="6"/>
        <v>7</v>
      </c>
      <c r="AI57" s="191">
        <f t="shared" si="7"/>
        <v>5.6</v>
      </c>
    </row>
    <row r="58" spans="1:35" x14ac:dyDescent="0.25">
      <c r="A58" s="141" t="s">
        <v>13</v>
      </c>
      <c r="B58" s="199" t="s">
        <v>375</v>
      </c>
      <c r="C58" s="116" t="s">
        <v>12</v>
      </c>
      <c r="D58" s="98" t="s">
        <v>503</v>
      </c>
      <c r="E58" s="179">
        <f>'Hazard &amp; Exposure'!S57</f>
        <v>4.5999999999999996</v>
      </c>
      <c r="F58" s="179">
        <f>'Hazard &amp; Exposure'!T57</f>
        <v>9.1</v>
      </c>
      <c r="G58" s="179">
        <f>'Hazard &amp; Exposure'!U57</f>
        <v>7.8</v>
      </c>
      <c r="H58" s="184">
        <f>'Hazard &amp; Exposure'!V57</f>
        <v>7.3</v>
      </c>
      <c r="I58" s="186">
        <f>'Hazard &amp; Exposure'!W57</f>
        <v>7.5</v>
      </c>
      <c r="J58" s="185">
        <f>'Hazard &amp; Exposure'!AC57</f>
        <v>10</v>
      </c>
      <c r="K58" s="184">
        <f>'Hazard &amp; Exposure'!Z57</f>
        <v>6.7</v>
      </c>
      <c r="L58" s="186">
        <f>'Hazard &amp; Exposure'!AD57</f>
        <v>10</v>
      </c>
      <c r="M58" s="186">
        <f t="shared" si="4"/>
        <v>9.1</v>
      </c>
      <c r="N58" s="187">
        <f>Vulnerability!F57</f>
        <v>9.6999999999999993</v>
      </c>
      <c r="O58" s="181">
        <f>Vulnerability!I57</f>
        <v>5.8</v>
      </c>
      <c r="P58" s="188">
        <f>Vulnerability!P57</f>
        <v>3.9</v>
      </c>
      <c r="Q58" s="186">
        <f>Vulnerability!Q57</f>
        <v>7.3</v>
      </c>
      <c r="R58" s="187">
        <f>Vulnerability!V57</f>
        <v>9</v>
      </c>
      <c r="S58" s="180">
        <f>Vulnerability!AD57</f>
        <v>4.5999999999999996</v>
      </c>
      <c r="T58" s="180">
        <f>Vulnerability!AG57</f>
        <v>6.1</v>
      </c>
      <c r="U58" s="180">
        <f>Vulnerability!AJ57</f>
        <v>3.3</v>
      </c>
      <c r="V58" s="180">
        <f>Vulnerability!AM57</f>
        <v>0.6</v>
      </c>
      <c r="W58" s="180">
        <f>Vulnerability!AP57</f>
        <v>9.6999999999999993</v>
      </c>
      <c r="X58" s="188">
        <f>Vulnerability!AQ57</f>
        <v>5.9</v>
      </c>
      <c r="Y58" s="186">
        <f>Vulnerability!AR57</f>
        <v>7.8</v>
      </c>
      <c r="Z58" s="186">
        <f t="shared" si="5"/>
        <v>7.6</v>
      </c>
      <c r="AA58" s="189">
        <f>'Lack of Coping Capacity'!G57</f>
        <v>7</v>
      </c>
      <c r="AB58" s="190">
        <f>'Lack of Coping Capacity'!J57</f>
        <v>6.4</v>
      </c>
      <c r="AC58" s="186">
        <f>'Lack of Coping Capacity'!K57</f>
        <v>6.7</v>
      </c>
      <c r="AD58" s="189">
        <f>'Lack of Coping Capacity'!P57</f>
        <v>9.1</v>
      </c>
      <c r="AE58" s="182">
        <f>'Lack of Coping Capacity'!S57</f>
        <v>6.9</v>
      </c>
      <c r="AF58" s="190">
        <f>'Lack of Coping Capacity'!X57</f>
        <v>5.8</v>
      </c>
      <c r="AG58" s="186">
        <f>'Lack of Coping Capacity'!Y57</f>
        <v>7.3</v>
      </c>
      <c r="AH58" s="186">
        <f t="shared" si="6"/>
        <v>7</v>
      </c>
      <c r="AI58" s="191">
        <f t="shared" si="7"/>
        <v>7.9</v>
      </c>
    </row>
    <row r="59" spans="1:35" x14ac:dyDescent="0.25">
      <c r="A59" s="141" t="s">
        <v>13</v>
      </c>
      <c r="B59" s="116" t="s">
        <v>376</v>
      </c>
      <c r="C59" s="116" t="s">
        <v>12</v>
      </c>
      <c r="D59" s="98" t="s">
        <v>504</v>
      </c>
      <c r="E59" s="179">
        <f>'Hazard &amp; Exposure'!S58</f>
        <v>2.9</v>
      </c>
      <c r="F59" s="179">
        <f>'Hazard &amp; Exposure'!T58</f>
        <v>6.9</v>
      </c>
      <c r="G59" s="179">
        <f>'Hazard &amp; Exposure'!U58</f>
        <v>5.9</v>
      </c>
      <c r="H59" s="184">
        <f>'Hazard &amp; Exposure'!V58</f>
        <v>5.6</v>
      </c>
      <c r="I59" s="186">
        <f>'Hazard &amp; Exposure'!W58</f>
        <v>5.5</v>
      </c>
      <c r="J59" s="185">
        <f>'Hazard &amp; Exposure'!AC58</f>
        <v>0</v>
      </c>
      <c r="K59" s="184">
        <f>'Hazard &amp; Exposure'!Z58</f>
        <v>6.7</v>
      </c>
      <c r="L59" s="186">
        <f>'Hazard &amp; Exposure'!AD58</f>
        <v>3.4</v>
      </c>
      <c r="M59" s="186">
        <f t="shared" si="4"/>
        <v>4.5</v>
      </c>
      <c r="N59" s="187">
        <f>Vulnerability!F58</f>
        <v>9.6999999999999993</v>
      </c>
      <c r="O59" s="181">
        <f>Vulnerability!I58</f>
        <v>5.8</v>
      </c>
      <c r="P59" s="188">
        <f>Vulnerability!P58</f>
        <v>3.9</v>
      </c>
      <c r="Q59" s="186">
        <f>Vulnerability!Q58</f>
        <v>7.3</v>
      </c>
      <c r="R59" s="187">
        <f>Vulnerability!V58</f>
        <v>0</v>
      </c>
      <c r="S59" s="180">
        <f>Vulnerability!AD58</f>
        <v>5.3</v>
      </c>
      <c r="T59" s="180">
        <f>Vulnerability!AG58</f>
        <v>6.5</v>
      </c>
      <c r="U59" s="180">
        <f>Vulnerability!AJ58</f>
        <v>1.7</v>
      </c>
      <c r="V59" s="180">
        <f>Vulnerability!AM58</f>
        <v>1</v>
      </c>
      <c r="W59" s="180">
        <f>Vulnerability!AP58</f>
        <v>2.1</v>
      </c>
      <c r="X59" s="188">
        <f>Vulnerability!AQ58</f>
        <v>3.7</v>
      </c>
      <c r="Y59" s="186">
        <f>Vulnerability!AR58</f>
        <v>2</v>
      </c>
      <c r="Z59" s="186">
        <f t="shared" si="5"/>
        <v>5.2</v>
      </c>
      <c r="AA59" s="189">
        <f>'Lack of Coping Capacity'!G58</f>
        <v>7</v>
      </c>
      <c r="AB59" s="190">
        <f>'Lack of Coping Capacity'!J58</f>
        <v>6.4</v>
      </c>
      <c r="AC59" s="186">
        <f>'Lack of Coping Capacity'!K58</f>
        <v>6.7</v>
      </c>
      <c r="AD59" s="189">
        <f>'Lack of Coping Capacity'!P58</f>
        <v>9.1</v>
      </c>
      <c r="AE59" s="182">
        <f>'Lack of Coping Capacity'!S58</f>
        <v>10</v>
      </c>
      <c r="AF59" s="190">
        <f>'Lack of Coping Capacity'!X58</f>
        <v>5.3</v>
      </c>
      <c r="AG59" s="186">
        <f>'Lack of Coping Capacity'!Y58</f>
        <v>8.1</v>
      </c>
      <c r="AH59" s="186">
        <f t="shared" si="6"/>
        <v>7.5</v>
      </c>
      <c r="AI59" s="191">
        <f t="shared" si="7"/>
        <v>5.6</v>
      </c>
    </row>
    <row r="60" spans="1:35" x14ac:dyDescent="0.25">
      <c r="A60" s="141" t="s">
        <v>13</v>
      </c>
      <c r="B60" s="116" t="s">
        <v>377</v>
      </c>
      <c r="C60" s="116" t="s">
        <v>12</v>
      </c>
      <c r="D60" s="98" t="s">
        <v>505</v>
      </c>
      <c r="E60" s="179">
        <f>'Hazard &amp; Exposure'!S59</f>
        <v>3.8</v>
      </c>
      <c r="F60" s="179">
        <f>'Hazard &amp; Exposure'!T59</f>
        <v>6.7</v>
      </c>
      <c r="G60" s="179">
        <f>'Hazard &amp; Exposure'!U59</f>
        <v>6</v>
      </c>
      <c r="H60" s="184">
        <f>'Hazard &amp; Exposure'!V59</f>
        <v>6.8</v>
      </c>
      <c r="I60" s="186">
        <f>'Hazard &amp; Exposure'!W59</f>
        <v>5.9</v>
      </c>
      <c r="J60" s="185">
        <f>'Hazard &amp; Exposure'!AC59</f>
        <v>0</v>
      </c>
      <c r="K60" s="184">
        <f>'Hazard &amp; Exposure'!Z59</f>
        <v>6.7</v>
      </c>
      <c r="L60" s="186">
        <f>'Hazard &amp; Exposure'!AD59</f>
        <v>3.4</v>
      </c>
      <c r="M60" s="186">
        <f t="shared" si="4"/>
        <v>4.8</v>
      </c>
      <c r="N60" s="187">
        <f>Vulnerability!F59</f>
        <v>9.6999999999999993</v>
      </c>
      <c r="O60" s="181">
        <f>Vulnerability!I59</f>
        <v>5.8</v>
      </c>
      <c r="P60" s="188">
        <f>Vulnerability!P59</f>
        <v>3.9</v>
      </c>
      <c r="Q60" s="186">
        <f>Vulnerability!Q59</f>
        <v>7.3</v>
      </c>
      <c r="R60" s="187">
        <f>Vulnerability!V59</f>
        <v>0</v>
      </c>
      <c r="S60" s="180">
        <f>Vulnerability!AD59</f>
        <v>3.9</v>
      </c>
      <c r="T60" s="180">
        <f>Vulnerability!AG59</f>
        <v>6.3</v>
      </c>
      <c r="U60" s="180">
        <f>Vulnerability!AJ59</f>
        <v>5.3</v>
      </c>
      <c r="V60" s="180">
        <f>Vulnerability!AM59</f>
        <v>8.6999999999999993</v>
      </c>
      <c r="W60" s="180">
        <f>Vulnerability!AP59</f>
        <v>4.5999999999999996</v>
      </c>
      <c r="X60" s="188">
        <f>Vulnerability!AQ59</f>
        <v>6.1</v>
      </c>
      <c r="Y60" s="186">
        <f>Vulnerability!AR59</f>
        <v>3.6</v>
      </c>
      <c r="Z60" s="186">
        <f t="shared" si="5"/>
        <v>5.8</v>
      </c>
      <c r="AA60" s="189">
        <f>'Lack of Coping Capacity'!G59</f>
        <v>7</v>
      </c>
      <c r="AB60" s="190">
        <f>'Lack of Coping Capacity'!J59</f>
        <v>6.4</v>
      </c>
      <c r="AC60" s="186">
        <f>'Lack of Coping Capacity'!K59</f>
        <v>6.7</v>
      </c>
      <c r="AD60" s="189">
        <f>'Lack of Coping Capacity'!P59</f>
        <v>9.1</v>
      </c>
      <c r="AE60" s="182">
        <f>'Lack of Coping Capacity'!S59</f>
        <v>7.7</v>
      </c>
      <c r="AF60" s="190">
        <f>'Lack of Coping Capacity'!X59</f>
        <v>6.6</v>
      </c>
      <c r="AG60" s="186">
        <f>'Lack of Coping Capacity'!Y59</f>
        <v>7.8</v>
      </c>
      <c r="AH60" s="186">
        <f t="shared" si="6"/>
        <v>7.3</v>
      </c>
      <c r="AI60" s="191">
        <f t="shared" si="7"/>
        <v>5.9</v>
      </c>
    </row>
    <row r="61" spans="1:35" x14ac:dyDescent="0.25">
      <c r="A61" s="141" t="s">
        <v>13</v>
      </c>
      <c r="B61" s="116" t="s">
        <v>381</v>
      </c>
      <c r="C61" s="116" t="s">
        <v>12</v>
      </c>
      <c r="D61" s="98" t="s">
        <v>509</v>
      </c>
      <c r="E61" s="179">
        <f>'Hazard &amp; Exposure'!S60</f>
        <v>0.8</v>
      </c>
      <c r="F61" s="179">
        <f>'Hazard &amp; Exposure'!T60</f>
        <v>5.3</v>
      </c>
      <c r="G61" s="179">
        <f>'Hazard &amp; Exposure'!U60</f>
        <v>1.1000000000000001</v>
      </c>
      <c r="H61" s="184">
        <f>'Hazard &amp; Exposure'!V60</f>
        <v>5.6</v>
      </c>
      <c r="I61" s="186">
        <f>'Hazard &amp; Exposure'!W60</f>
        <v>3.5</v>
      </c>
      <c r="J61" s="185">
        <f>'Hazard &amp; Exposure'!AC60</f>
        <v>5</v>
      </c>
      <c r="K61" s="184">
        <f>'Hazard &amp; Exposure'!Z60</f>
        <v>6.7</v>
      </c>
      <c r="L61" s="186">
        <f>'Hazard &amp; Exposure'!AD60</f>
        <v>5.9</v>
      </c>
      <c r="M61" s="186">
        <f t="shared" si="4"/>
        <v>4.8</v>
      </c>
      <c r="N61" s="187">
        <f>Vulnerability!F60</f>
        <v>7.3</v>
      </c>
      <c r="O61" s="181">
        <f>Vulnerability!I60</f>
        <v>5.8</v>
      </c>
      <c r="P61" s="188">
        <f>Vulnerability!P60</f>
        <v>3.9</v>
      </c>
      <c r="Q61" s="186">
        <f>Vulnerability!Q60</f>
        <v>6.1</v>
      </c>
      <c r="R61" s="187">
        <f>Vulnerability!V60</f>
        <v>3.2</v>
      </c>
      <c r="S61" s="180">
        <f>Vulnerability!AD60</f>
        <v>4.2</v>
      </c>
      <c r="T61" s="180">
        <f>Vulnerability!AG60</f>
        <v>3.2</v>
      </c>
      <c r="U61" s="180">
        <f>Vulnerability!AJ60</f>
        <v>1.6</v>
      </c>
      <c r="V61" s="180">
        <f>Vulnerability!AM60</f>
        <v>8.6999999999999993</v>
      </c>
      <c r="W61" s="180" t="str">
        <f>Vulnerability!AP60</f>
        <v>x</v>
      </c>
      <c r="X61" s="188">
        <f>Vulnerability!AQ60</f>
        <v>5.2</v>
      </c>
      <c r="Y61" s="186">
        <f>Vulnerability!AR60</f>
        <v>4.3</v>
      </c>
      <c r="Z61" s="186">
        <f t="shared" si="5"/>
        <v>5.3</v>
      </c>
      <c r="AA61" s="189">
        <f>'Lack of Coping Capacity'!G60</f>
        <v>7</v>
      </c>
      <c r="AB61" s="190">
        <f>'Lack of Coping Capacity'!J60</f>
        <v>6.4</v>
      </c>
      <c r="AC61" s="186">
        <f>'Lack of Coping Capacity'!K60</f>
        <v>6.7</v>
      </c>
      <c r="AD61" s="189">
        <f>'Lack of Coping Capacity'!P60</f>
        <v>9.1</v>
      </c>
      <c r="AE61" s="182">
        <f>'Lack of Coping Capacity'!S60</f>
        <v>4</v>
      </c>
      <c r="AF61" s="190">
        <f>'Lack of Coping Capacity'!X60</f>
        <v>6</v>
      </c>
      <c r="AG61" s="186">
        <f>'Lack of Coping Capacity'!Y60</f>
        <v>6.4</v>
      </c>
      <c r="AH61" s="186">
        <f t="shared" si="6"/>
        <v>6.6</v>
      </c>
      <c r="AI61" s="191">
        <f t="shared" si="7"/>
        <v>5.5</v>
      </c>
    </row>
    <row r="62" spans="1:35" x14ac:dyDescent="0.25">
      <c r="A62" s="141" t="s">
        <v>13</v>
      </c>
      <c r="B62" s="116" t="s">
        <v>378</v>
      </c>
      <c r="C62" s="116" t="s">
        <v>12</v>
      </c>
      <c r="D62" s="98" t="s">
        <v>506</v>
      </c>
      <c r="E62" s="179">
        <f>'Hazard &amp; Exposure'!S61</f>
        <v>4.5999999999999996</v>
      </c>
      <c r="F62" s="179">
        <f>'Hazard &amp; Exposure'!T61</f>
        <v>8.1</v>
      </c>
      <c r="G62" s="179">
        <f>'Hazard &amp; Exposure'!U61</f>
        <v>4.4000000000000004</v>
      </c>
      <c r="H62" s="184">
        <f>'Hazard &amp; Exposure'!V61</f>
        <v>6.1</v>
      </c>
      <c r="I62" s="186">
        <f>'Hazard &amp; Exposure'!W61</f>
        <v>6</v>
      </c>
      <c r="J62" s="185">
        <f>'Hazard &amp; Exposure'!AC61</f>
        <v>5</v>
      </c>
      <c r="K62" s="184">
        <f>'Hazard &amp; Exposure'!Z61</f>
        <v>6.7</v>
      </c>
      <c r="L62" s="186">
        <f>'Hazard &amp; Exposure'!AD61</f>
        <v>5.9</v>
      </c>
      <c r="M62" s="186">
        <f t="shared" si="4"/>
        <v>6</v>
      </c>
      <c r="N62" s="187">
        <f>Vulnerability!F61</f>
        <v>9.6999999999999993</v>
      </c>
      <c r="O62" s="181">
        <f>Vulnerability!I61</f>
        <v>5.8</v>
      </c>
      <c r="P62" s="188">
        <f>Vulnerability!P61</f>
        <v>3.9</v>
      </c>
      <c r="Q62" s="186">
        <f>Vulnerability!Q61</f>
        <v>7.3</v>
      </c>
      <c r="R62" s="187">
        <f>Vulnerability!V61</f>
        <v>4.7</v>
      </c>
      <c r="S62" s="180">
        <f>Vulnerability!AD61</f>
        <v>3.6</v>
      </c>
      <c r="T62" s="180">
        <f>Vulnerability!AG61</f>
        <v>4.9000000000000004</v>
      </c>
      <c r="U62" s="180">
        <f>Vulnerability!AJ61</f>
        <v>1.9</v>
      </c>
      <c r="V62" s="180">
        <f>Vulnerability!AM61</f>
        <v>8.6999999999999993</v>
      </c>
      <c r="W62" s="180">
        <f>Vulnerability!AP61</f>
        <v>2.5</v>
      </c>
      <c r="X62" s="188">
        <f>Vulnerability!AQ61</f>
        <v>4.9000000000000004</v>
      </c>
      <c r="Y62" s="186">
        <f>Vulnerability!AR61</f>
        <v>4.8</v>
      </c>
      <c r="Z62" s="186">
        <f t="shared" si="5"/>
        <v>6.2</v>
      </c>
      <c r="AA62" s="189">
        <f>'Lack of Coping Capacity'!G61</f>
        <v>7</v>
      </c>
      <c r="AB62" s="190">
        <f>'Lack of Coping Capacity'!J61</f>
        <v>6.4</v>
      </c>
      <c r="AC62" s="186">
        <f>'Lack of Coping Capacity'!K61</f>
        <v>6.7</v>
      </c>
      <c r="AD62" s="189">
        <f>'Lack of Coping Capacity'!P61</f>
        <v>9.1</v>
      </c>
      <c r="AE62" s="182">
        <f>'Lack of Coping Capacity'!S61</f>
        <v>9.4</v>
      </c>
      <c r="AF62" s="190">
        <f>'Lack of Coping Capacity'!X61</f>
        <v>5.6</v>
      </c>
      <c r="AG62" s="186">
        <f>'Lack of Coping Capacity'!Y61</f>
        <v>8</v>
      </c>
      <c r="AH62" s="186">
        <f t="shared" si="6"/>
        <v>7.4</v>
      </c>
      <c r="AI62" s="191">
        <f t="shared" si="7"/>
        <v>6.5</v>
      </c>
    </row>
    <row r="63" spans="1:35" x14ac:dyDescent="0.25">
      <c r="A63" s="141" t="s">
        <v>13</v>
      </c>
      <c r="B63" s="116" t="s">
        <v>379</v>
      </c>
      <c r="C63" s="116" t="s">
        <v>12</v>
      </c>
      <c r="D63" s="98" t="s">
        <v>507</v>
      </c>
      <c r="E63" s="179">
        <f>'Hazard &amp; Exposure'!S62</f>
        <v>3.8</v>
      </c>
      <c r="F63" s="179">
        <f>'Hazard &amp; Exposure'!T62</f>
        <v>7.9</v>
      </c>
      <c r="G63" s="179">
        <f>'Hazard &amp; Exposure'!U62</f>
        <v>7</v>
      </c>
      <c r="H63" s="184">
        <f>'Hazard &amp; Exposure'!V62</f>
        <v>7.3</v>
      </c>
      <c r="I63" s="186">
        <f>'Hazard &amp; Exposure'!W62</f>
        <v>6.7</v>
      </c>
      <c r="J63" s="185">
        <f>'Hazard &amp; Exposure'!AC62</f>
        <v>5</v>
      </c>
      <c r="K63" s="184">
        <f>'Hazard &amp; Exposure'!Z62</f>
        <v>6.7</v>
      </c>
      <c r="L63" s="186">
        <f>'Hazard &amp; Exposure'!AD62</f>
        <v>5.9</v>
      </c>
      <c r="M63" s="186">
        <f t="shared" si="4"/>
        <v>6.3</v>
      </c>
      <c r="N63" s="187">
        <f>Vulnerability!F62</f>
        <v>9.6999999999999993</v>
      </c>
      <c r="O63" s="181">
        <f>Vulnerability!I62</f>
        <v>5.8</v>
      </c>
      <c r="P63" s="188">
        <f>Vulnerability!P62</f>
        <v>3.9</v>
      </c>
      <c r="Q63" s="186">
        <f>Vulnerability!Q62</f>
        <v>7.3</v>
      </c>
      <c r="R63" s="187">
        <f>Vulnerability!V62</f>
        <v>5.4</v>
      </c>
      <c r="S63" s="180">
        <f>Vulnerability!AD62</f>
        <v>3.4</v>
      </c>
      <c r="T63" s="180">
        <f>Vulnerability!AG62</f>
        <v>5.0999999999999996</v>
      </c>
      <c r="U63" s="180">
        <f>Vulnerability!AJ62</f>
        <v>2.7</v>
      </c>
      <c r="V63" s="180">
        <f>Vulnerability!AM62</f>
        <v>8.6999999999999993</v>
      </c>
      <c r="W63" s="180">
        <f>Vulnerability!AP62</f>
        <v>3.7</v>
      </c>
      <c r="X63" s="188">
        <f>Vulnerability!AQ62</f>
        <v>5.2</v>
      </c>
      <c r="Y63" s="186">
        <f>Vulnerability!AR62</f>
        <v>5.3</v>
      </c>
      <c r="Z63" s="186">
        <f t="shared" si="5"/>
        <v>6.4</v>
      </c>
      <c r="AA63" s="189">
        <f>'Lack of Coping Capacity'!G62</f>
        <v>7</v>
      </c>
      <c r="AB63" s="190">
        <f>'Lack of Coping Capacity'!J62</f>
        <v>6.4</v>
      </c>
      <c r="AC63" s="186">
        <f>'Lack of Coping Capacity'!K62</f>
        <v>6.7</v>
      </c>
      <c r="AD63" s="189">
        <f>'Lack of Coping Capacity'!P62</f>
        <v>9.1</v>
      </c>
      <c r="AE63" s="182">
        <f>'Lack of Coping Capacity'!S62</f>
        <v>7.7</v>
      </c>
      <c r="AF63" s="190">
        <f>'Lack of Coping Capacity'!X62</f>
        <v>5.8</v>
      </c>
      <c r="AG63" s="186">
        <f>'Lack of Coping Capacity'!Y62</f>
        <v>7.5</v>
      </c>
      <c r="AH63" s="186">
        <f t="shared" si="6"/>
        <v>7.1</v>
      </c>
      <c r="AI63" s="191">
        <f t="shared" si="7"/>
        <v>6.6</v>
      </c>
    </row>
    <row r="64" spans="1:35" ht="15.75" thickBot="1" x14ac:dyDescent="0.3">
      <c r="A64" s="142" t="s">
        <v>13</v>
      </c>
      <c r="B64" s="143" t="s">
        <v>380</v>
      </c>
      <c r="C64" s="143" t="s">
        <v>12</v>
      </c>
      <c r="D64" s="144" t="s">
        <v>508</v>
      </c>
      <c r="E64" s="179">
        <f>'Hazard &amp; Exposure'!S63</f>
        <v>4.2</v>
      </c>
      <c r="F64" s="179">
        <f>'Hazard &amp; Exposure'!T63</f>
        <v>5.9</v>
      </c>
      <c r="G64" s="179">
        <f>'Hazard &amp; Exposure'!U63</f>
        <v>6.5</v>
      </c>
      <c r="H64" s="184">
        <f>'Hazard &amp; Exposure'!V63</f>
        <v>6.8</v>
      </c>
      <c r="I64" s="186">
        <f>'Hazard &amp; Exposure'!W63</f>
        <v>5.9</v>
      </c>
      <c r="J64" s="185">
        <f>'Hazard &amp; Exposure'!AC63</f>
        <v>0</v>
      </c>
      <c r="K64" s="184">
        <f>'Hazard &amp; Exposure'!Z63</f>
        <v>6.7</v>
      </c>
      <c r="L64" s="186">
        <f>'Hazard &amp; Exposure'!AD63</f>
        <v>3.4</v>
      </c>
      <c r="M64" s="186">
        <f t="shared" si="4"/>
        <v>4.8</v>
      </c>
      <c r="N64" s="187">
        <f>Vulnerability!F63</f>
        <v>9.6999999999999993</v>
      </c>
      <c r="O64" s="181">
        <f>Vulnerability!I63</f>
        <v>5.8</v>
      </c>
      <c r="P64" s="188">
        <f>Vulnerability!P63</f>
        <v>3.9</v>
      </c>
      <c r="Q64" s="186">
        <f>Vulnerability!Q63</f>
        <v>7.3</v>
      </c>
      <c r="R64" s="187">
        <f>Vulnerability!V63</f>
        <v>0</v>
      </c>
      <c r="S64" s="180">
        <f>Vulnerability!AD63</f>
        <v>3.6</v>
      </c>
      <c r="T64" s="180">
        <f>Vulnerability!AG63</f>
        <v>6.7</v>
      </c>
      <c r="U64" s="180">
        <f>Vulnerability!AJ63</f>
        <v>5.6</v>
      </c>
      <c r="V64" s="180">
        <f>Vulnerability!AM63</f>
        <v>8.6999999999999993</v>
      </c>
      <c r="W64" s="180">
        <f>Vulnerability!AP63</f>
        <v>2.4</v>
      </c>
      <c r="X64" s="188">
        <f>Vulnerability!AQ63</f>
        <v>5.9</v>
      </c>
      <c r="Y64" s="186">
        <f>Vulnerability!AR63</f>
        <v>3.5</v>
      </c>
      <c r="Z64" s="186">
        <f t="shared" si="5"/>
        <v>5.7</v>
      </c>
      <c r="AA64" s="189">
        <f>'Lack of Coping Capacity'!G63</f>
        <v>7</v>
      </c>
      <c r="AB64" s="190">
        <f>'Lack of Coping Capacity'!J63</f>
        <v>6.4</v>
      </c>
      <c r="AC64" s="186">
        <f>'Lack of Coping Capacity'!K63</f>
        <v>6.7</v>
      </c>
      <c r="AD64" s="189">
        <f>'Lack of Coping Capacity'!P63</f>
        <v>9.1</v>
      </c>
      <c r="AE64" s="182">
        <f>'Lack of Coping Capacity'!S63</f>
        <v>8.1999999999999993</v>
      </c>
      <c r="AF64" s="190">
        <f>'Lack of Coping Capacity'!X63</f>
        <v>5.5</v>
      </c>
      <c r="AG64" s="186">
        <f>'Lack of Coping Capacity'!Y63</f>
        <v>7.6</v>
      </c>
      <c r="AH64" s="186">
        <f t="shared" si="6"/>
        <v>7.2</v>
      </c>
      <c r="AI64" s="191">
        <f t="shared" si="7"/>
        <v>5.8</v>
      </c>
    </row>
    <row r="65" spans="1:35" x14ac:dyDescent="0.25">
      <c r="A65" s="138" t="s">
        <v>15</v>
      </c>
      <c r="B65" s="139" t="s">
        <v>382</v>
      </c>
      <c r="C65" s="139" t="s">
        <v>14</v>
      </c>
      <c r="D65" s="140" t="s">
        <v>510</v>
      </c>
      <c r="E65" s="179" t="str">
        <f>'Hazard &amp; Exposure'!S64</f>
        <v>x</v>
      </c>
      <c r="F65" s="179">
        <f>'Hazard &amp; Exposure'!T64</f>
        <v>3.7</v>
      </c>
      <c r="G65" s="179">
        <f>'Hazard &amp; Exposure'!U64</f>
        <v>7.2</v>
      </c>
      <c r="H65" s="184">
        <f>'Hazard &amp; Exposure'!V64</f>
        <v>1</v>
      </c>
      <c r="I65" s="186">
        <f>'Hazard &amp; Exposure'!W64</f>
        <v>4.5</v>
      </c>
      <c r="J65" s="185">
        <f>'Hazard &amp; Exposure'!AC64</f>
        <v>5</v>
      </c>
      <c r="K65" s="184">
        <f>'Hazard &amp; Exposure'!Z64</f>
        <v>10</v>
      </c>
      <c r="L65" s="186">
        <f>'Hazard &amp; Exposure'!AD64</f>
        <v>7.5</v>
      </c>
      <c r="M65" s="186">
        <f t="shared" si="4"/>
        <v>6.2</v>
      </c>
      <c r="N65" s="187">
        <f>Vulnerability!F64</f>
        <v>4.5999999999999996</v>
      </c>
      <c r="O65" s="181">
        <f>Vulnerability!I64</f>
        <v>4.8</v>
      </c>
      <c r="P65" s="188">
        <f>Vulnerability!P64</f>
        <v>3.7</v>
      </c>
      <c r="Q65" s="186">
        <f>Vulnerability!Q64</f>
        <v>4.4000000000000004</v>
      </c>
      <c r="R65" s="187">
        <f>Vulnerability!V64</f>
        <v>0</v>
      </c>
      <c r="S65" s="180">
        <f>Vulnerability!AD64</f>
        <v>7.2</v>
      </c>
      <c r="T65" s="180">
        <f>Vulnerability!AG64</f>
        <v>6.5</v>
      </c>
      <c r="U65" s="180">
        <f>Vulnerability!AJ64</f>
        <v>0.5</v>
      </c>
      <c r="V65" s="180">
        <f>Vulnerability!AM64</f>
        <v>0</v>
      </c>
      <c r="W65" s="180" t="str">
        <f>Vulnerability!AP64</f>
        <v>x</v>
      </c>
      <c r="X65" s="188">
        <f>Vulnerability!AQ64</f>
        <v>4.3</v>
      </c>
      <c r="Y65" s="186">
        <f>Vulnerability!AR64</f>
        <v>2.4</v>
      </c>
      <c r="Z65" s="186">
        <f t="shared" si="5"/>
        <v>3.5</v>
      </c>
      <c r="AA65" s="189">
        <f>'Lack of Coping Capacity'!G64</f>
        <v>6.3</v>
      </c>
      <c r="AB65" s="190">
        <f>'Lack of Coping Capacity'!J64</f>
        <v>7.1</v>
      </c>
      <c r="AC65" s="186">
        <f>'Lack of Coping Capacity'!K64</f>
        <v>6.7</v>
      </c>
      <c r="AD65" s="189">
        <f>'Lack of Coping Capacity'!P64</f>
        <v>3.9</v>
      </c>
      <c r="AE65" s="182">
        <f>'Lack of Coping Capacity'!S64</f>
        <v>6.3</v>
      </c>
      <c r="AF65" s="190">
        <f>'Lack of Coping Capacity'!X64</f>
        <v>7.7</v>
      </c>
      <c r="AG65" s="186">
        <f>'Lack of Coping Capacity'!Y64</f>
        <v>6</v>
      </c>
      <c r="AH65" s="186">
        <f t="shared" si="6"/>
        <v>6.4</v>
      </c>
      <c r="AI65" s="191">
        <f t="shared" si="7"/>
        <v>5.2</v>
      </c>
    </row>
    <row r="66" spans="1:35" x14ac:dyDescent="0.25">
      <c r="A66" s="141" t="s">
        <v>15</v>
      </c>
      <c r="B66" s="199" t="s">
        <v>383</v>
      </c>
      <c r="C66" s="116" t="s">
        <v>14</v>
      </c>
      <c r="D66" s="98" t="s">
        <v>511</v>
      </c>
      <c r="E66" s="179">
        <f>'Hazard &amp; Exposure'!S65</f>
        <v>5</v>
      </c>
      <c r="F66" s="179">
        <f>'Hazard &amp; Exposure'!T65</f>
        <v>7.4</v>
      </c>
      <c r="G66" s="179">
        <f>'Hazard &amp; Exposure'!U65</f>
        <v>6.7</v>
      </c>
      <c r="H66" s="184">
        <f>'Hazard &amp; Exposure'!V65</f>
        <v>0.5</v>
      </c>
      <c r="I66" s="186">
        <f>'Hazard &amp; Exposure'!W65</f>
        <v>5.4</v>
      </c>
      <c r="J66" s="185">
        <f>'Hazard &amp; Exposure'!AC65</f>
        <v>7</v>
      </c>
      <c r="K66" s="184">
        <f>'Hazard &amp; Exposure'!Z65</f>
        <v>10</v>
      </c>
      <c r="L66" s="186">
        <f>'Hazard &amp; Exposure'!AD65</f>
        <v>8.5</v>
      </c>
      <c r="M66" s="186">
        <f t="shared" si="4"/>
        <v>7.2</v>
      </c>
      <c r="N66" s="187">
        <f>Vulnerability!F65</f>
        <v>7.6</v>
      </c>
      <c r="O66" s="181">
        <f>Vulnerability!I65</f>
        <v>6.6</v>
      </c>
      <c r="P66" s="188">
        <f>Vulnerability!P65</f>
        <v>3.7</v>
      </c>
      <c r="Q66" s="186">
        <f>Vulnerability!Q65</f>
        <v>6.4</v>
      </c>
      <c r="R66" s="187">
        <f>Vulnerability!V65</f>
        <v>7.5</v>
      </c>
      <c r="S66" s="180">
        <f>Vulnerability!AD65</f>
        <v>5.9</v>
      </c>
      <c r="T66" s="180">
        <f>Vulnerability!AG65</f>
        <v>5.8</v>
      </c>
      <c r="U66" s="180">
        <f>Vulnerability!AJ65</f>
        <v>2.1</v>
      </c>
      <c r="V66" s="180">
        <f>Vulnerability!AM65</f>
        <v>0.1</v>
      </c>
      <c r="W66" s="180">
        <f>Vulnerability!AP65</f>
        <v>8.5</v>
      </c>
      <c r="X66" s="188">
        <f>Vulnerability!AQ65</f>
        <v>5.2</v>
      </c>
      <c r="Y66" s="186">
        <f>Vulnerability!AR65</f>
        <v>6.5</v>
      </c>
      <c r="Z66" s="186">
        <f t="shared" si="5"/>
        <v>6.5</v>
      </c>
      <c r="AA66" s="189">
        <f>'Lack of Coping Capacity'!G65</f>
        <v>6.3</v>
      </c>
      <c r="AB66" s="190">
        <f>'Lack of Coping Capacity'!J65</f>
        <v>7.1</v>
      </c>
      <c r="AC66" s="186">
        <f>'Lack of Coping Capacity'!K65</f>
        <v>6.7</v>
      </c>
      <c r="AD66" s="189">
        <f>'Lack of Coping Capacity'!P65</f>
        <v>6.4</v>
      </c>
      <c r="AE66" s="182">
        <f>'Lack of Coping Capacity'!S65</f>
        <v>6.8</v>
      </c>
      <c r="AF66" s="190">
        <f>'Lack of Coping Capacity'!X65</f>
        <v>8.1999999999999993</v>
      </c>
      <c r="AG66" s="186">
        <f>'Lack of Coping Capacity'!Y65</f>
        <v>7.1</v>
      </c>
      <c r="AH66" s="186">
        <f t="shared" si="6"/>
        <v>6.9</v>
      </c>
      <c r="AI66" s="191">
        <f t="shared" si="7"/>
        <v>6.9</v>
      </c>
    </row>
    <row r="67" spans="1:35" x14ac:dyDescent="0.25">
      <c r="A67" s="141" t="s">
        <v>15</v>
      </c>
      <c r="B67" s="116" t="s">
        <v>384</v>
      </c>
      <c r="C67" s="116" t="s">
        <v>14</v>
      </c>
      <c r="D67" s="98" t="s">
        <v>512</v>
      </c>
      <c r="E67" s="179" t="str">
        <f>'Hazard &amp; Exposure'!S66</f>
        <v>x</v>
      </c>
      <c r="F67" s="179">
        <f>'Hazard &amp; Exposure'!T66</f>
        <v>5.4</v>
      </c>
      <c r="G67" s="179">
        <f>'Hazard &amp; Exposure'!U66</f>
        <v>9.1999999999999993</v>
      </c>
      <c r="H67" s="184">
        <f>'Hazard &amp; Exposure'!V66</f>
        <v>1</v>
      </c>
      <c r="I67" s="186">
        <f>'Hazard &amp; Exposure'!W66</f>
        <v>6.3</v>
      </c>
      <c r="J67" s="185">
        <f>'Hazard &amp; Exposure'!AC66</f>
        <v>6</v>
      </c>
      <c r="K67" s="184">
        <f>'Hazard &amp; Exposure'!Z66</f>
        <v>10</v>
      </c>
      <c r="L67" s="186">
        <f>'Hazard &amp; Exposure'!AD66</f>
        <v>8</v>
      </c>
      <c r="M67" s="186">
        <f t="shared" si="4"/>
        <v>7.2</v>
      </c>
      <c r="N67" s="187">
        <f>Vulnerability!F66</f>
        <v>3.8</v>
      </c>
      <c r="O67" s="181">
        <f>Vulnerability!I66</f>
        <v>6.3</v>
      </c>
      <c r="P67" s="188">
        <f>Vulnerability!P66</f>
        <v>3.7</v>
      </c>
      <c r="Q67" s="186">
        <f>Vulnerability!Q66</f>
        <v>4.4000000000000004</v>
      </c>
      <c r="R67" s="187">
        <f>Vulnerability!V66</f>
        <v>0</v>
      </c>
      <c r="S67" s="180">
        <f>Vulnerability!AD66</f>
        <v>6.8</v>
      </c>
      <c r="T67" s="180">
        <f>Vulnerability!AG66</f>
        <v>5.9</v>
      </c>
      <c r="U67" s="180">
        <f>Vulnerability!AJ66</f>
        <v>0.2</v>
      </c>
      <c r="V67" s="180">
        <f>Vulnerability!AM66</f>
        <v>0</v>
      </c>
      <c r="W67" s="180" t="str">
        <f>Vulnerability!AP66</f>
        <v>x</v>
      </c>
      <c r="X67" s="188">
        <f>Vulnerability!AQ66</f>
        <v>3.9</v>
      </c>
      <c r="Y67" s="186">
        <f>Vulnerability!AR66</f>
        <v>2.2000000000000002</v>
      </c>
      <c r="Z67" s="186">
        <f t="shared" si="5"/>
        <v>3.4</v>
      </c>
      <c r="AA67" s="189">
        <f>'Lack of Coping Capacity'!G66</f>
        <v>6.3</v>
      </c>
      <c r="AB67" s="190">
        <f>'Lack of Coping Capacity'!J66</f>
        <v>7.1</v>
      </c>
      <c r="AC67" s="186">
        <f>'Lack of Coping Capacity'!K66</f>
        <v>6.7</v>
      </c>
      <c r="AD67" s="189">
        <f>'Lack of Coping Capacity'!P66</f>
        <v>4</v>
      </c>
      <c r="AE67" s="182">
        <f>'Lack of Coping Capacity'!S66</f>
        <v>6.3</v>
      </c>
      <c r="AF67" s="190">
        <f>'Lack of Coping Capacity'!X66</f>
        <v>7.8</v>
      </c>
      <c r="AG67" s="186">
        <f>'Lack of Coping Capacity'!Y66</f>
        <v>6</v>
      </c>
      <c r="AH67" s="186">
        <f t="shared" si="6"/>
        <v>6.4</v>
      </c>
      <c r="AI67" s="191">
        <f t="shared" si="7"/>
        <v>5.4</v>
      </c>
    </row>
    <row r="68" spans="1:35" x14ac:dyDescent="0.25">
      <c r="A68" s="141" t="s">
        <v>15</v>
      </c>
      <c r="B68" s="116" t="s">
        <v>385</v>
      </c>
      <c r="C68" s="116" t="s">
        <v>14</v>
      </c>
      <c r="D68" s="98" t="s">
        <v>513</v>
      </c>
      <c r="E68" s="179" t="str">
        <f>'Hazard &amp; Exposure'!S67</f>
        <v>x</v>
      </c>
      <c r="F68" s="179">
        <f>'Hazard &amp; Exposure'!T67</f>
        <v>5.2</v>
      </c>
      <c r="G68" s="179">
        <f>'Hazard &amp; Exposure'!U67</f>
        <v>7.9</v>
      </c>
      <c r="H68" s="184">
        <f>'Hazard &amp; Exposure'!V67</f>
        <v>1.5</v>
      </c>
      <c r="I68" s="186">
        <f>'Hazard &amp; Exposure'!W67</f>
        <v>5.4</v>
      </c>
      <c r="J68" s="185">
        <f>'Hazard &amp; Exposure'!AC67</f>
        <v>5</v>
      </c>
      <c r="K68" s="184">
        <f>'Hazard &amp; Exposure'!Z67</f>
        <v>10</v>
      </c>
      <c r="L68" s="186">
        <f>'Hazard &amp; Exposure'!AD67</f>
        <v>7.5</v>
      </c>
      <c r="M68" s="186">
        <f t="shared" si="4"/>
        <v>6.6</v>
      </c>
      <c r="N68" s="187">
        <f>Vulnerability!F67</f>
        <v>5.2</v>
      </c>
      <c r="O68" s="181">
        <f>Vulnerability!I67</f>
        <v>4.4000000000000004</v>
      </c>
      <c r="P68" s="188">
        <f>Vulnerability!P67</f>
        <v>3.7</v>
      </c>
      <c r="Q68" s="186">
        <f>Vulnerability!Q67</f>
        <v>4.5999999999999996</v>
      </c>
      <c r="R68" s="187">
        <f>Vulnerability!V67</f>
        <v>0</v>
      </c>
      <c r="S68" s="180">
        <f>Vulnerability!AD67</f>
        <v>5.4</v>
      </c>
      <c r="T68" s="180">
        <f>Vulnerability!AG67</f>
        <v>5.8</v>
      </c>
      <c r="U68" s="180">
        <f>Vulnerability!AJ67</f>
        <v>0</v>
      </c>
      <c r="V68" s="180">
        <f>Vulnerability!AM67</f>
        <v>0.1</v>
      </c>
      <c r="W68" s="180" t="str">
        <f>Vulnerability!AP67</f>
        <v>x</v>
      </c>
      <c r="X68" s="188">
        <f>Vulnerability!AQ67</f>
        <v>3.3</v>
      </c>
      <c r="Y68" s="186">
        <f>Vulnerability!AR67</f>
        <v>1.8</v>
      </c>
      <c r="Z68" s="186">
        <f t="shared" si="5"/>
        <v>3.3</v>
      </c>
      <c r="AA68" s="189">
        <f>'Lack of Coping Capacity'!G67</f>
        <v>6.3</v>
      </c>
      <c r="AB68" s="190">
        <f>'Lack of Coping Capacity'!J67</f>
        <v>7.1</v>
      </c>
      <c r="AC68" s="186">
        <f>'Lack of Coping Capacity'!K67</f>
        <v>6.7</v>
      </c>
      <c r="AD68" s="189">
        <f>'Lack of Coping Capacity'!P67</f>
        <v>4</v>
      </c>
      <c r="AE68" s="182">
        <f>'Lack of Coping Capacity'!S67</f>
        <v>5</v>
      </c>
      <c r="AF68" s="190">
        <f>'Lack of Coping Capacity'!X67</f>
        <v>7.6</v>
      </c>
      <c r="AG68" s="186">
        <f>'Lack of Coping Capacity'!Y67</f>
        <v>5.5</v>
      </c>
      <c r="AH68" s="186">
        <f t="shared" si="6"/>
        <v>6.1</v>
      </c>
      <c r="AI68" s="191">
        <f t="shared" si="7"/>
        <v>5.0999999999999996</v>
      </c>
    </row>
    <row r="69" spans="1:35" x14ac:dyDescent="0.25">
      <c r="A69" s="141" t="s">
        <v>15</v>
      </c>
      <c r="B69" s="199" t="s">
        <v>386</v>
      </c>
      <c r="C69" s="116" t="s">
        <v>14</v>
      </c>
      <c r="D69" s="98" t="s">
        <v>514</v>
      </c>
      <c r="E69" s="179">
        <f>'Hazard &amp; Exposure'!S68</f>
        <v>1.3</v>
      </c>
      <c r="F69" s="179">
        <f>'Hazard &amp; Exposure'!T68</f>
        <v>7.3</v>
      </c>
      <c r="G69" s="179">
        <f>'Hazard &amp; Exposure'!U68</f>
        <v>8.1</v>
      </c>
      <c r="H69" s="184">
        <f>'Hazard &amp; Exposure'!V68</f>
        <v>0</v>
      </c>
      <c r="I69" s="186">
        <f>'Hazard &amp; Exposure'!W68</f>
        <v>5.2</v>
      </c>
      <c r="J69" s="185">
        <f>'Hazard &amp; Exposure'!AC68</f>
        <v>5</v>
      </c>
      <c r="K69" s="184">
        <f>'Hazard &amp; Exposure'!Z68</f>
        <v>10</v>
      </c>
      <c r="L69" s="186">
        <f>'Hazard &amp; Exposure'!AD68</f>
        <v>7.5</v>
      </c>
      <c r="M69" s="186">
        <f t="shared" ref="M69:M132" si="8">ROUND((10-GEOMEAN(((10-I69)/10*9+1),((10-L69)/10*9+1)))/9*10,1)</f>
        <v>6.5</v>
      </c>
      <c r="N69" s="187">
        <f>Vulnerability!F68</f>
        <v>10</v>
      </c>
      <c r="O69" s="181">
        <f>Vulnerability!I68</f>
        <v>6.1</v>
      </c>
      <c r="P69" s="188">
        <f>Vulnerability!P68</f>
        <v>3.7</v>
      </c>
      <c r="Q69" s="186">
        <f>Vulnerability!Q68</f>
        <v>7.5</v>
      </c>
      <c r="R69" s="187">
        <f>Vulnerability!V68</f>
        <v>5.7</v>
      </c>
      <c r="S69" s="180">
        <f>Vulnerability!AD68</f>
        <v>5.5</v>
      </c>
      <c r="T69" s="180">
        <f>Vulnerability!AG68</f>
        <v>8.1999999999999993</v>
      </c>
      <c r="U69" s="180">
        <f>Vulnerability!AJ68</f>
        <v>3.6</v>
      </c>
      <c r="V69" s="180">
        <f>Vulnerability!AM68</f>
        <v>0.2</v>
      </c>
      <c r="W69" s="180">
        <f>Vulnerability!AP68</f>
        <v>1.3</v>
      </c>
      <c r="X69" s="188">
        <f>Vulnerability!AQ68</f>
        <v>4.4000000000000004</v>
      </c>
      <c r="Y69" s="186">
        <f>Vulnerability!AR68</f>
        <v>5.0999999999999996</v>
      </c>
      <c r="Z69" s="186">
        <f t="shared" ref="Z69:Z132" si="9">ROUND((10-GEOMEAN(((10-Q69)/10*9+1),((10-Y69)/10*9+1)))/9*10,1)</f>
        <v>6.5</v>
      </c>
      <c r="AA69" s="189">
        <f>'Lack of Coping Capacity'!G68</f>
        <v>6.3</v>
      </c>
      <c r="AB69" s="190">
        <f>'Lack of Coping Capacity'!J68</f>
        <v>7.1</v>
      </c>
      <c r="AC69" s="186">
        <f>'Lack of Coping Capacity'!K68</f>
        <v>6.7</v>
      </c>
      <c r="AD69" s="189">
        <f>'Lack of Coping Capacity'!P68</f>
        <v>7.2</v>
      </c>
      <c r="AE69" s="182">
        <f>'Lack of Coping Capacity'!S68</f>
        <v>9.6</v>
      </c>
      <c r="AF69" s="190">
        <f>'Lack of Coping Capacity'!X68</f>
        <v>9.1999999999999993</v>
      </c>
      <c r="AG69" s="186">
        <f>'Lack of Coping Capacity'!Y68</f>
        <v>8.6999999999999993</v>
      </c>
      <c r="AH69" s="186">
        <f t="shared" ref="AH69:AH132" si="10">ROUND((10-GEOMEAN(((10-AC69)/10*9+1),((10-AG69)/10*9+1)))/9*10,1)</f>
        <v>7.8</v>
      </c>
      <c r="AI69" s="191">
        <f t="shared" ref="AI69:AI132" si="11">ROUND(M69^(1/3)*Z69^(1/3)*AH69^(1/3),1)</f>
        <v>6.9</v>
      </c>
    </row>
    <row r="70" spans="1:35" x14ac:dyDescent="0.25">
      <c r="A70" s="141" t="s">
        <v>15</v>
      </c>
      <c r="B70" s="116" t="s">
        <v>389</v>
      </c>
      <c r="C70" s="116" t="s">
        <v>14</v>
      </c>
      <c r="D70" s="98" t="s">
        <v>517</v>
      </c>
      <c r="E70" s="179" t="str">
        <f>'Hazard &amp; Exposure'!S69</f>
        <v>x</v>
      </c>
      <c r="F70" s="179">
        <f>'Hazard &amp; Exposure'!T69</f>
        <v>5.6</v>
      </c>
      <c r="G70" s="179">
        <f>'Hazard &amp; Exposure'!U69</f>
        <v>5.7</v>
      </c>
      <c r="H70" s="184">
        <f>'Hazard &amp; Exposure'!V69</f>
        <v>3.7</v>
      </c>
      <c r="I70" s="186">
        <f>'Hazard &amp; Exposure'!W69</f>
        <v>5.0999999999999996</v>
      </c>
      <c r="J70" s="185">
        <f>'Hazard &amp; Exposure'!AC69</f>
        <v>8</v>
      </c>
      <c r="K70" s="184">
        <f>'Hazard &amp; Exposure'!Z69</f>
        <v>10</v>
      </c>
      <c r="L70" s="186">
        <f>'Hazard &amp; Exposure'!AD69</f>
        <v>8</v>
      </c>
      <c r="M70" s="186">
        <f t="shared" si="8"/>
        <v>6.8</v>
      </c>
      <c r="N70" s="187">
        <f>Vulnerability!F69</f>
        <v>3.6</v>
      </c>
      <c r="O70" s="181">
        <f>Vulnerability!I69</f>
        <v>5</v>
      </c>
      <c r="P70" s="188">
        <f>Vulnerability!P69</f>
        <v>3.7</v>
      </c>
      <c r="Q70" s="186">
        <f>Vulnerability!Q69</f>
        <v>4</v>
      </c>
      <c r="R70" s="187">
        <f>Vulnerability!V69</f>
        <v>0</v>
      </c>
      <c r="S70" s="180">
        <f>Vulnerability!AD69</f>
        <v>5.7</v>
      </c>
      <c r="T70" s="180">
        <f>Vulnerability!AG69</f>
        <v>4.5</v>
      </c>
      <c r="U70" s="180">
        <f>Vulnerability!AJ69</f>
        <v>0</v>
      </c>
      <c r="V70" s="180">
        <f>Vulnerability!AM69</f>
        <v>0</v>
      </c>
      <c r="W70" s="180" t="str">
        <f>Vulnerability!AP69</f>
        <v>x</v>
      </c>
      <c r="X70" s="188">
        <f>Vulnerability!AQ69</f>
        <v>3</v>
      </c>
      <c r="Y70" s="186">
        <f>Vulnerability!AR69</f>
        <v>1.6</v>
      </c>
      <c r="Z70" s="186">
        <f t="shared" si="9"/>
        <v>2.9</v>
      </c>
      <c r="AA70" s="189">
        <f>'Lack of Coping Capacity'!G69</f>
        <v>6.3</v>
      </c>
      <c r="AB70" s="190">
        <f>'Lack of Coping Capacity'!J69</f>
        <v>7.1</v>
      </c>
      <c r="AC70" s="186">
        <f>'Lack of Coping Capacity'!K69</f>
        <v>6.7</v>
      </c>
      <c r="AD70" s="189">
        <f>'Lack of Coping Capacity'!P69</f>
        <v>4.0999999999999996</v>
      </c>
      <c r="AE70" s="182">
        <f>'Lack of Coping Capacity'!S69</f>
        <v>9.6999999999999993</v>
      </c>
      <c r="AF70" s="190">
        <f>'Lack of Coping Capacity'!X69</f>
        <v>8.1999999999999993</v>
      </c>
      <c r="AG70" s="186">
        <f>'Lack of Coping Capacity'!Y69</f>
        <v>7.3</v>
      </c>
      <c r="AH70" s="186">
        <f t="shared" si="10"/>
        <v>7</v>
      </c>
      <c r="AI70" s="191">
        <f t="shared" si="11"/>
        <v>5.2</v>
      </c>
    </row>
    <row r="71" spans="1:35" x14ac:dyDescent="0.25">
      <c r="A71" s="141" t="s">
        <v>15</v>
      </c>
      <c r="B71" s="116" t="s">
        <v>387</v>
      </c>
      <c r="C71" s="116" t="s">
        <v>14</v>
      </c>
      <c r="D71" s="98" t="s">
        <v>515</v>
      </c>
      <c r="E71" s="179">
        <f>'Hazard &amp; Exposure'!S70</f>
        <v>0</v>
      </c>
      <c r="F71" s="179">
        <f>'Hazard &amp; Exposure'!T70</f>
        <v>6.6</v>
      </c>
      <c r="G71" s="179">
        <f>'Hazard &amp; Exposure'!U70</f>
        <v>4.9000000000000004</v>
      </c>
      <c r="H71" s="184">
        <f>'Hazard &amp; Exposure'!V70</f>
        <v>2.2000000000000002</v>
      </c>
      <c r="I71" s="186">
        <f>'Hazard &amp; Exposure'!W70</f>
        <v>3.9</v>
      </c>
      <c r="J71" s="185">
        <f>'Hazard &amp; Exposure'!AC70</f>
        <v>10</v>
      </c>
      <c r="K71" s="184">
        <f>'Hazard &amp; Exposure'!Z70</f>
        <v>10</v>
      </c>
      <c r="L71" s="186">
        <f>'Hazard &amp; Exposure'!AD70</f>
        <v>10</v>
      </c>
      <c r="M71" s="186">
        <f t="shared" si="8"/>
        <v>8.3000000000000007</v>
      </c>
      <c r="N71" s="187">
        <f>Vulnerability!F70</f>
        <v>7.1</v>
      </c>
      <c r="O71" s="181">
        <f>Vulnerability!I70</f>
        <v>5.7</v>
      </c>
      <c r="P71" s="188">
        <f>Vulnerability!P70</f>
        <v>3.7</v>
      </c>
      <c r="Q71" s="186">
        <f>Vulnerability!Q70</f>
        <v>5.9</v>
      </c>
      <c r="R71" s="187">
        <f>Vulnerability!V70</f>
        <v>0</v>
      </c>
      <c r="S71" s="180">
        <f>Vulnerability!AD70</f>
        <v>6.7</v>
      </c>
      <c r="T71" s="180">
        <f>Vulnerability!AG70</f>
        <v>4.7</v>
      </c>
      <c r="U71" s="180">
        <f>Vulnerability!AJ70</f>
        <v>0</v>
      </c>
      <c r="V71" s="180">
        <f>Vulnerability!AM70</f>
        <v>0.1</v>
      </c>
      <c r="W71" s="180">
        <f>Vulnerability!AP70</f>
        <v>1.6</v>
      </c>
      <c r="X71" s="188">
        <f>Vulnerability!AQ70</f>
        <v>3.1</v>
      </c>
      <c r="Y71" s="186">
        <f>Vulnerability!AR70</f>
        <v>1.7</v>
      </c>
      <c r="Z71" s="186">
        <f t="shared" si="9"/>
        <v>4.0999999999999996</v>
      </c>
      <c r="AA71" s="189">
        <f>'Lack of Coping Capacity'!G70</f>
        <v>6.3</v>
      </c>
      <c r="AB71" s="190">
        <f>'Lack of Coping Capacity'!J70</f>
        <v>7.1</v>
      </c>
      <c r="AC71" s="186">
        <f>'Lack of Coping Capacity'!K70</f>
        <v>6.7</v>
      </c>
      <c r="AD71" s="189">
        <f>'Lack of Coping Capacity'!P70</f>
        <v>5.8</v>
      </c>
      <c r="AE71" s="182">
        <f>'Lack of Coping Capacity'!S70</f>
        <v>9.6999999999999993</v>
      </c>
      <c r="AF71" s="190">
        <f>'Lack of Coping Capacity'!X70</f>
        <v>8.1</v>
      </c>
      <c r="AG71" s="186">
        <f>'Lack of Coping Capacity'!Y70</f>
        <v>7.9</v>
      </c>
      <c r="AH71" s="186">
        <f t="shared" si="10"/>
        <v>7.3</v>
      </c>
      <c r="AI71" s="191">
        <f t="shared" si="11"/>
        <v>6.3</v>
      </c>
    </row>
    <row r="72" spans="1:35" x14ac:dyDescent="0.25">
      <c r="A72" s="141" t="s">
        <v>15</v>
      </c>
      <c r="B72" s="199" t="s">
        <v>388</v>
      </c>
      <c r="C72" s="116" t="s">
        <v>14</v>
      </c>
      <c r="D72" s="98" t="s">
        <v>516</v>
      </c>
      <c r="E72" s="179">
        <f>'Hazard &amp; Exposure'!S71</f>
        <v>7.5</v>
      </c>
      <c r="F72" s="179">
        <f>'Hazard &amp; Exposure'!T71</f>
        <v>8.8000000000000007</v>
      </c>
      <c r="G72" s="179">
        <f>'Hazard &amp; Exposure'!U71</f>
        <v>5.7</v>
      </c>
      <c r="H72" s="184">
        <f>'Hazard &amp; Exposure'!V71</f>
        <v>2.2000000000000002</v>
      </c>
      <c r="I72" s="186">
        <f>'Hazard &amp; Exposure'!W71</f>
        <v>6.6</v>
      </c>
      <c r="J72" s="185">
        <f>'Hazard &amp; Exposure'!AC71</f>
        <v>10</v>
      </c>
      <c r="K72" s="184">
        <f>'Hazard &amp; Exposure'!Z71</f>
        <v>10</v>
      </c>
      <c r="L72" s="186">
        <f>'Hazard &amp; Exposure'!AD71</f>
        <v>10</v>
      </c>
      <c r="M72" s="186">
        <f t="shared" si="8"/>
        <v>8.9</v>
      </c>
      <c r="N72" s="187">
        <f>Vulnerability!F71</f>
        <v>9.1999999999999993</v>
      </c>
      <c r="O72" s="181">
        <f>Vulnerability!I71</f>
        <v>5.9</v>
      </c>
      <c r="P72" s="188">
        <f>Vulnerability!P71</f>
        <v>3.7</v>
      </c>
      <c r="Q72" s="186">
        <f>Vulnerability!Q71</f>
        <v>7</v>
      </c>
      <c r="R72" s="187">
        <f>Vulnerability!V71</f>
        <v>10</v>
      </c>
      <c r="S72" s="180">
        <f>Vulnerability!AD71</f>
        <v>7.3</v>
      </c>
      <c r="T72" s="180">
        <f>Vulnerability!AG71</f>
        <v>8.1</v>
      </c>
      <c r="U72" s="180">
        <f>Vulnerability!AJ71</f>
        <v>5</v>
      </c>
      <c r="V72" s="180">
        <f>Vulnerability!AM71</f>
        <v>0</v>
      </c>
      <c r="W72" s="180">
        <f>Vulnerability!AP71</f>
        <v>10</v>
      </c>
      <c r="X72" s="188">
        <f>Vulnerability!AQ71</f>
        <v>7.2</v>
      </c>
      <c r="Y72" s="186">
        <f>Vulnerability!AR71</f>
        <v>9</v>
      </c>
      <c r="Z72" s="186">
        <f t="shared" si="9"/>
        <v>8.1999999999999993</v>
      </c>
      <c r="AA72" s="189">
        <f>'Lack of Coping Capacity'!G71</f>
        <v>6.3</v>
      </c>
      <c r="AB72" s="190">
        <f>'Lack of Coping Capacity'!J71</f>
        <v>7.1</v>
      </c>
      <c r="AC72" s="186">
        <f>'Lack of Coping Capacity'!K71</f>
        <v>6.7</v>
      </c>
      <c r="AD72" s="189">
        <f>'Lack of Coping Capacity'!P71</f>
        <v>7.2</v>
      </c>
      <c r="AE72" s="182">
        <f>'Lack of Coping Capacity'!S71</f>
        <v>6.7</v>
      </c>
      <c r="AF72" s="190">
        <f>'Lack of Coping Capacity'!X71</f>
        <v>8.9</v>
      </c>
      <c r="AG72" s="186">
        <f>'Lack of Coping Capacity'!Y71</f>
        <v>7.6</v>
      </c>
      <c r="AH72" s="186">
        <f t="shared" si="10"/>
        <v>7.2</v>
      </c>
      <c r="AI72" s="191">
        <f t="shared" si="11"/>
        <v>8.1</v>
      </c>
    </row>
    <row r="73" spans="1:35" x14ac:dyDescent="0.25">
      <c r="A73" s="141" t="s">
        <v>15</v>
      </c>
      <c r="B73" s="116" t="s">
        <v>390</v>
      </c>
      <c r="C73" s="116" t="s">
        <v>14</v>
      </c>
      <c r="D73" s="98" t="s">
        <v>518</v>
      </c>
      <c r="E73" s="179" t="str">
        <f>'Hazard &amp; Exposure'!S72</f>
        <v>x</v>
      </c>
      <c r="F73" s="179">
        <f>'Hazard &amp; Exposure'!T72</f>
        <v>7.5</v>
      </c>
      <c r="G73" s="179">
        <f>'Hazard &amp; Exposure'!U72</f>
        <v>6.8</v>
      </c>
      <c r="H73" s="184">
        <f>'Hazard &amp; Exposure'!V72</f>
        <v>1.5</v>
      </c>
      <c r="I73" s="186">
        <f>'Hazard &amp; Exposure'!W72</f>
        <v>5.8</v>
      </c>
      <c r="J73" s="185">
        <f>'Hazard &amp; Exposure'!AC72</f>
        <v>6</v>
      </c>
      <c r="K73" s="184">
        <f>'Hazard &amp; Exposure'!Z72</f>
        <v>10</v>
      </c>
      <c r="L73" s="186">
        <f>'Hazard &amp; Exposure'!AD72</f>
        <v>8</v>
      </c>
      <c r="M73" s="186">
        <f t="shared" si="8"/>
        <v>7</v>
      </c>
      <c r="N73" s="187">
        <f>Vulnerability!F72</f>
        <v>5.3</v>
      </c>
      <c r="O73" s="181">
        <f>Vulnerability!I72</f>
        <v>6.1</v>
      </c>
      <c r="P73" s="188">
        <f>Vulnerability!P72</f>
        <v>3.7</v>
      </c>
      <c r="Q73" s="186">
        <f>Vulnerability!Q72</f>
        <v>5.0999999999999996</v>
      </c>
      <c r="R73" s="187">
        <f>Vulnerability!V72</f>
        <v>0</v>
      </c>
      <c r="S73" s="180">
        <f>Vulnerability!AD72</f>
        <v>7.2</v>
      </c>
      <c r="T73" s="180">
        <f>Vulnerability!AG72</f>
        <v>4.9000000000000004</v>
      </c>
      <c r="U73" s="180">
        <f>Vulnerability!AJ72</f>
        <v>1</v>
      </c>
      <c r="V73" s="180">
        <f>Vulnerability!AM72</f>
        <v>0</v>
      </c>
      <c r="W73" s="180" t="str">
        <f>Vulnerability!AP72</f>
        <v>x</v>
      </c>
      <c r="X73" s="188">
        <f>Vulnerability!AQ72</f>
        <v>3.9</v>
      </c>
      <c r="Y73" s="186">
        <f>Vulnerability!AR72</f>
        <v>2.2000000000000002</v>
      </c>
      <c r="Z73" s="186">
        <f t="shared" si="9"/>
        <v>3.8</v>
      </c>
      <c r="AA73" s="189">
        <f>'Lack of Coping Capacity'!G72</f>
        <v>6.3</v>
      </c>
      <c r="AB73" s="190">
        <f>'Lack of Coping Capacity'!J72</f>
        <v>7.1</v>
      </c>
      <c r="AC73" s="186">
        <f>'Lack of Coping Capacity'!K72</f>
        <v>6.7</v>
      </c>
      <c r="AD73" s="189">
        <f>'Lack of Coping Capacity'!P72</f>
        <v>4.3</v>
      </c>
      <c r="AE73" s="182">
        <f>'Lack of Coping Capacity'!S72</f>
        <v>8.1999999999999993</v>
      </c>
      <c r="AF73" s="190">
        <f>'Lack of Coping Capacity'!X72</f>
        <v>7.6</v>
      </c>
      <c r="AG73" s="186">
        <f>'Lack of Coping Capacity'!Y72</f>
        <v>6.7</v>
      </c>
      <c r="AH73" s="186">
        <f t="shared" si="10"/>
        <v>6.7</v>
      </c>
      <c r="AI73" s="191">
        <f t="shared" si="11"/>
        <v>5.6</v>
      </c>
    </row>
    <row r="74" spans="1:35" x14ac:dyDescent="0.25">
      <c r="A74" s="141" t="s">
        <v>15</v>
      </c>
      <c r="B74" s="116" t="s">
        <v>391</v>
      </c>
      <c r="C74" s="116" t="s">
        <v>14</v>
      </c>
      <c r="D74" s="98" t="s">
        <v>519</v>
      </c>
      <c r="E74" s="179" t="str">
        <f>'Hazard &amp; Exposure'!S73</f>
        <v>x</v>
      </c>
      <c r="F74" s="179">
        <f>'Hazard &amp; Exposure'!T73</f>
        <v>7.7</v>
      </c>
      <c r="G74" s="179">
        <f>'Hazard &amp; Exposure'!U73</f>
        <v>6.5</v>
      </c>
      <c r="H74" s="184">
        <f>'Hazard &amp; Exposure'!V73</f>
        <v>1.5</v>
      </c>
      <c r="I74" s="186">
        <f>'Hazard &amp; Exposure'!W73</f>
        <v>5.8</v>
      </c>
      <c r="J74" s="185">
        <f>'Hazard &amp; Exposure'!AC73</f>
        <v>5</v>
      </c>
      <c r="K74" s="184">
        <f>'Hazard &amp; Exposure'!Z73</f>
        <v>10</v>
      </c>
      <c r="L74" s="186">
        <f>'Hazard &amp; Exposure'!AD73</f>
        <v>7.5</v>
      </c>
      <c r="M74" s="186">
        <f t="shared" si="8"/>
        <v>6.7</v>
      </c>
      <c r="N74" s="187">
        <f>Vulnerability!F73</f>
        <v>3.5</v>
      </c>
      <c r="O74" s="181">
        <f>Vulnerability!I73</f>
        <v>6.1</v>
      </c>
      <c r="P74" s="188">
        <f>Vulnerability!P73</f>
        <v>3.7</v>
      </c>
      <c r="Q74" s="186">
        <f>Vulnerability!Q73</f>
        <v>4.2</v>
      </c>
      <c r="R74" s="187">
        <f>Vulnerability!V73</f>
        <v>0</v>
      </c>
      <c r="S74" s="180">
        <f>Vulnerability!AD73</f>
        <v>5</v>
      </c>
      <c r="T74" s="180">
        <f>Vulnerability!AG73</f>
        <v>4.5999999999999996</v>
      </c>
      <c r="U74" s="180">
        <f>Vulnerability!AJ73</f>
        <v>1.1000000000000001</v>
      </c>
      <c r="V74" s="180">
        <f>Vulnerability!AM73</f>
        <v>0.1</v>
      </c>
      <c r="W74" s="180" t="str">
        <f>Vulnerability!AP73</f>
        <v>x</v>
      </c>
      <c r="X74" s="188">
        <f>Vulnerability!AQ73</f>
        <v>3</v>
      </c>
      <c r="Y74" s="186">
        <f>Vulnerability!AR73</f>
        <v>1.6</v>
      </c>
      <c r="Z74" s="186">
        <f t="shared" si="9"/>
        <v>3</v>
      </c>
      <c r="AA74" s="189">
        <f>'Lack of Coping Capacity'!G73</f>
        <v>6.3</v>
      </c>
      <c r="AB74" s="190">
        <f>'Lack of Coping Capacity'!J73</f>
        <v>7.1</v>
      </c>
      <c r="AC74" s="186">
        <f>'Lack of Coping Capacity'!K73</f>
        <v>6.7</v>
      </c>
      <c r="AD74" s="189">
        <f>'Lack of Coping Capacity'!P73</f>
        <v>4.2</v>
      </c>
      <c r="AE74" s="182">
        <f>'Lack of Coping Capacity'!S73</f>
        <v>7.2</v>
      </c>
      <c r="AF74" s="190">
        <f>'Lack of Coping Capacity'!X73</f>
        <v>8</v>
      </c>
      <c r="AG74" s="186">
        <f>'Lack of Coping Capacity'!Y73</f>
        <v>6.5</v>
      </c>
      <c r="AH74" s="186">
        <f t="shared" si="10"/>
        <v>6.6</v>
      </c>
      <c r="AI74" s="191">
        <f t="shared" si="11"/>
        <v>5.0999999999999996</v>
      </c>
    </row>
    <row r="75" spans="1:35" x14ac:dyDescent="0.25">
      <c r="A75" s="141" t="s">
        <v>15</v>
      </c>
      <c r="B75" s="116" t="s">
        <v>392</v>
      </c>
      <c r="C75" s="116" t="s">
        <v>14</v>
      </c>
      <c r="D75" s="98" t="s">
        <v>520</v>
      </c>
      <c r="E75" s="179" t="str">
        <f>'Hazard &amp; Exposure'!S74</f>
        <v>x</v>
      </c>
      <c r="F75" s="179">
        <f>'Hazard &amp; Exposure'!T74</f>
        <v>7</v>
      </c>
      <c r="G75" s="179">
        <f>'Hazard &amp; Exposure'!U74</f>
        <v>3.4</v>
      </c>
      <c r="H75" s="184">
        <f>'Hazard &amp; Exposure'!V74</f>
        <v>0.5</v>
      </c>
      <c r="I75" s="186">
        <f>'Hazard &amp; Exposure'!W74</f>
        <v>4.2</v>
      </c>
      <c r="J75" s="185">
        <f>'Hazard &amp; Exposure'!AC74</f>
        <v>5</v>
      </c>
      <c r="K75" s="184">
        <f>'Hazard &amp; Exposure'!Z74</f>
        <v>10</v>
      </c>
      <c r="L75" s="186">
        <f>'Hazard &amp; Exposure'!AD74</f>
        <v>7.5</v>
      </c>
      <c r="M75" s="186">
        <f t="shared" si="8"/>
        <v>6.1</v>
      </c>
      <c r="N75" s="187">
        <f>Vulnerability!F74</f>
        <v>7.7</v>
      </c>
      <c r="O75" s="181">
        <f>Vulnerability!I74</f>
        <v>4.8</v>
      </c>
      <c r="P75" s="188">
        <f>Vulnerability!P74</f>
        <v>3.7</v>
      </c>
      <c r="Q75" s="186">
        <f>Vulnerability!Q74</f>
        <v>6</v>
      </c>
      <c r="R75" s="187">
        <f>Vulnerability!V74</f>
        <v>0</v>
      </c>
      <c r="S75" s="180">
        <f>Vulnerability!AD74</f>
        <v>5.9</v>
      </c>
      <c r="T75" s="180">
        <f>Vulnerability!AG74</f>
        <v>6.3</v>
      </c>
      <c r="U75" s="180">
        <f>Vulnerability!AJ74</f>
        <v>0.3</v>
      </c>
      <c r="V75" s="180">
        <f>Vulnerability!AM74</f>
        <v>0</v>
      </c>
      <c r="W75" s="180" t="str">
        <f>Vulnerability!AP74</f>
        <v>x</v>
      </c>
      <c r="X75" s="188">
        <f>Vulnerability!AQ74</f>
        <v>3.7</v>
      </c>
      <c r="Y75" s="186">
        <f>Vulnerability!AR74</f>
        <v>2</v>
      </c>
      <c r="Z75" s="186">
        <f t="shared" si="9"/>
        <v>4.3</v>
      </c>
      <c r="AA75" s="189">
        <f>'Lack of Coping Capacity'!G74</f>
        <v>6.3</v>
      </c>
      <c r="AB75" s="190">
        <f>'Lack of Coping Capacity'!J74</f>
        <v>7.1</v>
      </c>
      <c r="AC75" s="186">
        <f>'Lack of Coping Capacity'!K74</f>
        <v>6.7</v>
      </c>
      <c r="AD75" s="189">
        <f>'Lack of Coping Capacity'!P74</f>
        <v>4.8</v>
      </c>
      <c r="AE75" s="182">
        <f>'Lack of Coping Capacity'!S74</f>
        <v>8.1999999999999993</v>
      </c>
      <c r="AF75" s="190">
        <f>'Lack of Coping Capacity'!X74</f>
        <v>7.7</v>
      </c>
      <c r="AG75" s="186">
        <f>'Lack of Coping Capacity'!Y74</f>
        <v>6.9</v>
      </c>
      <c r="AH75" s="186">
        <f t="shared" si="10"/>
        <v>6.8</v>
      </c>
      <c r="AI75" s="191">
        <f t="shared" si="11"/>
        <v>5.6</v>
      </c>
    </row>
    <row r="76" spans="1:35" x14ac:dyDescent="0.25">
      <c r="A76" s="141" t="s">
        <v>15</v>
      </c>
      <c r="B76" s="116" t="s">
        <v>393</v>
      </c>
      <c r="C76" s="116" t="s">
        <v>14</v>
      </c>
      <c r="D76" s="98" t="s">
        <v>521</v>
      </c>
      <c r="E76" s="179" t="str">
        <f>'Hazard &amp; Exposure'!S75</f>
        <v>x</v>
      </c>
      <c r="F76" s="179">
        <f>'Hazard &amp; Exposure'!T75</f>
        <v>4.7</v>
      </c>
      <c r="G76" s="179">
        <f>'Hazard &amp; Exposure'!U75</f>
        <v>7</v>
      </c>
      <c r="H76" s="184">
        <f>'Hazard &amp; Exposure'!V75</f>
        <v>1.5</v>
      </c>
      <c r="I76" s="186">
        <f>'Hazard &amp; Exposure'!W75</f>
        <v>4.8</v>
      </c>
      <c r="J76" s="185">
        <f>'Hazard &amp; Exposure'!AC75</f>
        <v>5</v>
      </c>
      <c r="K76" s="184">
        <f>'Hazard &amp; Exposure'!Z75</f>
        <v>10</v>
      </c>
      <c r="L76" s="186">
        <f>'Hazard &amp; Exposure'!AD75</f>
        <v>7.5</v>
      </c>
      <c r="M76" s="186">
        <f t="shared" si="8"/>
        <v>6.3</v>
      </c>
      <c r="N76" s="187">
        <f>Vulnerability!F75</f>
        <v>4.4000000000000004</v>
      </c>
      <c r="O76" s="181">
        <f>Vulnerability!I75</f>
        <v>5.4</v>
      </c>
      <c r="P76" s="188">
        <f>Vulnerability!P75</f>
        <v>3.7</v>
      </c>
      <c r="Q76" s="186">
        <f>Vulnerability!Q75</f>
        <v>4.5</v>
      </c>
      <c r="R76" s="187">
        <f>Vulnerability!V75</f>
        <v>0</v>
      </c>
      <c r="S76" s="180">
        <f>Vulnerability!AD75</f>
        <v>5.2</v>
      </c>
      <c r="T76" s="180">
        <f>Vulnerability!AG75</f>
        <v>4.8</v>
      </c>
      <c r="U76" s="180">
        <f>Vulnerability!AJ75</f>
        <v>0.1</v>
      </c>
      <c r="V76" s="180">
        <f>Vulnerability!AM75</f>
        <v>0</v>
      </c>
      <c r="W76" s="180" t="str">
        <f>Vulnerability!AP75</f>
        <v>x</v>
      </c>
      <c r="X76" s="188">
        <f>Vulnerability!AQ75</f>
        <v>2.9</v>
      </c>
      <c r="Y76" s="186">
        <f>Vulnerability!AR75</f>
        <v>1.6</v>
      </c>
      <c r="Z76" s="186">
        <f t="shared" si="9"/>
        <v>3.2</v>
      </c>
      <c r="AA76" s="189">
        <f>'Lack of Coping Capacity'!G75</f>
        <v>6.3</v>
      </c>
      <c r="AB76" s="190">
        <f>'Lack of Coping Capacity'!J75</f>
        <v>7.1</v>
      </c>
      <c r="AC76" s="186">
        <f>'Lack of Coping Capacity'!K75</f>
        <v>6.7</v>
      </c>
      <c r="AD76" s="189">
        <f>'Lack of Coping Capacity'!P75</f>
        <v>4</v>
      </c>
      <c r="AE76" s="182">
        <f>'Lack of Coping Capacity'!S75</f>
        <v>6.2</v>
      </c>
      <c r="AF76" s="190">
        <f>'Lack of Coping Capacity'!X75</f>
        <v>7.5</v>
      </c>
      <c r="AG76" s="186">
        <f>'Lack of Coping Capacity'!Y75</f>
        <v>5.9</v>
      </c>
      <c r="AH76" s="186">
        <f t="shared" si="10"/>
        <v>6.3</v>
      </c>
      <c r="AI76" s="191">
        <f t="shared" si="11"/>
        <v>5</v>
      </c>
    </row>
    <row r="77" spans="1:35" x14ac:dyDescent="0.25">
      <c r="A77" s="141" t="s">
        <v>15</v>
      </c>
      <c r="B77" s="116" t="s">
        <v>394</v>
      </c>
      <c r="C77" s="116" t="s">
        <v>14</v>
      </c>
      <c r="D77" s="98" t="s">
        <v>522</v>
      </c>
      <c r="E77" s="179" t="str">
        <f>'Hazard &amp; Exposure'!S76</f>
        <v>x</v>
      </c>
      <c r="F77" s="179">
        <f>'Hazard &amp; Exposure'!T76</f>
        <v>2.5</v>
      </c>
      <c r="G77" s="179">
        <f>'Hazard &amp; Exposure'!U76</f>
        <v>7.3</v>
      </c>
      <c r="H77" s="184">
        <f>'Hazard &amp; Exposure'!V76</f>
        <v>1</v>
      </c>
      <c r="I77" s="186">
        <f>'Hazard &amp; Exposure'!W76</f>
        <v>4.2</v>
      </c>
      <c r="J77" s="185">
        <f>'Hazard &amp; Exposure'!AC76</f>
        <v>5</v>
      </c>
      <c r="K77" s="184">
        <f>'Hazard &amp; Exposure'!Z76</f>
        <v>10</v>
      </c>
      <c r="L77" s="186">
        <f>'Hazard &amp; Exposure'!AD76</f>
        <v>7.5</v>
      </c>
      <c r="M77" s="186">
        <f t="shared" si="8"/>
        <v>6.1</v>
      </c>
      <c r="N77" s="187">
        <f>Vulnerability!F76</f>
        <v>5.0999999999999996</v>
      </c>
      <c r="O77" s="181">
        <f>Vulnerability!I76</f>
        <v>5.8</v>
      </c>
      <c r="P77" s="188">
        <f>Vulnerability!P76</f>
        <v>3.7</v>
      </c>
      <c r="Q77" s="186">
        <f>Vulnerability!Q76</f>
        <v>4.9000000000000004</v>
      </c>
      <c r="R77" s="187">
        <f>Vulnerability!V76</f>
        <v>0</v>
      </c>
      <c r="S77" s="180">
        <f>Vulnerability!AD76</f>
        <v>5.2</v>
      </c>
      <c r="T77" s="180">
        <f>Vulnerability!AG76</f>
        <v>4.5999999999999996</v>
      </c>
      <c r="U77" s="180">
        <f>Vulnerability!AJ76</f>
        <v>0</v>
      </c>
      <c r="V77" s="180">
        <f>Vulnerability!AM76</f>
        <v>0</v>
      </c>
      <c r="W77" s="180" t="str">
        <f>Vulnerability!AP76</f>
        <v>x</v>
      </c>
      <c r="X77" s="188">
        <f>Vulnerability!AQ76</f>
        <v>2.8</v>
      </c>
      <c r="Y77" s="186">
        <f>Vulnerability!AR76</f>
        <v>1.5</v>
      </c>
      <c r="Z77" s="186">
        <f t="shared" si="9"/>
        <v>3.4</v>
      </c>
      <c r="AA77" s="189">
        <f>'Lack of Coping Capacity'!G76</f>
        <v>6.3</v>
      </c>
      <c r="AB77" s="190">
        <f>'Lack of Coping Capacity'!J76</f>
        <v>7.1</v>
      </c>
      <c r="AC77" s="186">
        <f>'Lack of Coping Capacity'!K76</f>
        <v>6.7</v>
      </c>
      <c r="AD77" s="189">
        <f>'Lack of Coping Capacity'!P76</f>
        <v>3.8</v>
      </c>
      <c r="AE77" s="182">
        <f>'Lack of Coping Capacity'!S76</f>
        <v>6.8</v>
      </c>
      <c r="AF77" s="190">
        <f>'Lack of Coping Capacity'!X76</f>
        <v>7.4</v>
      </c>
      <c r="AG77" s="186">
        <f>'Lack of Coping Capacity'!Y76</f>
        <v>6</v>
      </c>
      <c r="AH77" s="186">
        <f t="shared" si="10"/>
        <v>6.4</v>
      </c>
      <c r="AI77" s="191">
        <f t="shared" si="11"/>
        <v>5.0999999999999996</v>
      </c>
    </row>
    <row r="78" spans="1:35" x14ac:dyDescent="0.25">
      <c r="A78" s="141" t="s">
        <v>15</v>
      </c>
      <c r="B78" s="116" t="s">
        <v>395</v>
      </c>
      <c r="C78" s="116" t="s">
        <v>14</v>
      </c>
      <c r="D78" s="98" t="s">
        <v>523</v>
      </c>
      <c r="E78" s="179" t="str">
        <f>'Hazard &amp; Exposure'!S77</f>
        <v>x</v>
      </c>
      <c r="F78" s="179">
        <f>'Hazard &amp; Exposure'!T77</f>
        <v>2.2999999999999998</v>
      </c>
      <c r="G78" s="179">
        <f>'Hazard &amp; Exposure'!U77</f>
        <v>6.5</v>
      </c>
      <c r="H78" s="184">
        <f>'Hazard &amp; Exposure'!V77</f>
        <v>1.5</v>
      </c>
      <c r="I78" s="186">
        <f>'Hazard &amp; Exposure'!W77</f>
        <v>3.8</v>
      </c>
      <c r="J78" s="185">
        <f>'Hazard &amp; Exposure'!AC77</f>
        <v>5</v>
      </c>
      <c r="K78" s="184">
        <f>'Hazard &amp; Exposure'!Z77</f>
        <v>10</v>
      </c>
      <c r="L78" s="186">
        <f>'Hazard &amp; Exposure'!AD77</f>
        <v>7.5</v>
      </c>
      <c r="M78" s="186">
        <f t="shared" si="8"/>
        <v>6</v>
      </c>
      <c r="N78" s="187">
        <f>Vulnerability!F77</f>
        <v>5.6</v>
      </c>
      <c r="O78" s="181">
        <f>Vulnerability!I77</f>
        <v>4.9000000000000004</v>
      </c>
      <c r="P78" s="188">
        <f>Vulnerability!P77</f>
        <v>3.7</v>
      </c>
      <c r="Q78" s="186">
        <f>Vulnerability!Q77</f>
        <v>5</v>
      </c>
      <c r="R78" s="187">
        <f>Vulnerability!V77</f>
        <v>0</v>
      </c>
      <c r="S78" s="180">
        <f>Vulnerability!AD77</f>
        <v>5.8</v>
      </c>
      <c r="T78" s="180">
        <f>Vulnerability!AG77</f>
        <v>5.5</v>
      </c>
      <c r="U78" s="180">
        <f>Vulnerability!AJ77</f>
        <v>0</v>
      </c>
      <c r="V78" s="180">
        <f>Vulnerability!AM77</f>
        <v>0</v>
      </c>
      <c r="W78" s="180" t="str">
        <f>Vulnerability!AP77</f>
        <v>x</v>
      </c>
      <c r="X78" s="188">
        <f>Vulnerability!AQ77</f>
        <v>3.3</v>
      </c>
      <c r="Y78" s="186">
        <f>Vulnerability!AR77</f>
        <v>1.8</v>
      </c>
      <c r="Z78" s="186">
        <f t="shared" si="9"/>
        <v>3.6</v>
      </c>
      <c r="AA78" s="189">
        <f>'Lack of Coping Capacity'!G77</f>
        <v>6.3</v>
      </c>
      <c r="AB78" s="190">
        <f>'Lack of Coping Capacity'!J77</f>
        <v>7.1</v>
      </c>
      <c r="AC78" s="186">
        <f>'Lack of Coping Capacity'!K77</f>
        <v>6.7</v>
      </c>
      <c r="AD78" s="189">
        <f>'Lack of Coping Capacity'!P77</f>
        <v>4.4000000000000004</v>
      </c>
      <c r="AE78" s="182">
        <f>'Lack of Coping Capacity'!S77</f>
        <v>9.1999999999999993</v>
      </c>
      <c r="AF78" s="190">
        <f>'Lack of Coping Capacity'!X77</f>
        <v>7.4</v>
      </c>
      <c r="AG78" s="186">
        <f>'Lack of Coping Capacity'!Y77</f>
        <v>7</v>
      </c>
      <c r="AH78" s="186">
        <f t="shared" si="10"/>
        <v>6.9</v>
      </c>
      <c r="AI78" s="191">
        <f t="shared" si="11"/>
        <v>5.3</v>
      </c>
    </row>
    <row r="79" spans="1:35" x14ac:dyDescent="0.25">
      <c r="A79" s="141" t="s">
        <v>15</v>
      </c>
      <c r="B79" s="116" t="s">
        <v>396</v>
      </c>
      <c r="C79" s="116" t="s">
        <v>14</v>
      </c>
      <c r="D79" s="98" t="s">
        <v>524</v>
      </c>
      <c r="E79" s="179" t="str">
        <f>'Hazard &amp; Exposure'!S78</f>
        <v>x</v>
      </c>
      <c r="F79" s="179">
        <f>'Hazard &amp; Exposure'!T78</f>
        <v>3.8</v>
      </c>
      <c r="G79" s="179">
        <f>'Hazard &amp; Exposure'!U78</f>
        <v>2.2000000000000002</v>
      </c>
      <c r="H79" s="184">
        <f>'Hazard &amp; Exposure'!V78</f>
        <v>2.2000000000000002</v>
      </c>
      <c r="I79" s="186">
        <f>'Hazard &amp; Exposure'!W78</f>
        <v>2.8</v>
      </c>
      <c r="J79" s="185">
        <f>'Hazard &amp; Exposure'!AC78</f>
        <v>5</v>
      </c>
      <c r="K79" s="184">
        <f>'Hazard &amp; Exposure'!Z78</f>
        <v>10</v>
      </c>
      <c r="L79" s="186">
        <f>'Hazard &amp; Exposure'!AD78</f>
        <v>7.5</v>
      </c>
      <c r="M79" s="186">
        <f t="shared" si="8"/>
        <v>5.6</v>
      </c>
      <c r="N79" s="187">
        <f>Vulnerability!F78</f>
        <v>4.5999999999999996</v>
      </c>
      <c r="O79" s="181">
        <f>Vulnerability!I78</f>
        <v>8</v>
      </c>
      <c r="P79" s="188">
        <f>Vulnerability!P78</f>
        <v>3.7</v>
      </c>
      <c r="Q79" s="186">
        <f>Vulnerability!Q78</f>
        <v>5.2</v>
      </c>
      <c r="R79" s="187">
        <f>Vulnerability!V78</f>
        <v>0</v>
      </c>
      <c r="S79" s="180">
        <f>Vulnerability!AD78</f>
        <v>7.5</v>
      </c>
      <c r="T79" s="180">
        <f>Vulnerability!AG78</f>
        <v>4.9000000000000004</v>
      </c>
      <c r="U79" s="180">
        <f>Vulnerability!AJ78</f>
        <v>0</v>
      </c>
      <c r="V79" s="180">
        <f>Vulnerability!AM78</f>
        <v>0</v>
      </c>
      <c r="W79" s="180" t="str">
        <f>Vulnerability!AP78</f>
        <v>x</v>
      </c>
      <c r="X79" s="188">
        <f>Vulnerability!AQ78</f>
        <v>3.9</v>
      </c>
      <c r="Y79" s="186">
        <f>Vulnerability!AR78</f>
        <v>2.2000000000000002</v>
      </c>
      <c r="Z79" s="186">
        <f t="shared" si="9"/>
        <v>3.9</v>
      </c>
      <c r="AA79" s="189">
        <f>'Lack of Coping Capacity'!G78</f>
        <v>6.3</v>
      </c>
      <c r="AB79" s="190">
        <f>'Lack of Coping Capacity'!J78</f>
        <v>7.1</v>
      </c>
      <c r="AC79" s="186">
        <f>'Lack of Coping Capacity'!K78</f>
        <v>6.7</v>
      </c>
      <c r="AD79" s="189">
        <f>'Lack of Coping Capacity'!P78</f>
        <v>5.0999999999999996</v>
      </c>
      <c r="AE79" s="182">
        <f>'Lack of Coping Capacity'!S78</f>
        <v>5.4</v>
      </c>
      <c r="AF79" s="190">
        <f>'Lack of Coping Capacity'!X78</f>
        <v>7.8</v>
      </c>
      <c r="AG79" s="186">
        <f>'Lack of Coping Capacity'!Y78</f>
        <v>6.1</v>
      </c>
      <c r="AH79" s="186">
        <f t="shared" si="10"/>
        <v>6.4</v>
      </c>
      <c r="AI79" s="191">
        <f t="shared" si="11"/>
        <v>5.2</v>
      </c>
    </row>
    <row r="80" spans="1:35" x14ac:dyDescent="0.25">
      <c r="A80" s="141" t="s">
        <v>15</v>
      </c>
      <c r="B80" s="116" t="s">
        <v>397</v>
      </c>
      <c r="C80" s="116" t="s">
        <v>14</v>
      </c>
      <c r="D80" s="98" t="s">
        <v>525</v>
      </c>
      <c r="E80" s="179">
        <f>'Hazard &amp; Exposure'!S79</f>
        <v>1.3</v>
      </c>
      <c r="F80" s="179">
        <f>'Hazard &amp; Exposure'!T79</f>
        <v>5.4</v>
      </c>
      <c r="G80" s="179">
        <f>'Hazard &amp; Exposure'!U79</f>
        <v>6.2</v>
      </c>
      <c r="H80" s="184">
        <f>'Hazard &amp; Exposure'!V79</f>
        <v>2.2000000000000002</v>
      </c>
      <c r="I80" s="186">
        <f>'Hazard &amp; Exposure'!W79</f>
        <v>4.0999999999999996</v>
      </c>
      <c r="J80" s="185">
        <f>'Hazard &amp; Exposure'!AC79</f>
        <v>4</v>
      </c>
      <c r="K80" s="184">
        <f>'Hazard &amp; Exposure'!Z79</f>
        <v>10</v>
      </c>
      <c r="L80" s="186">
        <f>'Hazard &amp; Exposure'!AD79</f>
        <v>7</v>
      </c>
      <c r="M80" s="186">
        <f t="shared" si="8"/>
        <v>5.7</v>
      </c>
      <c r="N80" s="187">
        <f>Vulnerability!F79</f>
        <v>9.6999999999999993</v>
      </c>
      <c r="O80" s="181">
        <f>Vulnerability!I79</f>
        <v>6.5</v>
      </c>
      <c r="P80" s="188">
        <f>Vulnerability!P79</f>
        <v>3.7</v>
      </c>
      <c r="Q80" s="186">
        <f>Vulnerability!Q79</f>
        <v>7.4</v>
      </c>
      <c r="R80" s="187">
        <f>Vulnerability!V79</f>
        <v>5.0999999999999996</v>
      </c>
      <c r="S80" s="180">
        <f>Vulnerability!AD79</f>
        <v>7.2</v>
      </c>
      <c r="T80" s="180">
        <f>Vulnerability!AG79</f>
        <v>7.6</v>
      </c>
      <c r="U80" s="180">
        <f>Vulnerability!AJ79</f>
        <v>2.9</v>
      </c>
      <c r="V80" s="180">
        <f>Vulnerability!AM79</f>
        <v>0.1</v>
      </c>
      <c r="W80" s="180">
        <f>Vulnerability!AP79</f>
        <v>0.5</v>
      </c>
      <c r="X80" s="188">
        <f>Vulnerability!AQ79</f>
        <v>4.4000000000000004</v>
      </c>
      <c r="Y80" s="186">
        <f>Vulnerability!AR79</f>
        <v>4.8</v>
      </c>
      <c r="Z80" s="186">
        <f t="shared" si="9"/>
        <v>6.3</v>
      </c>
      <c r="AA80" s="189">
        <f>'Lack of Coping Capacity'!G79</f>
        <v>6.3</v>
      </c>
      <c r="AB80" s="190">
        <f>'Lack of Coping Capacity'!J79</f>
        <v>7.1</v>
      </c>
      <c r="AC80" s="186">
        <f>'Lack of Coping Capacity'!K79</f>
        <v>6.7</v>
      </c>
      <c r="AD80" s="189">
        <f>'Lack of Coping Capacity'!P79</f>
        <v>6.9</v>
      </c>
      <c r="AE80" s="182">
        <f>'Lack of Coping Capacity'!S79</f>
        <v>6.4</v>
      </c>
      <c r="AF80" s="190">
        <f>'Lack of Coping Capacity'!X79</f>
        <v>8.9</v>
      </c>
      <c r="AG80" s="186">
        <f>'Lack of Coping Capacity'!Y79</f>
        <v>7.4</v>
      </c>
      <c r="AH80" s="186">
        <f t="shared" si="10"/>
        <v>7.1</v>
      </c>
      <c r="AI80" s="191">
        <f t="shared" si="11"/>
        <v>6.3</v>
      </c>
    </row>
    <row r="81" spans="1:35" x14ac:dyDescent="0.25">
      <c r="A81" s="141" t="s">
        <v>15</v>
      </c>
      <c r="B81" s="116" t="s">
        <v>398</v>
      </c>
      <c r="C81" s="116" t="s">
        <v>14</v>
      </c>
      <c r="D81" s="98" t="s">
        <v>526</v>
      </c>
      <c r="E81" s="179" t="str">
        <f>'Hazard &amp; Exposure'!S80</f>
        <v>x</v>
      </c>
      <c r="F81" s="179">
        <f>'Hazard &amp; Exposure'!T80</f>
        <v>2.8</v>
      </c>
      <c r="G81" s="179">
        <f>'Hazard &amp; Exposure'!U80</f>
        <v>7.5</v>
      </c>
      <c r="H81" s="184">
        <f>'Hazard &amp; Exposure'!V80</f>
        <v>1</v>
      </c>
      <c r="I81" s="186">
        <f>'Hazard &amp; Exposure'!W80</f>
        <v>4.4000000000000004</v>
      </c>
      <c r="J81" s="185">
        <f>'Hazard &amp; Exposure'!AC80</f>
        <v>5</v>
      </c>
      <c r="K81" s="184">
        <f>'Hazard &amp; Exposure'!Z80</f>
        <v>10</v>
      </c>
      <c r="L81" s="186">
        <f>'Hazard &amp; Exposure'!AD80</f>
        <v>7.5</v>
      </c>
      <c r="M81" s="186">
        <f t="shared" si="8"/>
        <v>6.2</v>
      </c>
      <c r="N81" s="187">
        <f>Vulnerability!F80</f>
        <v>4.3</v>
      </c>
      <c r="O81" s="181">
        <f>Vulnerability!I80</f>
        <v>4.5999999999999996</v>
      </c>
      <c r="P81" s="188">
        <f>Vulnerability!P80</f>
        <v>3.7</v>
      </c>
      <c r="Q81" s="186">
        <f>Vulnerability!Q80</f>
        <v>4.2</v>
      </c>
      <c r="R81" s="187">
        <f>Vulnerability!V80</f>
        <v>0</v>
      </c>
      <c r="S81" s="180">
        <f>Vulnerability!AD80</f>
        <v>6</v>
      </c>
      <c r="T81" s="180">
        <f>Vulnerability!AG80</f>
        <v>6.4</v>
      </c>
      <c r="U81" s="180">
        <f>Vulnerability!AJ80</f>
        <v>0.2</v>
      </c>
      <c r="V81" s="180">
        <f>Vulnerability!AM80</f>
        <v>0</v>
      </c>
      <c r="W81" s="180" t="str">
        <f>Vulnerability!AP80</f>
        <v>x</v>
      </c>
      <c r="X81" s="188">
        <f>Vulnerability!AQ80</f>
        <v>3.8</v>
      </c>
      <c r="Y81" s="186">
        <f>Vulnerability!AR80</f>
        <v>2.1</v>
      </c>
      <c r="Z81" s="186">
        <f t="shared" si="9"/>
        <v>3.2</v>
      </c>
      <c r="AA81" s="189">
        <f>'Lack of Coping Capacity'!G80</f>
        <v>6.3</v>
      </c>
      <c r="AB81" s="190">
        <f>'Lack of Coping Capacity'!J80</f>
        <v>7.1</v>
      </c>
      <c r="AC81" s="186">
        <f>'Lack of Coping Capacity'!K80</f>
        <v>6.7</v>
      </c>
      <c r="AD81" s="189">
        <f>'Lack of Coping Capacity'!P80</f>
        <v>3.9</v>
      </c>
      <c r="AE81" s="182">
        <f>'Lack of Coping Capacity'!S80</f>
        <v>4.5999999999999996</v>
      </c>
      <c r="AF81" s="190">
        <f>'Lack of Coping Capacity'!X80</f>
        <v>7.3</v>
      </c>
      <c r="AG81" s="186">
        <f>'Lack of Coping Capacity'!Y80</f>
        <v>5.3</v>
      </c>
      <c r="AH81" s="186">
        <f t="shared" si="10"/>
        <v>6</v>
      </c>
      <c r="AI81" s="191">
        <f t="shared" si="11"/>
        <v>4.9000000000000004</v>
      </c>
    </row>
    <row r="82" spans="1:35" x14ac:dyDescent="0.25">
      <c r="A82" s="141" t="s">
        <v>15</v>
      </c>
      <c r="B82" s="116" t="s">
        <v>399</v>
      </c>
      <c r="C82" s="116" t="s">
        <v>14</v>
      </c>
      <c r="D82" s="98" t="s">
        <v>527</v>
      </c>
      <c r="E82" s="179">
        <f>'Hazard &amp; Exposure'!S81</f>
        <v>2.5</v>
      </c>
      <c r="F82" s="179">
        <f>'Hazard &amp; Exposure'!T81</f>
        <v>9</v>
      </c>
      <c r="G82" s="179">
        <f>'Hazard &amp; Exposure'!U81</f>
        <v>5.3</v>
      </c>
      <c r="H82" s="184">
        <f>'Hazard &amp; Exposure'!V81</f>
        <v>1.5</v>
      </c>
      <c r="I82" s="186">
        <f>'Hazard &amp; Exposure'!W81</f>
        <v>5.5</v>
      </c>
      <c r="J82" s="185">
        <f>'Hazard &amp; Exposure'!AC81</f>
        <v>5</v>
      </c>
      <c r="K82" s="184">
        <f>'Hazard &amp; Exposure'!Z81</f>
        <v>10</v>
      </c>
      <c r="L82" s="186">
        <f>'Hazard &amp; Exposure'!AD81</f>
        <v>7.5</v>
      </c>
      <c r="M82" s="186">
        <f t="shared" si="8"/>
        <v>6.6</v>
      </c>
      <c r="N82" s="187">
        <f>Vulnerability!F81</f>
        <v>10</v>
      </c>
      <c r="O82" s="181">
        <f>Vulnerability!I81</f>
        <v>6.9</v>
      </c>
      <c r="P82" s="188">
        <f>Vulnerability!P81</f>
        <v>3.7</v>
      </c>
      <c r="Q82" s="186">
        <f>Vulnerability!Q81</f>
        <v>7.7</v>
      </c>
      <c r="R82" s="187">
        <f>Vulnerability!V81</f>
        <v>0</v>
      </c>
      <c r="S82" s="180">
        <f>Vulnerability!AD81</f>
        <v>6.3</v>
      </c>
      <c r="T82" s="180">
        <f>Vulnerability!AG81</f>
        <v>9.5</v>
      </c>
      <c r="U82" s="180">
        <f>Vulnerability!AJ81</f>
        <v>5.7</v>
      </c>
      <c r="V82" s="180">
        <f>Vulnerability!AM81</f>
        <v>0.3</v>
      </c>
      <c r="W82" s="180">
        <f>Vulnerability!AP81</f>
        <v>1.1000000000000001</v>
      </c>
      <c r="X82" s="188">
        <f>Vulnerability!AQ81</f>
        <v>5.7</v>
      </c>
      <c r="Y82" s="186">
        <f>Vulnerability!AR81</f>
        <v>3.4</v>
      </c>
      <c r="Z82" s="186">
        <f t="shared" si="9"/>
        <v>6</v>
      </c>
      <c r="AA82" s="189">
        <f>'Lack of Coping Capacity'!G81</f>
        <v>6.3</v>
      </c>
      <c r="AB82" s="190">
        <f>'Lack of Coping Capacity'!J81</f>
        <v>7.1</v>
      </c>
      <c r="AC82" s="186">
        <f>'Lack of Coping Capacity'!K81</f>
        <v>6.7</v>
      </c>
      <c r="AD82" s="189">
        <f>'Lack of Coping Capacity'!P81</f>
        <v>6.9</v>
      </c>
      <c r="AE82" s="182">
        <f>'Lack of Coping Capacity'!S81</f>
        <v>5.3</v>
      </c>
      <c r="AF82" s="190">
        <f>'Lack of Coping Capacity'!X81</f>
        <v>9.1</v>
      </c>
      <c r="AG82" s="186">
        <f>'Lack of Coping Capacity'!Y81</f>
        <v>7.1</v>
      </c>
      <c r="AH82" s="186">
        <f t="shared" si="10"/>
        <v>6.9</v>
      </c>
      <c r="AI82" s="191">
        <f t="shared" si="11"/>
        <v>6.5</v>
      </c>
    </row>
    <row r="83" spans="1:35" x14ac:dyDescent="0.25">
      <c r="A83" s="141" t="s">
        <v>15</v>
      </c>
      <c r="B83" s="116" t="s">
        <v>400</v>
      </c>
      <c r="C83" s="116" t="s">
        <v>14</v>
      </c>
      <c r="D83" s="98" t="s">
        <v>528</v>
      </c>
      <c r="E83" s="179">
        <f>'Hazard &amp; Exposure'!S82</f>
        <v>1.3</v>
      </c>
      <c r="F83" s="179">
        <f>'Hazard &amp; Exposure'!T82</f>
        <v>7</v>
      </c>
      <c r="G83" s="179">
        <f>'Hazard &amp; Exposure'!U82</f>
        <v>6.1</v>
      </c>
      <c r="H83" s="184">
        <f>'Hazard &amp; Exposure'!V82</f>
        <v>0.5</v>
      </c>
      <c r="I83" s="186">
        <f>'Hazard &amp; Exposure'!W82</f>
        <v>4.3</v>
      </c>
      <c r="J83" s="185">
        <f>'Hazard &amp; Exposure'!AC82</f>
        <v>7</v>
      </c>
      <c r="K83" s="184">
        <f>'Hazard &amp; Exposure'!Z82</f>
        <v>10</v>
      </c>
      <c r="L83" s="186">
        <f>'Hazard &amp; Exposure'!AD82</f>
        <v>8.5</v>
      </c>
      <c r="M83" s="186">
        <f t="shared" si="8"/>
        <v>6.9</v>
      </c>
      <c r="N83" s="187">
        <f>Vulnerability!F82</f>
        <v>6.9</v>
      </c>
      <c r="O83" s="181">
        <f>Vulnerability!I82</f>
        <v>5.8</v>
      </c>
      <c r="P83" s="188">
        <f>Vulnerability!P82</f>
        <v>3.7</v>
      </c>
      <c r="Q83" s="186">
        <f>Vulnerability!Q82</f>
        <v>5.8</v>
      </c>
      <c r="R83" s="187">
        <f>Vulnerability!V82</f>
        <v>0</v>
      </c>
      <c r="S83" s="180">
        <f>Vulnerability!AD82</f>
        <v>6.5</v>
      </c>
      <c r="T83" s="180">
        <f>Vulnerability!AG82</f>
        <v>8.1999999999999993</v>
      </c>
      <c r="U83" s="180">
        <f>Vulnerability!AJ82</f>
        <v>3</v>
      </c>
      <c r="V83" s="180">
        <f>Vulnerability!AM82</f>
        <v>0.1</v>
      </c>
      <c r="W83" s="180">
        <f>Vulnerability!AP82</f>
        <v>3.3</v>
      </c>
      <c r="X83" s="188">
        <f>Vulnerability!AQ82</f>
        <v>4.9000000000000004</v>
      </c>
      <c r="Y83" s="186">
        <f>Vulnerability!AR82</f>
        <v>2.8</v>
      </c>
      <c r="Z83" s="186">
        <f t="shared" si="9"/>
        <v>4.5</v>
      </c>
      <c r="AA83" s="189">
        <f>'Lack of Coping Capacity'!G82</f>
        <v>6.3</v>
      </c>
      <c r="AB83" s="190">
        <f>'Lack of Coping Capacity'!J82</f>
        <v>7.1</v>
      </c>
      <c r="AC83" s="186">
        <f>'Lack of Coping Capacity'!K82</f>
        <v>6.7</v>
      </c>
      <c r="AD83" s="189">
        <f>'Lack of Coping Capacity'!P82</f>
        <v>6.1</v>
      </c>
      <c r="AE83" s="182">
        <f>'Lack of Coping Capacity'!S82</f>
        <v>7.7</v>
      </c>
      <c r="AF83" s="190">
        <f>'Lack of Coping Capacity'!X82</f>
        <v>8.8000000000000007</v>
      </c>
      <c r="AG83" s="186">
        <f>'Lack of Coping Capacity'!Y82</f>
        <v>7.5</v>
      </c>
      <c r="AH83" s="186">
        <f t="shared" si="10"/>
        <v>7.1</v>
      </c>
      <c r="AI83" s="191">
        <f t="shared" si="11"/>
        <v>6</v>
      </c>
    </row>
    <row r="84" spans="1:35" x14ac:dyDescent="0.25">
      <c r="A84" s="141" t="s">
        <v>15</v>
      </c>
      <c r="B84" s="116" t="s">
        <v>402</v>
      </c>
      <c r="C84" s="116" t="s">
        <v>14</v>
      </c>
      <c r="D84" s="98" t="s">
        <v>530</v>
      </c>
      <c r="E84" s="179">
        <f>'Hazard &amp; Exposure'!S83</f>
        <v>2.5</v>
      </c>
      <c r="F84" s="179">
        <f>'Hazard &amp; Exposure'!T83</f>
        <v>6.4</v>
      </c>
      <c r="G84" s="179">
        <f>'Hazard &amp; Exposure'!U83</f>
        <v>4.4000000000000004</v>
      </c>
      <c r="H84" s="184">
        <f>'Hazard &amp; Exposure'!V83</f>
        <v>1</v>
      </c>
      <c r="I84" s="186">
        <f>'Hazard &amp; Exposure'!W83</f>
        <v>3.9</v>
      </c>
      <c r="J84" s="185">
        <f>'Hazard &amp; Exposure'!AC83</f>
        <v>8</v>
      </c>
      <c r="K84" s="184">
        <f>'Hazard &amp; Exposure'!Z83</f>
        <v>10</v>
      </c>
      <c r="L84" s="186">
        <f>'Hazard &amp; Exposure'!AD83</f>
        <v>8</v>
      </c>
      <c r="M84" s="186">
        <f t="shared" si="8"/>
        <v>6.4</v>
      </c>
      <c r="N84" s="187">
        <f>Vulnerability!F83</f>
        <v>8.6999999999999993</v>
      </c>
      <c r="O84" s="181">
        <f>Vulnerability!I83</f>
        <v>7.8</v>
      </c>
      <c r="P84" s="188">
        <f>Vulnerability!P83</f>
        <v>3.7</v>
      </c>
      <c r="Q84" s="186">
        <f>Vulnerability!Q83</f>
        <v>7.2</v>
      </c>
      <c r="R84" s="187">
        <f>Vulnerability!V83</f>
        <v>0</v>
      </c>
      <c r="S84" s="180">
        <f>Vulnerability!AD83</f>
        <v>6.1</v>
      </c>
      <c r="T84" s="180">
        <f>Vulnerability!AG83</f>
        <v>8</v>
      </c>
      <c r="U84" s="180">
        <f>Vulnerability!AJ83</f>
        <v>3.1</v>
      </c>
      <c r="V84" s="180">
        <f>Vulnerability!AM83</f>
        <v>0.1</v>
      </c>
      <c r="W84" s="180">
        <f>Vulnerability!AP83</f>
        <v>3.6</v>
      </c>
      <c r="X84" s="188">
        <f>Vulnerability!AQ83</f>
        <v>4.8</v>
      </c>
      <c r="Y84" s="186">
        <f>Vulnerability!AR83</f>
        <v>2.7</v>
      </c>
      <c r="Z84" s="186">
        <f t="shared" si="9"/>
        <v>5.4</v>
      </c>
      <c r="AA84" s="189">
        <f>'Lack of Coping Capacity'!G83</f>
        <v>6.3</v>
      </c>
      <c r="AB84" s="190">
        <f>'Lack of Coping Capacity'!J83</f>
        <v>7.1</v>
      </c>
      <c r="AC84" s="186">
        <f>'Lack of Coping Capacity'!K83</f>
        <v>6.7</v>
      </c>
      <c r="AD84" s="189">
        <f>'Lack of Coping Capacity'!P83</f>
        <v>6.4</v>
      </c>
      <c r="AE84" s="182">
        <f>'Lack of Coping Capacity'!S83</f>
        <v>4.9000000000000004</v>
      </c>
      <c r="AF84" s="190">
        <f>'Lack of Coping Capacity'!X83</f>
        <v>9.1</v>
      </c>
      <c r="AG84" s="186">
        <f>'Lack of Coping Capacity'!Y83</f>
        <v>6.8</v>
      </c>
      <c r="AH84" s="186">
        <f t="shared" si="10"/>
        <v>6.8</v>
      </c>
      <c r="AI84" s="191">
        <f t="shared" si="11"/>
        <v>6.2</v>
      </c>
    </row>
    <row r="85" spans="1:35" x14ac:dyDescent="0.25">
      <c r="A85" s="141" t="s">
        <v>15</v>
      </c>
      <c r="B85" s="116" t="s">
        <v>404</v>
      </c>
      <c r="C85" s="116" t="s">
        <v>14</v>
      </c>
      <c r="D85" s="98" t="s">
        <v>532</v>
      </c>
      <c r="E85" s="179">
        <f>'Hazard &amp; Exposure'!S84</f>
        <v>2.5</v>
      </c>
      <c r="F85" s="179">
        <f>'Hazard &amp; Exposure'!T84</f>
        <v>5.7</v>
      </c>
      <c r="G85" s="179">
        <f>'Hazard &amp; Exposure'!U84</f>
        <v>4.0999999999999996</v>
      </c>
      <c r="H85" s="184">
        <f>'Hazard &amp; Exposure'!V84</f>
        <v>0.5</v>
      </c>
      <c r="I85" s="186">
        <f>'Hazard &amp; Exposure'!W84</f>
        <v>3.4</v>
      </c>
      <c r="J85" s="185">
        <f>'Hazard &amp; Exposure'!AC84</f>
        <v>5</v>
      </c>
      <c r="K85" s="184">
        <f>'Hazard &amp; Exposure'!Z84</f>
        <v>10</v>
      </c>
      <c r="L85" s="186">
        <f>'Hazard &amp; Exposure'!AD84</f>
        <v>7.5</v>
      </c>
      <c r="M85" s="186">
        <f t="shared" si="8"/>
        <v>5.8</v>
      </c>
      <c r="N85" s="187">
        <f>Vulnerability!F84</f>
        <v>10</v>
      </c>
      <c r="O85" s="181">
        <f>Vulnerability!I84</f>
        <v>6.6</v>
      </c>
      <c r="P85" s="188">
        <f>Vulnerability!P84</f>
        <v>3.7</v>
      </c>
      <c r="Q85" s="186">
        <f>Vulnerability!Q84</f>
        <v>7.6</v>
      </c>
      <c r="R85" s="187">
        <f>Vulnerability!V84</f>
        <v>0</v>
      </c>
      <c r="S85" s="180">
        <f>Vulnerability!AD84</f>
        <v>4.7</v>
      </c>
      <c r="T85" s="180">
        <f>Vulnerability!AG84</f>
        <v>8.8000000000000007</v>
      </c>
      <c r="U85" s="180">
        <f>Vulnerability!AJ84</f>
        <v>4.4000000000000004</v>
      </c>
      <c r="V85" s="180">
        <f>Vulnerability!AM84</f>
        <v>0.1</v>
      </c>
      <c r="W85" s="180">
        <f>Vulnerability!AP84</f>
        <v>4.5</v>
      </c>
      <c r="X85" s="188">
        <f>Vulnerability!AQ84</f>
        <v>5.2</v>
      </c>
      <c r="Y85" s="186">
        <f>Vulnerability!AR84</f>
        <v>3</v>
      </c>
      <c r="Z85" s="186">
        <f t="shared" si="9"/>
        <v>5.8</v>
      </c>
      <c r="AA85" s="189">
        <f>'Lack of Coping Capacity'!G84</f>
        <v>6.3</v>
      </c>
      <c r="AB85" s="190">
        <f>'Lack of Coping Capacity'!J84</f>
        <v>7.1</v>
      </c>
      <c r="AC85" s="186">
        <f>'Lack of Coping Capacity'!K84</f>
        <v>6.7</v>
      </c>
      <c r="AD85" s="189">
        <f>'Lack of Coping Capacity'!P84</f>
        <v>6.9</v>
      </c>
      <c r="AE85" s="182">
        <f>'Lack of Coping Capacity'!S84</f>
        <v>8</v>
      </c>
      <c r="AF85" s="190">
        <f>'Lack of Coping Capacity'!X84</f>
        <v>9.1</v>
      </c>
      <c r="AG85" s="186">
        <f>'Lack of Coping Capacity'!Y84</f>
        <v>8</v>
      </c>
      <c r="AH85" s="186">
        <f t="shared" si="10"/>
        <v>7.4</v>
      </c>
      <c r="AI85" s="191">
        <f t="shared" si="11"/>
        <v>6.3</v>
      </c>
    </row>
    <row r="86" spans="1:35" x14ac:dyDescent="0.25">
      <c r="A86" s="141" t="s">
        <v>15</v>
      </c>
      <c r="B86" s="116" t="s">
        <v>401</v>
      </c>
      <c r="C86" s="116" t="s">
        <v>14</v>
      </c>
      <c r="D86" s="98" t="s">
        <v>529</v>
      </c>
      <c r="E86" s="179">
        <f>'Hazard &amp; Exposure'!S85</f>
        <v>1.3</v>
      </c>
      <c r="F86" s="179">
        <f>'Hazard &amp; Exposure'!T85</f>
        <v>8.5</v>
      </c>
      <c r="G86" s="179">
        <f>'Hazard &amp; Exposure'!U85</f>
        <v>5.6</v>
      </c>
      <c r="H86" s="184">
        <f>'Hazard &amp; Exposure'!V85</f>
        <v>0.5</v>
      </c>
      <c r="I86" s="186">
        <f>'Hazard &amp; Exposure'!W85</f>
        <v>4.9000000000000004</v>
      </c>
      <c r="J86" s="185">
        <f>'Hazard &amp; Exposure'!AC85</f>
        <v>4</v>
      </c>
      <c r="K86" s="184">
        <f>'Hazard &amp; Exposure'!Z85</f>
        <v>10</v>
      </c>
      <c r="L86" s="186">
        <f>'Hazard &amp; Exposure'!AD85</f>
        <v>7</v>
      </c>
      <c r="M86" s="186">
        <f t="shared" si="8"/>
        <v>6.1</v>
      </c>
      <c r="N86" s="187">
        <f>Vulnerability!F85</f>
        <v>10</v>
      </c>
      <c r="O86" s="181">
        <f>Vulnerability!I85</f>
        <v>5.7</v>
      </c>
      <c r="P86" s="188">
        <f>Vulnerability!P85</f>
        <v>3.7</v>
      </c>
      <c r="Q86" s="186">
        <f>Vulnerability!Q85</f>
        <v>7.4</v>
      </c>
      <c r="R86" s="187">
        <f>Vulnerability!V85</f>
        <v>0</v>
      </c>
      <c r="S86" s="180">
        <f>Vulnerability!AD85</f>
        <v>5.8</v>
      </c>
      <c r="T86" s="180">
        <f>Vulnerability!AG85</f>
        <v>8.6999999999999993</v>
      </c>
      <c r="U86" s="180">
        <f>Vulnerability!AJ85</f>
        <v>3.7</v>
      </c>
      <c r="V86" s="180">
        <f>Vulnerability!AM85</f>
        <v>0.1</v>
      </c>
      <c r="W86" s="180">
        <f>Vulnerability!AP85</f>
        <v>3.9</v>
      </c>
      <c r="X86" s="188">
        <f>Vulnerability!AQ85</f>
        <v>5.0999999999999996</v>
      </c>
      <c r="Y86" s="186">
        <f>Vulnerability!AR85</f>
        <v>2.9</v>
      </c>
      <c r="Z86" s="186">
        <f t="shared" si="9"/>
        <v>5.6</v>
      </c>
      <c r="AA86" s="189">
        <f>'Lack of Coping Capacity'!G85</f>
        <v>6.3</v>
      </c>
      <c r="AB86" s="190">
        <f>'Lack of Coping Capacity'!J85</f>
        <v>7.1</v>
      </c>
      <c r="AC86" s="186">
        <f>'Lack of Coping Capacity'!K85</f>
        <v>6.7</v>
      </c>
      <c r="AD86" s="189">
        <f>'Lack of Coping Capacity'!P85</f>
        <v>6.9</v>
      </c>
      <c r="AE86" s="182">
        <f>'Lack of Coping Capacity'!S85</f>
        <v>7.5</v>
      </c>
      <c r="AF86" s="190">
        <f>'Lack of Coping Capacity'!X85</f>
        <v>9.5</v>
      </c>
      <c r="AG86" s="186">
        <f>'Lack of Coping Capacity'!Y85</f>
        <v>8</v>
      </c>
      <c r="AH86" s="186">
        <f t="shared" si="10"/>
        <v>7.4</v>
      </c>
      <c r="AI86" s="191">
        <f t="shared" si="11"/>
        <v>6.3</v>
      </c>
    </row>
    <row r="87" spans="1:35" x14ac:dyDescent="0.25">
      <c r="A87" s="141" t="s">
        <v>15</v>
      </c>
      <c r="B87" s="116" t="s">
        <v>403</v>
      </c>
      <c r="C87" s="116" t="s">
        <v>14</v>
      </c>
      <c r="D87" s="98" t="s">
        <v>531</v>
      </c>
      <c r="E87" s="179" t="str">
        <f>'Hazard &amp; Exposure'!S86</f>
        <v>x</v>
      </c>
      <c r="F87" s="179">
        <f>'Hazard &amp; Exposure'!T86</f>
        <v>7</v>
      </c>
      <c r="G87" s="179">
        <f>'Hazard &amp; Exposure'!U86</f>
        <v>5.9</v>
      </c>
      <c r="H87" s="184">
        <f>'Hazard &amp; Exposure'!V86</f>
        <v>1</v>
      </c>
      <c r="I87" s="186">
        <f>'Hazard &amp; Exposure'!W86</f>
        <v>5.0999999999999996</v>
      </c>
      <c r="J87" s="185">
        <f>'Hazard &amp; Exposure'!AC86</f>
        <v>4</v>
      </c>
      <c r="K87" s="184">
        <f>'Hazard &amp; Exposure'!Z86</f>
        <v>10</v>
      </c>
      <c r="L87" s="186">
        <f>'Hazard &amp; Exposure'!AD86</f>
        <v>7</v>
      </c>
      <c r="M87" s="186">
        <f t="shared" si="8"/>
        <v>6.1</v>
      </c>
      <c r="N87" s="187">
        <f>Vulnerability!F86</f>
        <v>6</v>
      </c>
      <c r="O87" s="181">
        <f>Vulnerability!I86</f>
        <v>5.3</v>
      </c>
      <c r="P87" s="188">
        <f>Vulnerability!P86</f>
        <v>3.7</v>
      </c>
      <c r="Q87" s="186">
        <f>Vulnerability!Q86</f>
        <v>5.3</v>
      </c>
      <c r="R87" s="187">
        <f>Vulnerability!V86</f>
        <v>0</v>
      </c>
      <c r="S87" s="180">
        <f>Vulnerability!AD86</f>
        <v>5.0999999999999996</v>
      </c>
      <c r="T87" s="180">
        <f>Vulnerability!AG86</f>
        <v>5.2</v>
      </c>
      <c r="U87" s="180">
        <f>Vulnerability!AJ86</f>
        <v>0</v>
      </c>
      <c r="V87" s="180">
        <f>Vulnerability!AM86</f>
        <v>0</v>
      </c>
      <c r="W87" s="180" t="str">
        <f>Vulnerability!AP86</f>
        <v>x</v>
      </c>
      <c r="X87" s="188">
        <f>Vulnerability!AQ86</f>
        <v>3</v>
      </c>
      <c r="Y87" s="186">
        <f>Vulnerability!AR86</f>
        <v>1.6</v>
      </c>
      <c r="Z87" s="186">
        <f t="shared" si="9"/>
        <v>3.7</v>
      </c>
      <c r="AA87" s="189">
        <f>'Lack of Coping Capacity'!G86</f>
        <v>6.3</v>
      </c>
      <c r="AB87" s="190">
        <f>'Lack of Coping Capacity'!J86</f>
        <v>7.1</v>
      </c>
      <c r="AC87" s="186">
        <f>'Lack of Coping Capacity'!K86</f>
        <v>6.7</v>
      </c>
      <c r="AD87" s="189">
        <f>'Lack of Coping Capacity'!P86</f>
        <v>5.3</v>
      </c>
      <c r="AE87" s="182">
        <f>'Lack of Coping Capacity'!S86</f>
        <v>7.4</v>
      </c>
      <c r="AF87" s="190">
        <f>'Lack of Coping Capacity'!X86</f>
        <v>7.7</v>
      </c>
      <c r="AG87" s="186">
        <f>'Lack of Coping Capacity'!Y86</f>
        <v>6.8</v>
      </c>
      <c r="AH87" s="186">
        <f t="shared" si="10"/>
        <v>6.8</v>
      </c>
      <c r="AI87" s="191">
        <f t="shared" si="11"/>
        <v>5.4</v>
      </c>
    </row>
    <row r="88" spans="1:35" x14ac:dyDescent="0.25">
      <c r="A88" s="141" t="s">
        <v>15</v>
      </c>
      <c r="B88" s="116" t="s">
        <v>405</v>
      </c>
      <c r="C88" s="116" t="s">
        <v>14</v>
      </c>
      <c r="D88" s="98" t="s">
        <v>533</v>
      </c>
      <c r="E88" s="179" t="str">
        <f>'Hazard &amp; Exposure'!S87</f>
        <v>x</v>
      </c>
      <c r="F88" s="179">
        <f>'Hazard &amp; Exposure'!T87</f>
        <v>5.2</v>
      </c>
      <c r="G88" s="179">
        <f>'Hazard &amp; Exposure'!U87</f>
        <v>3.3</v>
      </c>
      <c r="H88" s="184">
        <f>'Hazard &amp; Exposure'!V87</f>
        <v>1</v>
      </c>
      <c r="I88" s="186">
        <f>'Hazard &amp; Exposure'!W87</f>
        <v>3.4</v>
      </c>
      <c r="J88" s="185">
        <f>'Hazard &amp; Exposure'!AC87</f>
        <v>4</v>
      </c>
      <c r="K88" s="184">
        <f>'Hazard &amp; Exposure'!Z87</f>
        <v>10</v>
      </c>
      <c r="L88" s="186">
        <f>'Hazard &amp; Exposure'!AD87</f>
        <v>7</v>
      </c>
      <c r="M88" s="186">
        <f t="shared" si="8"/>
        <v>5.5</v>
      </c>
      <c r="N88" s="187">
        <f>Vulnerability!F87</f>
        <v>5.5</v>
      </c>
      <c r="O88" s="181">
        <f>Vulnerability!I87</f>
        <v>4.2</v>
      </c>
      <c r="P88" s="188">
        <f>Vulnerability!P87</f>
        <v>3.7</v>
      </c>
      <c r="Q88" s="186">
        <f>Vulnerability!Q87</f>
        <v>4.7</v>
      </c>
      <c r="R88" s="187">
        <f>Vulnerability!V87</f>
        <v>0</v>
      </c>
      <c r="S88" s="180">
        <f>Vulnerability!AD87</f>
        <v>4.7</v>
      </c>
      <c r="T88" s="180">
        <f>Vulnerability!AG87</f>
        <v>5.8</v>
      </c>
      <c r="U88" s="180">
        <f>Vulnerability!AJ87</f>
        <v>0.5</v>
      </c>
      <c r="V88" s="180">
        <f>Vulnerability!AM87</f>
        <v>0</v>
      </c>
      <c r="W88" s="180" t="str">
        <f>Vulnerability!AP87</f>
        <v>x</v>
      </c>
      <c r="X88" s="188">
        <f>Vulnerability!AQ87</f>
        <v>3.2</v>
      </c>
      <c r="Y88" s="186">
        <f>Vulnerability!AR87</f>
        <v>1.7</v>
      </c>
      <c r="Z88" s="186">
        <f t="shared" si="9"/>
        <v>3.3</v>
      </c>
      <c r="AA88" s="189">
        <f>'Lack of Coping Capacity'!G87</f>
        <v>6.3</v>
      </c>
      <c r="AB88" s="190">
        <f>'Lack of Coping Capacity'!J87</f>
        <v>7.1</v>
      </c>
      <c r="AC88" s="186">
        <f>'Lack of Coping Capacity'!K87</f>
        <v>6.7</v>
      </c>
      <c r="AD88" s="189">
        <f>'Lack of Coping Capacity'!P87</f>
        <v>5.4</v>
      </c>
      <c r="AE88" s="182">
        <f>'Lack of Coping Capacity'!S87</f>
        <v>5.9</v>
      </c>
      <c r="AF88" s="190">
        <f>'Lack of Coping Capacity'!X87</f>
        <v>7.9</v>
      </c>
      <c r="AG88" s="186">
        <f>'Lack of Coping Capacity'!Y87</f>
        <v>6.4</v>
      </c>
      <c r="AH88" s="186">
        <f t="shared" si="10"/>
        <v>6.6</v>
      </c>
      <c r="AI88" s="191">
        <f t="shared" si="11"/>
        <v>4.9000000000000004</v>
      </c>
    </row>
    <row r="89" spans="1:35" x14ac:dyDescent="0.25">
      <c r="A89" s="141" t="s">
        <v>15</v>
      </c>
      <c r="B89" s="116" t="s">
        <v>406</v>
      </c>
      <c r="C89" s="116" t="s">
        <v>14</v>
      </c>
      <c r="D89" s="98" t="s">
        <v>534</v>
      </c>
      <c r="E89" s="179" t="str">
        <f>'Hazard &amp; Exposure'!S88</f>
        <v>x</v>
      </c>
      <c r="F89" s="179">
        <f>'Hazard &amp; Exposure'!T88</f>
        <v>9</v>
      </c>
      <c r="G89" s="179">
        <f>'Hazard &amp; Exposure'!U88</f>
        <v>0.8</v>
      </c>
      <c r="H89" s="184">
        <f>'Hazard &amp; Exposure'!V88</f>
        <v>1</v>
      </c>
      <c r="I89" s="186">
        <f>'Hazard &amp; Exposure'!W88</f>
        <v>5.0999999999999996</v>
      </c>
      <c r="J89" s="185">
        <f>'Hazard &amp; Exposure'!AC88</f>
        <v>6</v>
      </c>
      <c r="K89" s="184">
        <f>'Hazard &amp; Exposure'!Z88</f>
        <v>10</v>
      </c>
      <c r="L89" s="186">
        <f>'Hazard &amp; Exposure'!AD88</f>
        <v>8</v>
      </c>
      <c r="M89" s="186">
        <f t="shared" si="8"/>
        <v>6.8</v>
      </c>
      <c r="N89" s="187">
        <f>Vulnerability!F88</f>
        <v>2.4</v>
      </c>
      <c r="O89" s="181">
        <f>Vulnerability!I88</f>
        <v>4.8</v>
      </c>
      <c r="P89" s="188">
        <f>Vulnerability!P88</f>
        <v>3.7</v>
      </c>
      <c r="Q89" s="186">
        <f>Vulnerability!Q88</f>
        <v>3.3</v>
      </c>
      <c r="R89" s="187">
        <f>Vulnerability!V88</f>
        <v>0</v>
      </c>
      <c r="S89" s="180">
        <f>Vulnerability!AD88</f>
        <v>7</v>
      </c>
      <c r="T89" s="180">
        <f>Vulnerability!AG88</f>
        <v>4.5999999999999996</v>
      </c>
      <c r="U89" s="180">
        <f>Vulnerability!AJ88</f>
        <v>0.1</v>
      </c>
      <c r="V89" s="180">
        <f>Vulnerability!AM88</f>
        <v>0</v>
      </c>
      <c r="W89" s="180" t="str">
        <f>Vulnerability!AP88</f>
        <v>x</v>
      </c>
      <c r="X89" s="188">
        <f>Vulnerability!AQ88</f>
        <v>3.5</v>
      </c>
      <c r="Y89" s="186">
        <f>Vulnerability!AR88</f>
        <v>1.9</v>
      </c>
      <c r="Z89" s="186">
        <f t="shared" si="9"/>
        <v>2.6</v>
      </c>
      <c r="AA89" s="189">
        <f>'Lack of Coping Capacity'!G88</f>
        <v>6.3</v>
      </c>
      <c r="AB89" s="190">
        <f>'Lack of Coping Capacity'!J88</f>
        <v>7.1</v>
      </c>
      <c r="AC89" s="186">
        <f>'Lack of Coping Capacity'!K88</f>
        <v>6.7</v>
      </c>
      <c r="AD89" s="189">
        <f>'Lack of Coping Capacity'!P88</f>
        <v>3.9</v>
      </c>
      <c r="AE89" s="182">
        <f>'Lack of Coping Capacity'!S88</f>
        <v>7.9</v>
      </c>
      <c r="AF89" s="190">
        <f>'Lack of Coping Capacity'!X88</f>
        <v>7.4</v>
      </c>
      <c r="AG89" s="186">
        <f>'Lack of Coping Capacity'!Y88</f>
        <v>6.4</v>
      </c>
      <c r="AH89" s="186">
        <f t="shared" si="10"/>
        <v>6.6</v>
      </c>
      <c r="AI89" s="191">
        <f t="shared" si="11"/>
        <v>4.9000000000000004</v>
      </c>
    </row>
    <row r="90" spans="1:35" x14ac:dyDescent="0.25">
      <c r="A90" s="141" t="s">
        <v>15</v>
      </c>
      <c r="B90" s="116" t="s">
        <v>407</v>
      </c>
      <c r="C90" s="116" t="s">
        <v>14</v>
      </c>
      <c r="D90" s="98" t="s">
        <v>535</v>
      </c>
      <c r="E90" s="179" t="str">
        <f>'Hazard &amp; Exposure'!S89</f>
        <v>x</v>
      </c>
      <c r="F90" s="179">
        <f>'Hazard &amp; Exposure'!T89</f>
        <v>6.1</v>
      </c>
      <c r="G90" s="179">
        <f>'Hazard &amp; Exposure'!U89</f>
        <v>3.1</v>
      </c>
      <c r="H90" s="184">
        <f>'Hazard &amp; Exposure'!V89</f>
        <v>2.2000000000000002</v>
      </c>
      <c r="I90" s="186">
        <f>'Hazard &amp; Exposure'!W89</f>
        <v>4</v>
      </c>
      <c r="J90" s="185">
        <f>'Hazard &amp; Exposure'!AC89</f>
        <v>5</v>
      </c>
      <c r="K90" s="184">
        <f>'Hazard &amp; Exposure'!Z89</f>
        <v>10</v>
      </c>
      <c r="L90" s="186">
        <f>'Hazard &amp; Exposure'!AD89</f>
        <v>7.5</v>
      </c>
      <c r="M90" s="186">
        <f t="shared" si="8"/>
        <v>6</v>
      </c>
      <c r="N90" s="187">
        <f>Vulnerability!F89</f>
        <v>7</v>
      </c>
      <c r="O90" s="181">
        <f>Vulnerability!I89</f>
        <v>6.2</v>
      </c>
      <c r="P90" s="188">
        <f>Vulnerability!P89</f>
        <v>3.7</v>
      </c>
      <c r="Q90" s="186">
        <f>Vulnerability!Q89</f>
        <v>6</v>
      </c>
      <c r="R90" s="187">
        <f>Vulnerability!V89</f>
        <v>0</v>
      </c>
      <c r="S90" s="180">
        <f>Vulnerability!AD89</f>
        <v>6.6</v>
      </c>
      <c r="T90" s="180">
        <f>Vulnerability!AG89</f>
        <v>5.5</v>
      </c>
      <c r="U90" s="180">
        <f>Vulnerability!AJ89</f>
        <v>0</v>
      </c>
      <c r="V90" s="180">
        <f>Vulnerability!AM89</f>
        <v>0</v>
      </c>
      <c r="W90" s="180" t="str">
        <f>Vulnerability!AP89</f>
        <v>x</v>
      </c>
      <c r="X90" s="188">
        <f>Vulnerability!AQ89</f>
        <v>3.6</v>
      </c>
      <c r="Y90" s="186">
        <f>Vulnerability!AR89</f>
        <v>2</v>
      </c>
      <c r="Z90" s="186">
        <f t="shared" si="9"/>
        <v>4.3</v>
      </c>
      <c r="AA90" s="189">
        <f>'Lack of Coping Capacity'!G89</f>
        <v>6.3</v>
      </c>
      <c r="AB90" s="190">
        <f>'Lack of Coping Capacity'!J89</f>
        <v>7.1</v>
      </c>
      <c r="AC90" s="186">
        <f>'Lack of Coping Capacity'!K89</f>
        <v>6.7</v>
      </c>
      <c r="AD90" s="189">
        <f>'Lack of Coping Capacity'!P89</f>
        <v>5.7</v>
      </c>
      <c r="AE90" s="182">
        <f>'Lack of Coping Capacity'!S89</f>
        <v>7.5</v>
      </c>
      <c r="AF90" s="190">
        <f>'Lack of Coping Capacity'!X89</f>
        <v>8.4</v>
      </c>
      <c r="AG90" s="186">
        <f>'Lack of Coping Capacity'!Y89</f>
        <v>7.2</v>
      </c>
      <c r="AH90" s="186">
        <f t="shared" si="10"/>
        <v>7</v>
      </c>
      <c r="AI90" s="191">
        <f t="shared" si="11"/>
        <v>5.7</v>
      </c>
    </row>
    <row r="91" spans="1:35" x14ac:dyDescent="0.25">
      <c r="A91" s="141" t="s">
        <v>15</v>
      </c>
      <c r="B91" s="116" t="s">
        <v>13</v>
      </c>
      <c r="C91" s="116" t="s">
        <v>14</v>
      </c>
      <c r="D91" s="98" t="s">
        <v>536</v>
      </c>
      <c r="E91" s="179">
        <f>'Hazard &amp; Exposure'!S90</f>
        <v>1.3</v>
      </c>
      <c r="F91" s="179">
        <f>'Hazard &amp; Exposure'!T90</f>
        <v>6.7</v>
      </c>
      <c r="G91" s="179">
        <f>'Hazard &amp; Exposure'!U90</f>
        <v>2.8</v>
      </c>
      <c r="H91" s="184">
        <f>'Hazard &amp; Exposure'!V90</f>
        <v>1</v>
      </c>
      <c r="I91" s="186">
        <f>'Hazard &amp; Exposure'!W90</f>
        <v>3.3</v>
      </c>
      <c r="J91" s="185">
        <f>'Hazard &amp; Exposure'!AC90</f>
        <v>5</v>
      </c>
      <c r="K91" s="184">
        <f>'Hazard &amp; Exposure'!Z90</f>
        <v>10</v>
      </c>
      <c r="L91" s="186">
        <f>'Hazard &amp; Exposure'!AD90</f>
        <v>7.5</v>
      </c>
      <c r="M91" s="186">
        <f t="shared" si="8"/>
        <v>5.8</v>
      </c>
      <c r="N91" s="187">
        <f>Vulnerability!F90</f>
        <v>8.4</v>
      </c>
      <c r="O91" s="181">
        <f>Vulnerability!I90</f>
        <v>5.5</v>
      </c>
      <c r="P91" s="188">
        <f>Vulnerability!P90</f>
        <v>3.7</v>
      </c>
      <c r="Q91" s="186">
        <f>Vulnerability!Q90</f>
        <v>6.5</v>
      </c>
      <c r="R91" s="187">
        <f>Vulnerability!V90</f>
        <v>0</v>
      </c>
      <c r="S91" s="180">
        <f>Vulnerability!AD90</f>
        <v>5.2</v>
      </c>
      <c r="T91" s="180">
        <f>Vulnerability!AG90</f>
        <v>5.8</v>
      </c>
      <c r="U91" s="180">
        <f>Vulnerability!AJ90</f>
        <v>1.5</v>
      </c>
      <c r="V91" s="180">
        <f>Vulnerability!AM90</f>
        <v>0.1</v>
      </c>
      <c r="W91" s="180">
        <f>Vulnerability!AP90</f>
        <v>1.5</v>
      </c>
      <c r="X91" s="188">
        <f>Vulnerability!AQ90</f>
        <v>3.2</v>
      </c>
      <c r="Y91" s="186">
        <f>Vulnerability!AR90</f>
        <v>1.7</v>
      </c>
      <c r="Z91" s="186">
        <f t="shared" si="9"/>
        <v>4.5</v>
      </c>
      <c r="AA91" s="189">
        <f>'Lack of Coping Capacity'!G90</f>
        <v>6.3</v>
      </c>
      <c r="AB91" s="190">
        <f>'Lack of Coping Capacity'!J90</f>
        <v>7.1</v>
      </c>
      <c r="AC91" s="186">
        <f>'Lack of Coping Capacity'!K90</f>
        <v>6.7</v>
      </c>
      <c r="AD91" s="189">
        <f>'Lack of Coping Capacity'!P90</f>
        <v>6.5</v>
      </c>
      <c r="AE91" s="182">
        <f>'Lack of Coping Capacity'!S90</f>
        <v>9.6</v>
      </c>
      <c r="AF91" s="190">
        <f>'Lack of Coping Capacity'!X90</f>
        <v>8.9</v>
      </c>
      <c r="AG91" s="186">
        <f>'Lack of Coping Capacity'!Y90</f>
        <v>8.3000000000000007</v>
      </c>
      <c r="AH91" s="186">
        <f t="shared" si="10"/>
        <v>7.6</v>
      </c>
      <c r="AI91" s="191">
        <f t="shared" si="11"/>
        <v>5.8</v>
      </c>
    </row>
    <row r="92" spans="1:35" x14ac:dyDescent="0.25">
      <c r="A92" s="141" t="s">
        <v>15</v>
      </c>
      <c r="B92" s="116" t="s">
        <v>408</v>
      </c>
      <c r="C92" s="116" t="s">
        <v>14</v>
      </c>
      <c r="D92" s="98" t="s">
        <v>537</v>
      </c>
      <c r="E92" s="179" t="str">
        <f>'Hazard &amp; Exposure'!S91</f>
        <v>x</v>
      </c>
      <c r="F92" s="179">
        <f>'Hazard &amp; Exposure'!T91</f>
        <v>5</v>
      </c>
      <c r="G92" s="179">
        <f>'Hazard &amp; Exposure'!U91</f>
        <v>5.7</v>
      </c>
      <c r="H92" s="184">
        <f>'Hazard &amp; Exposure'!V91</f>
        <v>1.5</v>
      </c>
      <c r="I92" s="186">
        <f>'Hazard &amp; Exposure'!W91</f>
        <v>4.3</v>
      </c>
      <c r="J92" s="185">
        <f>'Hazard &amp; Exposure'!AC91</f>
        <v>6</v>
      </c>
      <c r="K92" s="184">
        <f>'Hazard &amp; Exposure'!Z91</f>
        <v>10</v>
      </c>
      <c r="L92" s="186">
        <f>'Hazard &amp; Exposure'!AD91</f>
        <v>8</v>
      </c>
      <c r="M92" s="186">
        <f t="shared" si="8"/>
        <v>6.5</v>
      </c>
      <c r="N92" s="187">
        <f>Vulnerability!F91</f>
        <v>4.3</v>
      </c>
      <c r="O92" s="181">
        <f>Vulnerability!I91</f>
        <v>5.5</v>
      </c>
      <c r="P92" s="188">
        <f>Vulnerability!P91</f>
        <v>3.7</v>
      </c>
      <c r="Q92" s="186">
        <f>Vulnerability!Q91</f>
        <v>4.5</v>
      </c>
      <c r="R92" s="187">
        <f>Vulnerability!V91</f>
        <v>0</v>
      </c>
      <c r="S92" s="180">
        <f>Vulnerability!AD91</f>
        <v>5.0999999999999996</v>
      </c>
      <c r="T92" s="180">
        <f>Vulnerability!AG91</f>
        <v>5</v>
      </c>
      <c r="U92" s="180">
        <f>Vulnerability!AJ91</f>
        <v>0.8</v>
      </c>
      <c r="V92" s="180">
        <f>Vulnerability!AM91</f>
        <v>0</v>
      </c>
      <c r="W92" s="180" t="str">
        <f>Vulnerability!AP91</f>
        <v>x</v>
      </c>
      <c r="X92" s="188">
        <f>Vulnerability!AQ91</f>
        <v>3.1</v>
      </c>
      <c r="Y92" s="186">
        <f>Vulnerability!AR91</f>
        <v>1.7</v>
      </c>
      <c r="Z92" s="186">
        <f t="shared" si="9"/>
        <v>3.2</v>
      </c>
      <c r="AA92" s="189">
        <f>'Lack of Coping Capacity'!G91</f>
        <v>6.3</v>
      </c>
      <c r="AB92" s="190">
        <f>'Lack of Coping Capacity'!J91</f>
        <v>7.1</v>
      </c>
      <c r="AC92" s="186">
        <f>'Lack of Coping Capacity'!K91</f>
        <v>6.7</v>
      </c>
      <c r="AD92" s="189">
        <f>'Lack of Coping Capacity'!P91</f>
        <v>4.7</v>
      </c>
      <c r="AE92" s="182">
        <f>'Lack of Coping Capacity'!S91</f>
        <v>7.5</v>
      </c>
      <c r="AF92" s="190">
        <f>'Lack of Coping Capacity'!X91</f>
        <v>7.9</v>
      </c>
      <c r="AG92" s="186">
        <f>'Lack of Coping Capacity'!Y91</f>
        <v>6.7</v>
      </c>
      <c r="AH92" s="186">
        <f t="shared" si="10"/>
        <v>6.7</v>
      </c>
      <c r="AI92" s="191">
        <f t="shared" si="11"/>
        <v>5.2</v>
      </c>
    </row>
    <row r="93" spans="1:35" x14ac:dyDescent="0.25">
      <c r="A93" s="141" t="s">
        <v>15</v>
      </c>
      <c r="B93" s="116" t="s">
        <v>409</v>
      </c>
      <c r="C93" s="116" t="s">
        <v>14</v>
      </c>
      <c r="D93" s="98" t="s">
        <v>538</v>
      </c>
      <c r="E93" s="179" t="str">
        <f>'Hazard &amp; Exposure'!S92</f>
        <v>x</v>
      </c>
      <c r="F93" s="179">
        <f>'Hazard &amp; Exposure'!T92</f>
        <v>5.2</v>
      </c>
      <c r="G93" s="179">
        <f>'Hazard &amp; Exposure'!U92</f>
        <v>8.1</v>
      </c>
      <c r="H93" s="184">
        <f>'Hazard &amp; Exposure'!V92</f>
        <v>1</v>
      </c>
      <c r="I93" s="186">
        <f>'Hazard &amp; Exposure'!W92</f>
        <v>5.5</v>
      </c>
      <c r="J93" s="185">
        <f>'Hazard &amp; Exposure'!AC92</f>
        <v>5</v>
      </c>
      <c r="K93" s="184">
        <f>'Hazard &amp; Exposure'!Z92</f>
        <v>10</v>
      </c>
      <c r="L93" s="186">
        <f>'Hazard &amp; Exposure'!AD92</f>
        <v>7.5</v>
      </c>
      <c r="M93" s="186">
        <f t="shared" si="8"/>
        <v>6.6</v>
      </c>
      <c r="N93" s="187">
        <f>Vulnerability!F92</f>
        <v>5.0999999999999996</v>
      </c>
      <c r="O93" s="181">
        <f>Vulnerability!I92</f>
        <v>4.0999999999999996</v>
      </c>
      <c r="P93" s="188">
        <f>Vulnerability!P92</f>
        <v>3.7</v>
      </c>
      <c r="Q93" s="186">
        <f>Vulnerability!Q92</f>
        <v>4.5</v>
      </c>
      <c r="R93" s="187">
        <f>Vulnerability!V92</f>
        <v>0</v>
      </c>
      <c r="S93" s="180">
        <f>Vulnerability!AD92</f>
        <v>6.6</v>
      </c>
      <c r="T93" s="180">
        <f>Vulnerability!AG92</f>
        <v>5.2</v>
      </c>
      <c r="U93" s="180">
        <f>Vulnerability!AJ92</f>
        <v>0.1</v>
      </c>
      <c r="V93" s="180">
        <f>Vulnerability!AM92</f>
        <v>0.1</v>
      </c>
      <c r="W93" s="180" t="str">
        <f>Vulnerability!AP92</f>
        <v>x</v>
      </c>
      <c r="X93" s="188">
        <f>Vulnerability!AQ92</f>
        <v>3.6</v>
      </c>
      <c r="Y93" s="186">
        <f>Vulnerability!AR92</f>
        <v>2</v>
      </c>
      <c r="Z93" s="186">
        <f t="shared" si="9"/>
        <v>3.4</v>
      </c>
      <c r="AA93" s="189">
        <f>'Lack of Coping Capacity'!G92</f>
        <v>6.3</v>
      </c>
      <c r="AB93" s="190">
        <f>'Lack of Coping Capacity'!J92</f>
        <v>7.1</v>
      </c>
      <c r="AC93" s="186">
        <f>'Lack of Coping Capacity'!K92</f>
        <v>6.7</v>
      </c>
      <c r="AD93" s="189">
        <f>'Lack of Coping Capacity'!P92</f>
        <v>4.4000000000000004</v>
      </c>
      <c r="AE93" s="182">
        <f>'Lack of Coping Capacity'!S92</f>
        <v>8.9</v>
      </c>
      <c r="AF93" s="190">
        <f>'Lack of Coping Capacity'!X92</f>
        <v>7.7</v>
      </c>
      <c r="AG93" s="186">
        <f>'Lack of Coping Capacity'!Y92</f>
        <v>7</v>
      </c>
      <c r="AH93" s="186">
        <f t="shared" si="10"/>
        <v>6.9</v>
      </c>
      <c r="AI93" s="191">
        <f t="shared" si="11"/>
        <v>5.4</v>
      </c>
    </row>
    <row r="94" spans="1:35" x14ac:dyDescent="0.25">
      <c r="A94" s="141" t="s">
        <v>15</v>
      </c>
      <c r="B94" s="116" t="s">
        <v>410</v>
      </c>
      <c r="C94" s="116" t="s">
        <v>14</v>
      </c>
      <c r="D94" s="98" t="s">
        <v>539</v>
      </c>
      <c r="E94" s="179" t="str">
        <f>'Hazard &amp; Exposure'!S93</f>
        <v>x</v>
      </c>
      <c r="F94" s="179">
        <f>'Hazard &amp; Exposure'!T93</f>
        <v>4.3</v>
      </c>
      <c r="G94" s="179">
        <f>'Hazard &amp; Exposure'!U93</f>
        <v>5.9</v>
      </c>
      <c r="H94" s="184">
        <f>'Hazard &amp; Exposure'!V93</f>
        <v>1.5</v>
      </c>
      <c r="I94" s="186">
        <f>'Hazard &amp; Exposure'!W93</f>
        <v>4.0999999999999996</v>
      </c>
      <c r="J94" s="185">
        <f>'Hazard &amp; Exposure'!AC93</f>
        <v>4</v>
      </c>
      <c r="K94" s="184">
        <f>'Hazard &amp; Exposure'!Z93</f>
        <v>10</v>
      </c>
      <c r="L94" s="186">
        <f>'Hazard &amp; Exposure'!AD93</f>
        <v>7</v>
      </c>
      <c r="M94" s="186">
        <f t="shared" si="8"/>
        <v>5.7</v>
      </c>
      <c r="N94" s="187">
        <f>Vulnerability!F93</f>
        <v>4.4000000000000004</v>
      </c>
      <c r="O94" s="181">
        <f>Vulnerability!I93</f>
        <v>5</v>
      </c>
      <c r="P94" s="188">
        <f>Vulnerability!P93</f>
        <v>3.7</v>
      </c>
      <c r="Q94" s="186">
        <f>Vulnerability!Q93</f>
        <v>4.4000000000000004</v>
      </c>
      <c r="R94" s="187">
        <f>Vulnerability!V93</f>
        <v>0</v>
      </c>
      <c r="S94" s="180">
        <f>Vulnerability!AD93</f>
        <v>6.1</v>
      </c>
      <c r="T94" s="180">
        <f>Vulnerability!AG93</f>
        <v>5</v>
      </c>
      <c r="U94" s="180">
        <f>Vulnerability!AJ93</f>
        <v>0.2</v>
      </c>
      <c r="V94" s="180">
        <f>Vulnerability!AM93</f>
        <v>0</v>
      </c>
      <c r="W94" s="180" t="str">
        <f>Vulnerability!AP93</f>
        <v>x</v>
      </c>
      <c r="X94" s="188">
        <f>Vulnerability!AQ93</f>
        <v>3.3</v>
      </c>
      <c r="Y94" s="186">
        <f>Vulnerability!AR93</f>
        <v>1.8</v>
      </c>
      <c r="Z94" s="186">
        <f t="shared" si="9"/>
        <v>3.2</v>
      </c>
      <c r="AA94" s="189">
        <f>'Lack of Coping Capacity'!G93</f>
        <v>6.3</v>
      </c>
      <c r="AB94" s="190">
        <f>'Lack of Coping Capacity'!J93</f>
        <v>7.1</v>
      </c>
      <c r="AC94" s="186">
        <f>'Lack of Coping Capacity'!K93</f>
        <v>6.7</v>
      </c>
      <c r="AD94" s="189">
        <f>'Lack of Coping Capacity'!P93</f>
        <v>3.8</v>
      </c>
      <c r="AE94" s="182">
        <f>'Lack of Coping Capacity'!S93</f>
        <v>6.3</v>
      </c>
      <c r="AF94" s="190">
        <f>'Lack of Coping Capacity'!X93</f>
        <v>7.7</v>
      </c>
      <c r="AG94" s="186">
        <f>'Lack of Coping Capacity'!Y93</f>
        <v>5.9</v>
      </c>
      <c r="AH94" s="186">
        <f t="shared" si="10"/>
        <v>6.3</v>
      </c>
      <c r="AI94" s="191">
        <f t="shared" si="11"/>
        <v>4.9000000000000004</v>
      </c>
    </row>
    <row r="95" spans="1:35" x14ac:dyDescent="0.25">
      <c r="A95" s="141" t="s">
        <v>15</v>
      </c>
      <c r="B95" s="116" t="s">
        <v>411</v>
      </c>
      <c r="C95" s="116" t="s">
        <v>14</v>
      </c>
      <c r="D95" s="98" t="s">
        <v>540</v>
      </c>
      <c r="E95" s="179" t="str">
        <f>'Hazard &amp; Exposure'!S94</f>
        <v>x</v>
      </c>
      <c r="F95" s="179">
        <f>'Hazard &amp; Exposure'!T94</f>
        <v>3</v>
      </c>
      <c r="G95" s="179">
        <f>'Hazard &amp; Exposure'!U94</f>
        <v>2.2999999999999998</v>
      </c>
      <c r="H95" s="184">
        <f>'Hazard &amp; Exposure'!V94</f>
        <v>1.5</v>
      </c>
      <c r="I95" s="186">
        <f>'Hazard &amp; Exposure'!W94</f>
        <v>2.2999999999999998</v>
      </c>
      <c r="J95" s="185">
        <f>'Hazard &amp; Exposure'!AC94</f>
        <v>4</v>
      </c>
      <c r="K95" s="184">
        <f>'Hazard &amp; Exposure'!Z94</f>
        <v>10</v>
      </c>
      <c r="L95" s="186">
        <f>'Hazard &amp; Exposure'!AD94</f>
        <v>7</v>
      </c>
      <c r="M95" s="186">
        <f t="shared" si="8"/>
        <v>5.0999999999999996</v>
      </c>
      <c r="N95" s="187">
        <f>Vulnerability!F94</f>
        <v>5.3</v>
      </c>
      <c r="O95" s="181">
        <f>Vulnerability!I94</f>
        <v>4.5999999999999996</v>
      </c>
      <c r="P95" s="188">
        <f>Vulnerability!P94</f>
        <v>3.7</v>
      </c>
      <c r="Q95" s="186">
        <f>Vulnerability!Q94</f>
        <v>4.7</v>
      </c>
      <c r="R95" s="187">
        <f>Vulnerability!V94</f>
        <v>0</v>
      </c>
      <c r="S95" s="180">
        <f>Vulnerability!AD94</f>
        <v>7.8</v>
      </c>
      <c r="T95" s="180">
        <f>Vulnerability!AG94</f>
        <v>4.9000000000000004</v>
      </c>
      <c r="U95" s="180">
        <f>Vulnerability!AJ94</f>
        <v>1.2</v>
      </c>
      <c r="V95" s="180">
        <f>Vulnerability!AM94</f>
        <v>0</v>
      </c>
      <c r="W95" s="180" t="str">
        <f>Vulnerability!AP94</f>
        <v>x</v>
      </c>
      <c r="X95" s="188">
        <f>Vulnerability!AQ94</f>
        <v>4.2</v>
      </c>
      <c r="Y95" s="186">
        <f>Vulnerability!AR94</f>
        <v>2.2999999999999998</v>
      </c>
      <c r="Z95" s="186">
        <f t="shared" si="9"/>
        <v>3.6</v>
      </c>
      <c r="AA95" s="189">
        <f>'Lack of Coping Capacity'!G94</f>
        <v>6.3</v>
      </c>
      <c r="AB95" s="190">
        <f>'Lack of Coping Capacity'!J94</f>
        <v>7.1</v>
      </c>
      <c r="AC95" s="186">
        <f>'Lack of Coping Capacity'!K94</f>
        <v>6.7</v>
      </c>
      <c r="AD95" s="189">
        <f>'Lack of Coping Capacity'!P94</f>
        <v>4.7</v>
      </c>
      <c r="AE95" s="182">
        <f>'Lack of Coping Capacity'!S94</f>
        <v>7.8</v>
      </c>
      <c r="AF95" s="190">
        <f>'Lack of Coping Capacity'!X94</f>
        <v>7.9</v>
      </c>
      <c r="AG95" s="186">
        <f>'Lack of Coping Capacity'!Y94</f>
        <v>6.8</v>
      </c>
      <c r="AH95" s="186">
        <f t="shared" si="10"/>
        <v>6.8</v>
      </c>
      <c r="AI95" s="191">
        <f t="shared" si="11"/>
        <v>5</v>
      </c>
    </row>
    <row r="96" spans="1:35" x14ac:dyDescent="0.25">
      <c r="A96" s="141" t="s">
        <v>15</v>
      </c>
      <c r="B96" s="116" t="s">
        <v>412</v>
      </c>
      <c r="C96" s="116" t="s">
        <v>14</v>
      </c>
      <c r="D96" s="98" t="s">
        <v>541</v>
      </c>
      <c r="E96" s="179">
        <f>'Hazard &amp; Exposure'!S95</f>
        <v>1.3</v>
      </c>
      <c r="F96" s="179">
        <f>'Hazard &amp; Exposure'!T95</f>
        <v>3.6</v>
      </c>
      <c r="G96" s="179">
        <f>'Hazard &amp; Exposure'!U95</f>
        <v>6.2</v>
      </c>
      <c r="H96" s="184">
        <f>'Hazard &amp; Exposure'!V95</f>
        <v>0</v>
      </c>
      <c r="I96" s="186">
        <f>'Hazard &amp; Exposure'!W95</f>
        <v>3.1</v>
      </c>
      <c r="J96" s="185">
        <f>'Hazard &amp; Exposure'!AC95</f>
        <v>5</v>
      </c>
      <c r="K96" s="184">
        <f>'Hazard &amp; Exposure'!Z95</f>
        <v>10</v>
      </c>
      <c r="L96" s="186">
        <f>'Hazard &amp; Exposure'!AD95</f>
        <v>7.5</v>
      </c>
      <c r="M96" s="186">
        <f t="shared" si="8"/>
        <v>5.7</v>
      </c>
      <c r="N96" s="187">
        <f>Vulnerability!F95</f>
        <v>7.1</v>
      </c>
      <c r="O96" s="181">
        <f>Vulnerability!I95</f>
        <v>6.8</v>
      </c>
      <c r="P96" s="188">
        <f>Vulnerability!P95</f>
        <v>3.7</v>
      </c>
      <c r="Q96" s="186">
        <f>Vulnerability!Q95</f>
        <v>6.2</v>
      </c>
      <c r="R96" s="187">
        <f>Vulnerability!V95</f>
        <v>0</v>
      </c>
      <c r="S96" s="180">
        <f>Vulnerability!AD95</f>
        <v>5.7</v>
      </c>
      <c r="T96" s="180">
        <f>Vulnerability!AG95</f>
        <v>5.9</v>
      </c>
      <c r="U96" s="180">
        <f>Vulnerability!AJ95</f>
        <v>0</v>
      </c>
      <c r="V96" s="180">
        <f>Vulnerability!AM95</f>
        <v>0</v>
      </c>
      <c r="W96" s="180">
        <f>Vulnerability!AP95</f>
        <v>1.2</v>
      </c>
      <c r="X96" s="188">
        <f>Vulnerability!AQ95</f>
        <v>3</v>
      </c>
      <c r="Y96" s="186">
        <f>Vulnerability!AR95</f>
        <v>1.6</v>
      </c>
      <c r="Z96" s="186">
        <f t="shared" si="9"/>
        <v>4.3</v>
      </c>
      <c r="AA96" s="189">
        <f>'Lack of Coping Capacity'!G95</f>
        <v>6.3</v>
      </c>
      <c r="AB96" s="190">
        <f>'Lack of Coping Capacity'!J95</f>
        <v>7.1</v>
      </c>
      <c r="AC96" s="186">
        <f>'Lack of Coping Capacity'!K95</f>
        <v>6.7</v>
      </c>
      <c r="AD96" s="189">
        <f>'Lack of Coping Capacity'!P95</f>
        <v>5.6</v>
      </c>
      <c r="AE96" s="182">
        <f>'Lack of Coping Capacity'!S95</f>
        <v>9.5</v>
      </c>
      <c r="AF96" s="190">
        <f>'Lack of Coping Capacity'!X95</f>
        <v>8.3000000000000007</v>
      </c>
      <c r="AG96" s="186">
        <f>'Lack of Coping Capacity'!Y95</f>
        <v>7.8</v>
      </c>
      <c r="AH96" s="186">
        <f t="shared" si="10"/>
        <v>7.3</v>
      </c>
      <c r="AI96" s="191">
        <f t="shared" si="11"/>
        <v>5.6</v>
      </c>
    </row>
    <row r="97" spans="1:35" x14ac:dyDescent="0.25">
      <c r="A97" s="141" t="s">
        <v>15</v>
      </c>
      <c r="B97" s="116" t="s">
        <v>413</v>
      </c>
      <c r="C97" s="116" t="s">
        <v>14</v>
      </c>
      <c r="D97" s="98" t="s">
        <v>542</v>
      </c>
      <c r="E97" s="179" t="str">
        <f>'Hazard &amp; Exposure'!S96</f>
        <v>x</v>
      </c>
      <c r="F97" s="179">
        <f>'Hazard &amp; Exposure'!T96</f>
        <v>6.5</v>
      </c>
      <c r="G97" s="179">
        <f>'Hazard &amp; Exposure'!U96</f>
        <v>6.2</v>
      </c>
      <c r="H97" s="184">
        <f>'Hazard &amp; Exposure'!V96</f>
        <v>1</v>
      </c>
      <c r="I97" s="186">
        <f>'Hazard &amp; Exposure'!W96</f>
        <v>5</v>
      </c>
      <c r="J97" s="185">
        <f>'Hazard &amp; Exposure'!AC96</f>
        <v>8</v>
      </c>
      <c r="K97" s="184">
        <f>'Hazard &amp; Exposure'!Z96</f>
        <v>10</v>
      </c>
      <c r="L97" s="186">
        <f>'Hazard &amp; Exposure'!AD96</f>
        <v>8</v>
      </c>
      <c r="M97" s="186">
        <f t="shared" si="8"/>
        <v>6.8</v>
      </c>
      <c r="N97" s="187">
        <f>Vulnerability!F96</f>
        <v>6</v>
      </c>
      <c r="O97" s="181">
        <f>Vulnerability!I96</f>
        <v>6</v>
      </c>
      <c r="P97" s="188">
        <f>Vulnerability!P96</f>
        <v>3.7</v>
      </c>
      <c r="Q97" s="186">
        <f>Vulnerability!Q96</f>
        <v>5.4</v>
      </c>
      <c r="R97" s="187">
        <f>Vulnerability!V96</f>
        <v>0</v>
      </c>
      <c r="S97" s="180">
        <f>Vulnerability!AD96</f>
        <v>6.8</v>
      </c>
      <c r="T97" s="180">
        <f>Vulnerability!AG96</f>
        <v>4.5</v>
      </c>
      <c r="U97" s="180">
        <f>Vulnerability!AJ96</f>
        <v>0</v>
      </c>
      <c r="V97" s="180">
        <f>Vulnerability!AM96</f>
        <v>0</v>
      </c>
      <c r="W97" s="180" t="str">
        <f>Vulnerability!AP96</f>
        <v>x</v>
      </c>
      <c r="X97" s="188">
        <f>Vulnerability!AQ96</f>
        <v>3.4</v>
      </c>
      <c r="Y97" s="186">
        <f>Vulnerability!AR96</f>
        <v>1.9</v>
      </c>
      <c r="Z97" s="186">
        <f t="shared" si="9"/>
        <v>3.9</v>
      </c>
      <c r="AA97" s="189">
        <f>'Lack of Coping Capacity'!G96</f>
        <v>6.3</v>
      </c>
      <c r="AB97" s="190">
        <f>'Lack of Coping Capacity'!J96</f>
        <v>7.1</v>
      </c>
      <c r="AC97" s="186">
        <f>'Lack of Coping Capacity'!K96</f>
        <v>6.7</v>
      </c>
      <c r="AD97" s="189">
        <f>'Lack of Coping Capacity'!P96</f>
        <v>3.9</v>
      </c>
      <c r="AE97" s="182">
        <f>'Lack of Coping Capacity'!S96</f>
        <v>6.6</v>
      </c>
      <c r="AF97" s="190">
        <f>'Lack of Coping Capacity'!X96</f>
        <v>7.8</v>
      </c>
      <c r="AG97" s="186">
        <f>'Lack of Coping Capacity'!Y96</f>
        <v>6.1</v>
      </c>
      <c r="AH97" s="186">
        <f t="shared" si="10"/>
        <v>6.4</v>
      </c>
      <c r="AI97" s="191">
        <f t="shared" si="11"/>
        <v>5.5</v>
      </c>
    </row>
    <row r="98" spans="1:35" x14ac:dyDescent="0.25">
      <c r="A98" s="141" t="s">
        <v>15</v>
      </c>
      <c r="B98" s="116" t="s">
        <v>414</v>
      </c>
      <c r="C98" s="116" t="s">
        <v>14</v>
      </c>
      <c r="D98" s="98" t="s">
        <v>543</v>
      </c>
      <c r="E98" s="179">
        <f>'Hazard &amp; Exposure'!S97</f>
        <v>1.3</v>
      </c>
      <c r="F98" s="179">
        <f>'Hazard &amp; Exposure'!T97</f>
        <v>8.6</v>
      </c>
      <c r="G98" s="179">
        <f>'Hazard &amp; Exposure'!U97</f>
        <v>3.3</v>
      </c>
      <c r="H98" s="184">
        <f>'Hazard &amp; Exposure'!V97</f>
        <v>2.2000000000000002</v>
      </c>
      <c r="I98" s="186">
        <f>'Hazard &amp; Exposure'!W97</f>
        <v>4.7</v>
      </c>
      <c r="J98" s="185">
        <f>'Hazard &amp; Exposure'!AC97</f>
        <v>5</v>
      </c>
      <c r="K98" s="184">
        <f>'Hazard &amp; Exposure'!Z97</f>
        <v>10</v>
      </c>
      <c r="L98" s="186">
        <f>'Hazard &amp; Exposure'!AD97</f>
        <v>7.5</v>
      </c>
      <c r="M98" s="186">
        <f t="shared" si="8"/>
        <v>6.3</v>
      </c>
      <c r="N98" s="187">
        <f>Vulnerability!F97</f>
        <v>10</v>
      </c>
      <c r="O98" s="181">
        <f>Vulnerability!I97</f>
        <v>6.3</v>
      </c>
      <c r="P98" s="188">
        <f>Vulnerability!P97</f>
        <v>3.7</v>
      </c>
      <c r="Q98" s="186">
        <f>Vulnerability!Q97</f>
        <v>7.5</v>
      </c>
      <c r="R98" s="187">
        <f>Vulnerability!V97</f>
        <v>0</v>
      </c>
      <c r="S98" s="180">
        <f>Vulnerability!AD97</f>
        <v>6.1</v>
      </c>
      <c r="T98" s="180">
        <f>Vulnerability!AG97</f>
        <v>9</v>
      </c>
      <c r="U98" s="180">
        <f>Vulnerability!AJ97</f>
        <v>4.4000000000000004</v>
      </c>
      <c r="V98" s="180">
        <f>Vulnerability!AM97</f>
        <v>0.1</v>
      </c>
      <c r="W98" s="180">
        <f>Vulnerability!AP97</f>
        <v>2.4</v>
      </c>
      <c r="X98" s="188">
        <f>Vulnerability!AQ97</f>
        <v>5.3</v>
      </c>
      <c r="Y98" s="186">
        <f>Vulnerability!AR97</f>
        <v>3.1</v>
      </c>
      <c r="Z98" s="186">
        <f t="shared" si="9"/>
        <v>5.7</v>
      </c>
      <c r="AA98" s="189">
        <f>'Lack of Coping Capacity'!G97</f>
        <v>6.3</v>
      </c>
      <c r="AB98" s="190">
        <f>'Lack of Coping Capacity'!J97</f>
        <v>7.1</v>
      </c>
      <c r="AC98" s="186">
        <f>'Lack of Coping Capacity'!K97</f>
        <v>6.7</v>
      </c>
      <c r="AD98" s="189">
        <f>'Lack of Coping Capacity'!P97</f>
        <v>6.9</v>
      </c>
      <c r="AE98" s="182">
        <f>'Lack of Coping Capacity'!S97</f>
        <v>6.5</v>
      </c>
      <c r="AF98" s="190">
        <f>'Lack of Coping Capacity'!X97</f>
        <v>9.6</v>
      </c>
      <c r="AG98" s="186">
        <f>'Lack of Coping Capacity'!Y97</f>
        <v>7.7</v>
      </c>
      <c r="AH98" s="186">
        <f t="shared" si="10"/>
        <v>7.2</v>
      </c>
      <c r="AI98" s="191">
        <f t="shared" si="11"/>
        <v>6.4</v>
      </c>
    </row>
    <row r="99" spans="1:35" x14ac:dyDescent="0.25">
      <c r="A99" s="141" t="s">
        <v>15</v>
      </c>
      <c r="B99" s="199" t="s">
        <v>415</v>
      </c>
      <c r="C99" s="116" t="s">
        <v>14</v>
      </c>
      <c r="D99" s="98" t="s">
        <v>544</v>
      </c>
      <c r="E99" s="179">
        <f>'Hazard &amp; Exposure'!S98</f>
        <v>0</v>
      </c>
      <c r="F99" s="179">
        <f>'Hazard &amp; Exposure'!T98</f>
        <v>6.9</v>
      </c>
      <c r="G99" s="179">
        <f>'Hazard &amp; Exposure'!U98</f>
        <v>5.7</v>
      </c>
      <c r="H99" s="184">
        <f>'Hazard &amp; Exposure'!V98</f>
        <v>2.2000000000000002</v>
      </c>
      <c r="I99" s="186">
        <f>'Hazard &amp; Exposure'!W98</f>
        <v>4.2</v>
      </c>
      <c r="J99" s="185">
        <f>'Hazard &amp; Exposure'!AC98</f>
        <v>7</v>
      </c>
      <c r="K99" s="184">
        <f>'Hazard &amp; Exposure'!Z98</f>
        <v>10</v>
      </c>
      <c r="L99" s="186">
        <f>'Hazard &amp; Exposure'!AD98</f>
        <v>8.5</v>
      </c>
      <c r="M99" s="186">
        <f t="shared" si="8"/>
        <v>6.9</v>
      </c>
      <c r="N99" s="187">
        <f>Vulnerability!F98</f>
        <v>9.1999999999999993</v>
      </c>
      <c r="O99" s="181">
        <f>Vulnerability!I98</f>
        <v>7.2</v>
      </c>
      <c r="P99" s="188">
        <f>Vulnerability!P98</f>
        <v>3.7</v>
      </c>
      <c r="Q99" s="186">
        <f>Vulnerability!Q98</f>
        <v>7.3</v>
      </c>
      <c r="R99" s="187">
        <f>Vulnerability!V98</f>
        <v>6.3</v>
      </c>
      <c r="S99" s="180">
        <f>Vulnerability!AD98</f>
        <v>6.9</v>
      </c>
      <c r="T99" s="180">
        <f>Vulnerability!AG98</f>
        <v>6.8</v>
      </c>
      <c r="U99" s="180">
        <f>Vulnerability!AJ98</f>
        <v>1.9</v>
      </c>
      <c r="V99" s="180">
        <f>Vulnerability!AM98</f>
        <v>0.1</v>
      </c>
      <c r="W99" s="180">
        <f>Vulnerability!AP98</f>
        <v>1.1000000000000001</v>
      </c>
      <c r="X99" s="188">
        <f>Vulnerability!AQ98</f>
        <v>4</v>
      </c>
      <c r="Y99" s="186">
        <f>Vulnerability!AR98</f>
        <v>5.3</v>
      </c>
      <c r="Z99" s="186">
        <f t="shared" si="9"/>
        <v>6.4</v>
      </c>
      <c r="AA99" s="189">
        <f>'Lack of Coping Capacity'!G98</f>
        <v>6.3</v>
      </c>
      <c r="AB99" s="190">
        <f>'Lack of Coping Capacity'!J98</f>
        <v>7.1</v>
      </c>
      <c r="AC99" s="186">
        <f>'Lack of Coping Capacity'!K98</f>
        <v>6.7</v>
      </c>
      <c r="AD99" s="189">
        <f>'Lack of Coping Capacity'!P98</f>
        <v>6.8</v>
      </c>
      <c r="AE99" s="182">
        <f>'Lack of Coping Capacity'!S98</f>
        <v>9.3000000000000007</v>
      </c>
      <c r="AF99" s="190">
        <f>'Lack of Coping Capacity'!X98</f>
        <v>8.6999999999999993</v>
      </c>
      <c r="AG99" s="186">
        <f>'Lack of Coping Capacity'!Y98</f>
        <v>8.3000000000000007</v>
      </c>
      <c r="AH99" s="186">
        <f t="shared" si="10"/>
        <v>7.6</v>
      </c>
      <c r="AI99" s="191">
        <f t="shared" si="11"/>
        <v>6.9</v>
      </c>
    </row>
    <row r="100" spans="1:35" x14ac:dyDescent="0.25">
      <c r="A100" s="141" t="s">
        <v>15</v>
      </c>
      <c r="B100" s="199" t="s">
        <v>416</v>
      </c>
      <c r="C100" s="116" t="s">
        <v>14</v>
      </c>
      <c r="D100" s="98" t="s">
        <v>545</v>
      </c>
      <c r="E100" s="179">
        <f>'Hazard &amp; Exposure'!S99</f>
        <v>6.3</v>
      </c>
      <c r="F100" s="179">
        <f>'Hazard &amp; Exposure'!T99</f>
        <v>9.1999999999999993</v>
      </c>
      <c r="G100" s="179">
        <f>'Hazard &amp; Exposure'!U99</f>
        <v>5.3</v>
      </c>
      <c r="H100" s="184">
        <f>'Hazard &amp; Exposure'!V99</f>
        <v>2.2000000000000002</v>
      </c>
      <c r="I100" s="186">
        <f>'Hazard &amp; Exposure'!W99</f>
        <v>6.4</v>
      </c>
      <c r="J100" s="185">
        <f>'Hazard &amp; Exposure'!AC99</f>
        <v>6</v>
      </c>
      <c r="K100" s="184">
        <f>'Hazard &amp; Exposure'!Z99</f>
        <v>10</v>
      </c>
      <c r="L100" s="186">
        <f>'Hazard &amp; Exposure'!AD99</f>
        <v>8</v>
      </c>
      <c r="M100" s="186">
        <f t="shared" si="8"/>
        <v>7.3</v>
      </c>
      <c r="N100" s="187">
        <f>Vulnerability!F99</f>
        <v>10</v>
      </c>
      <c r="O100" s="181">
        <f>Vulnerability!I99</f>
        <v>7.6</v>
      </c>
      <c r="P100" s="188">
        <f>Vulnerability!P99</f>
        <v>3.7</v>
      </c>
      <c r="Q100" s="186">
        <f>Vulnerability!Q99</f>
        <v>7.8</v>
      </c>
      <c r="R100" s="187">
        <f>Vulnerability!V99</f>
        <v>7.4</v>
      </c>
      <c r="S100" s="180">
        <f>Vulnerability!AD99</f>
        <v>7.2</v>
      </c>
      <c r="T100" s="180">
        <f>Vulnerability!AG99</f>
        <v>9</v>
      </c>
      <c r="U100" s="180">
        <f>Vulnerability!AJ99</f>
        <v>8</v>
      </c>
      <c r="V100" s="180">
        <f>Vulnerability!AM99</f>
        <v>0.1</v>
      </c>
      <c r="W100" s="180">
        <f>Vulnerability!AP99</f>
        <v>10</v>
      </c>
      <c r="X100" s="188">
        <f>Vulnerability!AQ99</f>
        <v>8</v>
      </c>
      <c r="Y100" s="186">
        <f>Vulnerability!AR99</f>
        <v>7.7</v>
      </c>
      <c r="Z100" s="186">
        <f t="shared" si="9"/>
        <v>7.8</v>
      </c>
      <c r="AA100" s="189">
        <f>'Lack of Coping Capacity'!G99</f>
        <v>6.3</v>
      </c>
      <c r="AB100" s="190">
        <f>'Lack of Coping Capacity'!J99</f>
        <v>7.1</v>
      </c>
      <c r="AC100" s="186">
        <f>'Lack of Coping Capacity'!K99</f>
        <v>6.7</v>
      </c>
      <c r="AD100" s="189">
        <f>'Lack of Coping Capacity'!P99</f>
        <v>7.2</v>
      </c>
      <c r="AE100" s="182">
        <f>'Lack of Coping Capacity'!S99</f>
        <v>8.9</v>
      </c>
      <c r="AF100" s="190">
        <f>'Lack of Coping Capacity'!X99</f>
        <v>9.6</v>
      </c>
      <c r="AG100" s="186">
        <f>'Lack of Coping Capacity'!Y99</f>
        <v>8.6</v>
      </c>
      <c r="AH100" s="186">
        <f t="shared" si="10"/>
        <v>7.8</v>
      </c>
      <c r="AI100" s="191">
        <f t="shared" si="11"/>
        <v>7.6</v>
      </c>
    </row>
    <row r="101" spans="1:35" ht="15.75" thickBot="1" x14ac:dyDescent="0.3">
      <c r="A101" s="142" t="s">
        <v>15</v>
      </c>
      <c r="B101" s="143" t="s">
        <v>417</v>
      </c>
      <c r="C101" s="143" t="s">
        <v>14</v>
      </c>
      <c r="D101" s="144" t="s">
        <v>546</v>
      </c>
      <c r="E101" s="179">
        <f>'Hazard &amp; Exposure'!S100</f>
        <v>2.5</v>
      </c>
      <c r="F101" s="179">
        <f>'Hazard &amp; Exposure'!T100</f>
        <v>7.6</v>
      </c>
      <c r="G101" s="179">
        <f>'Hazard &amp; Exposure'!U100</f>
        <v>7</v>
      </c>
      <c r="H101" s="184">
        <f>'Hazard &amp; Exposure'!V100</f>
        <v>1</v>
      </c>
      <c r="I101" s="186">
        <f>'Hazard &amp; Exposure'!W100</f>
        <v>5.2</v>
      </c>
      <c r="J101" s="185">
        <f>'Hazard &amp; Exposure'!AC100</f>
        <v>5</v>
      </c>
      <c r="K101" s="184">
        <f>'Hazard &amp; Exposure'!Z100</f>
        <v>10</v>
      </c>
      <c r="L101" s="186">
        <f>'Hazard &amp; Exposure'!AD100</f>
        <v>7.5</v>
      </c>
      <c r="M101" s="186">
        <f t="shared" si="8"/>
        <v>6.5</v>
      </c>
      <c r="N101" s="187">
        <f>Vulnerability!F100</f>
        <v>10</v>
      </c>
      <c r="O101" s="181">
        <f>Vulnerability!I100</f>
        <v>6.1</v>
      </c>
      <c r="P101" s="188">
        <f>Vulnerability!P100</f>
        <v>3.7</v>
      </c>
      <c r="Q101" s="186">
        <f>Vulnerability!Q100</f>
        <v>7.5</v>
      </c>
      <c r="R101" s="187">
        <f>Vulnerability!V100</f>
        <v>0</v>
      </c>
      <c r="S101" s="180">
        <f>Vulnerability!AD100</f>
        <v>4.2</v>
      </c>
      <c r="T101" s="180">
        <f>Vulnerability!AG100</f>
        <v>8.1</v>
      </c>
      <c r="U101" s="180">
        <f>Vulnerability!AJ100</f>
        <v>3.1</v>
      </c>
      <c r="V101" s="180">
        <f>Vulnerability!AM100</f>
        <v>0.1</v>
      </c>
      <c r="W101" s="180">
        <f>Vulnerability!AP100</f>
        <v>3.6</v>
      </c>
      <c r="X101" s="188">
        <f>Vulnerability!AQ100</f>
        <v>4.4000000000000004</v>
      </c>
      <c r="Y101" s="186">
        <f>Vulnerability!AR100</f>
        <v>2.5</v>
      </c>
      <c r="Z101" s="186">
        <f t="shared" si="9"/>
        <v>5.5</v>
      </c>
      <c r="AA101" s="189">
        <f>'Lack of Coping Capacity'!G100</f>
        <v>6.3</v>
      </c>
      <c r="AB101" s="190">
        <f>'Lack of Coping Capacity'!J100</f>
        <v>7.1</v>
      </c>
      <c r="AC101" s="186">
        <f>'Lack of Coping Capacity'!K100</f>
        <v>6.7</v>
      </c>
      <c r="AD101" s="189">
        <f>'Lack of Coping Capacity'!P100</f>
        <v>6.9</v>
      </c>
      <c r="AE101" s="182">
        <f>'Lack of Coping Capacity'!S100</f>
        <v>10</v>
      </c>
      <c r="AF101" s="190">
        <f>'Lack of Coping Capacity'!X100</f>
        <v>9.6</v>
      </c>
      <c r="AG101" s="186">
        <f>'Lack of Coping Capacity'!Y100</f>
        <v>8.8000000000000007</v>
      </c>
      <c r="AH101" s="186">
        <f t="shared" si="10"/>
        <v>7.9</v>
      </c>
      <c r="AI101" s="191">
        <f t="shared" si="11"/>
        <v>6.6</v>
      </c>
    </row>
    <row r="102" spans="1:35" x14ac:dyDescent="0.25">
      <c r="A102" s="138" t="s">
        <v>17</v>
      </c>
      <c r="B102" s="139" t="s">
        <v>419</v>
      </c>
      <c r="C102" s="139" t="s">
        <v>16</v>
      </c>
      <c r="D102" s="140" t="s">
        <v>548</v>
      </c>
      <c r="E102" s="179">
        <f>'Hazard &amp; Exposure'!S101</f>
        <v>1.3</v>
      </c>
      <c r="F102" s="179">
        <f>'Hazard &amp; Exposure'!T101</f>
        <v>0</v>
      </c>
      <c r="G102" s="179">
        <f>'Hazard &amp; Exposure'!U101</f>
        <v>0.8</v>
      </c>
      <c r="H102" s="184">
        <f>'Hazard &amp; Exposure'!V101</f>
        <v>6.2</v>
      </c>
      <c r="I102" s="186">
        <f>'Hazard &amp; Exposure'!W101</f>
        <v>2.5</v>
      </c>
      <c r="J102" s="185">
        <f>'Hazard &amp; Exposure'!AC101</f>
        <v>4</v>
      </c>
      <c r="K102" s="184">
        <f>'Hazard &amp; Exposure'!Z101</f>
        <v>4.7</v>
      </c>
      <c r="L102" s="186">
        <f>'Hazard &amp; Exposure'!AD101</f>
        <v>4.4000000000000004</v>
      </c>
      <c r="M102" s="186">
        <f t="shared" si="8"/>
        <v>3.5</v>
      </c>
      <c r="N102" s="187">
        <f>Vulnerability!F101</f>
        <v>5.0999999999999996</v>
      </c>
      <c r="O102" s="181">
        <f>Vulnerability!I101</f>
        <v>3.5</v>
      </c>
      <c r="P102" s="188">
        <f>Vulnerability!P101</f>
        <v>5.7</v>
      </c>
      <c r="Q102" s="186">
        <f>Vulnerability!Q101</f>
        <v>4.9000000000000004</v>
      </c>
      <c r="R102" s="187">
        <f>Vulnerability!V101</f>
        <v>0</v>
      </c>
      <c r="S102" s="180">
        <f>Vulnerability!AD101</f>
        <v>3</v>
      </c>
      <c r="T102" s="180">
        <f>Vulnerability!AG101</f>
        <v>0.5</v>
      </c>
      <c r="U102" s="180">
        <f>Vulnerability!AJ101</f>
        <v>2</v>
      </c>
      <c r="V102" s="180">
        <f>Vulnerability!AM101</f>
        <v>0</v>
      </c>
      <c r="W102" s="180">
        <f>Vulnerability!AP101</f>
        <v>0.2</v>
      </c>
      <c r="X102" s="188">
        <f>Vulnerability!AQ101</f>
        <v>1.2</v>
      </c>
      <c r="Y102" s="186">
        <f>Vulnerability!AR101</f>
        <v>0.6</v>
      </c>
      <c r="Z102" s="186">
        <f t="shared" si="9"/>
        <v>3</v>
      </c>
      <c r="AA102" s="189">
        <f>'Lack of Coping Capacity'!G101</f>
        <v>6.2</v>
      </c>
      <c r="AB102" s="190">
        <f>'Lack of Coping Capacity'!J101</f>
        <v>5.7</v>
      </c>
      <c r="AC102" s="186">
        <f>'Lack of Coping Capacity'!K101</f>
        <v>6</v>
      </c>
      <c r="AD102" s="189">
        <f>'Lack of Coping Capacity'!P101</f>
        <v>5.2</v>
      </c>
      <c r="AE102" s="182">
        <f>'Lack of Coping Capacity'!S101</f>
        <v>1.9</v>
      </c>
      <c r="AF102" s="190">
        <f>'Lack of Coping Capacity'!X101</f>
        <v>5.6</v>
      </c>
      <c r="AG102" s="186">
        <f>'Lack of Coping Capacity'!Y101</f>
        <v>4.2</v>
      </c>
      <c r="AH102" s="186">
        <f t="shared" si="10"/>
        <v>5.2</v>
      </c>
      <c r="AI102" s="191">
        <f t="shared" si="11"/>
        <v>3.8</v>
      </c>
    </row>
    <row r="103" spans="1:35" x14ac:dyDescent="0.25">
      <c r="A103" s="141" t="s">
        <v>17</v>
      </c>
      <c r="B103" s="116" t="s">
        <v>418</v>
      </c>
      <c r="C103" s="116" t="s">
        <v>16</v>
      </c>
      <c r="D103" s="98" t="s">
        <v>547</v>
      </c>
      <c r="E103" s="179">
        <f>'Hazard &amp; Exposure'!S102</f>
        <v>2.9</v>
      </c>
      <c r="F103" s="179">
        <f>'Hazard &amp; Exposure'!T102</f>
        <v>2.7</v>
      </c>
      <c r="G103" s="179">
        <f>'Hazard &amp; Exposure'!U102</f>
        <v>2.4</v>
      </c>
      <c r="H103" s="184">
        <f>'Hazard &amp; Exposure'!V102</f>
        <v>6.2</v>
      </c>
      <c r="I103" s="186">
        <f>'Hazard &amp; Exposure'!W102</f>
        <v>3.7</v>
      </c>
      <c r="J103" s="185">
        <f>'Hazard &amp; Exposure'!AC102</f>
        <v>0</v>
      </c>
      <c r="K103" s="184">
        <f>'Hazard &amp; Exposure'!Z102</f>
        <v>4.7</v>
      </c>
      <c r="L103" s="186">
        <f>'Hazard &amp; Exposure'!AD102</f>
        <v>2.4</v>
      </c>
      <c r="M103" s="186">
        <f t="shared" si="8"/>
        <v>3.1</v>
      </c>
      <c r="N103" s="187">
        <f>Vulnerability!F102</f>
        <v>8</v>
      </c>
      <c r="O103" s="181">
        <f>Vulnerability!I102</f>
        <v>4.9000000000000004</v>
      </c>
      <c r="P103" s="188">
        <f>Vulnerability!P102</f>
        <v>5.7</v>
      </c>
      <c r="Q103" s="186">
        <f>Vulnerability!Q102</f>
        <v>6.7</v>
      </c>
      <c r="R103" s="187">
        <f>Vulnerability!V102</f>
        <v>0</v>
      </c>
      <c r="S103" s="180">
        <f>Vulnerability!AD102</f>
        <v>2.7</v>
      </c>
      <c r="T103" s="180">
        <f>Vulnerability!AG102</f>
        <v>2.8</v>
      </c>
      <c r="U103" s="180">
        <f>Vulnerability!AJ102</f>
        <v>5.3</v>
      </c>
      <c r="V103" s="180">
        <f>Vulnerability!AM102</f>
        <v>0</v>
      </c>
      <c r="W103" s="180">
        <f>Vulnerability!AP102</f>
        <v>3.5</v>
      </c>
      <c r="X103" s="188">
        <f>Vulnerability!AQ102</f>
        <v>3</v>
      </c>
      <c r="Y103" s="186">
        <f>Vulnerability!AR102</f>
        <v>1.6</v>
      </c>
      <c r="Z103" s="186">
        <f t="shared" si="9"/>
        <v>4.5999999999999996</v>
      </c>
      <c r="AA103" s="189">
        <f>'Lack of Coping Capacity'!G102</f>
        <v>6.2</v>
      </c>
      <c r="AB103" s="190">
        <f>'Lack of Coping Capacity'!J102</f>
        <v>5.7</v>
      </c>
      <c r="AC103" s="186">
        <f>'Lack of Coping Capacity'!K102</f>
        <v>6</v>
      </c>
      <c r="AD103" s="189">
        <f>'Lack of Coping Capacity'!P102</f>
        <v>6.9</v>
      </c>
      <c r="AE103" s="182">
        <f>'Lack of Coping Capacity'!S102</f>
        <v>6.2</v>
      </c>
      <c r="AF103" s="190">
        <f>'Lack of Coping Capacity'!X102</f>
        <v>6.3</v>
      </c>
      <c r="AG103" s="186">
        <f>'Lack of Coping Capacity'!Y102</f>
        <v>6.5</v>
      </c>
      <c r="AH103" s="186">
        <f t="shared" si="10"/>
        <v>6.3</v>
      </c>
      <c r="AI103" s="191">
        <f t="shared" si="11"/>
        <v>4.5</v>
      </c>
    </row>
    <row r="104" spans="1:35" x14ac:dyDescent="0.25">
      <c r="A104" s="141" t="s">
        <v>17</v>
      </c>
      <c r="B104" s="116" t="s">
        <v>420</v>
      </c>
      <c r="C104" s="116" t="s">
        <v>16</v>
      </c>
      <c r="D104" s="98" t="s">
        <v>549</v>
      </c>
      <c r="E104" s="179">
        <f>'Hazard &amp; Exposure'!S103</f>
        <v>2.1</v>
      </c>
      <c r="F104" s="179">
        <f>'Hazard &amp; Exposure'!T103</f>
        <v>4.0999999999999996</v>
      </c>
      <c r="G104" s="179">
        <f>'Hazard &amp; Exposure'!U103</f>
        <v>3.7</v>
      </c>
      <c r="H104" s="184">
        <f>'Hazard &amp; Exposure'!V103</f>
        <v>5.7</v>
      </c>
      <c r="I104" s="186">
        <f>'Hazard &amp; Exposure'!W103</f>
        <v>4</v>
      </c>
      <c r="J104" s="185">
        <f>'Hazard &amp; Exposure'!AC103</f>
        <v>0</v>
      </c>
      <c r="K104" s="184">
        <f>'Hazard &amp; Exposure'!Z103</f>
        <v>4.7</v>
      </c>
      <c r="L104" s="186">
        <f>'Hazard &amp; Exposure'!AD103</f>
        <v>2.4</v>
      </c>
      <c r="M104" s="186">
        <f t="shared" si="8"/>
        <v>3.2</v>
      </c>
      <c r="N104" s="187">
        <f>Vulnerability!F103</f>
        <v>8</v>
      </c>
      <c r="O104" s="181">
        <f>Vulnerability!I103</f>
        <v>4.9000000000000004</v>
      </c>
      <c r="P104" s="188">
        <f>Vulnerability!P103</f>
        <v>5.7</v>
      </c>
      <c r="Q104" s="186">
        <f>Vulnerability!Q103</f>
        <v>6.7</v>
      </c>
      <c r="R104" s="187">
        <f>Vulnerability!V103</f>
        <v>0</v>
      </c>
      <c r="S104" s="180">
        <f>Vulnerability!AD103</f>
        <v>3.2</v>
      </c>
      <c r="T104" s="180">
        <f>Vulnerability!AG103</f>
        <v>1.5</v>
      </c>
      <c r="U104" s="180">
        <f>Vulnerability!AJ103</f>
        <v>2.2999999999999998</v>
      </c>
      <c r="V104" s="180">
        <f>Vulnerability!AM103</f>
        <v>5.6</v>
      </c>
      <c r="W104" s="180">
        <f>Vulnerability!AP103</f>
        <v>3.6</v>
      </c>
      <c r="X104" s="188">
        <f>Vulnerability!AQ103</f>
        <v>3.4</v>
      </c>
      <c r="Y104" s="186">
        <f>Vulnerability!AR103</f>
        <v>1.9</v>
      </c>
      <c r="Z104" s="186">
        <f t="shared" si="9"/>
        <v>4.7</v>
      </c>
      <c r="AA104" s="189">
        <f>'Lack of Coping Capacity'!G103</f>
        <v>6.2</v>
      </c>
      <c r="AB104" s="190">
        <f>'Lack of Coping Capacity'!J103</f>
        <v>5.7</v>
      </c>
      <c r="AC104" s="186">
        <f>'Lack of Coping Capacity'!K103</f>
        <v>6</v>
      </c>
      <c r="AD104" s="189">
        <f>'Lack of Coping Capacity'!P103</f>
        <v>7.3</v>
      </c>
      <c r="AE104" s="182">
        <f>'Lack of Coping Capacity'!S103</f>
        <v>6.9</v>
      </c>
      <c r="AF104" s="190">
        <f>'Lack of Coping Capacity'!X103</f>
        <v>6.3</v>
      </c>
      <c r="AG104" s="186">
        <f>'Lack of Coping Capacity'!Y103</f>
        <v>6.8</v>
      </c>
      <c r="AH104" s="186">
        <f t="shared" si="10"/>
        <v>6.4</v>
      </c>
      <c r="AI104" s="191">
        <f t="shared" si="11"/>
        <v>4.5999999999999996</v>
      </c>
    </row>
    <row r="105" spans="1:35" x14ac:dyDescent="0.25">
      <c r="A105" s="141" t="s">
        <v>17</v>
      </c>
      <c r="B105" s="116" t="s">
        <v>421</v>
      </c>
      <c r="C105" s="116" t="s">
        <v>16</v>
      </c>
      <c r="D105" s="98" t="s">
        <v>550</v>
      </c>
      <c r="E105" s="179">
        <f>'Hazard &amp; Exposure'!S104</f>
        <v>2</v>
      </c>
      <c r="F105" s="179">
        <f>'Hazard &amp; Exposure'!T104</f>
        <v>3.4</v>
      </c>
      <c r="G105" s="179">
        <f>'Hazard &amp; Exposure'!U104</f>
        <v>4.7</v>
      </c>
      <c r="H105" s="184">
        <f>'Hazard &amp; Exposure'!V104</f>
        <v>5.0999999999999996</v>
      </c>
      <c r="I105" s="186">
        <f>'Hazard &amp; Exposure'!W104</f>
        <v>3.9</v>
      </c>
      <c r="J105" s="185">
        <f>'Hazard &amp; Exposure'!AC104</f>
        <v>0</v>
      </c>
      <c r="K105" s="184">
        <f>'Hazard &amp; Exposure'!Z104</f>
        <v>4.7</v>
      </c>
      <c r="L105" s="186">
        <f>'Hazard &amp; Exposure'!AD104</f>
        <v>2.4</v>
      </c>
      <c r="M105" s="186">
        <f t="shared" si="8"/>
        <v>3.2</v>
      </c>
      <c r="N105" s="187">
        <f>Vulnerability!F104</f>
        <v>8</v>
      </c>
      <c r="O105" s="181">
        <f>Vulnerability!I104</f>
        <v>4.9000000000000004</v>
      </c>
      <c r="P105" s="188">
        <f>Vulnerability!P104</f>
        <v>5.7</v>
      </c>
      <c r="Q105" s="186">
        <f>Vulnerability!Q104</f>
        <v>6.7</v>
      </c>
      <c r="R105" s="187">
        <f>Vulnerability!V104</f>
        <v>0</v>
      </c>
      <c r="S105" s="180">
        <f>Vulnerability!AD104</f>
        <v>2.2999999999999998</v>
      </c>
      <c r="T105" s="180">
        <f>Vulnerability!AG104</f>
        <v>2.1</v>
      </c>
      <c r="U105" s="180">
        <f>Vulnerability!AJ104</f>
        <v>4.5999999999999996</v>
      </c>
      <c r="V105" s="180">
        <f>Vulnerability!AM104</f>
        <v>0.3</v>
      </c>
      <c r="W105" s="180">
        <f>Vulnerability!AP104</f>
        <v>2.7</v>
      </c>
      <c r="X105" s="188">
        <f>Vulnerability!AQ104</f>
        <v>2.5</v>
      </c>
      <c r="Y105" s="186">
        <f>Vulnerability!AR104</f>
        <v>1.3</v>
      </c>
      <c r="Z105" s="186">
        <f t="shared" si="9"/>
        <v>4.5</v>
      </c>
      <c r="AA105" s="189">
        <f>'Lack of Coping Capacity'!G104</f>
        <v>6.2</v>
      </c>
      <c r="AB105" s="190">
        <f>'Lack of Coping Capacity'!J104</f>
        <v>5.7</v>
      </c>
      <c r="AC105" s="186">
        <f>'Lack of Coping Capacity'!K104</f>
        <v>6</v>
      </c>
      <c r="AD105" s="189">
        <f>'Lack of Coping Capacity'!P104</f>
        <v>7.8</v>
      </c>
      <c r="AE105" s="182">
        <f>'Lack of Coping Capacity'!S104</f>
        <v>4.9000000000000004</v>
      </c>
      <c r="AF105" s="190">
        <f>'Lack of Coping Capacity'!X104</f>
        <v>6.3</v>
      </c>
      <c r="AG105" s="186">
        <f>'Lack of Coping Capacity'!Y104</f>
        <v>6.3</v>
      </c>
      <c r="AH105" s="186">
        <f t="shared" si="10"/>
        <v>6.2</v>
      </c>
      <c r="AI105" s="191">
        <f t="shared" si="11"/>
        <v>4.5</v>
      </c>
    </row>
    <row r="106" spans="1:35" x14ac:dyDescent="0.25">
      <c r="A106" s="141" t="s">
        <v>17</v>
      </c>
      <c r="B106" s="116" t="s">
        <v>424</v>
      </c>
      <c r="C106" s="116" t="s">
        <v>16</v>
      </c>
      <c r="D106" s="98" t="s">
        <v>553</v>
      </c>
      <c r="E106" s="179">
        <f>'Hazard &amp; Exposure'!S105</f>
        <v>2.1</v>
      </c>
      <c r="F106" s="179">
        <f>'Hazard &amp; Exposure'!T105</f>
        <v>4.3</v>
      </c>
      <c r="G106" s="179">
        <f>'Hazard &amp; Exposure'!U105</f>
        <v>4</v>
      </c>
      <c r="H106" s="184">
        <f>'Hazard &amp; Exposure'!V105</f>
        <v>5.7</v>
      </c>
      <c r="I106" s="186">
        <f>'Hazard &amp; Exposure'!W105</f>
        <v>4.0999999999999996</v>
      </c>
      <c r="J106" s="185">
        <f>'Hazard &amp; Exposure'!AC105</f>
        <v>0</v>
      </c>
      <c r="K106" s="184">
        <f>'Hazard &amp; Exposure'!Z105</f>
        <v>4.7</v>
      </c>
      <c r="L106" s="186">
        <f>'Hazard &amp; Exposure'!AD105</f>
        <v>2.4</v>
      </c>
      <c r="M106" s="186">
        <f t="shared" si="8"/>
        <v>3.3</v>
      </c>
      <c r="N106" s="187">
        <f>Vulnerability!F105</f>
        <v>8</v>
      </c>
      <c r="O106" s="181">
        <f>Vulnerability!I105</f>
        <v>4.9000000000000004</v>
      </c>
      <c r="P106" s="188">
        <f>Vulnerability!P105</f>
        <v>5.7</v>
      </c>
      <c r="Q106" s="186">
        <f>Vulnerability!Q105</f>
        <v>6.7</v>
      </c>
      <c r="R106" s="187">
        <f>Vulnerability!V105</f>
        <v>0</v>
      </c>
      <c r="S106" s="180">
        <f>Vulnerability!AD105</f>
        <v>2.6</v>
      </c>
      <c r="T106" s="180">
        <f>Vulnerability!AG105</f>
        <v>1.8</v>
      </c>
      <c r="U106" s="180">
        <f>Vulnerability!AJ105</f>
        <v>2.5</v>
      </c>
      <c r="V106" s="180">
        <f>Vulnerability!AM105</f>
        <v>0.3</v>
      </c>
      <c r="W106" s="180">
        <f>Vulnerability!AP105</f>
        <v>1.1000000000000001</v>
      </c>
      <c r="X106" s="188">
        <f>Vulnerability!AQ105</f>
        <v>1.7</v>
      </c>
      <c r="Y106" s="186">
        <f>Vulnerability!AR105</f>
        <v>0.9</v>
      </c>
      <c r="Z106" s="186">
        <f t="shared" si="9"/>
        <v>4.4000000000000004</v>
      </c>
      <c r="AA106" s="189">
        <f>'Lack of Coping Capacity'!G105</f>
        <v>6.2</v>
      </c>
      <c r="AB106" s="190">
        <f>'Lack of Coping Capacity'!J105</f>
        <v>5.7</v>
      </c>
      <c r="AC106" s="186">
        <f>'Lack of Coping Capacity'!K105</f>
        <v>6</v>
      </c>
      <c r="AD106" s="189">
        <f>'Lack of Coping Capacity'!P105</f>
        <v>6.9</v>
      </c>
      <c r="AE106" s="182">
        <f>'Lack of Coping Capacity'!S105</f>
        <v>4.9000000000000004</v>
      </c>
      <c r="AF106" s="190">
        <f>'Lack of Coping Capacity'!X105</f>
        <v>6.3</v>
      </c>
      <c r="AG106" s="186">
        <f>'Lack of Coping Capacity'!Y105</f>
        <v>6</v>
      </c>
      <c r="AH106" s="186">
        <f t="shared" si="10"/>
        <v>6</v>
      </c>
      <c r="AI106" s="191">
        <f t="shared" si="11"/>
        <v>4.4000000000000004</v>
      </c>
    </row>
    <row r="107" spans="1:35" x14ac:dyDescent="0.25">
      <c r="A107" s="141" t="s">
        <v>17</v>
      </c>
      <c r="B107" s="116" t="s">
        <v>423</v>
      </c>
      <c r="C107" s="116" t="s">
        <v>16</v>
      </c>
      <c r="D107" s="98" t="s">
        <v>552</v>
      </c>
      <c r="E107" s="179">
        <f>'Hazard &amp; Exposure'!S106</f>
        <v>3.5</v>
      </c>
      <c r="F107" s="179">
        <f>'Hazard &amp; Exposure'!T106</f>
        <v>6.5</v>
      </c>
      <c r="G107" s="179">
        <f>'Hazard &amp; Exposure'!U106</f>
        <v>0.9</v>
      </c>
      <c r="H107" s="184">
        <f>'Hazard &amp; Exposure'!V106</f>
        <v>5.0999999999999996</v>
      </c>
      <c r="I107" s="186">
        <f>'Hazard &amp; Exposure'!W106</f>
        <v>4.3</v>
      </c>
      <c r="J107" s="185">
        <f>'Hazard &amp; Exposure'!AC106</f>
        <v>0</v>
      </c>
      <c r="K107" s="184">
        <f>'Hazard &amp; Exposure'!Z106</f>
        <v>4.7</v>
      </c>
      <c r="L107" s="186">
        <f>'Hazard &amp; Exposure'!AD106</f>
        <v>2.4</v>
      </c>
      <c r="M107" s="186">
        <f t="shared" si="8"/>
        <v>3.4</v>
      </c>
      <c r="N107" s="187">
        <f>Vulnerability!F106</f>
        <v>7.7</v>
      </c>
      <c r="O107" s="181">
        <f>Vulnerability!I106</f>
        <v>4.9000000000000004</v>
      </c>
      <c r="P107" s="188">
        <f>Vulnerability!P106</f>
        <v>5.7</v>
      </c>
      <c r="Q107" s="186">
        <f>Vulnerability!Q106</f>
        <v>6.5</v>
      </c>
      <c r="R107" s="187">
        <f>Vulnerability!V106</f>
        <v>0</v>
      </c>
      <c r="S107" s="180">
        <f>Vulnerability!AD106</f>
        <v>2.8</v>
      </c>
      <c r="T107" s="180">
        <f>Vulnerability!AG106</f>
        <v>1.5</v>
      </c>
      <c r="U107" s="180">
        <f>Vulnerability!AJ106</f>
        <v>1.6</v>
      </c>
      <c r="V107" s="180">
        <f>Vulnerability!AM106</f>
        <v>0</v>
      </c>
      <c r="W107" s="180">
        <f>Vulnerability!AP106</f>
        <v>3.3</v>
      </c>
      <c r="X107" s="188">
        <f>Vulnerability!AQ106</f>
        <v>1.9</v>
      </c>
      <c r="Y107" s="186">
        <f>Vulnerability!AR106</f>
        <v>1</v>
      </c>
      <c r="Z107" s="186">
        <f t="shared" si="9"/>
        <v>4.3</v>
      </c>
      <c r="AA107" s="189">
        <f>'Lack of Coping Capacity'!G106</f>
        <v>6.2</v>
      </c>
      <c r="AB107" s="190">
        <f>'Lack of Coping Capacity'!J106</f>
        <v>5.7</v>
      </c>
      <c r="AC107" s="186">
        <f>'Lack of Coping Capacity'!K106</f>
        <v>6</v>
      </c>
      <c r="AD107" s="189">
        <f>'Lack of Coping Capacity'!P106</f>
        <v>7.6</v>
      </c>
      <c r="AE107" s="182">
        <f>'Lack of Coping Capacity'!S106</f>
        <v>8.5</v>
      </c>
      <c r="AF107" s="190">
        <f>'Lack of Coping Capacity'!X106</f>
        <v>7.4</v>
      </c>
      <c r="AG107" s="186">
        <f>'Lack of Coping Capacity'!Y106</f>
        <v>7.8</v>
      </c>
      <c r="AH107" s="186">
        <f t="shared" si="10"/>
        <v>7</v>
      </c>
      <c r="AI107" s="191">
        <f t="shared" si="11"/>
        <v>4.7</v>
      </c>
    </row>
    <row r="108" spans="1:35" x14ac:dyDescent="0.25">
      <c r="A108" s="141" t="s">
        <v>17</v>
      </c>
      <c r="B108" s="116" t="s">
        <v>422</v>
      </c>
      <c r="C108" s="116" t="s">
        <v>16</v>
      </c>
      <c r="D108" s="98" t="s">
        <v>551</v>
      </c>
      <c r="E108" s="179">
        <f>'Hazard &amp; Exposure'!S107</f>
        <v>3.3</v>
      </c>
      <c r="F108" s="179">
        <f>'Hazard &amp; Exposure'!T107</f>
        <v>5</v>
      </c>
      <c r="G108" s="179">
        <f>'Hazard &amp; Exposure'!U107</f>
        <v>7.7</v>
      </c>
      <c r="H108" s="184">
        <f>'Hazard &amp; Exposure'!V107</f>
        <v>3.1</v>
      </c>
      <c r="I108" s="186">
        <f>'Hazard &amp; Exposure'!W107</f>
        <v>5.0999999999999996</v>
      </c>
      <c r="J108" s="185">
        <f>'Hazard &amp; Exposure'!AC107</f>
        <v>0</v>
      </c>
      <c r="K108" s="184">
        <f>'Hazard &amp; Exposure'!Z107</f>
        <v>4.7</v>
      </c>
      <c r="L108" s="186">
        <f>'Hazard &amp; Exposure'!AD107</f>
        <v>2.4</v>
      </c>
      <c r="M108" s="186">
        <f t="shared" si="8"/>
        <v>3.9</v>
      </c>
      <c r="N108" s="187">
        <f>Vulnerability!F107</f>
        <v>7.7</v>
      </c>
      <c r="O108" s="181">
        <f>Vulnerability!I107</f>
        <v>4.9000000000000004</v>
      </c>
      <c r="P108" s="188">
        <f>Vulnerability!P107</f>
        <v>5.7</v>
      </c>
      <c r="Q108" s="186">
        <f>Vulnerability!Q107</f>
        <v>6.5</v>
      </c>
      <c r="R108" s="187">
        <f>Vulnerability!V107</f>
        <v>0</v>
      </c>
      <c r="S108" s="180">
        <f>Vulnerability!AD107</f>
        <v>3.1</v>
      </c>
      <c r="T108" s="180">
        <f>Vulnerability!AG107</f>
        <v>3.2</v>
      </c>
      <c r="U108" s="180">
        <f>Vulnerability!AJ107</f>
        <v>4.4000000000000004</v>
      </c>
      <c r="V108" s="180">
        <f>Vulnerability!AM107</f>
        <v>0</v>
      </c>
      <c r="W108" s="180">
        <f>Vulnerability!AP107</f>
        <v>3.2</v>
      </c>
      <c r="X108" s="188">
        <f>Vulnerability!AQ107</f>
        <v>2.9</v>
      </c>
      <c r="Y108" s="186">
        <f>Vulnerability!AR107</f>
        <v>1.6</v>
      </c>
      <c r="Z108" s="186">
        <f t="shared" si="9"/>
        <v>4.5</v>
      </c>
      <c r="AA108" s="189">
        <f>'Lack of Coping Capacity'!G107</f>
        <v>6.2</v>
      </c>
      <c r="AB108" s="190">
        <f>'Lack of Coping Capacity'!J107</f>
        <v>5.7</v>
      </c>
      <c r="AC108" s="186">
        <f>'Lack of Coping Capacity'!K107</f>
        <v>6</v>
      </c>
      <c r="AD108" s="189">
        <f>'Lack of Coping Capacity'!P107</f>
        <v>7.4</v>
      </c>
      <c r="AE108" s="182">
        <f>'Lack of Coping Capacity'!S107</f>
        <v>9.6999999999999993</v>
      </c>
      <c r="AF108" s="190">
        <f>'Lack of Coping Capacity'!X107</f>
        <v>7.4</v>
      </c>
      <c r="AG108" s="186">
        <f>'Lack of Coping Capacity'!Y107</f>
        <v>8.1999999999999993</v>
      </c>
      <c r="AH108" s="186">
        <f t="shared" si="10"/>
        <v>7.3</v>
      </c>
      <c r="AI108" s="191">
        <f t="shared" si="11"/>
        <v>5</v>
      </c>
    </row>
    <row r="109" spans="1:35" x14ac:dyDescent="0.25">
      <c r="A109" s="141" t="s">
        <v>17</v>
      </c>
      <c r="B109" s="116" t="s">
        <v>425</v>
      </c>
      <c r="C109" s="116" t="s">
        <v>16</v>
      </c>
      <c r="D109" s="98" t="s">
        <v>554</v>
      </c>
      <c r="E109" s="179">
        <f>'Hazard &amp; Exposure'!S108</f>
        <v>3.3</v>
      </c>
      <c r="F109" s="179">
        <f>'Hazard &amp; Exposure'!T108</f>
        <v>1.5</v>
      </c>
      <c r="G109" s="179">
        <f>'Hazard &amp; Exposure'!U108</f>
        <v>6.8</v>
      </c>
      <c r="H109" s="184">
        <f>'Hazard &amp; Exposure'!V108</f>
        <v>5.7</v>
      </c>
      <c r="I109" s="186">
        <f>'Hazard &amp; Exposure'!W108</f>
        <v>4.5999999999999996</v>
      </c>
      <c r="J109" s="185">
        <f>'Hazard &amp; Exposure'!AC108</f>
        <v>0</v>
      </c>
      <c r="K109" s="184">
        <f>'Hazard &amp; Exposure'!Z108</f>
        <v>4.7</v>
      </c>
      <c r="L109" s="186">
        <f>'Hazard &amp; Exposure'!AD108</f>
        <v>2.4</v>
      </c>
      <c r="M109" s="186">
        <f t="shared" si="8"/>
        <v>3.6</v>
      </c>
      <c r="N109" s="187">
        <f>Vulnerability!F108</f>
        <v>6.6</v>
      </c>
      <c r="O109" s="181">
        <f>Vulnerability!I108</f>
        <v>4.4000000000000004</v>
      </c>
      <c r="P109" s="188">
        <f>Vulnerability!P108</f>
        <v>5.7</v>
      </c>
      <c r="Q109" s="186">
        <f>Vulnerability!Q108</f>
        <v>5.8</v>
      </c>
      <c r="R109" s="187">
        <f>Vulnerability!V108</f>
        <v>0</v>
      </c>
      <c r="S109" s="180">
        <f>Vulnerability!AD108</f>
        <v>2.2000000000000002</v>
      </c>
      <c r="T109" s="180">
        <f>Vulnerability!AG108</f>
        <v>2.5</v>
      </c>
      <c r="U109" s="180">
        <f>Vulnerability!AJ108</f>
        <v>8.6</v>
      </c>
      <c r="V109" s="180">
        <f>Vulnerability!AM108</f>
        <v>0</v>
      </c>
      <c r="W109" s="180">
        <f>Vulnerability!AP108</f>
        <v>3.1</v>
      </c>
      <c r="X109" s="188">
        <f>Vulnerability!AQ108</f>
        <v>4.0999999999999996</v>
      </c>
      <c r="Y109" s="186">
        <f>Vulnerability!AR108</f>
        <v>2.2999999999999998</v>
      </c>
      <c r="Z109" s="186">
        <f t="shared" si="9"/>
        <v>4.3</v>
      </c>
      <c r="AA109" s="189">
        <f>'Lack of Coping Capacity'!G108</f>
        <v>6.2</v>
      </c>
      <c r="AB109" s="190">
        <f>'Lack of Coping Capacity'!J108</f>
        <v>5.7</v>
      </c>
      <c r="AC109" s="186">
        <f>'Lack of Coping Capacity'!K108</f>
        <v>6</v>
      </c>
      <c r="AD109" s="189">
        <f>'Lack of Coping Capacity'!P108</f>
        <v>7.1</v>
      </c>
      <c r="AE109" s="182">
        <f>'Lack of Coping Capacity'!S108</f>
        <v>2.5</v>
      </c>
      <c r="AF109" s="190">
        <f>'Lack of Coping Capacity'!X108</f>
        <v>6.9</v>
      </c>
      <c r="AG109" s="186">
        <f>'Lack of Coping Capacity'!Y108</f>
        <v>5.5</v>
      </c>
      <c r="AH109" s="186">
        <f t="shared" si="10"/>
        <v>5.8</v>
      </c>
      <c r="AI109" s="191">
        <f t="shared" si="11"/>
        <v>4.5</v>
      </c>
    </row>
    <row r="110" spans="1:35" x14ac:dyDescent="0.25">
      <c r="A110" s="141" t="s">
        <v>17</v>
      </c>
      <c r="B110" s="116" t="s">
        <v>426</v>
      </c>
      <c r="C110" s="116" t="s">
        <v>16</v>
      </c>
      <c r="D110" s="98" t="s">
        <v>555</v>
      </c>
      <c r="E110" s="179">
        <f>'Hazard &amp; Exposure'!S109</f>
        <v>5</v>
      </c>
      <c r="F110" s="179">
        <f>'Hazard &amp; Exposure'!T109</f>
        <v>5.7</v>
      </c>
      <c r="G110" s="179">
        <f>'Hazard &amp; Exposure'!U109</f>
        <v>8.6999999999999993</v>
      </c>
      <c r="H110" s="184">
        <f>'Hazard &amp; Exposure'!V109</f>
        <v>5.2</v>
      </c>
      <c r="I110" s="186">
        <f>'Hazard &amp; Exposure'!W109</f>
        <v>6.5</v>
      </c>
      <c r="J110" s="185">
        <f>'Hazard &amp; Exposure'!AC109</f>
        <v>0</v>
      </c>
      <c r="K110" s="184">
        <f>'Hazard &amp; Exposure'!Z109</f>
        <v>4.7</v>
      </c>
      <c r="L110" s="186">
        <f>'Hazard &amp; Exposure'!AD109</f>
        <v>2.4</v>
      </c>
      <c r="M110" s="186">
        <f t="shared" si="8"/>
        <v>4.8</v>
      </c>
      <c r="N110" s="187">
        <f>Vulnerability!F109</f>
        <v>6.6</v>
      </c>
      <c r="O110" s="181">
        <f>Vulnerability!I109</f>
        <v>4.4000000000000004</v>
      </c>
      <c r="P110" s="188">
        <f>Vulnerability!P109</f>
        <v>5.7</v>
      </c>
      <c r="Q110" s="186">
        <f>Vulnerability!Q109</f>
        <v>5.8</v>
      </c>
      <c r="R110" s="187">
        <f>Vulnerability!V109</f>
        <v>0</v>
      </c>
      <c r="S110" s="180">
        <f>Vulnerability!AD109</f>
        <v>3</v>
      </c>
      <c r="T110" s="180">
        <f>Vulnerability!AG109</f>
        <v>3.7</v>
      </c>
      <c r="U110" s="180">
        <f>Vulnerability!AJ109</f>
        <v>8.1</v>
      </c>
      <c r="V110" s="180">
        <f>Vulnerability!AM109</f>
        <v>5.3</v>
      </c>
      <c r="W110" s="180">
        <f>Vulnerability!AP109</f>
        <v>10</v>
      </c>
      <c r="X110" s="188">
        <f>Vulnerability!AQ109</f>
        <v>7</v>
      </c>
      <c r="Y110" s="186">
        <f>Vulnerability!AR109</f>
        <v>4.4000000000000004</v>
      </c>
      <c r="Z110" s="186">
        <f t="shared" si="9"/>
        <v>5.0999999999999996</v>
      </c>
      <c r="AA110" s="189">
        <f>'Lack of Coping Capacity'!G109</f>
        <v>6.2</v>
      </c>
      <c r="AB110" s="190">
        <f>'Lack of Coping Capacity'!J109</f>
        <v>5.7</v>
      </c>
      <c r="AC110" s="186">
        <f>'Lack of Coping Capacity'!K109</f>
        <v>6</v>
      </c>
      <c r="AD110" s="189">
        <f>'Lack of Coping Capacity'!P109</f>
        <v>7.2</v>
      </c>
      <c r="AE110" s="182">
        <f>'Lack of Coping Capacity'!S109</f>
        <v>3.6</v>
      </c>
      <c r="AF110" s="190">
        <f>'Lack of Coping Capacity'!X109</f>
        <v>6.9</v>
      </c>
      <c r="AG110" s="186">
        <f>'Lack of Coping Capacity'!Y109</f>
        <v>5.9</v>
      </c>
      <c r="AH110" s="186">
        <f t="shared" si="10"/>
        <v>6</v>
      </c>
      <c r="AI110" s="191">
        <f t="shared" si="11"/>
        <v>5.3</v>
      </c>
    </row>
    <row r="111" spans="1:35" x14ac:dyDescent="0.25">
      <c r="A111" s="141" t="s">
        <v>17</v>
      </c>
      <c r="B111" s="116" t="s">
        <v>428</v>
      </c>
      <c r="C111" s="116" t="s">
        <v>16</v>
      </c>
      <c r="D111" s="98" t="s">
        <v>557</v>
      </c>
      <c r="E111" s="179">
        <f>'Hazard &amp; Exposure'!S110</f>
        <v>3.3</v>
      </c>
      <c r="F111" s="179">
        <f>'Hazard &amp; Exposure'!T110</f>
        <v>9.1999999999999993</v>
      </c>
      <c r="G111" s="179">
        <f>'Hazard &amp; Exposure'!U110</f>
        <v>3</v>
      </c>
      <c r="H111" s="184">
        <f>'Hazard &amp; Exposure'!V110</f>
        <v>5.7</v>
      </c>
      <c r="I111" s="186">
        <f>'Hazard &amp; Exposure'!W110</f>
        <v>6.1</v>
      </c>
      <c r="J111" s="185">
        <f>'Hazard &amp; Exposure'!AC110</f>
        <v>4</v>
      </c>
      <c r="K111" s="184">
        <f>'Hazard &amp; Exposure'!Z110</f>
        <v>4.7</v>
      </c>
      <c r="L111" s="186">
        <f>'Hazard &amp; Exposure'!AD110</f>
        <v>4.4000000000000004</v>
      </c>
      <c r="M111" s="186">
        <f t="shared" si="8"/>
        <v>5.3</v>
      </c>
      <c r="N111" s="187">
        <f>Vulnerability!F110</f>
        <v>6.6</v>
      </c>
      <c r="O111" s="181">
        <f>Vulnerability!I110</f>
        <v>4.4000000000000004</v>
      </c>
      <c r="P111" s="188">
        <f>Vulnerability!P110</f>
        <v>5.7</v>
      </c>
      <c r="Q111" s="186">
        <f>Vulnerability!Q110</f>
        <v>5.8</v>
      </c>
      <c r="R111" s="187">
        <f>Vulnerability!V110</f>
        <v>0</v>
      </c>
      <c r="S111" s="180">
        <f>Vulnerability!AD110</f>
        <v>3.1</v>
      </c>
      <c r="T111" s="180">
        <f>Vulnerability!AG110</f>
        <v>3.2</v>
      </c>
      <c r="U111" s="180">
        <f>Vulnerability!AJ110</f>
        <v>6.3</v>
      </c>
      <c r="V111" s="180">
        <f>Vulnerability!AM110</f>
        <v>5.6</v>
      </c>
      <c r="W111" s="180">
        <f>Vulnerability!AP110</f>
        <v>1</v>
      </c>
      <c r="X111" s="188">
        <f>Vulnerability!AQ110</f>
        <v>4.0999999999999996</v>
      </c>
      <c r="Y111" s="186">
        <f>Vulnerability!AR110</f>
        <v>2.2999999999999998</v>
      </c>
      <c r="Z111" s="186">
        <f t="shared" si="9"/>
        <v>4.3</v>
      </c>
      <c r="AA111" s="189">
        <f>'Lack of Coping Capacity'!G110</f>
        <v>6.2</v>
      </c>
      <c r="AB111" s="190">
        <f>'Lack of Coping Capacity'!J110</f>
        <v>5.7</v>
      </c>
      <c r="AC111" s="186">
        <f>'Lack of Coping Capacity'!K110</f>
        <v>6</v>
      </c>
      <c r="AD111" s="189">
        <f>'Lack of Coping Capacity'!P110</f>
        <v>6.7</v>
      </c>
      <c r="AE111" s="182">
        <f>'Lack of Coping Capacity'!S110</f>
        <v>3.5</v>
      </c>
      <c r="AF111" s="190">
        <f>'Lack of Coping Capacity'!X110</f>
        <v>6.9</v>
      </c>
      <c r="AG111" s="186">
        <f>'Lack of Coping Capacity'!Y110</f>
        <v>5.7</v>
      </c>
      <c r="AH111" s="186">
        <f t="shared" si="10"/>
        <v>5.9</v>
      </c>
      <c r="AI111" s="191">
        <f t="shared" si="11"/>
        <v>5.0999999999999996</v>
      </c>
    </row>
    <row r="112" spans="1:35" x14ac:dyDescent="0.25">
      <c r="A112" s="141" t="s">
        <v>17</v>
      </c>
      <c r="B112" s="116" t="s">
        <v>427</v>
      </c>
      <c r="C112" s="116" t="s">
        <v>16</v>
      </c>
      <c r="D112" s="98" t="s">
        <v>556</v>
      </c>
      <c r="E112" s="179">
        <f>'Hazard &amp; Exposure'!S111</f>
        <v>3</v>
      </c>
      <c r="F112" s="179">
        <f>'Hazard &amp; Exposure'!T111</f>
        <v>3.1</v>
      </c>
      <c r="G112" s="179">
        <f>'Hazard &amp; Exposure'!U111</f>
        <v>7.2</v>
      </c>
      <c r="H112" s="184">
        <f>'Hazard &amp; Exposure'!V111</f>
        <v>5.0999999999999996</v>
      </c>
      <c r="I112" s="186">
        <f>'Hazard &amp; Exposure'!W111</f>
        <v>4.9000000000000004</v>
      </c>
      <c r="J112" s="185">
        <f>'Hazard &amp; Exposure'!AC111</f>
        <v>4</v>
      </c>
      <c r="K112" s="184">
        <f>'Hazard &amp; Exposure'!Z111</f>
        <v>4.7</v>
      </c>
      <c r="L112" s="186">
        <f>'Hazard &amp; Exposure'!AD111</f>
        <v>4.4000000000000004</v>
      </c>
      <c r="M112" s="186">
        <f t="shared" si="8"/>
        <v>4.7</v>
      </c>
      <c r="N112" s="187">
        <f>Vulnerability!F111</f>
        <v>7.7</v>
      </c>
      <c r="O112" s="181">
        <f>Vulnerability!I111</f>
        <v>4.9000000000000004</v>
      </c>
      <c r="P112" s="188">
        <f>Vulnerability!P111</f>
        <v>5.7</v>
      </c>
      <c r="Q112" s="186">
        <f>Vulnerability!Q111</f>
        <v>6.5</v>
      </c>
      <c r="R112" s="187">
        <f>Vulnerability!V111</f>
        <v>0</v>
      </c>
      <c r="S112" s="180">
        <f>Vulnerability!AD111</f>
        <v>2.6</v>
      </c>
      <c r="T112" s="180">
        <f>Vulnerability!AG111</f>
        <v>2</v>
      </c>
      <c r="U112" s="180">
        <f>Vulnerability!AJ111</f>
        <v>3.1</v>
      </c>
      <c r="V112" s="180">
        <f>Vulnerability!AM111</f>
        <v>5.3</v>
      </c>
      <c r="W112" s="180">
        <f>Vulnerability!AP111</f>
        <v>4.4000000000000004</v>
      </c>
      <c r="X112" s="188">
        <f>Vulnerability!AQ111</f>
        <v>3.6</v>
      </c>
      <c r="Y112" s="186">
        <f>Vulnerability!AR111</f>
        <v>2</v>
      </c>
      <c r="Z112" s="186">
        <f t="shared" si="9"/>
        <v>4.5999999999999996</v>
      </c>
      <c r="AA112" s="189">
        <f>'Lack of Coping Capacity'!G111</f>
        <v>6.2</v>
      </c>
      <c r="AB112" s="190">
        <f>'Lack of Coping Capacity'!J111</f>
        <v>5.7</v>
      </c>
      <c r="AC112" s="186">
        <f>'Lack of Coping Capacity'!K111</f>
        <v>6</v>
      </c>
      <c r="AD112" s="189">
        <f>'Lack of Coping Capacity'!P111</f>
        <v>7.3</v>
      </c>
      <c r="AE112" s="182">
        <f>'Lack of Coping Capacity'!S111</f>
        <v>9.6999999999999993</v>
      </c>
      <c r="AF112" s="190">
        <f>'Lack of Coping Capacity'!X111</f>
        <v>7.4</v>
      </c>
      <c r="AG112" s="186">
        <f>'Lack of Coping Capacity'!Y111</f>
        <v>8.1</v>
      </c>
      <c r="AH112" s="186">
        <f t="shared" si="10"/>
        <v>7.2</v>
      </c>
      <c r="AI112" s="191">
        <f t="shared" si="11"/>
        <v>5.4</v>
      </c>
    </row>
    <row r="113" spans="1:35" x14ac:dyDescent="0.25">
      <c r="A113" s="141" t="s">
        <v>17</v>
      </c>
      <c r="B113" s="116" t="s">
        <v>429</v>
      </c>
      <c r="C113" s="116" t="s">
        <v>16</v>
      </c>
      <c r="D113" s="98" t="s">
        <v>558</v>
      </c>
      <c r="E113" s="179">
        <f>'Hazard &amp; Exposure'!S112</f>
        <v>4.5999999999999996</v>
      </c>
      <c r="F113" s="179">
        <f>'Hazard &amp; Exposure'!T112</f>
        <v>3.7</v>
      </c>
      <c r="G113" s="179">
        <f>'Hazard &amp; Exposure'!U112</f>
        <v>3.8</v>
      </c>
      <c r="H113" s="184">
        <f>'Hazard &amp; Exposure'!V112</f>
        <v>4.7</v>
      </c>
      <c r="I113" s="186">
        <f>'Hazard &amp; Exposure'!W112</f>
        <v>4.2</v>
      </c>
      <c r="J113" s="185">
        <f>'Hazard &amp; Exposure'!AC112</f>
        <v>0</v>
      </c>
      <c r="K113" s="184">
        <f>'Hazard &amp; Exposure'!Z112</f>
        <v>4.7</v>
      </c>
      <c r="L113" s="186">
        <f>'Hazard &amp; Exposure'!AD112</f>
        <v>2.4</v>
      </c>
      <c r="M113" s="186">
        <f t="shared" si="8"/>
        <v>3.4</v>
      </c>
      <c r="N113" s="187">
        <f>Vulnerability!F112</f>
        <v>7.7</v>
      </c>
      <c r="O113" s="181">
        <f>Vulnerability!I112</f>
        <v>4.9000000000000004</v>
      </c>
      <c r="P113" s="188">
        <f>Vulnerability!P112</f>
        <v>5.7</v>
      </c>
      <c r="Q113" s="186">
        <f>Vulnerability!Q112</f>
        <v>6.5</v>
      </c>
      <c r="R113" s="187">
        <f>Vulnerability!V112</f>
        <v>0</v>
      </c>
      <c r="S113" s="180">
        <f>Vulnerability!AD112</f>
        <v>2.7</v>
      </c>
      <c r="T113" s="180">
        <f>Vulnerability!AG112</f>
        <v>3.8</v>
      </c>
      <c r="U113" s="180">
        <f>Vulnerability!AJ112</f>
        <v>5.5</v>
      </c>
      <c r="V113" s="180">
        <f>Vulnerability!AM112</f>
        <v>0</v>
      </c>
      <c r="W113" s="180">
        <f>Vulnerability!AP112</f>
        <v>8.1999999999999993</v>
      </c>
      <c r="X113" s="188">
        <f>Vulnerability!AQ112</f>
        <v>4.7</v>
      </c>
      <c r="Y113" s="186">
        <f>Vulnerability!AR112</f>
        <v>2.7</v>
      </c>
      <c r="Z113" s="186">
        <f t="shared" si="9"/>
        <v>4.9000000000000004</v>
      </c>
      <c r="AA113" s="189">
        <f>'Lack of Coping Capacity'!G112</f>
        <v>6.2</v>
      </c>
      <c r="AB113" s="190">
        <f>'Lack of Coping Capacity'!J112</f>
        <v>5.7</v>
      </c>
      <c r="AC113" s="186">
        <f>'Lack of Coping Capacity'!K112</f>
        <v>6</v>
      </c>
      <c r="AD113" s="189">
        <f>'Lack of Coping Capacity'!P112</f>
        <v>7.3</v>
      </c>
      <c r="AE113" s="182">
        <f>'Lack of Coping Capacity'!S112</f>
        <v>9.5</v>
      </c>
      <c r="AF113" s="190">
        <f>'Lack of Coping Capacity'!X112</f>
        <v>7.4</v>
      </c>
      <c r="AG113" s="186">
        <f>'Lack of Coping Capacity'!Y112</f>
        <v>8.1</v>
      </c>
      <c r="AH113" s="186">
        <f t="shared" si="10"/>
        <v>7.2</v>
      </c>
      <c r="AI113" s="191">
        <f t="shared" si="11"/>
        <v>4.9000000000000004</v>
      </c>
    </row>
    <row r="114" spans="1:35" x14ac:dyDescent="0.25">
      <c r="A114" s="141" t="s">
        <v>17</v>
      </c>
      <c r="B114" s="116" t="s">
        <v>430</v>
      </c>
      <c r="C114" s="116" t="s">
        <v>16</v>
      </c>
      <c r="D114" s="98" t="s">
        <v>559</v>
      </c>
      <c r="E114" s="179">
        <f>'Hazard &amp; Exposure'!S113</f>
        <v>2.1</v>
      </c>
      <c r="F114" s="179">
        <f>'Hazard &amp; Exposure'!T113</f>
        <v>0</v>
      </c>
      <c r="G114" s="179">
        <f>'Hazard &amp; Exposure'!U113</f>
        <v>4.3</v>
      </c>
      <c r="H114" s="184">
        <f>'Hazard &amp; Exposure'!V113</f>
        <v>6.2</v>
      </c>
      <c r="I114" s="186">
        <f>'Hazard &amp; Exposure'!W113</f>
        <v>3.5</v>
      </c>
      <c r="J114" s="185">
        <f>'Hazard &amp; Exposure'!AC113</f>
        <v>0</v>
      </c>
      <c r="K114" s="184">
        <f>'Hazard &amp; Exposure'!Z113</f>
        <v>4.7</v>
      </c>
      <c r="L114" s="186">
        <f>'Hazard &amp; Exposure'!AD113</f>
        <v>2.4</v>
      </c>
      <c r="M114" s="186">
        <f t="shared" si="8"/>
        <v>3</v>
      </c>
      <c r="N114" s="187">
        <f>Vulnerability!F113</f>
        <v>5.0999999999999996</v>
      </c>
      <c r="O114" s="181">
        <f>Vulnerability!I113</f>
        <v>3.5</v>
      </c>
      <c r="P114" s="188">
        <f>Vulnerability!P113</f>
        <v>5.7</v>
      </c>
      <c r="Q114" s="186">
        <f>Vulnerability!Q113</f>
        <v>4.9000000000000004</v>
      </c>
      <c r="R114" s="187">
        <f>Vulnerability!V113</f>
        <v>0</v>
      </c>
      <c r="S114" s="180">
        <f>Vulnerability!AD113</f>
        <v>2.2000000000000002</v>
      </c>
      <c r="T114" s="180">
        <f>Vulnerability!AG113</f>
        <v>3.6</v>
      </c>
      <c r="U114" s="180">
        <f>Vulnerability!AJ113</f>
        <v>4.4000000000000004</v>
      </c>
      <c r="V114" s="180">
        <f>Vulnerability!AM113</f>
        <v>0</v>
      </c>
      <c r="W114" s="180">
        <f>Vulnerability!AP113</f>
        <v>2.2000000000000002</v>
      </c>
      <c r="X114" s="188">
        <f>Vulnerability!AQ113</f>
        <v>2.6</v>
      </c>
      <c r="Y114" s="186">
        <f>Vulnerability!AR113</f>
        <v>1.4</v>
      </c>
      <c r="Z114" s="186">
        <f t="shared" si="9"/>
        <v>3.3</v>
      </c>
      <c r="AA114" s="189">
        <f>'Lack of Coping Capacity'!G113</f>
        <v>6.2</v>
      </c>
      <c r="AB114" s="190">
        <f>'Lack of Coping Capacity'!J113</f>
        <v>5.7</v>
      </c>
      <c r="AC114" s="186">
        <f>'Lack of Coping Capacity'!K113</f>
        <v>6</v>
      </c>
      <c r="AD114" s="189">
        <f>'Lack of Coping Capacity'!P113</f>
        <v>5.8</v>
      </c>
      <c r="AE114" s="182">
        <f>'Lack of Coping Capacity'!S113</f>
        <v>3</v>
      </c>
      <c r="AF114" s="190">
        <f>'Lack of Coping Capacity'!X113</f>
        <v>5.6</v>
      </c>
      <c r="AG114" s="186">
        <f>'Lack of Coping Capacity'!Y113</f>
        <v>4.8</v>
      </c>
      <c r="AH114" s="186">
        <f t="shared" si="10"/>
        <v>5.4</v>
      </c>
      <c r="AI114" s="191">
        <f t="shared" si="11"/>
        <v>3.8</v>
      </c>
    </row>
    <row r="115" spans="1:35" ht="15.75" thickBot="1" x14ac:dyDescent="0.3">
      <c r="A115" s="142" t="s">
        <v>17</v>
      </c>
      <c r="B115" s="143" t="s">
        <v>431</v>
      </c>
      <c r="C115" s="143" t="s">
        <v>16</v>
      </c>
      <c r="D115" s="144" t="s">
        <v>560</v>
      </c>
      <c r="E115" s="179">
        <f>'Hazard &amp; Exposure'!S114</f>
        <v>3.3</v>
      </c>
      <c r="F115" s="179">
        <f>'Hazard &amp; Exposure'!T114</f>
        <v>1.5</v>
      </c>
      <c r="G115" s="179">
        <f>'Hazard &amp; Exposure'!U114</f>
        <v>3.6</v>
      </c>
      <c r="H115" s="184">
        <f>'Hazard &amp; Exposure'!V114</f>
        <v>3.6</v>
      </c>
      <c r="I115" s="186">
        <f>'Hazard &amp; Exposure'!W114</f>
        <v>3</v>
      </c>
      <c r="J115" s="185">
        <f>'Hazard &amp; Exposure'!AC114</f>
        <v>5</v>
      </c>
      <c r="K115" s="184">
        <f>'Hazard &amp; Exposure'!Z114</f>
        <v>4.7</v>
      </c>
      <c r="L115" s="186">
        <f>'Hazard &amp; Exposure'!AD114</f>
        <v>4.9000000000000004</v>
      </c>
      <c r="M115" s="186">
        <f t="shared" si="8"/>
        <v>4</v>
      </c>
      <c r="N115" s="187">
        <f>Vulnerability!F114</f>
        <v>7.7</v>
      </c>
      <c r="O115" s="181">
        <f>Vulnerability!I114</f>
        <v>4.9000000000000004</v>
      </c>
      <c r="P115" s="188">
        <f>Vulnerability!P114</f>
        <v>5.7</v>
      </c>
      <c r="Q115" s="186">
        <f>Vulnerability!Q114</f>
        <v>6.5</v>
      </c>
      <c r="R115" s="187">
        <f>Vulnerability!V114</f>
        <v>0</v>
      </c>
      <c r="S115" s="180">
        <f>Vulnerability!AD114</f>
        <v>3.3</v>
      </c>
      <c r="T115" s="180">
        <f>Vulnerability!AG114</f>
        <v>1.9</v>
      </c>
      <c r="U115" s="180">
        <f>Vulnerability!AJ114</f>
        <v>1</v>
      </c>
      <c r="V115" s="180">
        <f>Vulnerability!AM114</f>
        <v>0</v>
      </c>
      <c r="W115" s="180">
        <f>Vulnerability!AP114</f>
        <v>2.7</v>
      </c>
      <c r="X115" s="188">
        <f>Vulnerability!AQ114</f>
        <v>1.9</v>
      </c>
      <c r="Y115" s="186">
        <f>Vulnerability!AR114</f>
        <v>1</v>
      </c>
      <c r="Z115" s="186">
        <f t="shared" si="9"/>
        <v>4.3</v>
      </c>
      <c r="AA115" s="189">
        <f>'Lack of Coping Capacity'!G114</f>
        <v>6.2</v>
      </c>
      <c r="AB115" s="190">
        <f>'Lack of Coping Capacity'!J114</f>
        <v>5.7</v>
      </c>
      <c r="AC115" s="186">
        <f>'Lack of Coping Capacity'!K114</f>
        <v>6</v>
      </c>
      <c r="AD115" s="189">
        <f>'Lack of Coping Capacity'!P114</f>
        <v>6.4</v>
      </c>
      <c r="AE115" s="182">
        <f>'Lack of Coping Capacity'!S114</f>
        <v>9.6999999999999993</v>
      </c>
      <c r="AF115" s="190">
        <f>'Lack of Coping Capacity'!X114</f>
        <v>7.4</v>
      </c>
      <c r="AG115" s="186">
        <f>'Lack of Coping Capacity'!Y114</f>
        <v>7.8</v>
      </c>
      <c r="AH115" s="186">
        <f t="shared" si="10"/>
        <v>7</v>
      </c>
      <c r="AI115" s="191">
        <f t="shared" si="11"/>
        <v>4.9000000000000004</v>
      </c>
    </row>
    <row r="116" spans="1:35" x14ac:dyDescent="0.25">
      <c r="A116" s="138" t="s">
        <v>5</v>
      </c>
      <c r="B116" s="139" t="s">
        <v>433</v>
      </c>
      <c r="C116" s="139" t="s">
        <v>4</v>
      </c>
      <c r="D116" s="140" t="s">
        <v>562</v>
      </c>
      <c r="E116" s="179">
        <f>'Hazard &amp; Exposure'!S115</f>
        <v>5.4</v>
      </c>
      <c r="F116" s="179">
        <f>'Hazard &amp; Exposure'!T115</f>
        <v>9</v>
      </c>
      <c r="G116" s="179">
        <f>'Hazard &amp; Exposure'!U115</f>
        <v>0.1</v>
      </c>
      <c r="H116" s="184">
        <f>'Hazard &amp; Exposure'!V115</f>
        <v>6.1</v>
      </c>
      <c r="I116" s="186">
        <f>'Hazard &amp; Exposure'!W115</f>
        <v>6</v>
      </c>
      <c r="J116" s="185">
        <f>'Hazard &amp; Exposure'!AC115</f>
        <v>0</v>
      </c>
      <c r="K116" s="184">
        <f>'Hazard &amp; Exposure'!Z115</f>
        <v>8.6</v>
      </c>
      <c r="L116" s="186">
        <f>'Hazard &amp; Exposure'!AD115</f>
        <v>4.3</v>
      </c>
      <c r="M116" s="186">
        <f t="shared" si="8"/>
        <v>5.2</v>
      </c>
      <c r="N116" s="187">
        <f>Vulnerability!F115</f>
        <v>9.4</v>
      </c>
      <c r="O116" s="181">
        <f>Vulnerability!I115</f>
        <v>4.7</v>
      </c>
      <c r="P116" s="188">
        <f>Vulnerability!P115</f>
        <v>2.2000000000000002</v>
      </c>
      <c r="Q116" s="186">
        <f>Vulnerability!Q115</f>
        <v>6.4</v>
      </c>
      <c r="R116" s="187">
        <f>Vulnerability!V115</f>
        <v>0</v>
      </c>
      <c r="S116" s="180">
        <f>Vulnerability!AD115</f>
        <v>4.5999999999999996</v>
      </c>
      <c r="T116" s="180">
        <f>Vulnerability!AG115</f>
        <v>3.8</v>
      </c>
      <c r="U116" s="180">
        <f>Vulnerability!AJ115</f>
        <v>6.8</v>
      </c>
      <c r="V116" s="180">
        <f>Vulnerability!AM115</f>
        <v>0</v>
      </c>
      <c r="W116" s="180">
        <f>Vulnerability!AP115</f>
        <v>9.9</v>
      </c>
      <c r="X116" s="188">
        <f>Vulnerability!AQ115</f>
        <v>6.2</v>
      </c>
      <c r="Y116" s="186">
        <f>Vulnerability!AR115</f>
        <v>3.7</v>
      </c>
      <c r="Z116" s="186">
        <f t="shared" si="9"/>
        <v>5.2</v>
      </c>
      <c r="AA116" s="189">
        <f>'Lack of Coping Capacity'!G115</f>
        <v>9.1999999999999993</v>
      </c>
      <c r="AB116" s="190">
        <f>'Lack of Coping Capacity'!J115</f>
        <v>8</v>
      </c>
      <c r="AC116" s="186">
        <f>'Lack of Coping Capacity'!K115</f>
        <v>8.6</v>
      </c>
      <c r="AD116" s="189">
        <f>'Lack of Coping Capacity'!P115</f>
        <v>8.9</v>
      </c>
      <c r="AE116" s="182">
        <f>'Lack of Coping Capacity'!S115</f>
        <v>6.3</v>
      </c>
      <c r="AF116" s="190">
        <f>'Lack of Coping Capacity'!X115</f>
        <v>9.3000000000000007</v>
      </c>
      <c r="AG116" s="186">
        <f>'Lack of Coping Capacity'!Y115</f>
        <v>8.1999999999999993</v>
      </c>
      <c r="AH116" s="186">
        <f t="shared" si="10"/>
        <v>8.4</v>
      </c>
      <c r="AI116" s="191">
        <f t="shared" si="11"/>
        <v>6.1</v>
      </c>
    </row>
    <row r="117" spans="1:35" x14ac:dyDescent="0.25">
      <c r="A117" s="141" t="s">
        <v>5</v>
      </c>
      <c r="B117" s="116" t="s">
        <v>432</v>
      </c>
      <c r="C117" s="116" t="s">
        <v>4</v>
      </c>
      <c r="D117" s="98" t="s">
        <v>561</v>
      </c>
      <c r="E117" s="179">
        <f>'Hazard &amp; Exposure'!S116</f>
        <v>4.2</v>
      </c>
      <c r="F117" s="179">
        <f>'Hazard &amp; Exposure'!T116</f>
        <v>8.9</v>
      </c>
      <c r="G117" s="179">
        <f>'Hazard &amp; Exposure'!U116</f>
        <v>0.2</v>
      </c>
      <c r="H117" s="184">
        <f>'Hazard &amp; Exposure'!V116</f>
        <v>5.6</v>
      </c>
      <c r="I117" s="186">
        <f>'Hazard &amp; Exposure'!W116</f>
        <v>5.6</v>
      </c>
      <c r="J117" s="185">
        <f>'Hazard &amp; Exposure'!AC116</f>
        <v>0</v>
      </c>
      <c r="K117" s="184">
        <f>'Hazard &amp; Exposure'!Z116</f>
        <v>8.6</v>
      </c>
      <c r="L117" s="186">
        <f>'Hazard &amp; Exposure'!AD116</f>
        <v>4.3</v>
      </c>
      <c r="M117" s="186">
        <f t="shared" si="8"/>
        <v>5</v>
      </c>
      <c r="N117" s="187">
        <f>Vulnerability!F116</f>
        <v>9.4</v>
      </c>
      <c r="O117" s="181">
        <f>Vulnerability!I116</f>
        <v>4.8</v>
      </c>
      <c r="P117" s="188">
        <f>Vulnerability!P116</f>
        <v>2.2000000000000002</v>
      </c>
      <c r="Q117" s="186">
        <f>Vulnerability!Q116</f>
        <v>6.5</v>
      </c>
      <c r="R117" s="187">
        <f>Vulnerability!V116</f>
        <v>0</v>
      </c>
      <c r="S117" s="180">
        <f>Vulnerability!AD116</f>
        <v>3</v>
      </c>
      <c r="T117" s="180">
        <f>Vulnerability!AG116</f>
        <v>4.4000000000000004</v>
      </c>
      <c r="U117" s="180">
        <f>Vulnerability!AJ116</f>
        <v>6.8</v>
      </c>
      <c r="V117" s="180">
        <f>Vulnerability!AM116</f>
        <v>0</v>
      </c>
      <c r="W117" s="180">
        <f>Vulnerability!AP116</f>
        <v>6.5</v>
      </c>
      <c r="X117" s="188">
        <f>Vulnerability!AQ116</f>
        <v>4.5999999999999996</v>
      </c>
      <c r="Y117" s="186">
        <f>Vulnerability!AR116</f>
        <v>2.6</v>
      </c>
      <c r="Z117" s="186">
        <f t="shared" si="9"/>
        <v>4.8</v>
      </c>
      <c r="AA117" s="189">
        <f>'Lack of Coping Capacity'!G116</f>
        <v>9.1999999999999993</v>
      </c>
      <c r="AB117" s="190">
        <f>'Lack of Coping Capacity'!J116</f>
        <v>8</v>
      </c>
      <c r="AC117" s="186">
        <f>'Lack of Coping Capacity'!K116</f>
        <v>8.6</v>
      </c>
      <c r="AD117" s="189">
        <f>'Lack of Coping Capacity'!P116</f>
        <v>8.9</v>
      </c>
      <c r="AE117" s="182">
        <f>'Lack of Coping Capacity'!S116</f>
        <v>8.9</v>
      </c>
      <c r="AF117" s="190">
        <f>'Lack of Coping Capacity'!X116</f>
        <v>9.9</v>
      </c>
      <c r="AG117" s="186">
        <f>'Lack of Coping Capacity'!Y116</f>
        <v>9.1999999999999993</v>
      </c>
      <c r="AH117" s="186">
        <f t="shared" si="10"/>
        <v>8.9</v>
      </c>
      <c r="AI117" s="191">
        <f t="shared" si="11"/>
        <v>6</v>
      </c>
    </row>
    <row r="118" spans="1:35" x14ac:dyDescent="0.25">
      <c r="A118" s="141" t="s">
        <v>5</v>
      </c>
      <c r="B118" s="116" t="s">
        <v>434</v>
      </c>
      <c r="C118" s="116" t="s">
        <v>4</v>
      </c>
      <c r="D118" s="98" t="s">
        <v>563</v>
      </c>
      <c r="E118" s="179">
        <f>'Hazard &amp; Exposure'!S117</f>
        <v>0</v>
      </c>
      <c r="F118" s="179">
        <f>'Hazard &amp; Exposure'!T117</f>
        <v>0</v>
      </c>
      <c r="G118" s="179">
        <f>'Hazard &amp; Exposure'!U117</f>
        <v>0</v>
      </c>
      <c r="H118" s="184">
        <f>'Hazard &amp; Exposure'!V117</f>
        <v>6.9</v>
      </c>
      <c r="I118" s="186">
        <f>'Hazard &amp; Exposure'!W117</f>
        <v>2.4</v>
      </c>
      <c r="J118" s="185">
        <f>'Hazard &amp; Exposure'!AC117</f>
        <v>0</v>
      </c>
      <c r="K118" s="184">
        <f>'Hazard &amp; Exposure'!Z117</f>
        <v>8.6</v>
      </c>
      <c r="L118" s="186">
        <f>'Hazard &amp; Exposure'!AD117</f>
        <v>4.3</v>
      </c>
      <c r="M118" s="186">
        <f t="shared" si="8"/>
        <v>3.4</v>
      </c>
      <c r="N118" s="187">
        <f>Vulnerability!F117</f>
        <v>9.4</v>
      </c>
      <c r="O118" s="181">
        <f>Vulnerability!I117</f>
        <v>4.7</v>
      </c>
      <c r="P118" s="188">
        <f>Vulnerability!P117</f>
        <v>2.2000000000000002</v>
      </c>
      <c r="Q118" s="186">
        <f>Vulnerability!Q117</f>
        <v>6.4</v>
      </c>
      <c r="R118" s="187">
        <f>Vulnerability!V117</f>
        <v>0</v>
      </c>
      <c r="S118" s="180">
        <f>Vulnerability!AD117</f>
        <v>4.8</v>
      </c>
      <c r="T118" s="180">
        <f>Vulnerability!AG117</f>
        <v>8.1</v>
      </c>
      <c r="U118" s="180">
        <f>Vulnerability!AJ117</f>
        <v>6.8</v>
      </c>
      <c r="V118" s="180">
        <f>Vulnerability!AM117</f>
        <v>0</v>
      </c>
      <c r="W118" s="180" t="str">
        <f>Vulnerability!AP117</f>
        <v>x</v>
      </c>
      <c r="X118" s="188">
        <f>Vulnerability!AQ117</f>
        <v>5.6</v>
      </c>
      <c r="Y118" s="186">
        <f>Vulnerability!AR117</f>
        <v>3.3</v>
      </c>
      <c r="Z118" s="186">
        <f t="shared" si="9"/>
        <v>5</v>
      </c>
      <c r="AA118" s="189">
        <f>'Lack of Coping Capacity'!G117</f>
        <v>9.1999999999999993</v>
      </c>
      <c r="AB118" s="190">
        <f>'Lack of Coping Capacity'!J117</f>
        <v>8</v>
      </c>
      <c r="AC118" s="186">
        <f>'Lack of Coping Capacity'!K117</f>
        <v>8.6</v>
      </c>
      <c r="AD118" s="189">
        <f>'Lack of Coping Capacity'!P117</f>
        <v>8.9</v>
      </c>
      <c r="AE118" s="182">
        <f>'Lack of Coping Capacity'!S117</f>
        <v>10</v>
      </c>
      <c r="AF118" s="190">
        <f>'Lack of Coping Capacity'!X117</f>
        <v>9.8000000000000007</v>
      </c>
      <c r="AG118" s="186">
        <f>'Lack of Coping Capacity'!Y117</f>
        <v>9.6</v>
      </c>
      <c r="AH118" s="186">
        <f t="shared" si="10"/>
        <v>9.1999999999999993</v>
      </c>
      <c r="AI118" s="191">
        <f t="shared" si="11"/>
        <v>5.4</v>
      </c>
    </row>
    <row r="119" spans="1:35" x14ac:dyDescent="0.25">
      <c r="A119" s="141" t="s">
        <v>5</v>
      </c>
      <c r="B119" s="116" t="s">
        <v>435</v>
      </c>
      <c r="C119" s="116" t="s">
        <v>4</v>
      </c>
      <c r="D119" s="98" t="s">
        <v>564</v>
      </c>
      <c r="E119" s="179">
        <f>'Hazard &amp; Exposure'!S118</f>
        <v>0.8</v>
      </c>
      <c r="F119" s="179">
        <f>'Hazard &amp; Exposure'!T118</f>
        <v>6.7</v>
      </c>
      <c r="G119" s="179">
        <f>'Hazard &amp; Exposure'!U118</f>
        <v>0.9</v>
      </c>
      <c r="H119" s="184">
        <f>'Hazard &amp; Exposure'!V118</f>
        <v>4.5</v>
      </c>
      <c r="I119" s="186">
        <f>'Hazard &amp; Exposure'!W118</f>
        <v>3.7</v>
      </c>
      <c r="J119" s="185">
        <f>'Hazard &amp; Exposure'!AC118</f>
        <v>0</v>
      </c>
      <c r="K119" s="184">
        <f>'Hazard &amp; Exposure'!Z118</f>
        <v>8.6</v>
      </c>
      <c r="L119" s="186">
        <f>'Hazard &amp; Exposure'!AD118</f>
        <v>4.3</v>
      </c>
      <c r="M119" s="186">
        <f t="shared" si="8"/>
        <v>4</v>
      </c>
      <c r="N119" s="187">
        <f>Vulnerability!F118</f>
        <v>9.4</v>
      </c>
      <c r="O119" s="181">
        <f>Vulnerability!I118</f>
        <v>4.7</v>
      </c>
      <c r="P119" s="188">
        <f>Vulnerability!P118</f>
        <v>2.2000000000000002</v>
      </c>
      <c r="Q119" s="186">
        <f>Vulnerability!Q118</f>
        <v>6.4</v>
      </c>
      <c r="R119" s="187">
        <f>Vulnerability!V118</f>
        <v>0</v>
      </c>
      <c r="S119" s="180">
        <f>Vulnerability!AD118</f>
        <v>4.5999999999999996</v>
      </c>
      <c r="T119" s="180">
        <f>Vulnerability!AG118</f>
        <v>6.7</v>
      </c>
      <c r="U119" s="180">
        <f>Vulnerability!AJ118</f>
        <v>5.3</v>
      </c>
      <c r="V119" s="180">
        <f>Vulnerability!AM118</f>
        <v>0</v>
      </c>
      <c r="W119" s="180">
        <f>Vulnerability!AP118</f>
        <v>0</v>
      </c>
      <c r="X119" s="188">
        <f>Vulnerability!AQ118</f>
        <v>3.8</v>
      </c>
      <c r="Y119" s="186">
        <f>Vulnerability!AR118</f>
        <v>2.1</v>
      </c>
      <c r="Z119" s="186">
        <f t="shared" si="9"/>
        <v>4.5999999999999996</v>
      </c>
      <c r="AA119" s="189">
        <f>'Lack of Coping Capacity'!G118</f>
        <v>9.1999999999999993</v>
      </c>
      <c r="AB119" s="190">
        <f>'Lack of Coping Capacity'!J118</f>
        <v>8</v>
      </c>
      <c r="AC119" s="186">
        <f>'Lack of Coping Capacity'!K118</f>
        <v>8.6</v>
      </c>
      <c r="AD119" s="189">
        <f>'Lack of Coping Capacity'!P118</f>
        <v>8.9</v>
      </c>
      <c r="AE119" s="182">
        <f>'Lack of Coping Capacity'!S118</f>
        <v>6.5</v>
      </c>
      <c r="AF119" s="190">
        <f>'Lack of Coping Capacity'!X118</f>
        <v>9.9</v>
      </c>
      <c r="AG119" s="186">
        <f>'Lack of Coping Capacity'!Y118</f>
        <v>8.4</v>
      </c>
      <c r="AH119" s="186">
        <f t="shared" si="10"/>
        <v>8.5</v>
      </c>
      <c r="AI119" s="191">
        <f t="shared" si="11"/>
        <v>5.4</v>
      </c>
    </row>
    <row r="120" spans="1:35" x14ac:dyDescent="0.25">
      <c r="A120" s="141" t="s">
        <v>5</v>
      </c>
      <c r="B120" s="116" t="s">
        <v>749</v>
      </c>
      <c r="C120" s="116" t="s">
        <v>4</v>
      </c>
      <c r="D120" s="98" t="s">
        <v>751</v>
      </c>
      <c r="E120" s="179">
        <f>'Hazard &amp; Exposure'!S119</f>
        <v>2.5</v>
      </c>
      <c r="F120" s="179">
        <f>'Hazard &amp; Exposure'!T119</f>
        <v>0</v>
      </c>
      <c r="G120" s="179">
        <f>'Hazard &amp; Exposure'!U119</f>
        <v>0</v>
      </c>
      <c r="H120" s="184">
        <f>'Hazard &amp; Exposure'!V119</f>
        <v>6.9</v>
      </c>
      <c r="I120" s="186">
        <f>'Hazard &amp; Exposure'!W119</f>
        <v>2.9</v>
      </c>
      <c r="J120" s="185">
        <f>'Hazard &amp; Exposure'!AC119</f>
        <v>0</v>
      </c>
      <c r="K120" s="184">
        <f>'Hazard &amp; Exposure'!Z119</f>
        <v>8.6</v>
      </c>
      <c r="L120" s="186">
        <f>'Hazard &amp; Exposure'!AD119</f>
        <v>4.3</v>
      </c>
      <c r="M120" s="186">
        <f t="shared" si="8"/>
        <v>3.6</v>
      </c>
      <c r="N120" s="187">
        <f>Vulnerability!F119</f>
        <v>9.4</v>
      </c>
      <c r="O120" s="181">
        <f>Vulnerability!I119</f>
        <v>4.7</v>
      </c>
      <c r="P120" s="188">
        <f>Vulnerability!P119</f>
        <v>2.2000000000000002</v>
      </c>
      <c r="Q120" s="186">
        <f>Vulnerability!Q119</f>
        <v>6.4</v>
      </c>
      <c r="R120" s="187">
        <f>Vulnerability!V119</f>
        <v>7.4</v>
      </c>
      <c r="S120" s="180">
        <f>Vulnerability!AD119</f>
        <v>3.5</v>
      </c>
      <c r="T120" s="180">
        <f>Vulnerability!AG119</f>
        <v>3.5</v>
      </c>
      <c r="U120" s="180">
        <f>Vulnerability!AJ119</f>
        <v>4.3</v>
      </c>
      <c r="V120" s="180">
        <f>Vulnerability!AM119</f>
        <v>0</v>
      </c>
      <c r="W120" s="180" t="str">
        <f>Vulnerability!AP119</f>
        <v>x</v>
      </c>
      <c r="X120" s="188">
        <f>Vulnerability!AQ119</f>
        <v>3</v>
      </c>
      <c r="Y120" s="186">
        <f>Vulnerability!AR119</f>
        <v>5.6</v>
      </c>
      <c r="Z120" s="186">
        <f t="shared" si="9"/>
        <v>6</v>
      </c>
      <c r="AA120" s="189">
        <f>'Lack of Coping Capacity'!G119</f>
        <v>9.1999999999999993</v>
      </c>
      <c r="AB120" s="190">
        <f>'Lack of Coping Capacity'!J119</f>
        <v>8</v>
      </c>
      <c r="AC120" s="186">
        <f>'Lack of Coping Capacity'!K119</f>
        <v>8.6</v>
      </c>
      <c r="AD120" s="189">
        <f>'Lack of Coping Capacity'!P119</f>
        <v>8.9</v>
      </c>
      <c r="AE120" s="182">
        <f>'Lack of Coping Capacity'!S119</f>
        <v>10</v>
      </c>
      <c r="AF120" s="190">
        <f>'Lack of Coping Capacity'!X119</f>
        <v>9.6</v>
      </c>
      <c r="AG120" s="186">
        <f>'Lack of Coping Capacity'!Y119</f>
        <v>9.5</v>
      </c>
      <c r="AH120" s="186">
        <f t="shared" si="10"/>
        <v>9.1</v>
      </c>
      <c r="AI120" s="191">
        <f t="shared" si="11"/>
        <v>5.8</v>
      </c>
    </row>
    <row r="121" spans="1:35" x14ac:dyDescent="0.25">
      <c r="A121" s="141" t="s">
        <v>5</v>
      </c>
      <c r="B121" s="116" t="s">
        <v>750</v>
      </c>
      <c r="C121" s="116" t="s">
        <v>4</v>
      </c>
      <c r="D121" s="98" t="s">
        <v>752</v>
      </c>
      <c r="E121" s="179">
        <f>'Hazard &amp; Exposure'!S120</f>
        <v>2.5</v>
      </c>
      <c r="F121" s="179">
        <f>'Hazard &amp; Exposure'!T120</f>
        <v>2</v>
      </c>
      <c r="G121" s="179">
        <f>'Hazard &amp; Exposure'!U120</f>
        <v>0</v>
      </c>
      <c r="H121" s="184">
        <f>'Hazard &amp; Exposure'!V120</f>
        <v>6.9</v>
      </c>
      <c r="I121" s="186">
        <f>'Hazard &amp; Exposure'!W120</f>
        <v>3.3</v>
      </c>
      <c r="J121" s="185">
        <f>'Hazard &amp; Exposure'!AC120</f>
        <v>0</v>
      </c>
      <c r="K121" s="184">
        <f>'Hazard &amp; Exposure'!Z120</f>
        <v>8.6</v>
      </c>
      <c r="L121" s="186">
        <f>'Hazard &amp; Exposure'!AD120</f>
        <v>4.3</v>
      </c>
      <c r="M121" s="186">
        <f t="shared" si="8"/>
        <v>3.8</v>
      </c>
      <c r="N121" s="187">
        <f>Vulnerability!F120</f>
        <v>9.4</v>
      </c>
      <c r="O121" s="181">
        <f>Vulnerability!I120</f>
        <v>4.7</v>
      </c>
      <c r="P121" s="188">
        <f>Vulnerability!P120</f>
        <v>2.2000000000000002</v>
      </c>
      <c r="Q121" s="186">
        <f>Vulnerability!Q120</f>
        <v>6.4</v>
      </c>
      <c r="R121" s="187">
        <f>Vulnerability!V120</f>
        <v>0</v>
      </c>
      <c r="S121" s="180">
        <f>Vulnerability!AD120</f>
        <v>3.5</v>
      </c>
      <c r="T121" s="180">
        <f>Vulnerability!AG120</f>
        <v>9.3000000000000007</v>
      </c>
      <c r="U121" s="180">
        <f>Vulnerability!AJ120</f>
        <v>6.8</v>
      </c>
      <c r="V121" s="180">
        <f>Vulnerability!AM120</f>
        <v>0</v>
      </c>
      <c r="W121" s="180" t="str">
        <f>Vulnerability!AP120</f>
        <v>x</v>
      </c>
      <c r="X121" s="188">
        <f>Vulnerability!AQ120</f>
        <v>6</v>
      </c>
      <c r="Y121" s="186">
        <f>Vulnerability!AR120</f>
        <v>3.6</v>
      </c>
      <c r="Z121" s="186">
        <f t="shared" si="9"/>
        <v>5.2</v>
      </c>
      <c r="AA121" s="189">
        <f>'Lack of Coping Capacity'!G120</f>
        <v>9.1999999999999993</v>
      </c>
      <c r="AB121" s="190">
        <f>'Lack of Coping Capacity'!J120</f>
        <v>8</v>
      </c>
      <c r="AC121" s="186">
        <f>'Lack of Coping Capacity'!K120</f>
        <v>8.6</v>
      </c>
      <c r="AD121" s="189">
        <f>'Lack of Coping Capacity'!P120</f>
        <v>8.9</v>
      </c>
      <c r="AE121" s="182">
        <f>'Lack of Coping Capacity'!S120</f>
        <v>10</v>
      </c>
      <c r="AF121" s="190">
        <f>'Lack of Coping Capacity'!X120</f>
        <v>9.6</v>
      </c>
      <c r="AG121" s="186">
        <f>'Lack of Coping Capacity'!Y120</f>
        <v>9.5</v>
      </c>
      <c r="AH121" s="186">
        <f t="shared" si="10"/>
        <v>9.1</v>
      </c>
      <c r="AI121" s="191">
        <f t="shared" si="11"/>
        <v>5.6</v>
      </c>
    </row>
    <row r="122" spans="1:35" x14ac:dyDescent="0.25">
      <c r="A122" s="141" t="s">
        <v>5</v>
      </c>
      <c r="B122" s="116" t="s">
        <v>436</v>
      </c>
      <c r="C122" s="116" t="s">
        <v>4</v>
      </c>
      <c r="D122" s="98" t="s">
        <v>565</v>
      </c>
      <c r="E122" s="179">
        <f>'Hazard &amp; Exposure'!S121</f>
        <v>3.3</v>
      </c>
      <c r="F122" s="179">
        <f>'Hazard &amp; Exposure'!T121</f>
        <v>2.1</v>
      </c>
      <c r="G122" s="179">
        <f>'Hazard &amp; Exposure'!U121</f>
        <v>4</v>
      </c>
      <c r="H122" s="184">
        <f>'Hazard &amp; Exposure'!V121</f>
        <v>5</v>
      </c>
      <c r="I122" s="186">
        <f>'Hazard &amp; Exposure'!W121</f>
        <v>3.7</v>
      </c>
      <c r="J122" s="185">
        <f>'Hazard &amp; Exposure'!AC121</f>
        <v>0</v>
      </c>
      <c r="K122" s="184">
        <f>'Hazard &amp; Exposure'!Z121</f>
        <v>8.6</v>
      </c>
      <c r="L122" s="186">
        <f>'Hazard &amp; Exposure'!AD121</f>
        <v>4.3</v>
      </c>
      <c r="M122" s="186">
        <f t="shared" si="8"/>
        <v>4</v>
      </c>
      <c r="N122" s="187">
        <f>Vulnerability!F121</f>
        <v>9.4</v>
      </c>
      <c r="O122" s="181">
        <f>Vulnerability!I121</f>
        <v>4.7</v>
      </c>
      <c r="P122" s="188">
        <f>Vulnerability!P121</f>
        <v>2.2000000000000002</v>
      </c>
      <c r="Q122" s="186">
        <f>Vulnerability!Q121</f>
        <v>6.4</v>
      </c>
      <c r="R122" s="187">
        <f>Vulnerability!V121</f>
        <v>0</v>
      </c>
      <c r="S122" s="180">
        <f>Vulnerability!AD121</f>
        <v>4.5</v>
      </c>
      <c r="T122" s="180">
        <f>Vulnerability!AG121</f>
        <v>7.5</v>
      </c>
      <c r="U122" s="180">
        <f>Vulnerability!AJ121</f>
        <v>6.2</v>
      </c>
      <c r="V122" s="180">
        <f>Vulnerability!AM121</f>
        <v>0</v>
      </c>
      <c r="W122" s="180">
        <f>Vulnerability!AP121</f>
        <v>5</v>
      </c>
      <c r="X122" s="188">
        <f>Vulnerability!AQ121</f>
        <v>5.0999999999999996</v>
      </c>
      <c r="Y122" s="186">
        <f>Vulnerability!AR121</f>
        <v>2.9</v>
      </c>
      <c r="Z122" s="186">
        <f t="shared" si="9"/>
        <v>4.9000000000000004</v>
      </c>
      <c r="AA122" s="189">
        <f>'Lack of Coping Capacity'!G121</f>
        <v>9.1999999999999993</v>
      </c>
      <c r="AB122" s="190">
        <f>'Lack of Coping Capacity'!J121</f>
        <v>8</v>
      </c>
      <c r="AC122" s="186">
        <f>'Lack of Coping Capacity'!K121</f>
        <v>8.6</v>
      </c>
      <c r="AD122" s="189">
        <f>'Lack of Coping Capacity'!P121</f>
        <v>8.9</v>
      </c>
      <c r="AE122" s="182">
        <f>'Lack of Coping Capacity'!S121</f>
        <v>9.4</v>
      </c>
      <c r="AF122" s="190">
        <f>'Lack of Coping Capacity'!X121</f>
        <v>9</v>
      </c>
      <c r="AG122" s="186">
        <f>'Lack of Coping Capacity'!Y121</f>
        <v>9.1</v>
      </c>
      <c r="AH122" s="186">
        <f t="shared" si="10"/>
        <v>8.9</v>
      </c>
      <c r="AI122" s="191">
        <f t="shared" si="11"/>
        <v>5.6</v>
      </c>
    </row>
    <row r="123" spans="1:35" x14ac:dyDescent="0.25">
      <c r="A123" s="141" t="s">
        <v>5</v>
      </c>
      <c r="B123" s="116" t="s">
        <v>437</v>
      </c>
      <c r="C123" s="116" t="s">
        <v>4</v>
      </c>
      <c r="D123" s="98" t="s">
        <v>566</v>
      </c>
      <c r="E123" s="179">
        <f>'Hazard &amp; Exposure'!S122</f>
        <v>2.9</v>
      </c>
      <c r="F123" s="179">
        <f>'Hazard &amp; Exposure'!T122</f>
        <v>9.1</v>
      </c>
      <c r="G123" s="179">
        <f>'Hazard &amp; Exposure'!U122</f>
        <v>5.3</v>
      </c>
      <c r="H123" s="184">
        <f>'Hazard &amp; Exposure'!V122</f>
        <v>6.1</v>
      </c>
      <c r="I123" s="186">
        <f>'Hazard &amp; Exposure'!W122</f>
        <v>6.4</v>
      </c>
      <c r="J123" s="185">
        <f>'Hazard &amp; Exposure'!AC122</f>
        <v>4</v>
      </c>
      <c r="K123" s="184">
        <f>'Hazard &amp; Exposure'!Z122</f>
        <v>8.6</v>
      </c>
      <c r="L123" s="186">
        <f>'Hazard &amp; Exposure'!AD122</f>
        <v>6.3</v>
      </c>
      <c r="M123" s="186">
        <f t="shared" si="8"/>
        <v>6.4</v>
      </c>
      <c r="N123" s="187">
        <f>Vulnerability!F122</f>
        <v>9.4</v>
      </c>
      <c r="O123" s="181">
        <f>Vulnerability!I122</f>
        <v>4.7</v>
      </c>
      <c r="P123" s="188">
        <f>Vulnerability!P122</f>
        <v>2.2000000000000002</v>
      </c>
      <c r="Q123" s="186">
        <f>Vulnerability!Q122</f>
        <v>6.4</v>
      </c>
      <c r="R123" s="187">
        <f>Vulnerability!V122</f>
        <v>0</v>
      </c>
      <c r="S123" s="180">
        <f>Vulnerability!AD122</f>
        <v>4.3</v>
      </c>
      <c r="T123" s="180">
        <f>Vulnerability!AG122</f>
        <v>4.4000000000000004</v>
      </c>
      <c r="U123" s="180">
        <f>Vulnerability!AJ122</f>
        <v>5</v>
      </c>
      <c r="V123" s="180">
        <f>Vulnerability!AM122</f>
        <v>0</v>
      </c>
      <c r="W123" s="180">
        <f>Vulnerability!AP122</f>
        <v>1.4</v>
      </c>
      <c r="X123" s="188">
        <f>Vulnerability!AQ122</f>
        <v>3.2</v>
      </c>
      <c r="Y123" s="186">
        <f>Vulnerability!AR122</f>
        <v>1.7</v>
      </c>
      <c r="Z123" s="186">
        <f t="shared" si="9"/>
        <v>4.5</v>
      </c>
      <c r="AA123" s="189">
        <f>'Lack of Coping Capacity'!G122</f>
        <v>9.1999999999999993</v>
      </c>
      <c r="AB123" s="190">
        <f>'Lack of Coping Capacity'!J122</f>
        <v>8</v>
      </c>
      <c r="AC123" s="186">
        <f>'Lack of Coping Capacity'!K122</f>
        <v>8.6</v>
      </c>
      <c r="AD123" s="189">
        <f>'Lack of Coping Capacity'!P122</f>
        <v>8.9</v>
      </c>
      <c r="AE123" s="182">
        <f>'Lack of Coping Capacity'!S122</f>
        <v>5.6</v>
      </c>
      <c r="AF123" s="190">
        <f>'Lack of Coping Capacity'!X122</f>
        <v>9</v>
      </c>
      <c r="AG123" s="186">
        <f>'Lack of Coping Capacity'!Y122</f>
        <v>7.8</v>
      </c>
      <c r="AH123" s="186">
        <f t="shared" si="10"/>
        <v>8.1999999999999993</v>
      </c>
      <c r="AI123" s="191">
        <f t="shared" si="11"/>
        <v>6.2</v>
      </c>
    </row>
    <row r="124" spans="1:35" x14ac:dyDescent="0.25">
      <c r="A124" s="141" t="s">
        <v>5</v>
      </c>
      <c r="B124" s="116" t="s">
        <v>438</v>
      </c>
      <c r="C124" s="116" t="s">
        <v>4</v>
      </c>
      <c r="D124" s="98" t="s">
        <v>567</v>
      </c>
      <c r="E124" s="179">
        <f>'Hazard &amp; Exposure'!S123</f>
        <v>5.4</v>
      </c>
      <c r="F124" s="179">
        <f>'Hazard &amp; Exposure'!T123</f>
        <v>8.9</v>
      </c>
      <c r="G124" s="179">
        <f>'Hazard &amp; Exposure'!U123</f>
        <v>6.1</v>
      </c>
      <c r="H124" s="184">
        <f>'Hazard &amp; Exposure'!V123</f>
        <v>5</v>
      </c>
      <c r="I124" s="186">
        <f>'Hazard &amp; Exposure'!W123</f>
        <v>6.7</v>
      </c>
      <c r="J124" s="185">
        <f>'Hazard &amp; Exposure'!AC123</f>
        <v>0</v>
      </c>
      <c r="K124" s="184">
        <f>'Hazard &amp; Exposure'!Z123</f>
        <v>8.6</v>
      </c>
      <c r="L124" s="186">
        <f>'Hazard &amp; Exposure'!AD123</f>
        <v>4.3</v>
      </c>
      <c r="M124" s="186">
        <f t="shared" si="8"/>
        <v>5.6</v>
      </c>
      <c r="N124" s="187">
        <f>Vulnerability!F123</f>
        <v>9.4</v>
      </c>
      <c r="O124" s="181">
        <f>Vulnerability!I123</f>
        <v>4.7</v>
      </c>
      <c r="P124" s="188">
        <f>Vulnerability!P123</f>
        <v>2.2000000000000002</v>
      </c>
      <c r="Q124" s="186">
        <f>Vulnerability!Q123</f>
        <v>6.4</v>
      </c>
      <c r="R124" s="187">
        <f>Vulnerability!V123</f>
        <v>0</v>
      </c>
      <c r="S124" s="180">
        <f>Vulnerability!AD123</f>
        <v>3</v>
      </c>
      <c r="T124" s="180">
        <f>Vulnerability!AG123</f>
        <v>4.2</v>
      </c>
      <c r="U124" s="180">
        <f>Vulnerability!AJ123</f>
        <v>6.7</v>
      </c>
      <c r="V124" s="180">
        <f>Vulnerability!AM123</f>
        <v>0</v>
      </c>
      <c r="W124" s="180">
        <f>Vulnerability!AP123</f>
        <v>10</v>
      </c>
      <c r="X124" s="188">
        <f>Vulnerability!AQ123</f>
        <v>6.1</v>
      </c>
      <c r="Y124" s="186">
        <f>Vulnerability!AR123</f>
        <v>3.6</v>
      </c>
      <c r="Z124" s="186">
        <f t="shared" si="9"/>
        <v>5.2</v>
      </c>
      <c r="AA124" s="189">
        <f>'Lack of Coping Capacity'!G123</f>
        <v>9.1999999999999993</v>
      </c>
      <c r="AB124" s="190">
        <f>'Lack of Coping Capacity'!J123</f>
        <v>8</v>
      </c>
      <c r="AC124" s="186">
        <f>'Lack of Coping Capacity'!K123</f>
        <v>8.6</v>
      </c>
      <c r="AD124" s="189">
        <f>'Lack of Coping Capacity'!P123</f>
        <v>8.9</v>
      </c>
      <c r="AE124" s="182">
        <f>'Lack of Coping Capacity'!S123</f>
        <v>7.8</v>
      </c>
      <c r="AF124" s="190">
        <f>'Lack of Coping Capacity'!X123</f>
        <v>9.3000000000000007</v>
      </c>
      <c r="AG124" s="186">
        <f>'Lack of Coping Capacity'!Y123</f>
        <v>8.6999999999999993</v>
      </c>
      <c r="AH124" s="186">
        <f t="shared" si="10"/>
        <v>8.6999999999999993</v>
      </c>
      <c r="AI124" s="191">
        <f t="shared" si="11"/>
        <v>6.3</v>
      </c>
    </row>
    <row r="125" spans="1:35" x14ac:dyDescent="0.25">
      <c r="A125" s="141" t="s">
        <v>5</v>
      </c>
      <c r="B125" s="199" t="s">
        <v>439</v>
      </c>
      <c r="C125" s="116" t="s">
        <v>4</v>
      </c>
      <c r="D125" s="98" t="s">
        <v>568</v>
      </c>
      <c r="E125" s="179">
        <f>'Hazard &amp; Exposure'!S124</f>
        <v>3.8</v>
      </c>
      <c r="F125" s="179">
        <f>'Hazard &amp; Exposure'!T124</f>
        <v>8.9</v>
      </c>
      <c r="G125" s="179">
        <f>'Hazard &amp; Exposure'!U124</f>
        <v>4.5</v>
      </c>
      <c r="H125" s="184">
        <f>'Hazard &amp; Exposure'!V124</f>
        <v>5</v>
      </c>
      <c r="I125" s="186">
        <f>'Hazard &amp; Exposure'!W124</f>
        <v>6.1</v>
      </c>
      <c r="J125" s="185">
        <f>'Hazard &amp; Exposure'!AC124</f>
        <v>5</v>
      </c>
      <c r="K125" s="184">
        <f>'Hazard &amp; Exposure'!Z124</f>
        <v>8.6</v>
      </c>
      <c r="L125" s="186">
        <f>'Hazard &amp; Exposure'!AD124</f>
        <v>6.8</v>
      </c>
      <c r="M125" s="186">
        <f t="shared" si="8"/>
        <v>6.5</v>
      </c>
      <c r="N125" s="187">
        <f>Vulnerability!F124</f>
        <v>9.4</v>
      </c>
      <c r="O125" s="181">
        <f>Vulnerability!I124</f>
        <v>4.7</v>
      </c>
      <c r="P125" s="188">
        <f>Vulnerability!P124</f>
        <v>2.2000000000000002</v>
      </c>
      <c r="Q125" s="186">
        <f>Vulnerability!Q124</f>
        <v>6.4</v>
      </c>
      <c r="R125" s="187">
        <f>Vulnerability!V124</f>
        <v>8.5</v>
      </c>
      <c r="S125" s="180">
        <f>Vulnerability!AD124</f>
        <v>4.7</v>
      </c>
      <c r="T125" s="180">
        <f>Vulnerability!AG124</f>
        <v>4.3</v>
      </c>
      <c r="U125" s="180">
        <f>Vulnerability!AJ124</f>
        <v>5.4</v>
      </c>
      <c r="V125" s="180">
        <f>Vulnerability!AM124</f>
        <v>0</v>
      </c>
      <c r="W125" s="180">
        <f>Vulnerability!AP124</f>
        <v>10</v>
      </c>
      <c r="X125" s="188">
        <f>Vulnerability!AQ124</f>
        <v>6.1</v>
      </c>
      <c r="Y125" s="186">
        <f>Vulnerability!AR124</f>
        <v>7.5</v>
      </c>
      <c r="Z125" s="186">
        <f t="shared" si="9"/>
        <v>7</v>
      </c>
      <c r="AA125" s="189">
        <f>'Lack of Coping Capacity'!G124</f>
        <v>9.1999999999999993</v>
      </c>
      <c r="AB125" s="190">
        <f>'Lack of Coping Capacity'!J124</f>
        <v>8</v>
      </c>
      <c r="AC125" s="186">
        <f>'Lack of Coping Capacity'!K124</f>
        <v>8.6</v>
      </c>
      <c r="AD125" s="189">
        <f>'Lack of Coping Capacity'!P124</f>
        <v>8.9</v>
      </c>
      <c r="AE125" s="182">
        <f>'Lack of Coping Capacity'!S124</f>
        <v>7</v>
      </c>
      <c r="AF125" s="190">
        <f>'Lack of Coping Capacity'!X124</f>
        <v>9.5</v>
      </c>
      <c r="AG125" s="186">
        <f>'Lack of Coping Capacity'!Y124</f>
        <v>8.5</v>
      </c>
      <c r="AH125" s="186">
        <f t="shared" si="10"/>
        <v>8.6</v>
      </c>
      <c r="AI125" s="191">
        <f t="shared" si="11"/>
        <v>7.3</v>
      </c>
    </row>
    <row r="126" spans="1:35" x14ac:dyDescent="0.25">
      <c r="A126" s="141" t="s">
        <v>5</v>
      </c>
      <c r="B126" s="116" t="s">
        <v>440</v>
      </c>
      <c r="C126" s="116" t="s">
        <v>4</v>
      </c>
      <c r="D126" s="98" t="s">
        <v>569</v>
      </c>
      <c r="E126" s="179">
        <f>'Hazard &amp; Exposure'!S125</f>
        <v>2.1</v>
      </c>
      <c r="F126" s="179">
        <f>'Hazard &amp; Exposure'!T125</f>
        <v>2.2999999999999998</v>
      </c>
      <c r="G126" s="179">
        <f>'Hazard &amp; Exposure'!U125</f>
        <v>3.9</v>
      </c>
      <c r="H126" s="184">
        <f>'Hazard &amp; Exposure'!V125</f>
        <v>5</v>
      </c>
      <c r="I126" s="186">
        <f>'Hazard &amp; Exposure'!W125</f>
        <v>3.4</v>
      </c>
      <c r="J126" s="185">
        <f>'Hazard &amp; Exposure'!AC125</f>
        <v>0</v>
      </c>
      <c r="K126" s="184">
        <f>'Hazard &amp; Exposure'!Z125</f>
        <v>8.6</v>
      </c>
      <c r="L126" s="186">
        <f>'Hazard &amp; Exposure'!AD125</f>
        <v>4.3</v>
      </c>
      <c r="M126" s="186">
        <f t="shared" si="8"/>
        <v>3.9</v>
      </c>
      <c r="N126" s="187">
        <f>Vulnerability!F125</f>
        <v>8.6</v>
      </c>
      <c r="O126" s="181">
        <f>Vulnerability!I125</f>
        <v>7.8</v>
      </c>
      <c r="P126" s="188">
        <f>Vulnerability!P125</f>
        <v>2.2000000000000002</v>
      </c>
      <c r="Q126" s="186">
        <f>Vulnerability!Q125</f>
        <v>6.8</v>
      </c>
      <c r="R126" s="187">
        <f>Vulnerability!V125</f>
        <v>2.1</v>
      </c>
      <c r="S126" s="180">
        <f>Vulnerability!AD125</f>
        <v>3.8</v>
      </c>
      <c r="T126" s="180">
        <f>Vulnerability!AG125</f>
        <v>6.2</v>
      </c>
      <c r="U126" s="180">
        <f>Vulnerability!AJ125</f>
        <v>1.8</v>
      </c>
      <c r="V126" s="180">
        <f>Vulnerability!AM125</f>
        <v>0</v>
      </c>
      <c r="W126" s="180">
        <f>Vulnerability!AP125</f>
        <v>0</v>
      </c>
      <c r="X126" s="188">
        <f>Vulnerability!AQ125</f>
        <v>2.7</v>
      </c>
      <c r="Y126" s="186">
        <f>Vulnerability!AR125</f>
        <v>2.4</v>
      </c>
      <c r="Z126" s="186">
        <f t="shared" si="9"/>
        <v>5</v>
      </c>
      <c r="AA126" s="189">
        <f>'Lack of Coping Capacity'!G125</f>
        <v>9.1999999999999993</v>
      </c>
      <c r="AB126" s="190">
        <f>'Lack of Coping Capacity'!J125</f>
        <v>8</v>
      </c>
      <c r="AC126" s="186">
        <f>'Lack of Coping Capacity'!K125</f>
        <v>8.6</v>
      </c>
      <c r="AD126" s="189">
        <f>'Lack of Coping Capacity'!P125</f>
        <v>8.6999999999999993</v>
      </c>
      <c r="AE126" s="182">
        <f>'Lack of Coping Capacity'!S125</f>
        <v>9.6</v>
      </c>
      <c r="AF126" s="190">
        <f>'Lack of Coping Capacity'!X125</f>
        <v>8.9</v>
      </c>
      <c r="AG126" s="186">
        <f>'Lack of Coping Capacity'!Y125</f>
        <v>9.1</v>
      </c>
      <c r="AH126" s="186">
        <f t="shared" si="10"/>
        <v>8.9</v>
      </c>
      <c r="AI126" s="191">
        <f t="shared" si="11"/>
        <v>5.6</v>
      </c>
    </row>
    <row r="127" spans="1:35" x14ac:dyDescent="0.25">
      <c r="A127" s="141" t="s">
        <v>5</v>
      </c>
      <c r="B127" s="116" t="s">
        <v>441</v>
      </c>
      <c r="C127" s="116" t="s">
        <v>4</v>
      </c>
      <c r="D127" s="98" t="s">
        <v>570</v>
      </c>
      <c r="E127" s="179">
        <f>'Hazard &amp; Exposure'!S126</f>
        <v>2.1</v>
      </c>
      <c r="F127" s="179">
        <f>'Hazard &amp; Exposure'!T126</f>
        <v>7.6</v>
      </c>
      <c r="G127" s="179">
        <f>'Hazard &amp; Exposure'!U126</f>
        <v>6.3</v>
      </c>
      <c r="H127" s="184">
        <f>'Hazard &amp; Exposure'!V126</f>
        <v>4</v>
      </c>
      <c r="I127" s="186">
        <f>'Hazard &amp; Exposure'!W126</f>
        <v>5.4</v>
      </c>
      <c r="J127" s="185">
        <f>'Hazard &amp; Exposure'!AC126</f>
        <v>0</v>
      </c>
      <c r="K127" s="184">
        <f>'Hazard &amp; Exposure'!Z126</f>
        <v>8.6</v>
      </c>
      <c r="L127" s="186">
        <f>'Hazard &amp; Exposure'!AD126</f>
        <v>4.3</v>
      </c>
      <c r="M127" s="186">
        <f t="shared" si="8"/>
        <v>4.9000000000000004</v>
      </c>
      <c r="N127" s="187">
        <f>Vulnerability!F126</f>
        <v>9.4</v>
      </c>
      <c r="O127" s="181">
        <f>Vulnerability!I126</f>
        <v>5.0999999999999996</v>
      </c>
      <c r="P127" s="188">
        <f>Vulnerability!P126</f>
        <v>2.2000000000000002</v>
      </c>
      <c r="Q127" s="186">
        <f>Vulnerability!Q126</f>
        <v>6.5</v>
      </c>
      <c r="R127" s="187">
        <f>Vulnerability!V126</f>
        <v>7.3</v>
      </c>
      <c r="S127" s="180">
        <f>Vulnerability!AD126</f>
        <v>3.5</v>
      </c>
      <c r="T127" s="180">
        <f>Vulnerability!AG126</f>
        <v>6.6</v>
      </c>
      <c r="U127" s="180">
        <f>Vulnerability!AJ126</f>
        <v>1.9</v>
      </c>
      <c r="V127" s="180">
        <f>Vulnerability!AM126</f>
        <v>0</v>
      </c>
      <c r="W127" s="180">
        <f>Vulnerability!AP126</f>
        <v>0</v>
      </c>
      <c r="X127" s="188">
        <f>Vulnerability!AQ126</f>
        <v>2.8</v>
      </c>
      <c r="Y127" s="186">
        <f>Vulnerability!AR126</f>
        <v>5.5</v>
      </c>
      <c r="Z127" s="186">
        <f t="shared" si="9"/>
        <v>6</v>
      </c>
      <c r="AA127" s="189">
        <f>'Lack of Coping Capacity'!G126</f>
        <v>9.1999999999999993</v>
      </c>
      <c r="AB127" s="190">
        <f>'Lack of Coping Capacity'!J126</f>
        <v>8</v>
      </c>
      <c r="AC127" s="186">
        <f>'Lack of Coping Capacity'!K126</f>
        <v>8.6</v>
      </c>
      <c r="AD127" s="189">
        <f>'Lack of Coping Capacity'!P126</f>
        <v>8.9</v>
      </c>
      <c r="AE127" s="182">
        <f>'Lack of Coping Capacity'!S126</f>
        <v>10</v>
      </c>
      <c r="AF127" s="190">
        <f>'Lack of Coping Capacity'!X126</f>
        <v>8.6</v>
      </c>
      <c r="AG127" s="186">
        <f>'Lack of Coping Capacity'!Y126</f>
        <v>9.1999999999999993</v>
      </c>
      <c r="AH127" s="186">
        <f t="shared" si="10"/>
        <v>8.9</v>
      </c>
      <c r="AI127" s="191">
        <f t="shared" si="11"/>
        <v>6.4</v>
      </c>
    </row>
    <row r="128" spans="1:35" x14ac:dyDescent="0.25">
      <c r="A128" s="141" t="s">
        <v>5</v>
      </c>
      <c r="B128" s="116" t="s">
        <v>442</v>
      </c>
      <c r="C128" s="116" t="s">
        <v>4</v>
      </c>
      <c r="D128" s="98" t="s">
        <v>571</v>
      </c>
      <c r="E128" s="179">
        <f>'Hazard &amp; Exposure'!S127</f>
        <v>2.1</v>
      </c>
      <c r="F128" s="179">
        <f>'Hazard &amp; Exposure'!T127</f>
        <v>5.7</v>
      </c>
      <c r="G128" s="179">
        <f>'Hazard &amp; Exposure'!U127</f>
        <v>4.5999999999999996</v>
      </c>
      <c r="H128" s="184">
        <f>'Hazard &amp; Exposure'!V127</f>
        <v>4</v>
      </c>
      <c r="I128" s="186">
        <f>'Hazard &amp; Exposure'!W127</f>
        <v>4.2</v>
      </c>
      <c r="J128" s="185">
        <f>'Hazard &amp; Exposure'!AC127</f>
        <v>0</v>
      </c>
      <c r="K128" s="184">
        <f>'Hazard &amp; Exposure'!Z127</f>
        <v>8.6</v>
      </c>
      <c r="L128" s="186">
        <f>'Hazard &amp; Exposure'!AD127</f>
        <v>4.3</v>
      </c>
      <c r="M128" s="186">
        <f t="shared" si="8"/>
        <v>4.3</v>
      </c>
      <c r="N128" s="187">
        <f>Vulnerability!F127</f>
        <v>9.4</v>
      </c>
      <c r="O128" s="181">
        <f>Vulnerability!I127</f>
        <v>6.6</v>
      </c>
      <c r="P128" s="188">
        <f>Vulnerability!P127</f>
        <v>2.2000000000000002</v>
      </c>
      <c r="Q128" s="186">
        <f>Vulnerability!Q127</f>
        <v>6.9</v>
      </c>
      <c r="R128" s="187">
        <f>Vulnerability!V127</f>
        <v>4.8</v>
      </c>
      <c r="S128" s="180">
        <f>Vulnerability!AD127</f>
        <v>3</v>
      </c>
      <c r="T128" s="180">
        <f>Vulnerability!AG127</f>
        <v>6.4</v>
      </c>
      <c r="U128" s="180">
        <f>Vulnerability!AJ127</f>
        <v>2.2999999999999998</v>
      </c>
      <c r="V128" s="180">
        <f>Vulnerability!AM127</f>
        <v>0</v>
      </c>
      <c r="W128" s="180">
        <f>Vulnerability!AP127</f>
        <v>0</v>
      </c>
      <c r="X128" s="188">
        <f>Vulnerability!AQ127</f>
        <v>2.7</v>
      </c>
      <c r="Y128" s="186">
        <f>Vulnerability!AR127</f>
        <v>3.8</v>
      </c>
      <c r="Z128" s="186">
        <f t="shared" si="9"/>
        <v>5.6</v>
      </c>
      <c r="AA128" s="189">
        <f>'Lack of Coping Capacity'!G127</f>
        <v>9.1999999999999993</v>
      </c>
      <c r="AB128" s="190">
        <f>'Lack of Coping Capacity'!J127</f>
        <v>8</v>
      </c>
      <c r="AC128" s="186">
        <f>'Lack of Coping Capacity'!K127</f>
        <v>8.6</v>
      </c>
      <c r="AD128" s="189">
        <f>'Lack of Coping Capacity'!P127</f>
        <v>8.9</v>
      </c>
      <c r="AE128" s="182">
        <f>'Lack of Coping Capacity'!S127</f>
        <v>10</v>
      </c>
      <c r="AF128" s="190">
        <f>'Lack of Coping Capacity'!X127</f>
        <v>7.6</v>
      </c>
      <c r="AG128" s="186">
        <f>'Lack of Coping Capacity'!Y127</f>
        <v>8.8000000000000007</v>
      </c>
      <c r="AH128" s="186">
        <f t="shared" si="10"/>
        <v>8.6999999999999993</v>
      </c>
      <c r="AI128" s="191">
        <f t="shared" si="11"/>
        <v>5.9</v>
      </c>
    </row>
    <row r="129" spans="1:35" x14ac:dyDescent="0.25">
      <c r="A129" s="141" t="s">
        <v>5</v>
      </c>
      <c r="B129" s="116" t="s">
        <v>444</v>
      </c>
      <c r="C129" s="116" t="s">
        <v>4</v>
      </c>
      <c r="D129" s="98" t="s">
        <v>573</v>
      </c>
      <c r="E129" s="179">
        <f>'Hazard &amp; Exposure'!S128</f>
        <v>1.7</v>
      </c>
      <c r="F129" s="179">
        <f>'Hazard &amp; Exposure'!T128</f>
        <v>7.6</v>
      </c>
      <c r="G129" s="179">
        <f>'Hazard &amp; Exposure'!U128</f>
        <v>2.7</v>
      </c>
      <c r="H129" s="184">
        <f>'Hazard &amp; Exposure'!V128</f>
        <v>5</v>
      </c>
      <c r="I129" s="186">
        <f>'Hazard &amp; Exposure'!W128</f>
        <v>4.7</v>
      </c>
      <c r="J129" s="185">
        <f>'Hazard &amp; Exposure'!AC128</f>
        <v>0</v>
      </c>
      <c r="K129" s="184">
        <f>'Hazard &amp; Exposure'!Z128</f>
        <v>8.6</v>
      </c>
      <c r="L129" s="186">
        <f>'Hazard &amp; Exposure'!AD128</f>
        <v>4.3</v>
      </c>
      <c r="M129" s="186">
        <f t="shared" si="8"/>
        <v>4.5</v>
      </c>
      <c r="N129" s="187">
        <f>Vulnerability!F128</f>
        <v>9.4</v>
      </c>
      <c r="O129" s="181">
        <f>Vulnerability!I128</f>
        <v>4.7</v>
      </c>
      <c r="P129" s="188">
        <f>Vulnerability!P128</f>
        <v>2.2000000000000002</v>
      </c>
      <c r="Q129" s="186">
        <f>Vulnerability!Q128</f>
        <v>6.4</v>
      </c>
      <c r="R129" s="187">
        <f>Vulnerability!V128</f>
        <v>1.9</v>
      </c>
      <c r="S129" s="180">
        <f>Vulnerability!AD128</f>
        <v>4</v>
      </c>
      <c r="T129" s="180">
        <f>Vulnerability!AG128</f>
        <v>4.7</v>
      </c>
      <c r="U129" s="180">
        <f>Vulnerability!AJ128</f>
        <v>3.5</v>
      </c>
      <c r="V129" s="180">
        <f>Vulnerability!AM128</f>
        <v>0</v>
      </c>
      <c r="W129" s="180">
        <f>Vulnerability!AP128</f>
        <v>0</v>
      </c>
      <c r="X129" s="188">
        <f>Vulnerability!AQ128</f>
        <v>2.7</v>
      </c>
      <c r="Y129" s="186">
        <f>Vulnerability!AR128</f>
        <v>2.2999999999999998</v>
      </c>
      <c r="Z129" s="186">
        <f t="shared" si="9"/>
        <v>4.7</v>
      </c>
      <c r="AA129" s="189">
        <f>'Lack of Coping Capacity'!G128</f>
        <v>9.1999999999999993</v>
      </c>
      <c r="AB129" s="190">
        <f>'Lack of Coping Capacity'!J128</f>
        <v>8</v>
      </c>
      <c r="AC129" s="186">
        <f>'Lack of Coping Capacity'!K128</f>
        <v>8.6</v>
      </c>
      <c r="AD129" s="189">
        <f>'Lack of Coping Capacity'!P128</f>
        <v>8.8000000000000007</v>
      </c>
      <c r="AE129" s="182">
        <f>'Lack of Coping Capacity'!S128</f>
        <v>9.9</v>
      </c>
      <c r="AF129" s="190">
        <f>'Lack of Coping Capacity'!X128</f>
        <v>7.8</v>
      </c>
      <c r="AG129" s="186">
        <f>'Lack of Coping Capacity'!Y128</f>
        <v>8.8000000000000007</v>
      </c>
      <c r="AH129" s="186">
        <f t="shared" si="10"/>
        <v>8.6999999999999993</v>
      </c>
      <c r="AI129" s="191">
        <f t="shared" si="11"/>
        <v>5.7</v>
      </c>
    </row>
    <row r="130" spans="1:35" x14ac:dyDescent="0.25">
      <c r="A130" s="141" t="s">
        <v>5</v>
      </c>
      <c r="B130" s="116" t="s">
        <v>445</v>
      </c>
      <c r="C130" s="116" t="s">
        <v>4</v>
      </c>
      <c r="D130" s="98" t="s">
        <v>574</v>
      </c>
      <c r="E130" s="179">
        <f>'Hazard &amp; Exposure'!S129</f>
        <v>2.1</v>
      </c>
      <c r="F130" s="179">
        <f>'Hazard &amp; Exposure'!T129</f>
        <v>5.2</v>
      </c>
      <c r="G130" s="179">
        <f>'Hazard &amp; Exposure'!U129</f>
        <v>5.5</v>
      </c>
      <c r="H130" s="184">
        <f>'Hazard &amp; Exposure'!V129</f>
        <v>4.5</v>
      </c>
      <c r="I130" s="186">
        <f>'Hazard &amp; Exposure'!W129</f>
        <v>4.4000000000000004</v>
      </c>
      <c r="J130" s="185">
        <f>'Hazard &amp; Exposure'!AC129</f>
        <v>0</v>
      </c>
      <c r="K130" s="184">
        <f>'Hazard &amp; Exposure'!Z129</f>
        <v>8.6</v>
      </c>
      <c r="L130" s="186">
        <f>'Hazard &amp; Exposure'!AD129</f>
        <v>4.3</v>
      </c>
      <c r="M130" s="186">
        <f t="shared" si="8"/>
        <v>4.4000000000000004</v>
      </c>
      <c r="N130" s="187">
        <f>Vulnerability!F129</f>
        <v>9.1</v>
      </c>
      <c r="O130" s="181">
        <f>Vulnerability!I129</f>
        <v>4.7</v>
      </c>
      <c r="P130" s="188">
        <f>Vulnerability!P129</f>
        <v>2.2000000000000002</v>
      </c>
      <c r="Q130" s="186">
        <f>Vulnerability!Q129</f>
        <v>6.3</v>
      </c>
      <c r="R130" s="187">
        <f>Vulnerability!V129</f>
        <v>0</v>
      </c>
      <c r="S130" s="180">
        <f>Vulnerability!AD129</f>
        <v>3.1</v>
      </c>
      <c r="T130" s="180">
        <f>Vulnerability!AG129</f>
        <v>5.7</v>
      </c>
      <c r="U130" s="180">
        <f>Vulnerability!AJ129</f>
        <v>4.0999999999999996</v>
      </c>
      <c r="V130" s="180">
        <f>Vulnerability!AM129</f>
        <v>0</v>
      </c>
      <c r="W130" s="180">
        <f>Vulnerability!AP129</f>
        <v>0</v>
      </c>
      <c r="X130" s="188">
        <f>Vulnerability!AQ129</f>
        <v>2.9</v>
      </c>
      <c r="Y130" s="186">
        <f>Vulnerability!AR129</f>
        <v>1.6</v>
      </c>
      <c r="Z130" s="186">
        <f t="shared" si="9"/>
        <v>4.3</v>
      </c>
      <c r="AA130" s="189">
        <f>'Lack of Coping Capacity'!G129</f>
        <v>9.1999999999999993</v>
      </c>
      <c r="AB130" s="190">
        <f>'Lack of Coping Capacity'!J129</f>
        <v>8</v>
      </c>
      <c r="AC130" s="186">
        <f>'Lack of Coping Capacity'!K129</f>
        <v>8.6</v>
      </c>
      <c r="AD130" s="189">
        <f>'Lack of Coping Capacity'!P129</f>
        <v>8.5</v>
      </c>
      <c r="AE130" s="182">
        <f>'Lack of Coping Capacity'!S129</f>
        <v>10</v>
      </c>
      <c r="AF130" s="190">
        <f>'Lack of Coping Capacity'!X129</f>
        <v>6.7</v>
      </c>
      <c r="AG130" s="186">
        <f>'Lack of Coping Capacity'!Y129</f>
        <v>8.4</v>
      </c>
      <c r="AH130" s="186">
        <f t="shared" si="10"/>
        <v>8.5</v>
      </c>
      <c r="AI130" s="191">
        <f t="shared" si="11"/>
        <v>5.4</v>
      </c>
    </row>
    <row r="131" spans="1:35" x14ac:dyDescent="0.25">
      <c r="A131" s="141" t="s">
        <v>5</v>
      </c>
      <c r="B131" s="116" t="s">
        <v>443</v>
      </c>
      <c r="C131" s="116" t="s">
        <v>4</v>
      </c>
      <c r="D131" s="98" t="s">
        <v>572</v>
      </c>
      <c r="E131" s="179">
        <f>'Hazard &amp; Exposure'!S130</f>
        <v>2.9</v>
      </c>
      <c r="F131" s="179">
        <f>'Hazard &amp; Exposure'!T130</f>
        <v>7.6</v>
      </c>
      <c r="G131" s="179">
        <f>'Hazard &amp; Exposure'!U130</f>
        <v>3.9</v>
      </c>
      <c r="H131" s="184">
        <f>'Hazard &amp; Exposure'!V130</f>
        <v>4.5</v>
      </c>
      <c r="I131" s="186">
        <f>'Hazard &amp; Exposure'!W130</f>
        <v>5</v>
      </c>
      <c r="J131" s="185">
        <f>'Hazard &amp; Exposure'!AC130</f>
        <v>0</v>
      </c>
      <c r="K131" s="184">
        <f>'Hazard &amp; Exposure'!Z130</f>
        <v>8.6</v>
      </c>
      <c r="L131" s="186">
        <f>'Hazard &amp; Exposure'!AD130</f>
        <v>4.3</v>
      </c>
      <c r="M131" s="186">
        <f t="shared" si="8"/>
        <v>4.7</v>
      </c>
      <c r="N131" s="187">
        <f>Vulnerability!F130</f>
        <v>8.3000000000000007</v>
      </c>
      <c r="O131" s="181">
        <f>Vulnerability!I130</f>
        <v>7.9</v>
      </c>
      <c r="P131" s="188">
        <f>Vulnerability!P130</f>
        <v>2.2000000000000002</v>
      </c>
      <c r="Q131" s="186">
        <f>Vulnerability!Q130</f>
        <v>6.7</v>
      </c>
      <c r="R131" s="187">
        <f>Vulnerability!V130</f>
        <v>7.4</v>
      </c>
      <c r="S131" s="180">
        <f>Vulnerability!AD130</f>
        <v>3.9</v>
      </c>
      <c r="T131" s="180">
        <f>Vulnerability!AG130</f>
        <v>2.9</v>
      </c>
      <c r="U131" s="180">
        <f>Vulnerability!AJ130</f>
        <v>2.5</v>
      </c>
      <c r="V131" s="180">
        <f>Vulnerability!AM130</f>
        <v>0</v>
      </c>
      <c r="W131" s="180">
        <f>Vulnerability!AP130</f>
        <v>0.4</v>
      </c>
      <c r="X131" s="188">
        <f>Vulnerability!AQ130</f>
        <v>2.1</v>
      </c>
      <c r="Y131" s="186">
        <f>Vulnerability!AR130</f>
        <v>5.3</v>
      </c>
      <c r="Z131" s="186">
        <f t="shared" si="9"/>
        <v>6</v>
      </c>
      <c r="AA131" s="189">
        <f>'Lack of Coping Capacity'!G130</f>
        <v>9.1999999999999993</v>
      </c>
      <c r="AB131" s="190">
        <f>'Lack of Coping Capacity'!J130</f>
        <v>8</v>
      </c>
      <c r="AC131" s="186">
        <f>'Lack of Coping Capacity'!K130</f>
        <v>8.6</v>
      </c>
      <c r="AD131" s="189">
        <f>'Lack of Coping Capacity'!P130</f>
        <v>8.6</v>
      </c>
      <c r="AE131" s="182">
        <f>'Lack of Coping Capacity'!S130</f>
        <v>9.6</v>
      </c>
      <c r="AF131" s="190">
        <f>'Lack of Coping Capacity'!X130</f>
        <v>8.6999999999999993</v>
      </c>
      <c r="AG131" s="186">
        <f>'Lack of Coping Capacity'!Y130</f>
        <v>9</v>
      </c>
      <c r="AH131" s="186">
        <f t="shared" si="10"/>
        <v>8.8000000000000007</v>
      </c>
      <c r="AI131" s="191">
        <f t="shared" si="11"/>
        <v>6.3</v>
      </c>
    </row>
    <row r="132" spans="1:35" x14ac:dyDescent="0.25">
      <c r="A132" s="141" t="s">
        <v>5</v>
      </c>
      <c r="B132" s="116" t="s">
        <v>447</v>
      </c>
      <c r="C132" s="116" t="s">
        <v>4</v>
      </c>
      <c r="D132" s="98" t="s">
        <v>576</v>
      </c>
      <c r="E132" s="179">
        <f>'Hazard &amp; Exposure'!S131</f>
        <v>4.2</v>
      </c>
      <c r="F132" s="179">
        <f>'Hazard &amp; Exposure'!T131</f>
        <v>4.4000000000000004</v>
      </c>
      <c r="G132" s="179">
        <f>'Hazard &amp; Exposure'!U131</f>
        <v>3.7</v>
      </c>
      <c r="H132" s="184">
        <f>'Hazard &amp; Exposure'!V131</f>
        <v>5.6</v>
      </c>
      <c r="I132" s="186">
        <f>'Hazard &amp; Exposure'!W131</f>
        <v>4.5</v>
      </c>
      <c r="J132" s="185">
        <f>'Hazard &amp; Exposure'!AC131</f>
        <v>0</v>
      </c>
      <c r="K132" s="184">
        <f>'Hazard &amp; Exposure'!Z131</f>
        <v>8.6</v>
      </c>
      <c r="L132" s="186">
        <f>'Hazard &amp; Exposure'!AD131</f>
        <v>4.3</v>
      </c>
      <c r="M132" s="186">
        <f t="shared" si="8"/>
        <v>4.4000000000000004</v>
      </c>
      <c r="N132" s="187">
        <f>Vulnerability!F131</f>
        <v>9.4</v>
      </c>
      <c r="O132" s="181">
        <f>Vulnerability!I131</f>
        <v>4.7</v>
      </c>
      <c r="P132" s="188">
        <f>Vulnerability!P131</f>
        <v>2.2000000000000002</v>
      </c>
      <c r="Q132" s="186">
        <f>Vulnerability!Q131</f>
        <v>6.4</v>
      </c>
      <c r="R132" s="187">
        <f>Vulnerability!V131</f>
        <v>8.5</v>
      </c>
      <c r="S132" s="180">
        <f>Vulnerability!AD131</f>
        <v>3</v>
      </c>
      <c r="T132" s="180">
        <f>Vulnerability!AG131</f>
        <v>4.0999999999999996</v>
      </c>
      <c r="U132" s="180">
        <f>Vulnerability!AJ131</f>
        <v>6.8</v>
      </c>
      <c r="V132" s="180">
        <f>Vulnerability!AM131</f>
        <v>0</v>
      </c>
      <c r="W132" s="180">
        <f>Vulnerability!AP131</f>
        <v>10</v>
      </c>
      <c r="X132" s="188">
        <f>Vulnerability!AQ131</f>
        <v>6.1</v>
      </c>
      <c r="Y132" s="186">
        <f>Vulnerability!AR131</f>
        <v>7.5</v>
      </c>
      <c r="Z132" s="186">
        <f t="shared" si="9"/>
        <v>7</v>
      </c>
      <c r="AA132" s="189">
        <f>'Lack of Coping Capacity'!G131</f>
        <v>9.1999999999999993</v>
      </c>
      <c r="AB132" s="190">
        <f>'Lack of Coping Capacity'!J131</f>
        <v>8</v>
      </c>
      <c r="AC132" s="186">
        <f>'Lack of Coping Capacity'!K131</f>
        <v>8.6</v>
      </c>
      <c r="AD132" s="189">
        <f>'Lack of Coping Capacity'!P131</f>
        <v>8.9</v>
      </c>
      <c r="AE132" s="182">
        <f>'Lack of Coping Capacity'!S131</f>
        <v>10</v>
      </c>
      <c r="AF132" s="190">
        <f>'Lack of Coping Capacity'!X131</f>
        <v>9.8000000000000007</v>
      </c>
      <c r="AG132" s="186">
        <f>'Lack of Coping Capacity'!Y131</f>
        <v>9.6</v>
      </c>
      <c r="AH132" s="186">
        <f t="shared" si="10"/>
        <v>9.1999999999999993</v>
      </c>
      <c r="AI132" s="191">
        <f t="shared" si="11"/>
        <v>6.6</v>
      </c>
    </row>
    <row r="133" spans="1:35" x14ac:dyDescent="0.25">
      <c r="A133" s="141" t="s">
        <v>5</v>
      </c>
      <c r="B133" s="116" t="s">
        <v>448</v>
      </c>
      <c r="C133" s="116" t="s">
        <v>4</v>
      </c>
      <c r="D133" s="98" t="s">
        <v>577</v>
      </c>
      <c r="E133" s="179">
        <f>'Hazard &amp; Exposure'!S132</f>
        <v>1.7</v>
      </c>
      <c r="F133" s="179">
        <f>'Hazard &amp; Exposure'!T132</f>
        <v>8.8000000000000007</v>
      </c>
      <c r="G133" s="179">
        <f>'Hazard &amp; Exposure'!U132</f>
        <v>6.6</v>
      </c>
      <c r="H133" s="184">
        <f>'Hazard &amp; Exposure'!V132</f>
        <v>5</v>
      </c>
      <c r="I133" s="186">
        <f>'Hazard &amp; Exposure'!W132</f>
        <v>6.2</v>
      </c>
      <c r="J133" s="185">
        <f>'Hazard &amp; Exposure'!AC132</f>
        <v>0</v>
      </c>
      <c r="K133" s="184">
        <f>'Hazard &amp; Exposure'!Z132</f>
        <v>8.6</v>
      </c>
      <c r="L133" s="186">
        <f>'Hazard &amp; Exposure'!AD132</f>
        <v>4.3</v>
      </c>
      <c r="M133" s="186">
        <f t="shared" ref="M133:M138" si="12">ROUND((10-GEOMEAN(((10-I133)/10*9+1),((10-L133)/10*9+1)))/9*10,1)</f>
        <v>5.3</v>
      </c>
      <c r="N133" s="187">
        <f>Vulnerability!F132</f>
        <v>9.4</v>
      </c>
      <c r="O133" s="181">
        <f>Vulnerability!I132</f>
        <v>4.7</v>
      </c>
      <c r="P133" s="188">
        <f>Vulnerability!P132</f>
        <v>2.2000000000000002</v>
      </c>
      <c r="Q133" s="186">
        <f>Vulnerability!Q132</f>
        <v>6.4</v>
      </c>
      <c r="R133" s="187">
        <f>Vulnerability!V132</f>
        <v>7.6</v>
      </c>
      <c r="S133" s="180">
        <f>Vulnerability!AD132</f>
        <v>4</v>
      </c>
      <c r="T133" s="180">
        <f>Vulnerability!AG132</f>
        <v>7.8</v>
      </c>
      <c r="U133" s="180">
        <f>Vulnerability!AJ132</f>
        <v>6.8</v>
      </c>
      <c r="V133" s="180">
        <f>Vulnerability!AM132</f>
        <v>0</v>
      </c>
      <c r="W133" s="180">
        <f>Vulnerability!AP132</f>
        <v>0.3</v>
      </c>
      <c r="X133" s="188">
        <f>Vulnerability!AQ132</f>
        <v>4.5</v>
      </c>
      <c r="Y133" s="186">
        <f>Vulnerability!AR132</f>
        <v>6.3</v>
      </c>
      <c r="Z133" s="186">
        <f t="shared" ref="Z133:Z138" si="13">ROUND((10-GEOMEAN(((10-Q133)/10*9+1),((10-Y133)/10*9+1)))/9*10,1)</f>
        <v>6.4</v>
      </c>
      <c r="AA133" s="189">
        <f>'Lack of Coping Capacity'!G132</f>
        <v>9.1999999999999993</v>
      </c>
      <c r="AB133" s="190">
        <f>'Lack of Coping Capacity'!J132</f>
        <v>8</v>
      </c>
      <c r="AC133" s="186">
        <f>'Lack of Coping Capacity'!K132</f>
        <v>8.6</v>
      </c>
      <c r="AD133" s="189">
        <f>'Lack of Coping Capacity'!P132</f>
        <v>8.9</v>
      </c>
      <c r="AE133" s="182">
        <f>'Lack of Coping Capacity'!S132</f>
        <v>9.9</v>
      </c>
      <c r="AF133" s="190">
        <f>'Lack of Coping Capacity'!X132</f>
        <v>9.3000000000000007</v>
      </c>
      <c r="AG133" s="186">
        <f>'Lack of Coping Capacity'!Y132</f>
        <v>9.4</v>
      </c>
      <c r="AH133" s="186">
        <f t="shared" ref="AH133:AH138" si="14">ROUND((10-GEOMEAN(((10-AC133)/10*9+1),((10-AG133)/10*9+1)))/9*10,1)</f>
        <v>9</v>
      </c>
      <c r="AI133" s="191">
        <f t="shared" ref="AI133:AI138" si="15">ROUND(M133^(1/3)*Z133^(1/3)*AH133^(1/3),1)</f>
        <v>6.7</v>
      </c>
    </row>
    <row r="134" spans="1:35" x14ac:dyDescent="0.25">
      <c r="A134" s="141" t="s">
        <v>5</v>
      </c>
      <c r="B134" s="199" t="s">
        <v>449</v>
      </c>
      <c r="C134" s="116" t="s">
        <v>4</v>
      </c>
      <c r="D134" s="98" t="s">
        <v>578</v>
      </c>
      <c r="E134" s="179">
        <f>'Hazard &amp; Exposure'!S133</f>
        <v>2.9</v>
      </c>
      <c r="F134" s="179">
        <f>'Hazard &amp; Exposure'!T133</f>
        <v>9.1</v>
      </c>
      <c r="G134" s="179">
        <f>'Hazard &amp; Exposure'!U133</f>
        <v>3.7</v>
      </c>
      <c r="H134" s="184">
        <f>'Hazard &amp; Exposure'!V133</f>
        <v>6.1</v>
      </c>
      <c r="I134" s="186">
        <f>'Hazard &amp; Exposure'!W133</f>
        <v>6.1</v>
      </c>
      <c r="J134" s="185">
        <f>'Hazard &amp; Exposure'!AC133</f>
        <v>0</v>
      </c>
      <c r="K134" s="184">
        <f>'Hazard &amp; Exposure'!Z133</f>
        <v>8.6</v>
      </c>
      <c r="L134" s="186">
        <f>'Hazard &amp; Exposure'!AD133</f>
        <v>4.3</v>
      </c>
      <c r="M134" s="186">
        <f t="shared" si="12"/>
        <v>5.3</v>
      </c>
      <c r="N134" s="187">
        <f>Vulnerability!F133</f>
        <v>9.4</v>
      </c>
      <c r="O134" s="181">
        <f>Vulnerability!I133</f>
        <v>4.7</v>
      </c>
      <c r="P134" s="188">
        <f>Vulnerability!P133</f>
        <v>2.2000000000000002</v>
      </c>
      <c r="Q134" s="186">
        <f>Vulnerability!Q133</f>
        <v>6.4</v>
      </c>
      <c r="R134" s="187">
        <f>Vulnerability!V133</f>
        <v>8</v>
      </c>
      <c r="S134" s="180">
        <f>Vulnerability!AD133</f>
        <v>2.8</v>
      </c>
      <c r="T134" s="180">
        <f>Vulnerability!AG133</f>
        <v>7.5</v>
      </c>
      <c r="U134" s="180">
        <f>Vulnerability!AJ133</f>
        <v>4.8</v>
      </c>
      <c r="V134" s="180">
        <f>Vulnerability!AM133</f>
        <v>0</v>
      </c>
      <c r="W134" s="180">
        <f>Vulnerability!AP133</f>
        <v>8.4</v>
      </c>
      <c r="X134" s="188">
        <f>Vulnerability!AQ133</f>
        <v>5.5</v>
      </c>
      <c r="Y134" s="186">
        <f>Vulnerability!AR133</f>
        <v>6.9</v>
      </c>
      <c r="Z134" s="186">
        <f t="shared" si="13"/>
        <v>6.7</v>
      </c>
      <c r="AA134" s="189">
        <f>'Lack of Coping Capacity'!G133</f>
        <v>9.1999999999999993</v>
      </c>
      <c r="AB134" s="190">
        <f>'Lack of Coping Capacity'!J133</f>
        <v>8</v>
      </c>
      <c r="AC134" s="186">
        <f>'Lack of Coping Capacity'!K133</f>
        <v>8.6</v>
      </c>
      <c r="AD134" s="189">
        <f>'Lack of Coping Capacity'!P133</f>
        <v>8.9</v>
      </c>
      <c r="AE134" s="182">
        <f>'Lack of Coping Capacity'!S133</f>
        <v>9.6999999999999993</v>
      </c>
      <c r="AF134" s="190">
        <f>'Lack of Coping Capacity'!X133</f>
        <v>9.3000000000000007</v>
      </c>
      <c r="AG134" s="186">
        <f>'Lack of Coping Capacity'!Y133</f>
        <v>9.3000000000000007</v>
      </c>
      <c r="AH134" s="186">
        <f t="shared" si="14"/>
        <v>9</v>
      </c>
      <c r="AI134" s="191">
        <f t="shared" si="15"/>
        <v>6.8</v>
      </c>
    </row>
    <row r="135" spans="1:35" x14ac:dyDescent="0.25">
      <c r="A135" s="141" t="s">
        <v>5</v>
      </c>
      <c r="B135" s="116" t="s">
        <v>450</v>
      </c>
      <c r="C135" s="116" t="s">
        <v>4</v>
      </c>
      <c r="D135" s="98" t="s">
        <v>579</v>
      </c>
      <c r="E135" s="179">
        <f>'Hazard &amp; Exposure'!S134</f>
        <v>2.5</v>
      </c>
      <c r="F135" s="179">
        <f>'Hazard &amp; Exposure'!T134</f>
        <v>3.8</v>
      </c>
      <c r="G135" s="179">
        <f>'Hazard &amp; Exposure'!U134</f>
        <v>3.9</v>
      </c>
      <c r="H135" s="184">
        <f>'Hazard &amp; Exposure'!V134</f>
        <v>4</v>
      </c>
      <c r="I135" s="186">
        <f>'Hazard &amp; Exposure'!W134</f>
        <v>3.6</v>
      </c>
      <c r="J135" s="185">
        <f>'Hazard &amp; Exposure'!AC134</f>
        <v>0</v>
      </c>
      <c r="K135" s="184">
        <f>'Hazard &amp; Exposure'!Z134</f>
        <v>8.6</v>
      </c>
      <c r="L135" s="186">
        <f>'Hazard &amp; Exposure'!AD134</f>
        <v>4.3</v>
      </c>
      <c r="M135" s="186">
        <f t="shared" si="12"/>
        <v>4</v>
      </c>
      <c r="N135" s="187">
        <f>Vulnerability!F134</f>
        <v>9.1999999999999993</v>
      </c>
      <c r="O135" s="181">
        <f>Vulnerability!I134</f>
        <v>5.7</v>
      </c>
      <c r="P135" s="188">
        <f>Vulnerability!P134</f>
        <v>2.2000000000000002</v>
      </c>
      <c r="Q135" s="186">
        <f>Vulnerability!Q134</f>
        <v>6.6</v>
      </c>
      <c r="R135" s="187">
        <f>Vulnerability!V134</f>
        <v>0</v>
      </c>
      <c r="S135" s="180">
        <f>Vulnerability!AD134</f>
        <v>4.5</v>
      </c>
      <c r="T135" s="180">
        <f>Vulnerability!AG134</f>
        <v>5.9</v>
      </c>
      <c r="U135" s="180">
        <f>Vulnerability!AJ134</f>
        <v>3.8</v>
      </c>
      <c r="V135" s="180">
        <f>Vulnerability!AM134</f>
        <v>0</v>
      </c>
      <c r="W135" s="180">
        <f>Vulnerability!AP134</f>
        <v>0.6</v>
      </c>
      <c r="X135" s="188">
        <f>Vulnerability!AQ134</f>
        <v>3.3</v>
      </c>
      <c r="Y135" s="186">
        <f>Vulnerability!AR134</f>
        <v>1.8</v>
      </c>
      <c r="Z135" s="186">
        <f t="shared" si="13"/>
        <v>4.5999999999999996</v>
      </c>
      <c r="AA135" s="189">
        <f>'Lack of Coping Capacity'!G134</f>
        <v>9.1999999999999993</v>
      </c>
      <c r="AB135" s="190">
        <f>'Lack of Coping Capacity'!J134</f>
        <v>8</v>
      </c>
      <c r="AC135" s="186">
        <f>'Lack of Coping Capacity'!K134</f>
        <v>8.6</v>
      </c>
      <c r="AD135" s="189">
        <f>'Lack of Coping Capacity'!P134</f>
        <v>8.8000000000000007</v>
      </c>
      <c r="AE135" s="182">
        <f>'Lack of Coping Capacity'!S134</f>
        <v>10</v>
      </c>
      <c r="AF135" s="190">
        <f>'Lack of Coping Capacity'!X134</f>
        <v>7.3</v>
      </c>
      <c r="AG135" s="186">
        <f>'Lack of Coping Capacity'!Y134</f>
        <v>8.6999999999999993</v>
      </c>
      <c r="AH135" s="186">
        <f t="shared" si="14"/>
        <v>8.6999999999999993</v>
      </c>
      <c r="AI135" s="191">
        <f t="shared" si="15"/>
        <v>5.4</v>
      </c>
    </row>
    <row r="136" spans="1:35" x14ac:dyDescent="0.25">
      <c r="A136" s="141" t="s">
        <v>5</v>
      </c>
      <c r="B136" s="116" t="s">
        <v>451</v>
      </c>
      <c r="C136" s="116" t="s">
        <v>4</v>
      </c>
      <c r="D136" s="98" t="s">
        <v>580</v>
      </c>
      <c r="E136" s="179">
        <f>'Hazard &amp; Exposure'!S135</f>
        <v>0</v>
      </c>
      <c r="F136" s="179">
        <f>'Hazard &amp; Exposure'!T135</f>
        <v>0</v>
      </c>
      <c r="G136" s="179">
        <f>'Hazard &amp; Exposure'!U135</f>
        <v>0</v>
      </c>
      <c r="H136" s="184">
        <f>'Hazard &amp; Exposure'!V135</f>
        <v>6.9</v>
      </c>
      <c r="I136" s="186">
        <f>'Hazard &amp; Exposure'!W135</f>
        <v>2.4</v>
      </c>
      <c r="J136" s="185">
        <f>'Hazard &amp; Exposure'!AC135</f>
        <v>5</v>
      </c>
      <c r="K136" s="184">
        <f>'Hazard &amp; Exposure'!Z135</f>
        <v>8.6</v>
      </c>
      <c r="L136" s="186">
        <f>'Hazard &amp; Exposure'!AD135</f>
        <v>6.8</v>
      </c>
      <c r="M136" s="186">
        <f t="shared" si="12"/>
        <v>5</v>
      </c>
      <c r="N136" s="187">
        <f>Vulnerability!F135</f>
        <v>9.4</v>
      </c>
      <c r="O136" s="181">
        <f>Vulnerability!I135</f>
        <v>4.7</v>
      </c>
      <c r="P136" s="188">
        <f>Vulnerability!P135</f>
        <v>2.2000000000000002</v>
      </c>
      <c r="Q136" s="186">
        <f>Vulnerability!Q135</f>
        <v>6.4</v>
      </c>
      <c r="R136" s="187">
        <f>Vulnerability!V135</f>
        <v>0</v>
      </c>
      <c r="S136" s="180">
        <f>Vulnerability!AD135</f>
        <v>4.8</v>
      </c>
      <c r="T136" s="180">
        <f>Vulnerability!AG135</f>
        <v>5.3</v>
      </c>
      <c r="U136" s="180">
        <f>Vulnerability!AJ135</f>
        <v>4.2</v>
      </c>
      <c r="V136" s="180">
        <f>Vulnerability!AM135</f>
        <v>0</v>
      </c>
      <c r="W136" s="180" t="str">
        <f>Vulnerability!AP135</f>
        <v>x</v>
      </c>
      <c r="X136" s="188">
        <f>Vulnerability!AQ135</f>
        <v>3.8</v>
      </c>
      <c r="Y136" s="186">
        <f>Vulnerability!AR135</f>
        <v>2.1</v>
      </c>
      <c r="Z136" s="186">
        <f t="shared" si="13"/>
        <v>4.5999999999999996</v>
      </c>
      <c r="AA136" s="189">
        <f>'Lack of Coping Capacity'!G135</f>
        <v>9.1999999999999993</v>
      </c>
      <c r="AB136" s="190">
        <f>'Lack of Coping Capacity'!J135</f>
        <v>8</v>
      </c>
      <c r="AC136" s="186">
        <f>'Lack of Coping Capacity'!K135</f>
        <v>8.6</v>
      </c>
      <c r="AD136" s="189">
        <f>'Lack of Coping Capacity'!P135</f>
        <v>8.9</v>
      </c>
      <c r="AE136" s="182">
        <f>'Lack of Coping Capacity'!S135</f>
        <v>10</v>
      </c>
      <c r="AF136" s="190">
        <f>'Lack of Coping Capacity'!X135</f>
        <v>9.8000000000000007</v>
      </c>
      <c r="AG136" s="186">
        <f>'Lack of Coping Capacity'!Y135</f>
        <v>9.6</v>
      </c>
      <c r="AH136" s="186">
        <f t="shared" si="14"/>
        <v>9.1999999999999993</v>
      </c>
      <c r="AI136" s="191">
        <f t="shared" si="15"/>
        <v>6</v>
      </c>
    </row>
    <row r="137" spans="1:35" x14ac:dyDescent="0.25">
      <c r="A137" s="141" t="s">
        <v>5</v>
      </c>
      <c r="B137" s="116" t="s">
        <v>446</v>
      </c>
      <c r="C137" s="116" t="s">
        <v>4</v>
      </c>
      <c r="D137" s="98" t="s">
        <v>575</v>
      </c>
      <c r="E137" s="179" t="str">
        <f>'Hazard &amp; Exposure'!S136</f>
        <v>x</v>
      </c>
      <c r="F137" s="179">
        <f>'Hazard &amp; Exposure'!T136</f>
        <v>9.3000000000000007</v>
      </c>
      <c r="G137" s="179">
        <f>'Hazard &amp; Exposure'!U136</f>
        <v>2.5</v>
      </c>
      <c r="H137" s="184">
        <f>'Hazard &amp; Exposure'!V136</f>
        <v>6.9</v>
      </c>
      <c r="I137" s="186">
        <f>'Hazard &amp; Exposure'!W136</f>
        <v>7.1</v>
      </c>
      <c r="J137" s="185">
        <f>'Hazard &amp; Exposure'!AC136</f>
        <v>0</v>
      </c>
      <c r="K137" s="184">
        <f>'Hazard &amp; Exposure'!Z136</f>
        <v>8.6</v>
      </c>
      <c r="L137" s="186">
        <f>'Hazard &amp; Exposure'!AD136</f>
        <v>4.3</v>
      </c>
      <c r="M137" s="186">
        <f t="shared" si="12"/>
        <v>5.9</v>
      </c>
      <c r="N137" s="187">
        <f>Vulnerability!F136</f>
        <v>9.4</v>
      </c>
      <c r="O137" s="181">
        <f>Vulnerability!I136</f>
        <v>4.7</v>
      </c>
      <c r="P137" s="188">
        <f>Vulnerability!P136</f>
        <v>2.2000000000000002</v>
      </c>
      <c r="Q137" s="186">
        <f>Vulnerability!Q136</f>
        <v>6.4</v>
      </c>
      <c r="R137" s="187">
        <f>Vulnerability!V136</f>
        <v>4.2</v>
      </c>
      <c r="S137" s="180">
        <f>Vulnerability!AD136</f>
        <v>5.8</v>
      </c>
      <c r="T137" s="180">
        <f>Vulnerability!AG136</f>
        <v>3.6</v>
      </c>
      <c r="U137" s="180">
        <f>Vulnerability!AJ136</f>
        <v>5.3</v>
      </c>
      <c r="V137" s="180">
        <f>Vulnerability!AM136</f>
        <v>0</v>
      </c>
      <c r="W137" s="180" t="str">
        <f>Vulnerability!AP136</f>
        <v>x</v>
      </c>
      <c r="X137" s="188">
        <f>Vulnerability!AQ136</f>
        <v>4</v>
      </c>
      <c r="Y137" s="186">
        <f>Vulnerability!AR136</f>
        <v>4.0999999999999996</v>
      </c>
      <c r="Z137" s="186">
        <f t="shared" si="13"/>
        <v>5.4</v>
      </c>
      <c r="AA137" s="189">
        <f>'Lack of Coping Capacity'!G136</f>
        <v>9.1999999999999993</v>
      </c>
      <c r="AB137" s="190">
        <f>'Lack of Coping Capacity'!J136</f>
        <v>8</v>
      </c>
      <c r="AC137" s="186">
        <f>'Lack of Coping Capacity'!K136</f>
        <v>8.6</v>
      </c>
      <c r="AD137" s="189">
        <f>'Lack of Coping Capacity'!P136</f>
        <v>7.4</v>
      </c>
      <c r="AE137" s="182">
        <f>'Lack of Coping Capacity'!S136</f>
        <v>4.0999999999999996</v>
      </c>
      <c r="AF137" s="190">
        <f>'Lack of Coping Capacity'!X136</f>
        <v>7.9</v>
      </c>
      <c r="AG137" s="186">
        <f>'Lack of Coping Capacity'!Y136</f>
        <v>6.5</v>
      </c>
      <c r="AH137" s="186">
        <f t="shared" si="14"/>
        <v>7.7</v>
      </c>
      <c r="AI137" s="191">
        <f t="shared" si="15"/>
        <v>6.3</v>
      </c>
    </row>
    <row r="138" spans="1:35" ht="15.75" thickBot="1" x14ac:dyDescent="0.3">
      <c r="A138" s="142" t="s">
        <v>5</v>
      </c>
      <c r="B138" s="143" t="s">
        <v>452</v>
      </c>
      <c r="C138" s="143" t="s">
        <v>4</v>
      </c>
      <c r="D138" s="144" t="s">
        <v>581</v>
      </c>
      <c r="E138" s="179">
        <f>'Hazard &amp; Exposure'!S137</f>
        <v>5</v>
      </c>
      <c r="F138" s="179">
        <f>'Hazard &amp; Exposure'!T137</f>
        <v>2.6</v>
      </c>
      <c r="G138" s="179">
        <f>'Hazard &amp; Exposure'!U137</f>
        <v>5.9</v>
      </c>
      <c r="H138" s="184">
        <f>'Hazard &amp; Exposure'!V137</f>
        <v>6.1</v>
      </c>
      <c r="I138" s="186">
        <f>'Hazard &amp; Exposure'!W137</f>
        <v>5</v>
      </c>
      <c r="J138" s="185">
        <f>'Hazard &amp; Exposure'!AC137</f>
        <v>0</v>
      </c>
      <c r="K138" s="184">
        <f>'Hazard &amp; Exposure'!Z137</f>
        <v>8.6</v>
      </c>
      <c r="L138" s="186">
        <f>'Hazard &amp; Exposure'!AD137</f>
        <v>4.3</v>
      </c>
      <c r="M138" s="186">
        <f t="shared" si="12"/>
        <v>4.7</v>
      </c>
      <c r="N138" s="187">
        <f>Vulnerability!F137</f>
        <v>9.4</v>
      </c>
      <c r="O138" s="181">
        <f>Vulnerability!I137</f>
        <v>4.7</v>
      </c>
      <c r="P138" s="188">
        <f>Vulnerability!P137</f>
        <v>2.2000000000000002</v>
      </c>
      <c r="Q138" s="186">
        <f>Vulnerability!Q137</f>
        <v>6.4</v>
      </c>
      <c r="R138" s="187">
        <f>Vulnerability!V137</f>
        <v>8.4</v>
      </c>
      <c r="S138" s="180">
        <f>Vulnerability!AD137</f>
        <v>3.9</v>
      </c>
      <c r="T138" s="180">
        <f>Vulnerability!AG137</f>
        <v>4.9000000000000004</v>
      </c>
      <c r="U138" s="180">
        <f>Vulnerability!AJ137</f>
        <v>6.1</v>
      </c>
      <c r="V138" s="180">
        <f>Vulnerability!AM137</f>
        <v>0</v>
      </c>
      <c r="W138" s="180">
        <f>Vulnerability!AP137</f>
        <v>10</v>
      </c>
      <c r="X138" s="188">
        <f>Vulnerability!AQ137</f>
        <v>6.2</v>
      </c>
      <c r="Y138" s="186">
        <f>Vulnerability!AR137</f>
        <v>7.5</v>
      </c>
      <c r="Z138" s="186">
        <f t="shared" si="13"/>
        <v>7</v>
      </c>
      <c r="AA138" s="189">
        <f>'Lack of Coping Capacity'!G137</f>
        <v>9.1999999999999993</v>
      </c>
      <c r="AB138" s="190">
        <f>'Lack of Coping Capacity'!J137</f>
        <v>8</v>
      </c>
      <c r="AC138" s="186">
        <f>'Lack of Coping Capacity'!K137</f>
        <v>8.6</v>
      </c>
      <c r="AD138" s="189">
        <f>'Lack of Coping Capacity'!P137</f>
        <v>8.9</v>
      </c>
      <c r="AE138" s="182">
        <f>'Lack of Coping Capacity'!S137</f>
        <v>10</v>
      </c>
      <c r="AF138" s="190">
        <f>'Lack of Coping Capacity'!X137</f>
        <v>9.9</v>
      </c>
      <c r="AG138" s="186">
        <f>'Lack of Coping Capacity'!Y137</f>
        <v>9.6</v>
      </c>
      <c r="AH138" s="186">
        <f t="shared" si="14"/>
        <v>9.1999999999999993</v>
      </c>
      <c r="AI138" s="191">
        <f t="shared" si="15"/>
        <v>6.7</v>
      </c>
    </row>
  </sheetData>
  <autoFilter ref="A3:AI3">
    <sortState ref="A4:AI135">
      <sortCondition descending="1" ref="AI3"/>
    </sortState>
  </autoFilter>
  <sortState ref="A3:AI135">
    <sortCondition ref="C3:C135"/>
    <sortCondition ref="B3:B135"/>
  </sortState>
  <mergeCells count="1">
    <mergeCell ref="A1:AI1"/>
  </mergeCells>
  <conditionalFormatting sqref="I4:I138">
    <cfRule type="cellIs" dxfId="49" priority="6" stopIfTrue="1" operator="between">
      <formula>5.9</formula>
      <formula>10</formula>
    </cfRule>
    <cfRule type="cellIs" dxfId="48" priority="2573" stopIfTrue="1" operator="between">
      <formula>4.8</formula>
      <formula>5.8</formula>
    </cfRule>
    <cfRule type="cellIs" dxfId="47" priority="2574" stopIfTrue="1" operator="between">
      <formula>3.8</formula>
      <formula>4.7</formula>
    </cfRule>
    <cfRule type="cellIs" dxfId="46" priority="2575" stopIfTrue="1" operator="between">
      <formula>2.7</formula>
      <formula>3.7</formula>
    </cfRule>
    <cfRule type="cellIs" dxfId="45" priority="2576" stopIfTrue="1" operator="between">
      <formula>0</formula>
      <formula>2.6</formula>
    </cfRule>
  </conditionalFormatting>
  <conditionalFormatting sqref="L4:L138">
    <cfRule type="cellIs" dxfId="44" priority="5" stopIfTrue="1" operator="between">
      <formula>8.6</formula>
      <formula>10</formula>
    </cfRule>
    <cfRule type="cellIs" dxfId="43" priority="2577" stopIfTrue="1" operator="between">
      <formula>6</formula>
      <formula>8.5</formula>
    </cfRule>
    <cfRule type="cellIs" dxfId="42" priority="2578" stopIfTrue="1" operator="between">
      <formula>3.5</formula>
      <formula>5.9</formula>
    </cfRule>
    <cfRule type="cellIs" dxfId="41" priority="2579" stopIfTrue="1" operator="between">
      <formula>0.3</formula>
      <formula>3.4</formula>
    </cfRule>
    <cfRule type="cellIs" dxfId="40" priority="2580" stopIfTrue="1" operator="between">
      <formula>0</formula>
      <formula>0.2</formula>
    </cfRule>
  </conditionalFormatting>
  <conditionalFormatting sqref="M4:M138">
    <cfRule type="cellIs" dxfId="39" priority="9" stopIfTrue="1" operator="between">
      <formula>7.3</formula>
      <formula>10</formula>
    </cfRule>
    <cfRule type="cellIs" dxfId="38" priority="2581" stopIfTrue="1" operator="between">
      <formula>5.9</formula>
      <formula>7.2</formula>
    </cfRule>
    <cfRule type="cellIs" dxfId="37" priority="2582" stopIfTrue="1" operator="between">
      <formula>4.6</formula>
      <formula>5.8</formula>
    </cfRule>
    <cfRule type="cellIs" dxfId="36" priority="2583" stopIfTrue="1" operator="between">
      <formula>3.1</formula>
      <formula>4.5</formula>
    </cfRule>
    <cfRule type="cellIs" dxfId="35" priority="2584" stopIfTrue="1" operator="between">
      <formula>0</formula>
      <formula>3</formula>
    </cfRule>
  </conditionalFormatting>
  <conditionalFormatting sqref="Z4:Z138">
    <cfRule type="cellIs" dxfId="34" priority="8" stopIfTrue="1" operator="between">
      <formula>6.7</formula>
      <formula>10</formula>
    </cfRule>
    <cfRule type="cellIs" dxfId="33" priority="2585" stopIfTrue="1" operator="between">
      <formula>5.9</formula>
      <formula>6.6</formula>
    </cfRule>
    <cfRule type="cellIs" dxfId="32" priority="2586" stopIfTrue="1" operator="between">
      <formula>5.1</formula>
      <formula>5.8</formula>
    </cfRule>
    <cfRule type="cellIs" dxfId="31" priority="2587" stopIfTrue="1" operator="between">
      <formula>4</formula>
      <formula>5</formula>
    </cfRule>
    <cfRule type="cellIs" dxfId="30" priority="2588" stopIfTrue="1" operator="between">
      <formula>0</formula>
      <formula>3.9</formula>
    </cfRule>
  </conditionalFormatting>
  <conditionalFormatting sqref="AH4:AH138">
    <cfRule type="cellIs" dxfId="29" priority="7" stopIfTrue="1" operator="between">
      <formula>8.1</formula>
      <formula>10</formula>
    </cfRule>
    <cfRule type="cellIs" dxfId="28" priority="2589" stopIfTrue="1" operator="between">
      <formula>7.4</formula>
      <formula>8</formula>
    </cfRule>
    <cfRule type="cellIs" dxfId="27" priority="2590" stopIfTrue="1" operator="between">
      <formula>6.8</formula>
      <formula>7.3</formula>
    </cfRule>
    <cfRule type="cellIs" dxfId="26" priority="2591" stopIfTrue="1" operator="between">
      <formula>6.1</formula>
      <formula>6.7</formula>
    </cfRule>
    <cfRule type="cellIs" dxfId="25" priority="2592" stopIfTrue="1" operator="between">
      <formula>0</formula>
      <formula>6</formula>
    </cfRule>
  </conditionalFormatting>
  <conditionalFormatting sqref="Q4:Q138">
    <cfRule type="cellIs" dxfId="24" priority="4" stopIfTrue="1" operator="between">
      <formula>7.3</formula>
      <formula>10</formula>
    </cfRule>
    <cfRule type="cellIs" dxfId="23" priority="2601" stopIfTrue="1" operator="between">
      <formula>6.6</formula>
      <formula>7.2</formula>
    </cfRule>
    <cfRule type="cellIs" dxfId="22" priority="2602" stopIfTrue="1" operator="between">
      <formula>5.6</formula>
      <formula>6.5</formula>
    </cfRule>
    <cfRule type="cellIs" dxfId="21" priority="2603" stopIfTrue="1" operator="between">
      <formula>4.8</formula>
      <formula>5.5</formula>
    </cfRule>
    <cfRule type="cellIs" dxfId="20" priority="2604" stopIfTrue="1" operator="between">
      <formula>0</formula>
      <formula>4.7</formula>
    </cfRule>
  </conditionalFormatting>
  <conditionalFormatting sqref="Y4:Y138">
    <cfRule type="cellIs" dxfId="19" priority="3" stopIfTrue="1" operator="between">
      <formula>5.7</formula>
      <formula>10</formula>
    </cfRule>
    <cfRule type="cellIs" dxfId="18" priority="2605" stopIfTrue="1" operator="between">
      <formula>3.8</formula>
      <formula>5.6</formula>
    </cfRule>
    <cfRule type="cellIs" dxfId="17" priority="2606" stopIfTrue="1" operator="between">
      <formula>2.6</formula>
      <formula>3.7</formula>
    </cfRule>
    <cfRule type="cellIs" dxfId="16" priority="2607" stopIfTrue="1" operator="between">
      <formula>1.7</formula>
      <formula>2.5</formula>
    </cfRule>
    <cfRule type="cellIs" dxfId="15" priority="2608" stopIfTrue="1" operator="between">
      <formula>0</formula>
      <formula>1.6</formula>
    </cfRule>
  </conditionalFormatting>
  <conditionalFormatting sqref="AC4:AC138">
    <cfRule type="cellIs" dxfId="14" priority="2" stopIfTrue="1" operator="between">
      <formula>7</formula>
      <formula>10</formula>
    </cfRule>
    <cfRule type="cellIs" dxfId="13" priority="2613" stopIfTrue="1" operator="between">
      <formula>6.9</formula>
      <formula>6.9</formula>
    </cfRule>
    <cfRule type="cellIs" dxfId="12" priority="2614" stopIfTrue="1" operator="between">
      <formula>6.3</formula>
      <formula>6.8</formula>
    </cfRule>
    <cfRule type="cellIs" dxfId="11" priority="2615" stopIfTrue="1" operator="between">
      <formula>6</formula>
      <formula>6.2</formula>
    </cfRule>
    <cfRule type="cellIs" dxfId="10" priority="2616" stopIfTrue="1" operator="between">
      <formula>0</formula>
      <formula>5.9</formula>
    </cfRule>
  </conditionalFormatting>
  <conditionalFormatting sqref="AG4:AG138">
    <cfRule type="cellIs" dxfId="9" priority="1" stopIfTrue="1" operator="between">
      <formula>8.3</formula>
      <formula>10</formula>
    </cfRule>
    <cfRule type="cellIs" dxfId="8" priority="2617" stopIfTrue="1" operator="between">
      <formula>7.5</formula>
      <formula>8.2</formula>
    </cfRule>
    <cfRule type="cellIs" dxfId="7" priority="2618" stopIfTrue="1" operator="between">
      <formula>6.7</formula>
      <formula>7.4</formula>
    </cfRule>
    <cfRule type="cellIs" dxfId="6" priority="2619" stopIfTrue="1" operator="between">
      <formula>5.9</formula>
      <formula>6.6</formula>
    </cfRule>
    <cfRule type="cellIs" dxfId="5" priority="2620" stopIfTrue="1" operator="between">
      <formula>0</formula>
      <formula>5.8</formula>
    </cfRule>
  </conditionalFormatting>
  <conditionalFormatting sqref="AI4:AI138">
    <cfRule type="cellIs" dxfId="4" priority="10" stopIfTrue="1" operator="between">
      <formula>6.8</formula>
      <formula>10</formula>
    </cfRule>
    <cfRule type="cellIs" dxfId="3" priority="11" stopIfTrue="1" operator="between">
      <formula>5.8</formula>
      <formula>6.7</formula>
    </cfRule>
    <cfRule type="cellIs" dxfId="2" priority="12" stopIfTrue="1" operator="between">
      <formula>4.9</formula>
      <formula>5.7</formula>
    </cfRule>
    <cfRule type="cellIs" dxfId="1" priority="13" stopIfTrue="1" operator="between">
      <formula>3.9</formula>
      <formula>4.8</formula>
    </cfRule>
    <cfRule type="cellIs" dxfId="0" priority="14" stopIfTrue="1" operator="between">
      <formula>0</formula>
      <formula>3.8</formula>
    </cfRule>
  </conditionalFormatting>
  <pageMargins left="0.70866141732283472" right="0.70866141732283472" top="0.74803149606299213" bottom="0.74803149606299213" header="0.31496062992125984" footer="0.31496062992125984"/>
  <pageSetup paperSize="9" scale="5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0"/>
  <sheetViews>
    <sheetView showGridLines="0" workbookViewId="0">
      <pane xSplit="2" ySplit="2" topLeftCell="L3" activePane="bottomRight" state="frozen"/>
      <selection activeCell="AD123" sqref="AD123"/>
      <selection pane="topRight" activeCell="AD123" sqref="AD123"/>
      <selection pane="bottomLeft" activeCell="AD123" sqref="AD123"/>
      <selection pane="bottomRight" activeCell="R8" sqref="R8"/>
    </sheetView>
  </sheetViews>
  <sheetFormatPr defaultColWidth="9.140625" defaultRowHeight="15" x14ac:dyDescent="0.25"/>
  <cols>
    <col min="1" max="1" width="49.42578125" style="8" bestFit="1" customWidth="1"/>
    <col min="2" max="3" width="9.140625" style="8"/>
    <col min="4" max="10" width="11.7109375" style="24" customWidth="1"/>
    <col min="11" max="11" width="10.140625" style="25" customWidth="1"/>
    <col min="12" max="12" width="10.140625" style="26" customWidth="1"/>
    <col min="13" max="13" width="10.7109375" style="24" bestFit="1" customWidth="1"/>
    <col min="14" max="17" width="10.7109375" style="24" customWidth="1"/>
    <col min="18" max="18" width="11.7109375" style="24" bestFit="1" customWidth="1"/>
    <col min="19" max="22" width="11.7109375" style="24" customWidth="1"/>
    <col min="23" max="16384" width="9.140625" style="8"/>
  </cols>
  <sheetData>
    <row r="1" spans="1:30" x14ac:dyDescent="0.25">
      <c r="A1" s="214"/>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row>
    <row r="2" spans="1:30" s="11" customFormat="1" ht="125.25" customHeight="1" thickBot="1" x14ac:dyDescent="0.3">
      <c r="A2" s="11" t="s">
        <v>32</v>
      </c>
      <c r="B2" s="28" t="s">
        <v>44</v>
      </c>
      <c r="C2" s="79" t="s">
        <v>583</v>
      </c>
      <c r="D2" s="31" t="s">
        <v>102</v>
      </c>
      <c r="E2" s="31" t="s">
        <v>612</v>
      </c>
      <c r="F2" s="56" t="s">
        <v>669</v>
      </c>
      <c r="G2" s="57" t="s">
        <v>670</v>
      </c>
      <c r="H2" s="130" t="s">
        <v>671</v>
      </c>
      <c r="I2" s="32" t="s">
        <v>658</v>
      </c>
      <c r="J2" s="31" t="s">
        <v>699</v>
      </c>
      <c r="K2" s="56" t="s">
        <v>103</v>
      </c>
      <c r="L2" s="57" t="s">
        <v>76</v>
      </c>
      <c r="M2" s="31" t="s">
        <v>103</v>
      </c>
      <c r="N2" s="31" t="s">
        <v>76</v>
      </c>
      <c r="O2" s="31" t="s">
        <v>698</v>
      </c>
      <c r="P2" s="153" t="s">
        <v>700</v>
      </c>
      <c r="Q2" s="153" t="s">
        <v>701</v>
      </c>
      <c r="R2" s="32" t="s">
        <v>589</v>
      </c>
      <c r="S2" s="33" t="s">
        <v>612</v>
      </c>
      <c r="T2" s="33" t="s">
        <v>104</v>
      </c>
      <c r="U2" s="33" t="s">
        <v>658</v>
      </c>
      <c r="V2" s="33" t="s">
        <v>702</v>
      </c>
      <c r="W2" s="34" t="s">
        <v>672</v>
      </c>
      <c r="X2" s="32" t="s">
        <v>705</v>
      </c>
      <c r="Y2" s="32" t="s">
        <v>706</v>
      </c>
      <c r="Z2" s="155" t="s">
        <v>707</v>
      </c>
      <c r="AA2" s="195" t="s">
        <v>105</v>
      </c>
      <c r="AB2" s="32" t="s">
        <v>584</v>
      </c>
      <c r="AC2" s="33" t="s">
        <v>590</v>
      </c>
      <c r="AD2" s="34" t="s">
        <v>673</v>
      </c>
    </row>
    <row r="3" spans="1:30" s="11" customFormat="1" x14ac:dyDescent="0.25">
      <c r="A3" s="11" t="s">
        <v>332</v>
      </c>
      <c r="B3" s="29" t="s">
        <v>0</v>
      </c>
      <c r="C3" s="29" t="s">
        <v>582</v>
      </c>
      <c r="D3" s="4">
        <f>ROUND(IF('Indicator Data'!G5=0,0,IF(LOG('Indicator Data'!G5)&gt;D$139,10,IF(LOG('Indicator Data'!G5)&lt;D$140,0,10-(D$139-LOG('Indicator Data'!G5))/(D$139-D$140)*10))),1)</f>
        <v>6.1</v>
      </c>
      <c r="E3" s="4">
        <f>IF('Indicator Data'!D5="No data","x",ROUND(IF(('Indicator Data'!D5)&gt;E$139,10,IF(('Indicator Data'!D5)&lt;E$140,0,10-(E$139-('Indicator Data'!D5))/(E$139-E$140)*10)),1))</f>
        <v>1.3</v>
      </c>
      <c r="F3" s="58">
        <f>'Indicator Data'!E5/'Indicator Data'!$BC5</f>
        <v>0.47589922207665497</v>
      </c>
      <c r="G3" s="58">
        <f>'Indicator Data'!F5/'Indicator Data'!$BC5</f>
        <v>0.36737698306150518</v>
      </c>
      <c r="H3" s="58">
        <f>F3*0.5+G3*0.25</f>
        <v>0.32979385680370377</v>
      </c>
      <c r="I3" s="4">
        <f>ROUND(IF(H3=0,0,IF(H3&gt;I$139,10,IF(H3&lt;I$140,0,10-(I$139-H3)/(I$139-I$140)*10))),1)</f>
        <v>8.1999999999999993</v>
      </c>
      <c r="J3" s="4">
        <f>ROUND(IF('Indicator Data'!I5=0,0,IF(LOG('Indicator Data'!I5)&gt;J$139,10,IF(LOG('Indicator Data'!I5)&lt;J$140,0,10-(J$139-LOG('Indicator Data'!I5))/(J$139-J$140)*10))),1)</f>
        <v>10</v>
      </c>
      <c r="K3" s="58">
        <f>'Indicator Data'!G5/'Indicator Data'!$BC5</f>
        <v>4.0823879960146959E-3</v>
      </c>
      <c r="L3" s="58">
        <f>'Indicator Data'!I5/'Indicator Data'!$BD5</f>
        <v>1.5513920229916779E-2</v>
      </c>
      <c r="M3" s="4">
        <f>ROUND(IF(K3&gt;M$139,10,IF(K3&lt;M$140,0,10-(M$139-K3)/(M$139-M$140)*10)),1)</f>
        <v>2.7</v>
      </c>
      <c r="N3" s="4">
        <f>ROUND(IF(L3&gt;N$139,10,IF(L3&lt;N$140,0,10-(N$139-L3)/(N$139-N$140)*10)),1)</f>
        <v>5.2</v>
      </c>
      <c r="O3" s="4">
        <f>ROUND(IF('Indicator Data'!J5=0,0,IF('Indicator Data'!J5&gt;O$139,10,IF('Indicator Data'!J5&lt;O$140,0,10-(O$139-'Indicator Data'!J5)/(O$139-O$140)*10))),1)</f>
        <v>6.5</v>
      </c>
      <c r="P3" s="154">
        <f>ROUND((10-GEOMEAN(((10-N3)/10*9+1),((10-J3)/10*9+1)))/9*10,1)</f>
        <v>8.5</v>
      </c>
      <c r="Q3" s="154">
        <f>ROUND(AVERAGE(P3,O3),1)</f>
        <v>7.5</v>
      </c>
      <c r="R3" s="4">
        <f>IF('Indicator Data'!H5="No data","x",ROUND(IF('Indicator Data'!H5=0,0,IF('Indicator Data'!H5&gt;R$139,10,IF('Indicator Data'!H5&lt;R$140,0,10-(R$139-'Indicator Data'!H5)/(R$139-R$140)*10))),1))</f>
        <v>5.3</v>
      </c>
      <c r="S3" s="6">
        <f>E3</f>
        <v>1.3</v>
      </c>
      <c r="T3" s="6">
        <f>ROUND((10-GEOMEAN(((10-D3)/10*9+1),((10-M3)/10*9+1)))/9*10,1)</f>
        <v>4.5999999999999996</v>
      </c>
      <c r="U3" s="6">
        <f>I3</f>
        <v>8.1999999999999993</v>
      </c>
      <c r="V3" s="6">
        <f>ROUND(AVERAGE(Q3,R3),1)</f>
        <v>6.4</v>
      </c>
      <c r="W3" s="14">
        <f>IF(S3="x",ROUND((10-GEOMEAN(((10-T3)/10*9+1),((10-U3)/10*9+1),((10-V3)/10*9+1)))/9*10,1),ROUND((10-GEOMEAN(((10-S3)/10*9+1),((10-T3)/10*9+1),((10-U3)/10*9+1),((10-V3)/10*9+1)))/9*10,1))</f>
        <v>5.7</v>
      </c>
      <c r="X3" s="4">
        <f>ROUND(IF('Indicator Data'!M5=0,0,IF('Indicator Data'!M5&gt;X$139,10,IF('Indicator Data'!M5&lt;X$140,0,10-(X$139-'Indicator Data'!M5)/(X$139-X$140)*10))),1)</f>
        <v>7.1</v>
      </c>
      <c r="Y3" s="4">
        <f>ROUND(IF('Indicator Data'!N5=0,0,IF('Indicator Data'!N5&gt;Y$139,10,IF('Indicator Data'!N5&lt;Y$140,0,10-(Y$139-'Indicator Data'!N5)/(Y$139-Y$140)*10))),1)</f>
        <v>4.2</v>
      </c>
      <c r="Z3" s="6">
        <f>ROUND((10-GEOMEAN(((10-X3)/10*9+1),((10-Y3)/10*9+1)))/9*10,1)</f>
        <v>5.8</v>
      </c>
      <c r="AA3" s="6">
        <f>IF('Indicator Data'!K5=5,10,IF('Indicator Data'!K5=4,8,IF('Indicator Data'!K5=3,5,IF('Indicator Data'!K5=2,2,IF('Indicator Data'!K5=1,1,0)))))</f>
        <v>0</v>
      </c>
      <c r="AB3" s="194">
        <f>IF('Indicator Data'!L5="No data","x",IF('Indicator Data'!L5&gt;1000,10,IF('Indicator Data'!L5&gt;=500,9,IF('Indicator Data'!L5&gt;=240,8,IF('Indicator Data'!L5&gt;=120,7,IF('Indicator Data'!L5&gt;=60,6,IF('Indicator Data'!L5&gt;=20,5,IF('Indicator Data'!L5&gt;=1,4,0))))))))</f>
        <v>0</v>
      </c>
      <c r="AC3" s="6">
        <f>ROUND(IF(AB3="x",AA3,IF(AB3&gt;AA3,AB3,AA3)),1)</f>
        <v>0</v>
      </c>
      <c r="AD3" s="7">
        <f>ROUND(IF(AC3&gt;=8,AC3,AVERAGE(Z3,AC3)),1)</f>
        <v>2.9</v>
      </c>
    </row>
    <row r="4" spans="1:30" s="11" customFormat="1" x14ac:dyDescent="0.25">
      <c r="A4" s="11" t="s">
        <v>333</v>
      </c>
      <c r="B4" s="29" t="s">
        <v>0</v>
      </c>
      <c r="C4" s="29" t="s">
        <v>453</v>
      </c>
      <c r="D4" s="4">
        <f>ROUND(IF('Indicator Data'!G6=0,0,IF(LOG('Indicator Data'!G6)&gt;D$139,10,IF(LOG('Indicator Data'!G6)&lt;D$140,0,10-(D$139-LOG('Indicator Data'!G6))/(D$139-D$140)*10))),1)</f>
        <v>2.8</v>
      </c>
      <c r="E4" s="4">
        <f>IF('Indicator Data'!D6="No data","x",ROUND(IF(('Indicator Data'!D6)&gt;E$139,10,IF(('Indicator Data'!D6)&lt;E$140,0,10-(E$139-('Indicator Data'!D6))/(E$139-E$140)*10)),1))</f>
        <v>0.4</v>
      </c>
      <c r="F4" s="58">
        <f>'Indicator Data'!E6/'Indicator Data'!$BC6</f>
        <v>7.7431393705444607E-2</v>
      </c>
      <c r="G4" s="58">
        <f>'Indicator Data'!F6/'Indicator Data'!$BC6</f>
        <v>7.6403708702114617E-2</v>
      </c>
      <c r="H4" s="58">
        <f t="shared" ref="H4:H67" si="0">F4*0.5+G4*0.25</f>
        <v>5.7816624028250954E-2</v>
      </c>
      <c r="I4" s="4">
        <f t="shared" ref="I4:I67" si="1">ROUND(IF(H4=0,0,IF(H4&gt;I$139,10,IF(H4&lt;I$140,0,10-(I$139-H4)/(I$139-I$140)*10))),1)</f>
        <v>1.4</v>
      </c>
      <c r="J4" s="4">
        <f>ROUND(IF('Indicator Data'!I6=0,0,IF(LOG('Indicator Data'!I6)&gt;J$139,10,IF(LOG('Indicator Data'!I6)&lt;J$140,0,10-(J$139-LOG('Indicator Data'!I6))/(J$139-J$140)*10))),1)</f>
        <v>10</v>
      </c>
      <c r="K4" s="58">
        <f>'Indicator Data'!G6/'Indicator Data'!$BC6</f>
        <v>8.7906908415847208E-4</v>
      </c>
      <c r="L4" s="58">
        <f>'Indicator Data'!I6/'Indicator Data'!$BD6</f>
        <v>1.5513920229916779E-2</v>
      </c>
      <c r="M4" s="4">
        <f t="shared" ref="M4:M67" si="2">ROUND(IF(K4&gt;M$139,10,IF(K4&lt;M$140,0,10-(M$139-K4)/(M$139-M$140)*10)),1)</f>
        <v>0.6</v>
      </c>
      <c r="N4" s="4">
        <f t="shared" ref="N4:N67" si="3">ROUND(IF(L4&gt;N$139,10,IF(L4&lt;N$140,0,10-(N$139-L4)/(N$139-N$140)*10)),1)</f>
        <v>5.2</v>
      </c>
      <c r="O4" s="4">
        <f>ROUND(IF('Indicator Data'!J6=0,0,IF('Indicator Data'!J6&gt;O$139,10,IF('Indicator Data'!J6&lt;O$140,0,10-(O$139-'Indicator Data'!J6)/(O$139-O$140)*10))),1)</f>
        <v>6.5</v>
      </c>
      <c r="P4" s="154">
        <f t="shared" ref="P4:P67" si="4">ROUND((10-GEOMEAN(((10-N4)/10*9+1),((10-J4)/10*9+1)))/9*10,1)</f>
        <v>8.5</v>
      </c>
      <c r="Q4" s="154">
        <f t="shared" ref="Q4:Q67" si="5">ROUND(AVERAGE(P4,O4),1)</f>
        <v>7.5</v>
      </c>
      <c r="R4" s="4">
        <f>IF('Indicator Data'!H6="No data","x",ROUND(IF('Indicator Data'!H6=0,0,IF('Indicator Data'!H6&gt;R$139,10,IF('Indicator Data'!H6&lt;R$140,0,10-(R$139-'Indicator Data'!H6)/(R$139-R$140)*10))),1))</f>
        <v>1</v>
      </c>
      <c r="S4" s="6">
        <f t="shared" ref="S4:S67" si="6">E4</f>
        <v>0.4</v>
      </c>
      <c r="T4" s="6">
        <f t="shared" ref="T4:T67" si="7">ROUND((10-GEOMEAN(((10-D4)/10*9+1),((10-M4)/10*9+1)))/9*10,1)</f>
        <v>1.8</v>
      </c>
      <c r="U4" s="6">
        <f t="shared" ref="U4:U67" si="8">I4</f>
        <v>1.4</v>
      </c>
      <c r="V4" s="6">
        <f t="shared" ref="V4:V67" si="9">ROUND(AVERAGE(Q4,R4),1)</f>
        <v>4.3</v>
      </c>
      <c r="W4" s="14">
        <f t="shared" ref="W4:W67" si="10">IF(S4="x",ROUND((10-GEOMEAN(((10-T4)/10*9+1),((10-U4)/10*9+1),((10-V4)/10*9+1)))/9*10,1),ROUND((10-GEOMEAN(((10-S4)/10*9+1),((10-T4)/10*9+1),((10-U4)/10*9+1),((10-V4)/10*9+1)))/9*10,1))</f>
        <v>2.1</v>
      </c>
      <c r="X4" s="4">
        <f>ROUND(IF('Indicator Data'!M6=0,0,IF('Indicator Data'!M6&gt;X$139,10,IF('Indicator Data'!M6&lt;X$140,0,10-(X$139-'Indicator Data'!M6)/(X$139-X$140)*10))),1)</f>
        <v>7.1</v>
      </c>
      <c r="Y4" s="4">
        <f>ROUND(IF('Indicator Data'!N6=0,0,IF('Indicator Data'!N6&gt;Y$139,10,IF('Indicator Data'!N6&lt;Y$140,0,10-(Y$139-'Indicator Data'!N6)/(Y$139-Y$140)*10))),1)</f>
        <v>4.2</v>
      </c>
      <c r="Z4" s="6">
        <f t="shared" ref="Z4:Z67" si="11">ROUND((10-GEOMEAN(((10-X4)/10*9+1),((10-Y4)/10*9+1)))/9*10,1)</f>
        <v>5.8</v>
      </c>
      <c r="AA4" s="6">
        <f>IF('Indicator Data'!K6=5,10,IF('Indicator Data'!K6=4,8,IF('Indicator Data'!K6=3,5,IF('Indicator Data'!K6=2,2,IF('Indicator Data'!K6=1,1,0)))))</f>
        <v>0</v>
      </c>
      <c r="AB4" s="194">
        <f>IF('Indicator Data'!L6="No data","x",IF('Indicator Data'!L6&gt;1000,10,IF('Indicator Data'!L6&gt;=500,9,IF('Indicator Data'!L6&gt;=240,8,IF('Indicator Data'!L6&gt;=120,7,IF('Indicator Data'!L6&gt;=60,6,IF('Indicator Data'!L6&gt;=20,5,IF('Indicator Data'!L6&gt;=1,4,0))))))))</f>
        <v>0</v>
      </c>
      <c r="AC4" s="6">
        <f t="shared" ref="AC4:AC67" si="12">ROUND(IF(AB4="x",AA4,IF(AB4&gt;AA4,AB4,AA4)),1)</f>
        <v>0</v>
      </c>
      <c r="AD4" s="7">
        <f t="shared" ref="AD4:AD67" si="13">ROUND(IF(AC4&gt;=8,AC4,AVERAGE(Z4,AC4)),1)</f>
        <v>2.9</v>
      </c>
    </row>
    <row r="5" spans="1:30" s="11" customFormat="1" x14ac:dyDescent="0.25">
      <c r="A5" s="11" t="s">
        <v>334</v>
      </c>
      <c r="B5" s="30" t="s">
        <v>0</v>
      </c>
      <c r="C5" s="30" t="s">
        <v>454</v>
      </c>
      <c r="D5" s="4">
        <f>ROUND(IF('Indicator Data'!G7=0,0,IF(LOG('Indicator Data'!G7)&gt;D$139,10,IF(LOG('Indicator Data'!G7)&lt;D$140,0,10-(D$139-LOG('Indicator Data'!G7))/(D$139-D$140)*10))),1)</f>
        <v>0.7</v>
      </c>
      <c r="E5" s="4">
        <f>IF('Indicator Data'!D7="No data","x",ROUND(IF(('Indicator Data'!D7)&gt;E$139,10,IF(('Indicator Data'!D7)&lt;E$140,0,10-(E$139-('Indicator Data'!D7))/(E$139-E$140)*10)),1))</f>
        <v>0.8</v>
      </c>
      <c r="F5" s="58">
        <f>'Indicator Data'!E7/'Indicator Data'!$BC7</f>
        <v>9.2826297518557102E-3</v>
      </c>
      <c r="G5" s="58">
        <f>'Indicator Data'!F7/'Indicator Data'!$BC7</f>
        <v>0.24617811934372058</v>
      </c>
      <c r="H5" s="58">
        <f t="shared" si="0"/>
        <v>6.6185844711857997E-2</v>
      </c>
      <c r="I5" s="4">
        <f t="shared" si="1"/>
        <v>1.7</v>
      </c>
      <c r="J5" s="4">
        <f>ROUND(IF('Indicator Data'!I7=0,0,IF(LOG('Indicator Data'!I7)&gt;J$139,10,IF(LOG('Indicator Data'!I7)&lt;J$140,0,10-(J$139-LOG('Indicator Data'!I7))/(J$139-J$140)*10))),1)</f>
        <v>10</v>
      </c>
      <c r="K5" s="58">
        <f>'Indicator Data'!G7/'Indicator Data'!$BC7</f>
        <v>5.5139943075185139E-5</v>
      </c>
      <c r="L5" s="58">
        <f>'Indicator Data'!I7/'Indicator Data'!$BD7</f>
        <v>1.5513920229916779E-2</v>
      </c>
      <c r="M5" s="4">
        <f t="shared" si="2"/>
        <v>0</v>
      </c>
      <c r="N5" s="4">
        <f t="shared" si="3"/>
        <v>5.2</v>
      </c>
      <c r="O5" s="4">
        <f>ROUND(IF('Indicator Data'!J7=0,0,IF('Indicator Data'!J7&gt;O$139,10,IF('Indicator Data'!J7&lt;O$140,0,10-(O$139-'Indicator Data'!J7)/(O$139-O$140)*10))),1)</f>
        <v>6.5</v>
      </c>
      <c r="P5" s="154">
        <f t="shared" si="4"/>
        <v>8.5</v>
      </c>
      <c r="Q5" s="154">
        <f t="shared" si="5"/>
        <v>7.5</v>
      </c>
      <c r="R5" s="4">
        <f>IF('Indicator Data'!H7="No data","x",ROUND(IF('Indicator Data'!H7=0,0,IF('Indicator Data'!H7&gt;R$139,10,IF('Indicator Data'!H7&lt;R$140,0,10-(R$139-'Indicator Data'!H7)/(R$139-R$140)*10))),1))</f>
        <v>3</v>
      </c>
      <c r="S5" s="6">
        <f t="shared" si="6"/>
        <v>0.8</v>
      </c>
      <c r="T5" s="6">
        <f t="shared" si="7"/>
        <v>0.4</v>
      </c>
      <c r="U5" s="6">
        <f t="shared" si="8"/>
        <v>1.7</v>
      </c>
      <c r="V5" s="6">
        <f t="shared" si="9"/>
        <v>5.3</v>
      </c>
      <c r="W5" s="14">
        <f t="shared" si="10"/>
        <v>2.2999999999999998</v>
      </c>
      <c r="X5" s="4">
        <f>ROUND(IF('Indicator Data'!M7=0,0,IF('Indicator Data'!M7&gt;X$139,10,IF('Indicator Data'!M7&lt;X$140,0,10-(X$139-'Indicator Data'!M7)/(X$139-X$140)*10))),1)</f>
        <v>7.1</v>
      </c>
      <c r="Y5" s="4">
        <f>ROUND(IF('Indicator Data'!N7=0,0,IF('Indicator Data'!N7&gt;Y$139,10,IF('Indicator Data'!N7&lt;Y$140,0,10-(Y$139-'Indicator Data'!N7)/(Y$139-Y$140)*10))),1)</f>
        <v>4.2</v>
      </c>
      <c r="Z5" s="6">
        <f t="shared" si="11"/>
        <v>5.8</v>
      </c>
      <c r="AA5" s="6">
        <f>IF('Indicator Data'!K7=5,10,IF('Indicator Data'!K7=4,8,IF('Indicator Data'!K7=3,5,IF('Indicator Data'!K7=2,2,IF('Indicator Data'!K7=1,1,0)))))</f>
        <v>5</v>
      </c>
      <c r="AB5" s="194">
        <f>IF('Indicator Data'!L7="No data","x",IF('Indicator Data'!L7&gt;1000,10,IF('Indicator Data'!L7&gt;=500,9,IF('Indicator Data'!L7&gt;=240,8,IF('Indicator Data'!L7&gt;=120,7,IF('Indicator Data'!L7&gt;=60,6,IF('Indicator Data'!L7&gt;=20,5,IF('Indicator Data'!L7&gt;=1,4,0))))))))</f>
        <v>0</v>
      </c>
      <c r="AC5" s="6">
        <f t="shared" si="12"/>
        <v>5</v>
      </c>
      <c r="AD5" s="7">
        <f t="shared" si="13"/>
        <v>5.4</v>
      </c>
    </row>
    <row r="6" spans="1:30" s="11" customFormat="1" x14ac:dyDescent="0.25">
      <c r="A6" s="11" t="s">
        <v>335</v>
      </c>
      <c r="B6" s="30" t="s">
        <v>0</v>
      </c>
      <c r="C6" s="30" t="s">
        <v>455</v>
      </c>
      <c r="D6" s="4">
        <f>ROUND(IF('Indicator Data'!G8=0,0,IF(LOG('Indicator Data'!G8)&gt;D$139,10,IF(LOG('Indicator Data'!G8)&lt;D$140,0,10-(D$139-LOG('Indicator Data'!G8))/(D$139-D$140)*10))),1)</f>
        <v>6.1</v>
      </c>
      <c r="E6" s="4">
        <f>IF('Indicator Data'!D8="No data","x",ROUND(IF(('Indicator Data'!D8)&gt;E$139,10,IF(('Indicator Data'!D8)&lt;E$140,0,10-(E$139-('Indicator Data'!D8))/(E$139-E$140)*10)),1))</f>
        <v>1.7</v>
      </c>
      <c r="F6" s="58">
        <f>'Indicator Data'!E8/'Indicator Data'!$BC8</f>
        <v>0.2500936563142484</v>
      </c>
      <c r="G6" s="58">
        <f>'Indicator Data'!F8/'Indicator Data'!$BC8</f>
        <v>0.18065046236616558</v>
      </c>
      <c r="H6" s="58">
        <f t="shared" si="0"/>
        <v>0.17020944374866559</v>
      </c>
      <c r="I6" s="4">
        <f t="shared" si="1"/>
        <v>4.3</v>
      </c>
      <c r="J6" s="4">
        <f>ROUND(IF('Indicator Data'!I8=0,0,IF(LOG('Indicator Data'!I8)&gt;J$139,10,IF(LOG('Indicator Data'!I8)&lt;J$140,0,10-(J$139-LOG('Indicator Data'!I8))/(J$139-J$140)*10))),1)</f>
        <v>10</v>
      </c>
      <c r="K6" s="58">
        <f>'Indicator Data'!G8/'Indicator Data'!$BC8</f>
        <v>4.8063374446456388E-3</v>
      </c>
      <c r="L6" s="58">
        <f>'Indicator Data'!I8/'Indicator Data'!$BD8</f>
        <v>1.5513920229916779E-2</v>
      </c>
      <c r="M6" s="4">
        <f t="shared" si="2"/>
        <v>3.2</v>
      </c>
      <c r="N6" s="4">
        <f t="shared" si="3"/>
        <v>5.2</v>
      </c>
      <c r="O6" s="4">
        <f>ROUND(IF('Indicator Data'!J8=0,0,IF('Indicator Data'!J8&gt;O$139,10,IF('Indicator Data'!J8&lt;O$140,0,10-(O$139-'Indicator Data'!J8)/(O$139-O$140)*10))),1)</f>
        <v>6.5</v>
      </c>
      <c r="P6" s="154">
        <f t="shared" si="4"/>
        <v>8.5</v>
      </c>
      <c r="Q6" s="154">
        <f t="shared" si="5"/>
        <v>7.5</v>
      </c>
      <c r="R6" s="4">
        <f>IF('Indicator Data'!H8="No data","x",ROUND(IF('Indicator Data'!H8=0,0,IF('Indicator Data'!H8&gt;R$139,10,IF('Indicator Data'!H8&lt;R$140,0,10-(R$139-'Indicator Data'!H8)/(R$139-R$140)*10))),1))</f>
        <v>5.3</v>
      </c>
      <c r="S6" s="6">
        <f t="shared" si="6"/>
        <v>1.7</v>
      </c>
      <c r="T6" s="6">
        <f t="shared" si="7"/>
        <v>4.8</v>
      </c>
      <c r="U6" s="6">
        <f t="shared" si="8"/>
        <v>4.3</v>
      </c>
      <c r="V6" s="6">
        <f t="shared" si="9"/>
        <v>6.4</v>
      </c>
      <c r="W6" s="14">
        <f t="shared" si="10"/>
        <v>4.5</v>
      </c>
      <c r="X6" s="4">
        <f>ROUND(IF('Indicator Data'!M8=0,0,IF('Indicator Data'!M8&gt;X$139,10,IF('Indicator Data'!M8&lt;X$140,0,10-(X$139-'Indicator Data'!M8)/(X$139-X$140)*10))),1)</f>
        <v>7.1</v>
      </c>
      <c r="Y6" s="4">
        <f>ROUND(IF('Indicator Data'!N8=0,0,IF('Indicator Data'!N8&gt;Y$139,10,IF('Indicator Data'!N8&lt;Y$140,0,10-(Y$139-'Indicator Data'!N8)/(Y$139-Y$140)*10))),1)</f>
        <v>4.2</v>
      </c>
      <c r="Z6" s="6">
        <f t="shared" si="11"/>
        <v>5.8</v>
      </c>
      <c r="AA6" s="6">
        <f>IF('Indicator Data'!K8=5,10,IF('Indicator Data'!K8=4,8,IF('Indicator Data'!K8=3,5,IF('Indicator Data'!K8=2,2,IF('Indicator Data'!K8=1,1,0)))))</f>
        <v>0</v>
      </c>
      <c r="AB6" s="194">
        <f>IF('Indicator Data'!L8="No data","x",IF('Indicator Data'!L8&gt;1000,10,IF('Indicator Data'!L8&gt;=500,9,IF('Indicator Data'!L8&gt;=240,8,IF('Indicator Data'!L8&gt;=120,7,IF('Indicator Data'!L8&gt;=60,6,IF('Indicator Data'!L8&gt;=20,5,IF('Indicator Data'!L8&gt;=1,4,0))))))))</f>
        <v>0</v>
      </c>
      <c r="AC6" s="6">
        <f t="shared" si="12"/>
        <v>0</v>
      </c>
      <c r="AD6" s="7">
        <f t="shared" si="13"/>
        <v>2.9</v>
      </c>
    </row>
    <row r="7" spans="1:30" s="11" customFormat="1" x14ac:dyDescent="0.25">
      <c r="A7" s="11" t="s">
        <v>336</v>
      </c>
      <c r="B7" s="30" t="s">
        <v>0</v>
      </c>
      <c r="C7" s="30" t="s">
        <v>456</v>
      </c>
      <c r="D7" s="4">
        <f>ROUND(IF('Indicator Data'!G9=0,0,IF(LOG('Indicator Data'!G9)&gt;D$139,10,IF(LOG('Indicator Data'!G9)&lt;D$140,0,10-(D$139-LOG('Indicator Data'!G9))/(D$139-D$140)*10))),1)</f>
        <v>6.6</v>
      </c>
      <c r="E7" s="4">
        <f>IF('Indicator Data'!D9="No data","x",ROUND(IF(('Indicator Data'!D9)&gt;E$139,10,IF(('Indicator Data'!D9)&lt;E$140,0,10-(E$139-('Indicator Data'!D9))/(E$139-E$140)*10)),1))</f>
        <v>2.9</v>
      </c>
      <c r="F7" s="58">
        <f>'Indicator Data'!E9/'Indicator Data'!$BC9</f>
        <v>0.63884146591144431</v>
      </c>
      <c r="G7" s="58">
        <f>'Indicator Data'!F9/'Indicator Data'!$BC9</f>
        <v>0.10356792593915888</v>
      </c>
      <c r="H7" s="58">
        <f t="shared" si="0"/>
        <v>0.34531271444051187</v>
      </c>
      <c r="I7" s="4">
        <f t="shared" si="1"/>
        <v>8.6</v>
      </c>
      <c r="J7" s="4">
        <f>ROUND(IF('Indicator Data'!I9=0,0,IF(LOG('Indicator Data'!I9)&gt;J$139,10,IF(LOG('Indicator Data'!I9)&lt;J$140,0,10-(J$139-LOG('Indicator Data'!I9))/(J$139-J$140)*10))),1)</f>
        <v>10</v>
      </c>
      <c r="K7" s="58">
        <f>'Indicator Data'!G9/'Indicator Data'!$BC9</f>
        <v>6.3600026689052116E-3</v>
      </c>
      <c r="L7" s="58">
        <f>'Indicator Data'!I9/'Indicator Data'!$BD9</f>
        <v>1.5513920229916779E-2</v>
      </c>
      <c r="M7" s="4">
        <f t="shared" si="2"/>
        <v>4.2</v>
      </c>
      <c r="N7" s="4">
        <f t="shared" si="3"/>
        <v>5.2</v>
      </c>
      <c r="O7" s="4">
        <f>ROUND(IF('Indicator Data'!J9=0,0,IF('Indicator Data'!J9&gt;O$139,10,IF('Indicator Data'!J9&lt;O$140,0,10-(O$139-'Indicator Data'!J9)/(O$139-O$140)*10))),1)</f>
        <v>6.5</v>
      </c>
      <c r="P7" s="154">
        <f t="shared" si="4"/>
        <v>8.5</v>
      </c>
      <c r="Q7" s="154">
        <f t="shared" si="5"/>
        <v>7.5</v>
      </c>
      <c r="R7" s="4">
        <f>IF('Indicator Data'!H9="No data","x",ROUND(IF('Indicator Data'!H9=0,0,IF('Indicator Data'!H9&gt;R$139,10,IF('Indicator Data'!H9&lt;R$140,0,10-(R$139-'Indicator Data'!H9)/(R$139-R$140)*10))),1))</f>
        <v>6.3</v>
      </c>
      <c r="S7" s="6">
        <f t="shared" si="6"/>
        <v>2.9</v>
      </c>
      <c r="T7" s="6">
        <f t="shared" si="7"/>
        <v>5.5</v>
      </c>
      <c r="U7" s="6">
        <f t="shared" si="8"/>
        <v>8.6</v>
      </c>
      <c r="V7" s="6">
        <f t="shared" si="9"/>
        <v>6.9</v>
      </c>
      <c r="W7" s="14">
        <f t="shared" si="10"/>
        <v>6.4</v>
      </c>
      <c r="X7" s="4">
        <f>ROUND(IF('Indicator Data'!M9=0,0,IF('Indicator Data'!M9&gt;X$139,10,IF('Indicator Data'!M9&lt;X$140,0,10-(X$139-'Indicator Data'!M9)/(X$139-X$140)*10))),1)</f>
        <v>7.1</v>
      </c>
      <c r="Y7" s="4">
        <f>ROUND(IF('Indicator Data'!N9=0,0,IF('Indicator Data'!N9&gt;Y$139,10,IF('Indicator Data'!N9&lt;Y$140,0,10-(Y$139-'Indicator Data'!N9)/(Y$139-Y$140)*10))),1)</f>
        <v>4.2</v>
      </c>
      <c r="Z7" s="6">
        <f t="shared" si="11"/>
        <v>5.8</v>
      </c>
      <c r="AA7" s="6">
        <f>IF('Indicator Data'!K9=5,10,IF('Indicator Data'!K9=4,8,IF('Indicator Data'!K9=3,5,IF('Indicator Data'!K9=2,2,IF('Indicator Data'!K9=1,1,0)))))</f>
        <v>0</v>
      </c>
      <c r="AB7" s="194">
        <f>IF('Indicator Data'!L9="No data","x",IF('Indicator Data'!L9&gt;1000,10,IF('Indicator Data'!L9&gt;=500,9,IF('Indicator Data'!L9&gt;=240,8,IF('Indicator Data'!L9&gt;=120,7,IF('Indicator Data'!L9&gt;=60,6,IF('Indicator Data'!L9&gt;=20,5,IF('Indicator Data'!L9&gt;=1,4,0))))))))</f>
        <v>0</v>
      </c>
      <c r="AC7" s="6">
        <f t="shared" si="12"/>
        <v>0</v>
      </c>
      <c r="AD7" s="7">
        <f t="shared" si="13"/>
        <v>2.9</v>
      </c>
    </row>
    <row r="8" spans="1:30" s="11" customFormat="1" x14ac:dyDescent="0.25">
      <c r="A8" s="11" t="s">
        <v>337</v>
      </c>
      <c r="B8" s="30" t="s">
        <v>0</v>
      </c>
      <c r="C8" s="30" t="s">
        <v>457</v>
      </c>
      <c r="D8" s="4">
        <f>ROUND(IF('Indicator Data'!G10=0,0,IF(LOG('Indicator Data'!G10)&gt;D$139,10,IF(LOG('Indicator Data'!G10)&lt;D$140,0,10-(D$139-LOG('Indicator Data'!G10))/(D$139-D$140)*10))),1)</f>
        <v>4.9000000000000004</v>
      </c>
      <c r="E8" s="4">
        <f>IF('Indicator Data'!D10="No data","x",ROUND(IF(('Indicator Data'!D10)&gt;E$139,10,IF(('Indicator Data'!D10)&lt;E$140,0,10-(E$139-('Indicator Data'!D10))/(E$139-E$140)*10)),1))</f>
        <v>1.7</v>
      </c>
      <c r="F8" s="58">
        <f>'Indicator Data'!E10/'Indicator Data'!$BC10</f>
        <v>0.32519242674250753</v>
      </c>
      <c r="G8" s="58">
        <f>'Indicator Data'!F10/'Indicator Data'!$BC10</f>
        <v>0.38646986935763006</v>
      </c>
      <c r="H8" s="58">
        <f t="shared" si="0"/>
        <v>0.25921368071066131</v>
      </c>
      <c r="I8" s="4">
        <f t="shared" si="1"/>
        <v>6.5</v>
      </c>
      <c r="J8" s="4">
        <f>ROUND(IF('Indicator Data'!I10=0,0,IF(LOG('Indicator Data'!I10)&gt;J$139,10,IF(LOG('Indicator Data'!I10)&lt;J$140,0,10-(J$139-LOG('Indicator Data'!I10))/(J$139-J$140)*10))),1)</f>
        <v>10</v>
      </c>
      <c r="K8" s="58">
        <f>'Indicator Data'!G10/'Indicator Data'!$BC10</f>
        <v>2.0904844442376238E-3</v>
      </c>
      <c r="L8" s="58">
        <f>'Indicator Data'!I10/'Indicator Data'!$BD10</f>
        <v>1.5513920229916779E-2</v>
      </c>
      <c r="M8" s="4">
        <f t="shared" si="2"/>
        <v>1.4</v>
      </c>
      <c r="N8" s="4">
        <f t="shared" si="3"/>
        <v>5.2</v>
      </c>
      <c r="O8" s="4">
        <f>ROUND(IF('Indicator Data'!J10=0,0,IF('Indicator Data'!J10&gt;O$139,10,IF('Indicator Data'!J10&lt;O$140,0,10-(O$139-'Indicator Data'!J10)/(O$139-O$140)*10))),1)</f>
        <v>6.5</v>
      </c>
      <c r="P8" s="154">
        <f t="shared" si="4"/>
        <v>8.5</v>
      </c>
      <c r="Q8" s="154">
        <f t="shared" si="5"/>
        <v>7.5</v>
      </c>
      <c r="R8" s="4">
        <f>IF('Indicator Data'!H10="No data","x",ROUND(IF('Indicator Data'!H10=0,0,IF('Indicator Data'!H10&gt;R$139,10,IF('Indicator Data'!H10&lt;R$140,0,10-(R$139-'Indicator Data'!H10)/(R$139-R$140)*10))),1))</f>
        <v>5.3</v>
      </c>
      <c r="S8" s="6">
        <f t="shared" si="6"/>
        <v>1.7</v>
      </c>
      <c r="T8" s="6">
        <f t="shared" si="7"/>
        <v>3.3</v>
      </c>
      <c r="U8" s="6">
        <f t="shared" si="8"/>
        <v>6.5</v>
      </c>
      <c r="V8" s="6">
        <f t="shared" si="9"/>
        <v>6.4</v>
      </c>
      <c r="W8" s="14">
        <f t="shared" si="10"/>
        <v>4.8</v>
      </c>
      <c r="X8" s="4">
        <f>ROUND(IF('Indicator Data'!M10=0,0,IF('Indicator Data'!M10&gt;X$139,10,IF('Indicator Data'!M10&lt;X$140,0,10-(X$139-'Indicator Data'!M10)/(X$139-X$140)*10))),1)</f>
        <v>7.1</v>
      </c>
      <c r="Y8" s="4">
        <f>ROUND(IF('Indicator Data'!N10=0,0,IF('Indicator Data'!N10&gt;Y$139,10,IF('Indicator Data'!N10&lt;Y$140,0,10-(Y$139-'Indicator Data'!N10)/(Y$139-Y$140)*10))),1)</f>
        <v>4.2</v>
      </c>
      <c r="Z8" s="6">
        <f t="shared" si="11"/>
        <v>5.8</v>
      </c>
      <c r="AA8" s="6">
        <f>IF('Indicator Data'!K10=5,10,IF('Indicator Data'!K10=4,8,IF('Indicator Data'!K10=3,5,IF('Indicator Data'!K10=2,2,IF('Indicator Data'!K10=1,1,0)))))</f>
        <v>0</v>
      </c>
      <c r="AB8" s="194">
        <f>IF('Indicator Data'!L10="No data","x",IF('Indicator Data'!L10&gt;1000,10,IF('Indicator Data'!L10&gt;=500,9,IF('Indicator Data'!L10&gt;=240,8,IF('Indicator Data'!L10&gt;=120,7,IF('Indicator Data'!L10&gt;=60,6,IF('Indicator Data'!L10&gt;=20,5,IF('Indicator Data'!L10&gt;=1,4,0))))))))</f>
        <v>0</v>
      </c>
      <c r="AC8" s="6">
        <f t="shared" si="12"/>
        <v>0</v>
      </c>
      <c r="AD8" s="7">
        <f t="shared" si="13"/>
        <v>2.9</v>
      </c>
    </row>
    <row r="9" spans="1:30" s="11" customFormat="1" x14ac:dyDescent="0.25">
      <c r="A9" s="11" t="s">
        <v>338</v>
      </c>
      <c r="B9" s="30" t="s">
        <v>0</v>
      </c>
      <c r="C9" s="30" t="s">
        <v>458</v>
      </c>
      <c r="D9" s="4">
        <f>ROUND(IF('Indicator Data'!G11=0,0,IF(LOG('Indicator Data'!G11)&gt;D$139,10,IF(LOG('Indicator Data'!G11)&lt;D$140,0,10-(D$139-LOG('Indicator Data'!G11))/(D$139-D$140)*10))),1)</f>
        <v>5</v>
      </c>
      <c r="E9" s="4">
        <f>IF('Indicator Data'!D11="No data","x",ROUND(IF(('Indicator Data'!D11)&gt;E$139,10,IF(('Indicator Data'!D11)&lt;E$140,0,10-(E$139-('Indicator Data'!D11))/(E$139-E$140)*10)),1))</f>
        <v>1.3</v>
      </c>
      <c r="F9" s="58">
        <f>'Indicator Data'!E11/'Indicator Data'!$BC11</f>
        <v>0.31665534720550914</v>
      </c>
      <c r="G9" s="58">
        <f>'Indicator Data'!F11/'Indicator Data'!$BC11</f>
        <v>0.24781256327289194</v>
      </c>
      <c r="H9" s="58">
        <f t="shared" si="0"/>
        <v>0.22028081442097755</v>
      </c>
      <c r="I9" s="4">
        <f t="shared" si="1"/>
        <v>5.5</v>
      </c>
      <c r="J9" s="4">
        <f>ROUND(IF('Indicator Data'!I11=0,0,IF(LOG('Indicator Data'!I11)&gt;J$139,10,IF(LOG('Indicator Data'!I11)&lt;J$140,0,10-(J$139-LOG('Indicator Data'!I11))/(J$139-J$140)*10))),1)</f>
        <v>10</v>
      </c>
      <c r="K9" s="58">
        <f>'Indicator Data'!G11/'Indicator Data'!$BC11</f>
        <v>4.1074858985984822E-3</v>
      </c>
      <c r="L9" s="58">
        <f>'Indicator Data'!I11/'Indicator Data'!$BD11</f>
        <v>1.5513920229916779E-2</v>
      </c>
      <c r="M9" s="4">
        <f t="shared" si="2"/>
        <v>2.7</v>
      </c>
      <c r="N9" s="4">
        <f t="shared" si="3"/>
        <v>5.2</v>
      </c>
      <c r="O9" s="4">
        <f>ROUND(IF('Indicator Data'!J11=0,0,IF('Indicator Data'!J11&gt;O$139,10,IF('Indicator Data'!J11&lt;O$140,0,10-(O$139-'Indicator Data'!J11)/(O$139-O$140)*10))),1)</f>
        <v>6.5</v>
      </c>
      <c r="P9" s="154">
        <f t="shared" si="4"/>
        <v>8.5</v>
      </c>
      <c r="Q9" s="154">
        <f t="shared" si="5"/>
        <v>7.5</v>
      </c>
      <c r="R9" s="4">
        <f>IF('Indicator Data'!H11="No data","x",ROUND(IF('Indicator Data'!H11=0,0,IF('Indicator Data'!H11&gt;R$139,10,IF('Indicator Data'!H11&lt;R$140,0,10-(R$139-'Indicator Data'!H11)/(R$139-R$140)*10))),1))</f>
        <v>4.3</v>
      </c>
      <c r="S9" s="6">
        <f t="shared" si="6"/>
        <v>1.3</v>
      </c>
      <c r="T9" s="6">
        <f t="shared" si="7"/>
        <v>3.9</v>
      </c>
      <c r="U9" s="6">
        <f t="shared" si="8"/>
        <v>5.5</v>
      </c>
      <c r="V9" s="6">
        <f t="shared" si="9"/>
        <v>5.9</v>
      </c>
      <c r="W9" s="14">
        <f t="shared" si="10"/>
        <v>4.4000000000000004</v>
      </c>
      <c r="X9" s="4">
        <f>ROUND(IF('Indicator Data'!M11=0,0,IF('Indicator Data'!M11&gt;X$139,10,IF('Indicator Data'!M11&lt;X$140,0,10-(X$139-'Indicator Data'!M11)/(X$139-X$140)*10))),1)</f>
        <v>7.1</v>
      </c>
      <c r="Y9" s="4">
        <f>ROUND(IF('Indicator Data'!N11=0,0,IF('Indicator Data'!N11&gt;Y$139,10,IF('Indicator Data'!N11&lt;Y$140,0,10-(Y$139-'Indicator Data'!N11)/(Y$139-Y$140)*10))),1)</f>
        <v>4.2</v>
      </c>
      <c r="Z9" s="6">
        <f t="shared" si="11"/>
        <v>5.8</v>
      </c>
      <c r="AA9" s="6">
        <f>IF('Indicator Data'!K11=5,10,IF('Indicator Data'!K11=4,8,IF('Indicator Data'!K11=3,5,IF('Indicator Data'!K11=2,2,IF('Indicator Data'!K11=1,1,0)))))</f>
        <v>5</v>
      </c>
      <c r="AB9" s="194">
        <f>IF('Indicator Data'!L11="No data","x",IF('Indicator Data'!L11&gt;1000,10,IF('Indicator Data'!L11&gt;=500,9,IF('Indicator Data'!L11&gt;=240,8,IF('Indicator Data'!L11&gt;=120,7,IF('Indicator Data'!L11&gt;=60,6,IF('Indicator Data'!L11&gt;=20,5,IF('Indicator Data'!L11&gt;=1,4,0))))))))</f>
        <v>0</v>
      </c>
      <c r="AC9" s="6">
        <f t="shared" si="12"/>
        <v>5</v>
      </c>
      <c r="AD9" s="7">
        <f t="shared" si="13"/>
        <v>5.4</v>
      </c>
    </row>
    <row r="10" spans="1:30" s="11" customFormat="1" x14ac:dyDescent="0.25">
      <c r="A10" s="11" t="s">
        <v>339</v>
      </c>
      <c r="B10" s="30" t="s">
        <v>0</v>
      </c>
      <c r="C10" s="30" t="s">
        <v>459</v>
      </c>
      <c r="D10" s="4">
        <f>ROUND(IF('Indicator Data'!G12=0,0,IF(LOG('Indicator Data'!G12)&gt;D$139,10,IF(LOG('Indicator Data'!G12)&lt;D$140,0,10-(D$139-LOG('Indicator Data'!G12))/(D$139-D$140)*10))),1)</f>
        <v>6.2</v>
      </c>
      <c r="E10" s="4">
        <f>IF('Indicator Data'!D12="No data","x",ROUND(IF(('Indicator Data'!D12)&gt;E$139,10,IF(('Indicator Data'!D12)&lt;E$140,0,10-(E$139-('Indicator Data'!D12))/(E$139-E$140)*10)),1))</f>
        <v>2.5</v>
      </c>
      <c r="F10" s="58">
        <f>'Indicator Data'!E12/'Indicator Data'!$BC12</f>
        <v>0.51020664357375412</v>
      </c>
      <c r="G10" s="58">
        <f>'Indicator Data'!F12/'Indicator Data'!$BC12</f>
        <v>0.11862417898764979</v>
      </c>
      <c r="H10" s="58">
        <f t="shared" si="0"/>
        <v>0.28475936653378953</v>
      </c>
      <c r="I10" s="4">
        <f t="shared" si="1"/>
        <v>7.1</v>
      </c>
      <c r="J10" s="4">
        <f>ROUND(IF('Indicator Data'!I12=0,0,IF(LOG('Indicator Data'!I12)&gt;J$139,10,IF(LOG('Indicator Data'!I12)&lt;J$140,0,10-(J$139-LOG('Indicator Data'!I12))/(J$139-J$140)*10))),1)</f>
        <v>10</v>
      </c>
      <c r="K10" s="58">
        <f>'Indicator Data'!G12/'Indicator Data'!$BC12</f>
        <v>4.6809479140297377E-3</v>
      </c>
      <c r="L10" s="58">
        <f>'Indicator Data'!I12/'Indicator Data'!$BD12</f>
        <v>1.5513920229916779E-2</v>
      </c>
      <c r="M10" s="4">
        <f t="shared" si="2"/>
        <v>3.1</v>
      </c>
      <c r="N10" s="4">
        <f t="shared" si="3"/>
        <v>5.2</v>
      </c>
      <c r="O10" s="4">
        <f>ROUND(IF('Indicator Data'!J12=0,0,IF('Indicator Data'!J12&gt;O$139,10,IF('Indicator Data'!J12&lt;O$140,0,10-(O$139-'Indicator Data'!J12)/(O$139-O$140)*10))),1)</f>
        <v>6.5</v>
      </c>
      <c r="P10" s="154">
        <f t="shared" si="4"/>
        <v>8.5</v>
      </c>
      <c r="Q10" s="154">
        <f t="shared" si="5"/>
        <v>7.5</v>
      </c>
      <c r="R10" s="4">
        <f>IF('Indicator Data'!H12="No data","x",ROUND(IF('Indicator Data'!H12=0,0,IF('Indicator Data'!H12&gt;R$139,10,IF('Indicator Data'!H12&lt;R$140,0,10-(R$139-'Indicator Data'!H12)/(R$139-R$140)*10))),1))</f>
        <v>4.3</v>
      </c>
      <c r="S10" s="6">
        <f t="shared" si="6"/>
        <v>2.5</v>
      </c>
      <c r="T10" s="6">
        <f t="shared" si="7"/>
        <v>4.8</v>
      </c>
      <c r="U10" s="6">
        <f t="shared" si="8"/>
        <v>7.1</v>
      </c>
      <c r="V10" s="6">
        <f t="shared" si="9"/>
        <v>5.9</v>
      </c>
      <c r="W10" s="14">
        <f t="shared" si="10"/>
        <v>5.3</v>
      </c>
      <c r="X10" s="4">
        <f>ROUND(IF('Indicator Data'!M12=0,0,IF('Indicator Data'!M12&gt;X$139,10,IF('Indicator Data'!M12&lt;X$140,0,10-(X$139-'Indicator Data'!M12)/(X$139-X$140)*10))),1)</f>
        <v>7.1</v>
      </c>
      <c r="Y10" s="4">
        <f>ROUND(IF('Indicator Data'!N12=0,0,IF('Indicator Data'!N12&gt;Y$139,10,IF('Indicator Data'!N12&lt;Y$140,0,10-(Y$139-'Indicator Data'!N12)/(Y$139-Y$140)*10))),1)</f>
        <v>4.2</v>
      </c>
      <c r="Z10" s="6">
        <f t="shared" si="11"/>
        <v>5.8</v>
      </c>
      <c r="AA10" s="6">
        <f>IF('Indicator Data'!K12=5,10,IF('Indicator Data'!K12=4,8,IF('Indicator Data'!K12=3,5,IF('Indicator Data'!K12=2,2,IF('Indicator Data'!K12=1,1,0)))))</f>
        <v>0</v>
      </c>
      <c r="AB10" s="194">
        <f>IF('Indicator Data'!L12="No data","x",IF('Indicator Data'!L12&gt;1000,10,IF('Indicator Data'!L12&gt;=500,9,IF('Indicator Data'!L12&gt;=240,8,IF('Indicator Data'!L12&gt;=120,7,IF('Indicator Data'!L12&gt;=60,6,IF('Indicator Data'!L12&gt;=20,5,IF('Indicator Data'!L12&gt;=1,4,0))))))))</f>
        <v>4</v>
      </c>
      <c r="AC10" s="6">
        <f t="shared" si="12"/>
        <v>4</v>
      </c>
      <c r="AD10" s="7">
        <f t="shared" si="13"/>
        <v>4.9000000000000004</v>
      </c>
    </row>
    <row r="11" spans="1:30" s="11" customFormat="1" x14ac:dyDescent="0.25">
      <c r="A11" s="11" t="s">
        <v>340</v>
      </c>
      <c r="B11" s="30" t="s">
        <v>0</v>
      </c>
      <c r="C11" s="30" t="s">
        <v>460</v>
      </c>
      <c r="D11" s="4">
        <f>ROUND(IF('Indicator Data'!G13=0,0,IF(LOG('Indicator Data'!G13)&gt;D$139,10,IF(LOG('Indicator Data'!G13)&lt;D$140,0,10-(D$139-LOG('Indicator Data'!G13))/(D$139-D$140)*10))),1)</f>
        <v>5</v>
      </c>
      <c r="E11" s="4">
        <f>IF('Indicator Data'!D13="No data","x",ROUND(IF(('Indicator Data'!D13)&gt;E$139,10,IF(('Indicator Data'!D13)&lt;E$140,0,10-(E$139-('Indicator Data'!D13))/(E$139-E$140)*10)),1))</f>
        <v>0.4</v>
      </c>
      <c r="F11" s="58">
        <f>'Indicator Data'!E13/'Indicator Data'!$BC13</f>
        <v>0.33570601654803861</v>
      </c>
      <c r="G11" s="58">
        <f>'Indicator Data'!F13/'Indicator Data'!$BC13</f>
        <v>0.12357448439256652</v>
      </c>
      <c r="H11" s="58">
        <f t="shared" si="0"/>
        <v>0.19874662937216092</v>
      </c>
      <c r="I11" s="4">
        <f t="shared" si="1"/>
        <v>5</v>
      </c>
      <c r="J11" s="4">
        <f>ROUND(IF('Indicator Data'!I13=0,0,IF(LOG('Indicator Data'!I13)&gt;J$139,10,IF(LOG('Indicator Data'!I13)&lt;J$140,0,10-(J$139-LOG('Indicator Data'!I13))/(J$139-J$140)*10))),1)</f>
        <v>10</v>
      </c>
      <c r="K11" s="58">
        <f>'Indicator Data'!G13/'Indicator Data'!$BC13</f>
        <v>1.5714450452486073E-3</v>
      </c>
      <c r="L11" s="58">
        <f>'Indicator Data'!I13/'Indicator Data'!$BD13</f>
        <v>1.5513920229916779E-2</v>
      </c>
      <c r="M11" s="4">
        <f t="shared" si="2"/>
        <v>1</v>
      </c>
      <c r="N11" s="4">
        <f t="shared" si="3"/>
        <v>5.2</v>
      </c>
      <c r="O11" s="4">
        <f>ROUND(IF('Indicator Data'!J13=0,0,IF('Indicator Data'!J13&gt;O$139,10,IF('Indicator Data'!J13&lt;O$140,0,10-(O$139-'Indicator Data'!J13)/(O$139-O$140)*10))),1)</f>
        <v>6.5</v>
      </c>
      <c r="P11" s="154">
        <f t="shared" si="4"/>
        <v>8.5</v>
      </c>
      <c r="Q11" s="154">
        <f t="shared" si="5"/>
        <v>7.5</v>
      </c>
      <c r="R11" s="4">
        <f>IF('Indicator Data'!H13="No data","x",ROUND(IF('Indicator Data'!H13=0,0,IF('Indicator Data'!H13&gt;R$139,10,IF('Indicator Data'!H13&lt;R$140,0,10-(R$139-'Indicator Data'!H13)/(R$139-R$140)*10))),1))</f>
        <v>1</v>
      </c>
      <c r="S11" s="6">
        <f t="shared" si="6"/>
        <v>0.4</v>
      </c>
      <c r="T11" s="6">
        <f t="shared" si="7"/>
        <v>3.3</v>
      </c>
      <c r="U11" s="6">
        <f t="shared" si="8"/>
        <v>5</v>
      </c>
      <c r="V11" s="6">
        <f t="shared" si="9"/>
        <v>4.3</v>
      </c>
      <c r="W11" s="14">
        <f t="shared" si="10"/>
        <v>3.4</v>
      </c>
      <c r="X11" s="4">
        <f>ROUND(IF('Indicator Data'!M13=0,0,IF('Indicator Data'!M13&gt;X$139,10,IF('Indicator Data'!M13&lt;X$140,0,10-(X$139-'Indicator Data'!M13)/(X$139-X$140)*10))),1)</f>
        <v>7.1</v>
      </c>
      <c r="Y11" s="4">
        <f>ROUND(IF('Indicator Data'!N13=0,0,IF('Indicator Data'!N13&gt;Y$139,10,IF('Indicator Data'!N13&lt;Y$140,0,10-(Y$139-'Indicator Data'!N13)/(Y$139-Y$140)*10))),1)</f>
        <v>4.2</v>
      </c>
      <c r="Z11" s="6">
        <f t="shared" si="11"/>
        <v>5.8</v>
      </c>
      <c r="AA11" s="6">
        <f>IF('Indicator Data'!K13=5,10,IF('Indicator Data'!K13=4,8,IF('Indicator Data'!K13=3,5,IF('Indicator Data'!K13=2,2,IF('Indicator Data'!K13=1,1,0)))))</f>
        <v>0</v>
      </c>
      <c r="AB11" s="194">
        <f>IF('Indicator Data'!L13="No data","x",IF('Indicator Data'!L13&gt;1000,10,IF('Indicator Data'!L13&gt;=500,9,IF('Indicator Data'!L13&gt;=240,8,IF('Indicator Data'!L13&gt;=120,7,IF('Indicator Data'!L13&gt;=60,6,IF('Indicator Data'!L13&gt;=20,5,IF('Indicator Data'!L13&gt;=1,4,0))))))))</f>
        <v>0</v>
      </c>
      <c r="AC11" s="6">
        <f t="shared" si="12"/>
        <v>0</v>
      </c>
      <c r="AD11" s="7">
        <f t="shared" si="13"/>
        <v>2.9</v>
      </c>
    </row>
    <row r="12" spans="1:30" s="11" customFormat="1" x14ac:dyDescent="0.25">
      <c r="A12" s="11" t="s">
        <v>347</v>
      </c>
      <c r="B12" s="30" t="s">
        <v>0</v>
      </c>
      <c r="C12" s="30" t="s">
        <v>585</v>
      </c>
      <c r="D12" s="4">
        <f>ROUND(IF('Indicator Data'!G14=0,0,IF(LOG('Indicator Data'!G14)&gt;D$139,10,IF(LOG('Indicator Data'!G14)&lt;D$140,0,10-(D$139-LOG('Indicator Data'!G14))/(D$139-D$140)*10))),1)</f>
        <v>4.4000000000000004</v>
      </c>
      <c r="E12" s="4">
        <f>IF('Indicator Data'!D14="No data","x",ROUND(IF(('Indicator Data'!D14)&gt;E$139,10,IF(('Indicator Data'!D14)&lt;E$140,0,10-(E$139-('Indicator Data'!D14))/(E$139-E$140)*10)),1))</f>
        <v>2.5</v>
      </c>
      <c r="F12" s="58">
        <f>'Indicator Data'!E14/'Indicator Data'!$BC14</f>
        <v>0.30706855984143666</v>
      </c>
      <c r="G12" s="58">
        <f>'Indicator Data'!F14/'Indicator Data'!$BC14</f>
        <v>0.27119933320696155</v>
      </c>
      <c r="H12" s="58">
        <f t="shared" si="0"/>
        <v>0.22133411322245872</v>
      </c>
      <c r="I12" s="4">
        <f t="shared" si="1"/>
        <v>5.5</v>
      </c>
      <c r="J12" s="4">
        <f>ROUND(IF('Indicator Data'!I14=0,0,IF(LOG('Indicator Data'!I14)&gt;J$139,10,IF(LOG('Indicator Data'!I14)&lt;J$140,0,10-(J$139-LOG('Indicator Data'!I14))/(J$139-J$140)*10))),1)</f>
        <v>10</v>
      </c>
      <c r="K12" s="58">
        <f>'Indicator Data'!G14/'Indicator Data'!$BC14</f>
        <v>1.530675650073216E-3</v>
      </c>
      <c r="L12" s="58">
        <f>'Indicator Data'!I14/'Indicator Data'!$BD14</f>
        <v>1.5513920229916779E-2</v>
      </c>
      <c r="M12" s="4">
        <f t="shared" si="2"/>
        <v>1</v>
      </c>
      <c r="N12" s="4">
        <f t="shared" si="3"/>
        <v>5.2</v>
      </c>
      <c r="O12" s="4">
        <f>ROUND(IF('Indicator Data'!J14=0,0,IF('Indicator Data'!J14&gt;O$139,10,IF('Indicator Data'!J14&lt;O$140,0,10-(O$139-'Indicator Data'!J14)/(O$139-O$140)*10))),1)</f>
        <v>6.5</v>
      </c>
      <c r="P12" s="154">
        <f t="shared" si="4"/>
        <v>8.5</v>
      </c>
      <c r="Q12" s="154">
        <f t="shared" si="5"/>
        <v>7.5</v>
      </c>
      <c r="R12" s="4">
        <f>IF('Indicator Data'!H14="No data","x",ROUND(IF('Indicator Data'!H14=0,0,IF('Indicator Data'!H14&gt;R$139,10,IF('Indicator Data'!H14&lt;R$140,0,10-(R$139-'Indicator Data'!H14)/(R$139-R$140)*10))),1))</f>
        <v>6.3</v>
      </c>
      <c r="S12" s="6">
        <f t="shared" si="6"/>
        <v>2.5</v>
      </c>
      <c r="T12" s="6">
        <f t="shared" si="7"/>
        <v>2.9</v>
      </c>
      <c r="U12" s="6">
        <f t="shared" si="8"/>
        <v>5.5</v>
      </c>
      <c r="V12" s="6">
        <f t="shared" si="9"/>
        <v>6.9</v>
      </c>
      <c r="W12" s="14">
        <f t="shared" si="10"/>
        <v>4.7</v>
      </c>
      <c r="X12" s="4">
        <f>ROUND(IF('Indicator Data'!M14=0,0,IF('Indicator Data'!M14&gt;X$139,10,IF('Indicator Data'!M14&lt;X$140,0,10-(X$139-'Indicator Data'!M14)/(X$139-X$140)*10))),1)</f>
        <v>7.1</v>
      </c>
      <c r="Y12" s="4">
        <f>ROUND(IF('Indicator Data'!N14=0,0,IF('Indicator Data'!N14&gt;Y$139,10,IF('Indicator Data'!N14&lt;Y$140,0,10-(Y$139-'Indicator Data'!N14)/(Y$139-Y$140)*10))),1)</f>
        <v>4.2</v>
      </c>
      <c r="Z12" s="6">
        <f t="shared" si="11"/>
        <v>5.8</v>
      </c>
      <c r="AA12" s="6">
        <f>IF('Indicator Data'!K14=5,10,IF('Indicator Data'!K14=4,8,IF('Indicator Data'!K14=3,5,IF('Indicator Data'!K14=2,2,IF('Indicator Data'!K14=1,1,0)))))</f>
        <v>0</v>
      </c>
      <c r="AB12" s="194">
        <f>IF('Indicator Data'!L14="No data","x",IF('Indicator Data'!L14&gt;1000,10,IF('Indicator Data'!L14&gt;=500,9,IF('Indicator Data'!L14&gt;=240,8,IF('Indicator Data'!L14&gt;=120,7,IF('Indicator Data'!L14&gt;=60,6,IF('Indicator Data'!L14&gt;=20,5,IF('Indicator Data'!L14&gt;=1,4,0))))))))</f>
        <v>0</v>
      </c>
      <c r="AC12" s="6">
        <f t="shared" si="12"/>
        <v>0</v>
      </c>
      <c r="AD12" s="7">
        <f t="shared" si="13"/>
        <v>2.9</v>
      </c>
    </row>
    <row r="13" spans="1:30" s="11" customFormat="1" x14ac:dyDescent="0.25">
      <c r="A13" s="11" t="s">
        <v>341</v>
      </c>
      <c r="B13" s="30" t="s">
        <v>0</v>
      </c>
      <c r="C13" s="30" t="s">
        <v>461</v>
      </c>
      <c r="D13" s="4">
        <f>ROUND(IF('Indicator Data'!G15=0,0,IF(LOG('Indicator Data'!G15)&gt;D$139,10,IF(LOG('Indicator Data'!G15)&lt;D$140,0,10-(D$139-LOG('Indicator Data'!G15))/(D$139-D$140)*10))),1)</f>
        <v>4.5999999999999996</v>
      </c>
      <c r="E13" s="4">
        <f>IF('Indicator Data'!D15="No data","x",ROUND(IF(('Indicator Data'!D15)&gt;E$139,10,IF(('Indicator Data'!D15)&lt;E$140,0,10-(E$139-('Indicator Data'!D15))/(E$139-E$140)*10)),1))</f>
        <v>2.5</v>
      </c>
      <c r="F13" s="58">
        <f>'Indicator Data'!E15/'Indicator Data'!$BC15</f>
        <v>0.43277083394712085</v>
      </c>
      <c r="G13" s="58">
        <f>'Indicator Data'!F15/'Indicator Data'!$BC15</f>
        <v>0.47777938527958919</v>
      </c>
      <c r="H13" s="58">
        <f t="shared" si="0"/>
        <v>0.33583026329345772</v>
      </c>
      <c r="I13" s="4">
        <f t="shared" si="1"/>
        <v>8.4</v>
      </c>
      <c r="J13" s="4">
        <f>ROUND(IF('Indicator Data'!I15=0,0,IF(LOG('Indicator Data'!I15)&gt;J$139,10,IF(LOG('Indicator Data'!I15)&lt;J$140,0,10-(J$139-LOG('Indicator Data'!I15))/(J$139-J$140)*10))),1)</f>
        <v>10</v>
      </c>
      <c r="K13" s="58">
        <f>'Indicator Data'!G15/'Indicator Data'!$BC15</f>
        <v>3.0654286734023545E-3</v>
      </c>
      <c r="L13" s="58">
        <f>'Indicator Data'!I15/'Indicator Data'!$BD15</f>
        <v>1.5513920229916779E-2</v>
      </c>
      <c r="M13" s="4">
        <f t="shared" si="2"/>
        <v>2</v>
      </c>
      <c r="N13" s="4">
        <f t="shared" si="3"/>
        <v>5.2</v>
      </c>
      <c r="O13" s="4">
        <f>ROUND(IF('Indicator Data'!J15=0,0,IF('Indicator Data'!J15&gt;O$139,10,IF('Indicator Data'!J15&lt;O$140,0,10-(O$139-'Indicator Data'!J15)/(O$139-O$140)*10))),1)</f>
        <v>6.5</v>
      </c>
      <c r="P13" s="154">
        <f t="shared" si="4"/>
        <v>8.5</v>
      </c>
      <c r="Q13" s="154">
        <f t="shared" si="5"/>
        <v>7.5</v>
      </c>
      <c r="R13" s="4">
        <f>IF('Indicator Data'!H15="No data","x",ROUND(IF('Indicator Data'!H15=0,0,IF('Indicator Data'!H15&gt;R$139,10,IF('Indicator Data'!H15&lt;R$140,0,10-(R$139-'Indicator Data'!H15)/(R$139-R$140)*10))),1))</f>
        <v>4.3</v>
      </c>
      <c r="S13" s="6">
        <f t="shared" si="6"/>
        <v>2.5</v>
      </c>
      <c r="T13" s="6">
        <f t="shared" si="7"/>
        <v>3.4</v>
      </c>
      <c r="U13" s="6">
        <f t="shared" si="8"/>
        <v>8.4</v>
      </c>
      <c r="V13" s="6">
        <f t="shared" si="9"/>
        <v>5.9</v>
      </c>
      <c r="W13" s="14">
        <f t="shared" si="10"/>
        <v>5.6</v>
      </c>
      <c r="X13" s="4">
        <f>ROUND(IF('Indicator Data'!M15=0,0,IF('Indicator Data'!M15&gt;X$139,10,IF('Indicator Data'!M15&lt;X$140,0,10-(X$139-'Indicator Data'!M15)/(X$139-X$140)*10))),1)</f>
        <v>7.1</v>
      </c>
      <c r="Y13" s="4">
        <f>ROUND(IF('Indicator Data'!N15=0,0,IF('Indicator Data'!N15&gt;Y$139,10,IF('Indicator Data'!N15&lt;Y$140,0,10-(Y$139-'Indicator Data'!N15)/(Y$139-Y$140)*10))),1)</f>
        <v>4.2</v>
      </c>
      <c r="Z13" s="6">
        <f t="shared" si="11"/>
        <v>5.8</v>
      </c>
      <c r="AA13" s="6">
        <f>IF('Indicator Data'!K15=5,10,IF('Indicator Data'!K15=4,8,IF('Indicator Data'!K15=3,5,IF('Indicator Data'!K15=2,2,IF('Indicator Data'!K15=1,1,0)))))</f>
        <v>0</v>
      </c>
      <c r="AB13" s="194">
        <f>IF('Indicator Data'!L15="No data","x",IF('Indicator Data'!L15&gt;1000,10,IF('Indicator Data'!L15&gt;=500,9,IF('Indicator Data'!L15&gt;=240,8,IF('Indicator Data'!L15&gt;=120,7,IF('Indicator Data'!L15&gt;=60,6,IF('Indicator Data'!L15&gt;=20,5,IF('Indicator Data'!L15&gt;=1,4,0))))))))</f>
        <v>0</v>
      </c>
      <c r="AC13" s="6">
        <f t="shared" si="12"/>
        <v>0</v>
      </c>
      <c r="AD13" s="7">
        <f t="shared" si="13"/>
        <v>2.9</v>
      </c>
    </row>
    <row r="14" spans="1:30" s="11" customFormat="1" x14ac:dyDescent="0.25">
      <c r="A14" s="11" t="s">
        <v>342</v>
      </c>
      <c r="B14" s="30" t="s">
        <v>0</v>
      </c>
      <c r="C14" s="30" t="s">
        <v>462</v>
      </c>
      <c r="D14" s="4">
        <f>ROUND(IF('Indicator Data'!G16=0,0,IF(LOG('Indicator Data'!G16)&gt;D$139,10,IF(LOG('Indicator Data'!G16)&lt;D$140,0,10-(D$139-LOG('Indicator Data'!G16))/(D$139-D$140)*10))),1)</f>
        <v>6.1</v>
      </c>
      <c r="E14" s="4">
        <f>IF('Indicator Data'!D16="No data","x",ROUND(IF(('Indicator Data'!D16)&gt;E$139,10,IF(('Indicator Data'!D16)&lt;E$140,0,10-(E$139-('Indicator Data'!D16))/(E$139-E$140)*10)),1))</f>
        <v>4.2</v>
      </c>
      <c r="F14" s="58">
        <f>'Indicator Data'!E16/'Indicator Data'!$BC16</f>
        <v>0.25227039688628478</v>
      </c>
      <c r="G14" s="58">
        <f>'Indicator Data'!F16/'Indicator Data'!$BC16</f>
        <v>0.18270145975119492</v>
      </c>
      <c r="H14" s="58">
        <f t="shared" si="0"/>
        <v>0.17181056338094111</v>
      </c>
      <c r="I14" s="4">
        <f t="shared" si="1"/>
        <v>4.3</v>
      </c>
      <c r="J14" s="4">
        <f>ROUND(IF('Indicator Data'!I16=0,0,IF(LOG('Indicator Data'!I16)&gt;J$139,10,IF(LOG('Indicator Data'!I16)&lt;J$140,0,10-(J$139-LOG('Indicator Data'!I16))/(J$139-J$140)*10))),1)</f>
        <v>10</v>
      </c>
      <c r="K14" s="58">
        <f>'Indicator Data'!G16/'Indicator Data'!$BC16</f>
        <v>5.6623833732211953E-3</v>
      </c>
      <c r="L14" s="58">
        <f>'Indicator Data'!I16/'Indicator Data'!$BD16</f>
        <v>1.5513920229916779E-2</v>
      </c>
      <c r="M14" s="4">
        <f t="shared" si="2"/>
        <v>3.8</v>
      </c>
      <c r="N14" s="4">
        <f t="shared" si="3"/>
        <v>5.2</v>
      </c>
      <c r="O14" s="4">
        <f>ROUND(IF('Indicator Data'!J16=0,0,IF('Indicator Data'!J16&gt;O$139,10,IF('Indicator Data'!J16&lt;O$140,0,10-(O$139-'Indicator Data'!J16)/(O$139-O$140)*10))),1)</f>
        <v>6.5</v>
      </c>
      <c r="P14" s="154">
        <f t="shared" si="4"/>
        <v>8.5</v>
      </c>
      <c r="Q14" s="154">
        <f t="shared" si="5"/>
        <v>7.5</v>
      </c>
      <c r="R14" s="4">
        <f>IF('Indicator Data'!H16="No data","x",ROUND(IF('Indicator Data'!H16=0,0,IF('Indicator Data'!H16&gt;R$139,10,IF('Indicator Data'!H16&lt;R$140,0,10-(R$139-'Indicator Data'!H16)/(R$139-R$140)*10))),1))</f>
        <v>5.3</v>
      </c>
      <c r="S14" s="6">
        <f t="shared" si="6"/>
        <v>4.2</v>
      </c>
      <c r="T14" s="6">
        <f t="shared" si="7"/>
        <v>5.0999999999999996</v>
      </c>
      <c r="U14" s="6">
        <f t="shared" si="8"/>
        <v>4.3</v>
      </c>
      <c r="V14" s="6">
        <f t="shared" si="9"/>
        <v>6.4</v>
      </c>
      <c r="W14" s="14">
        <f t="shared" si="10"/>
        <v>5.0999999999999996</v>
      </c>
      <c r="X14" s="4">
        <f>ROUND(IF('Indicator Data'!M16=0,0,IF('Indicator Data'!M16&gt;X$139,10,IF('Indicator Data'!M16&lt;X$140,0,10-(X$139-'Indicator Data'!M16)/(X$139-X$140)*10))),1)</f>
        <v>7.1</v>
      </c>
      <c r="Y14" s="4">
        <f>ROUND(IF('Indicator Data'!N16=0,0,IF('Indicator Data'!N16&gt;Y$139,10,IF('Indicator Data'!N16&lt;Y$140,0,10-(Y$139-'Indicator Data'!N16)/(Y$139-Y$140)*10))),1)</f>
        <v>4.2</v>
      </c>
      <c r="Z14" s="6">
        <f t="shared" si="11"/>
        <v>5.8</v>
      </c>
      <c r="AA14" s="6">
        <f>IF('Indicator Data'!K16=5,10,IF('Indicator Data'!K16=4,8,IF('Indicator Data'!K16=3,5,IF('Indicator Data'!K16=2,2,IF('Indicator Data'!K16=1,1,0)))))</f>
        <v>5</v>
      </c>
      <c r="AB14" s="194">
        <f>IF('Indicator Data'!L16="No data","x",IF('Indicator Data'!L16&gt;1000,10,IF('Indicator Data'!L16&gt;=500,9,IF('Indicator Data'!L16&gt;=240,8,IF('Indicator Data'!L16&gt;=120,7,IF('Indicator Data'!L16&gt;=60,6,IF('Indicator Data'!L16&gt;=20,5,IF('Indicator Data'!L16&gt;=1,4,0))))))))</f>
        <v>4</v>
      </c>
      <c r="AC14" s="6">
        <f t="shared" si="12"/>
        <v>5</v>
      </c>
      <c r="AD14" s="7">
        <f t="shared" si="13"/>
        <v>5.4</v>
      </c>
    </row>
    <row r="15" spans="1:30" s="11" customFormat="1" x14ac:dyDescent="0.25">
      <c r="A15" s="11" t="s">
        <v>343</v>
      </c>
      <c r="B15" s="30" t="s">
        <v>0</v>
      </c>
      <c r="C15" s="30" t="s">
        <v>463</v>
      </c>
      <c r="D15" s="4">
        <f>ROUND(IF('Indicator Data'!G17=0,0,IF(LOG('Indicator Data'!G17)&gt;D$139,10,IF(LOG('Indicator Data'!G17)&lt;D$140,0,10-(D$139-LOG('Indicator Data'!G17))/(D$139-D$140)*10))),1)</f>
        <v>2.2999999999999998</v>
      </c>
      <c r="E15" s="4">
        <f>IF('Indicator Data'!D17="No data","x",ROUND(IF(('Indicator Data'!D17)&gt;E$139,10,IF(('Indicator Data'!D17)&lt;E$140,0,10-(E$139-('Indicator Data'!D17))/(E$139-E$140)*10)),1))</f>
        <v>1.3</v>
      </c>
      <c r="F15" s="58">
        <f>'Indicator Data'!E17/'Indicator Data'!$BC17</f>
        <v>0.10983302274081623</v>
      </c>
      <c r="G15" s="58">
        <f>'Indicator Data'!F17/'Indicator Data'!$BC17</f>
        <v>5.867679212535086E-2</v>
      </c>
      <c r="H15" s="58">
        <f t="shared" si="0"/>
        <v>6.9585709401745827E-2</v>
      </c>
      <c r="I15" s="4">
        <f t="shared" si="1"/>
        <v>1.7</v>
      </c>
      <c r="J15" s="4">
        <f>ROUND(IF('Indicator Data'!I17=0,0,IF(LOG('Indicator Data'!I17)&gt;J$139,10,IF(LOG('Indicator Data'!I17)&lt;J$140,0,10-(J$139-LOG('Indicator Data'!I17))/(J$139-J$140)*10))),1)</f>
        <v>10</v>
      </c>
      <c r="K15" s="58">
        <f>'Indicator Data'!G17/'Indicator Data'!$BC17</f>
        <v>6.4268412212589927E-4</v>
      </c>
      <c r="L15" s="58">
        <f>'Indicator Data'!I17/'Indicator Data'!$BD17</f>
        <v>1.5513920229916779E-2</v>
      </c>
      <c r="M15" s="4">
        <f t="shared" si="2"/>
        <v>0.4</v>
      </c>
      <c r="N15" s="4">
        <f t="shared" si="3"/>
        <v>5.2</v>
      </c>
      <c r="O15" s="4">
        <f>ROUND(IF('Indicator Data'!J17=0,0,IF('Indicator Data'!J17&gt;O$139,10,IF('Indicator Data'!J17&lt;O$140,0,10-(O$139-'Indicator Data'!J17)/(O$139-O$140)*10))),1)</f>
        <v>6.5</v>
      </c>
      <c r="P15" s="154">
        <f t="shared" si="4"/>
        <v>8.5</v>
      </c>
      <c r="Q15" s="154">
        <f t="shared" si="5"/>
        <v>7.5</v>
      </c>
      <c r="R15" s="4">
        <f>IF('Indicator Data'!H17="No data","x",ROUND(IF('Indicator Data'!H17=0,0,IF('Indicator Data'!H17&gt;R$139,10,IF('Indicator Data'!H17&lt;R$140,0,10-(R$139-'Indicator Data'!H17)/(R$139-R$140)*10))),1))</f>
        <v>1</v>
      </c>
      <c r="S15" s="6">
        <f t="shared" si="6"/>
        <v>1.3</v>
      </c>
      <c r="T15" s="6">
        <f t="shared" si="7"/>
        <v>1.4</v>
      </c>
      <c r="U15" s="6">
        <f t="shared" si="8"/>
        <v>1.7</v>
      </c>
      <c r="V15" s="6">
        <f t="shared" si="9"/>
        <v>4.3</v>
      </c>
      <c r="W15" s="14">
        <f t="shared" si="10"/>
        <v>2.2999999999999998</v>
      </c>
      <c r="X15" s="4">
        <f>ROUND(IF('Indicator Data'!M17=0,0,IF('Indicator Data'!M17&gt;X$139,10,IF('Indicator Data'!M17&lt;X$140,0,10-(X$139-'Indicator Data'!M17)/(X$139-X$140)*10))),1)</f>
        <v>7.1</v>
      </c>
      <c r="Y15" s="4">
        <f>ROUND(IF('Indicator Data'!N17=0,0,IF('Indicator Data'!N17&gt;Y$139,10,IF('Indicator Data'!N17&lt;Y$140,0,10-(Y$139-'Indicator Data'!N17)/(Y$139-Y$140)*10))),1)</f>
        <v>4.2</v>
      </c>
      <c r="Z15" s="6">
        <f t="shared" si="11"/>
        <v>5.8</v>
      </c>
      <c r="AA15" s="6">
        <f>IF('Indicator Data'!K17=5,10,IF('Indicator Data'!K17=4,8,IF('Indicator Data'!K17=3,5,IF('Indicator Data'!K17=2,2,IF('Indicator Data'!K17=1,1,0)))))</f>
        <v>0</v>
      </c>
      <c r="AB15" s="194">
        <f>IF('Indicator Data'!L17="No data","x",IF('Indicator Data'!L17&gt;1000,10,IF('Indicator Data'!L17&gt;=500,9,IF('Indicator Data'!L17&gt;=240,8,IF('Indicator Data'!L17&gt;=120,7,IF('Indicator Data'!L17&gt;=60,6,IF('Indicator Data'!L17&gt;=20,5,IF('Indicator Data'!L17&gt;=1,4,0))))))))</f>
        <v>0</v>
      </c>
      <c r="AC15" s="6">
        <f t="shared" si="12"/>
        <v>0</v>
      </c>
      <c r="AD15" s="7">
        <f t="shared" si="13"/>
        <v>2.9</v>
      </c>
    </row>
    <row r="16" spans="1:30" s="11" customFormat="1" x14ac:dyDescent="0.25">
      <c r="A16" s="11" t="s">
        <v>344</v>
      </c>
      <c r="B16" s="30" t="s">
        <v>2</v>
      </c>
      <c r="C16" s="30" t="s">
        <v>464</v>
      </c>
      <c r="D16" s="4">
        <f>ROUND(IF('Indicator Data'!G18=0,0,IF(LOG('Indicator Data'!G18)&gt;D$139,10,IF(LOG('Indicator Data'!G18)&lt;D$140,0,10-(D$139-LOG('Indicator Data'!G18))/(D$139-D$140)*10))),1)</f>
        <v>6.1</v>
      </c>
      <c r="E16" s="4" t="str">
        <f>IF('Indicator Data'!D18="No data","x",ROUND(IF(('Indicator Data'!D18)&gt;E$139,10,IF(('Indicator Data'!D18)&lt;E$140,0,10-(E$139-('Indicator Data'!D18))/(E$139-E$140)*10)),1))</f>
        <v>x</v>
      </c>
      <c r="F16" s="58">
        <f>'Indicator Data'!E18/'Indicator Data'!$BC18</f>
        <v>0.62534315045343858</v>
      </c>
      <c r="G16" s="58">
        <f>'Indicator Data'!F18/'Indicator Data'!$BC18</f>
        <v>2.6420577366228323E-2</v>
      </c>
      <c r="H16" s="58">
        <f t="shared" si="0"/>
        <v>0.31927671956827636</v>
      </c>
      <c r="I16" s="4">
        <f t="shared" si="1"/>
        <v>8</v>
      </c>
      <c r="J16" s="4">
        <f>ROUND(IF('Indicator Data'!I18=0,0,IF(LOG('Indicator Data'!I18)&gt;J$139,10,IF(LOG('Indicator Data'!I18)&lt;J$140,0,10-(J$139-LOG('Indicator Data'!I18))/(J$139-J$140)*10))),1)</f>
        <v>6.9</v>
      </c>
      <c r="K16" s="58">
        <f>'Indicator Data'!G18/'Indicator Data'!$BC18</f>
        <v>5.714134275460585E-3</v>
      </c>
      <c r="L16" s="58">
        <f>'Indicator Data'!I18/'Indicator Data'!$BD18</f>
        <v>2.4081313729283421E-4</v>
      </c>
      <c r="M16" s="4">
        <f t="shared" si="2"/>
        <v>3.8</v>
      </c>
      <c r="N16" s="4">
        <f t="shared" si="3"/>
        <v>0.1</v>
      </c>
      <c r="O16" s="4">
        <f>ROUND(IF('Indicator Data'!J18=0,0,IF('Indicator Data'!J18&gt;O$139,10,IF('Indicator Data'!J18&lt;O$140,0,10-(O$139-'Indicator Data'!J18)/(O$139-O$140)*10))),1)</f>
        <v>1.1000000000000001</v>
      </c>
      <c r="P16" s="154">
        <f t="shared" si="4"/>
        <v>4.3</v>
      </c>
      <c r="Q16" s="154">
        <f t="shared" si="5"/>
        <v>2.7</v>
      </c>
      <c r="R16" s="4">
        <f>IF('Indicator Data'!H18="No data","x",ROUND(IF('Indicator Data'!H18=0,0,IF('Indicator Data'!H18&gt;R$139,10,IF('Indicator Data'!H18&lt;R$140,0,10-(R$139-'Indicator Data'!H18)/(R$139-R$140)*10))),1))</f>
        <v>0</v>
      </c>
      <c r="S16" s="6" t="str">
        <f t="shared" si="6"/>
        <v>x</v>
      </c>
      <c r="T16" s="6">
        <f t="shared" si="7"/>
        <v>5.0999999999999996</v>
      </c>
      <c r="U16" s="6">
        <f t="shared" si="8"/>
        <v>8</v>
      </c>
      <c r="V16" s="6">
        <f t="shared" si="9"/>
        <v>1.4</v>
      </c>
      <c r="W16" s="14">
        <f t="shared" si="10"/>
        <v>5.4</v>
      </c>
      <c r="X16" s="4">
        <f>ROUND(IF('Indicator Data'!M18=0,0,IF('Indicator Data'!M18&gt;X$139,10,IF('Indicator Data'!M18&lt;X$140,0,10-(X$139-'Indicator Data'!M18)/(X$139-X$140)*10))),1)</f>
        <v>9.9</v>
      </c>
      <c r="Y16" s="4">
        <f>ROUND(IF('Indicator Data'!N18=0,0,IF('Indicator Data'!N18&gt;Y$139,10,IF('Indicator Data'!N18&lt;Y$140,0,10-(Y$139-'Indicator Data'!N18)/(Y$139-Y$140)*10))),1)</f>
        <v>9.1</v>
      </c>
      <c r="Z16" s="6">
        <f t="shared" si="11"/>
        <v>9.6</v>
      </c>
      <c r="AA16" s="6">
        <f>IF('Indicator Data'!K18=5,10,IF('Indicator Data'!K18=4,8,IF('Indicator Data'!K18=3,5,IF('Indicator Data'!K18=2,2,IF('Indicator Data'!K18=1,1,0)))))</f>
        <v>0</v>
      </c>
      <c r="AB16" s="194">
        <f>IF('Indicator Data'!L18="No data","x",IF('Indicator Data'!L18&gt;1000,10,IF('Indicator Data'!L18&gt;=500,9,IF('Indicator Data'!L18&gt;=240,8,IF('Indicator Data'!L18&gt;=120,7,IF('Indicator Data'!L18&gt;=60,6,IF('Indicator Data'!L18&gt;=20,5,IF('Indicator Data'!L18&gt;=1,4,0))))))))</f>
        <v>0</v>
      </c>
      <c r="AC16" s="6">
        <f t="shared" si="12"/>
        <v>0</v>
      </c>
      <c r="AD16" s="7">
        <f t="shared" si="13"/>
        <v>4.8</v>
      </c>
    </row>
    <row r="17" spans="1:30" s="11" customFormat="1" x14ac:dyDescent="0.25">
      <c r="A17" s="11" t="s">
        <v>334</v>
      </c>
      <c r="B17" s="30" t="s">
        <v>2</v>
      </c>
      <c r="C17" s="30" t="s">
        <v>465</v>
      </c>
      <c r="D17" s="4">
        <f>ROUND(IF('Indicator Data'!G19=0,0,IF(LOG('Indicator Data'!G19)&gt;D$139,10,IF(LOG('Indicator Data'!G19)&lt;D$140,0,10-(D$139-LOG('Indicator Data'!G19))/(D$139-D$140)*10))),1)</f>
        <v>5.8</v>
      </c>
      <c r="E17" s="4" t="str">
        <f>IF('Indicator Data'!D19="No data","x",ROUND(IF(('Indicator Data'!D19)&gt;E$139,10,IF(('Indicator Data'!D19)&lt;E$140,0,10-(E$139-('Indicator Data'!D19))/(E$139-E$140)*10)),1))</f>
        <v>x</v>
      </c>
      <c r="F17" s="58">
        <f>'Indicator Data'!E19/'Indicator Data'!$BC19</f>
        <v>8.8412534484140423E-2</v>
      </c>
      <c r="G17" s="58">
        <f>'Indicator Data'!F19/'Indicator Data'!$BC19</f>
        <v>0.1357639768716685</v>
      </c>
      <c r="H17" s="58">
        <f t="shared" si="0"/>
        <v>7.8147261459987336E-2</v>
      </c>
      <c r="I17" s="4">
        <f t="shared" si="1"/>
        <v>2</v>
      </c>
      <c r="J17" s="4">
        <f>ROUND(IF('Indicator Data'!I19=0,0,IF(LOG('Indicator Data'!I19)&gt;J$139,10,IF(LOG('Indicator Data'!I19)&lt;J$140,0,10-(J$139-LOG('Indicator Data'!I19))/(J$139-J$140)*10))),1)</f>
        <v>6.9</v>
      </c>
      <c r="K17" s="58">
        <f>'Indicator Data'!G19/'Indicator Data'!$BC19</f>
        <v>1.2330813481739784E-3</v>
      </c>
      <c r="L17" s="58">
        <f>'Indicator Data'!I19/'Indicator Data'!$BD19</f>
        <v>2.4081313729283421E-4</v>
      </c>
      <c r="M17" s="4">
        <f t="shared" si="2"/>
        <v>0.8</v>
      </c>
      <c r="N17" s="4">
        <f t="shared" si="3"/>
        <v>0.1</v>
      </c>
      <c r="O17" s="4">
        <f>ROUND(IF('Indicator Data'!J19=0,0,IF('Indicator Data'!J19&gt;O$139,10,IF('Indicator Data'!J19&lt;O$140,0,10-(O$139-'Indicator Data'!J19)/(O$139-O$140)*10))),1)</f>
        <v>1.1000000000000001</v>
      </c>
      <c r="P17" s="154">
        <f t="shared" si="4"/>
        <v>4.3</v>
      </c>
      <c r="Q17" s="154">
        <f t="shared" si="5"/>
        <v>2.7</v>
      </c>
      <c r="R17" s="4">
        <f>IF('Indicator Data'!H19="No data","x",ROUND(IF('Indicator Data'!H19=0,0,IF('Indicator Data'!H19&gt;R$139,10,IF('Indicator Data'!H19&lt;R$140,0,10-(R$139-'Indicator Data'!H19)/(R$139-R$140)*10))),1))</f>
        <v>2</v>
      </c>
      <c r="S17" s="6" t="str">
        <f t="shared" si="6"/>
        <v>x</v>
      </c>
      <c r="T17" s="6">
        <f t="shared" si="7"/>
        <v>3.7</v>
      </c>
      <c r="U17" s="6">
        <f t="shared" si="8"/>
        <v>2</v>
      </c>
      <c r="V17" s="6">
        <f t="shared" si="9"/>
        <v>2.4</v>
      </c>
      <c r="W17" s="14">
        <f t="shared" si="10"/>
        <v>2.7</v>
      </c>
      <c r="X17" s="4">
        <f>ROUND(IF('Indicator Data'!M19=0,0,IF('Indicator Data'!M19&gt;X$139,10,IF('Indicator Data'!M19&lt;X$140,0,10-(X$139-'Indicator Data'!M19)/(X$139-X$140)*10))),1)</f>
        <v>9.9</v>
      </c>
      <c r="Y17" s="4">
        <f>ROUND(IF('Indicator Data'!N19=0,0,IF('Indicator Data'!N19&gt;Y$139,10,IF('Indicator Data'!N19&lt;Y$140,0,10-(Y$139-'Indicator Data'!N19)/(Y$139-Y$140)*10))),1)</f>
        <v>9.1</v>
      </c>
      <c r="Z17" s="6">
        <f t="shared" si="11"/>
        <v>9.6</v>
      </c>
      <c r="AA17" s="6">
        <f>IF('Indicator Data'!K19=5,10,IF('Indicator Data'!K19=4,8,IF('Indicator Data'!K19=3,5,IF('Indicator Data'!K19=2,2,IF('Indicator Data'!K19=1,1,0)))))</f>
        <v>0</v>
      </c>
      <c r="AB17" s="194">
        <f>IF('Indicator Data'!L19="No data","x",IF('Indicator Data'!L19&gt;1000,10,IF('Indicator Data'!L19&gt;=500,9,IF('Indicator Data'!L19&gt;=240,8,IF('Indicator Data'!L19&gt;=120,7,IF('Indicator Data'!L19&gt;=60,6,IF('Indicator Data'!L19&gt;=20,5,IF('Indicator Data'!L19&gt;=1,4,0))))))))</f>
        <v>0</v>
      </c>
      <c r="AC17" s="6">
        <f t="shared" si="12"/>
        <v>0</v>
      </c>
      <c r="AD17" s="7">
        <f t="shared" si="13"/>
        <v>4.8</v>
      </c>
    </row>
    <row r="18" spans="1:30" s="11" customFormat="1" x14ac:dyDescent="0.25">
      <c r="A18" s="11" t="s">
        <v>339</v>
      </c>
      <c r="B18" s="30" t="s">
        <v>2</v>
      </c>
      <c r="C18" s="30" t="s">
        <v>467</v>
      </c>
      <c r="D18" s="4">
        <f>ROUND(IF('Indicator Data'!G20=0,0,IF(LOG('Indicator Data'!G20)&gt;D$139,10,IF(LOG('Indicator Data'!G20)&lt;D$140,0,10-(D$139-LOG('Indicator Data'!G20))/(D$139-D$140)*10))),1)</f>
        <v>6.1</v>
      </c>
      <c r="E18" s="4" t="str">
        <f>IF('Indicator Data'!D20="No data","x",ROUND(IF(('Indicator Data'!D20)&gt;E$139,10,IF(('Indicator Data'!D20)&lt;E$140,0,10-(E$139-('Indicator Data'!D20))/(E$139-E$140)*10)),1))</f>
        <v>x</v>
      </c>
      <c r="F18" s="58">
        <f>'Indicator Data'!E20/'Indicator Data'!$BC20</f>
        <v>0.52773427371898274</v>
      </c>
      <c r="G18" s="58">
        <f>'Indicator Data'!F20/'Indicator Data'!$BC20</f>
        <v>0.32795841569196649</v>
      </c>
      <c r="H18" s="58">
        <f t="shared" si="0"/>
        <v>0.34585674078248296</v>
      </c>
      <c r="I18" s="4">
        <f t="shared" si="1"/>
        <v>8.6</v>
      </c>
      <c r="J18" s="4">
        <f>ROUND(IF('Indicator Data'!I20=0,0,IF(LOG('Indicator Data'!I20)&gt;J$139,10,IF(LOG('Indicator Data'!I20)&lt;J$140,0,10-(J$139-LOG('Indicator Data'!I20))/(J$139-J$140)*10))),1)</f>
        <v>6.9</v>
      </c>
      <c r="K18" s="58">
        <f>'Indicator Data'!G20/'Indicator Data'!$BC20</f>
        <v>7.2487513318299475E-3</v>
      </c>
      <c r="L18" s="58">
        <f>'Indicator Data'!I20/'Indicator Data'!$BD20</f>
        <v>2.4081313729283421E-4</v>
      </c>
      <c r="M18" s="4">
        <f t="shared" si="2"/>
        <v>4.8</v>
      </c>
      <c r="N18" s="4">
        <f t="shared" si="3"/>
        <v>0.1</v>
      </c>
      <c r="O18" s="4">
        <f>ROUND(IF('Indicator Data'!J20=0,0,IF('Indicator Data'!J20&gt;O$139,10,IF('Indicator Data'!J20&lt;O$140,0,10-(O$139-'Indicator Data'!J20)/(O$139-O$140)*10))),1)</f>
        <v>1.1000000000000001</v>
      </c>
      <c r="P18" s="154">
        <f t="shared" si="4"/>
        <v>4.3</v>
      </c>
      <c r="Q18" s="154">
        <f t="shared" si="5"/>
        <v>2.7</v>
      </c>
      <c r="R18" s="4">
        <f>IF('Indicator Data'!H20="No data","x",ROUND(IF('Indicator Data'!H20=0,0,IF('Indicator Data'!H20&gt;R$139,10,IF('Indicator Data'!H20&lt;R$140,0,10-(R$139-'Indicator Data'!H20)/(R$139-R$140)*10))),1))</f>
        <v>1</v>
      </c>
      <c r="S18" s="6" t="str">
        <f t="shared" si="6"/>
        <v>x</v>
      </c>
      <c r="T18" s="6">
        <f t="shared" si="7"/>
        <v>5.5</v>
      </c>
      <c r="U18" s="6">
        <f t="shared" si="8"/>
        <v>8.6</v>
      </c>
      <c r="V18" s="6">
        <f t="shared" si="9"/>
        <v>1.9</v>
      </c>
      <c r="W18" s="14">
        <f t="shared" si="10"/>
        <v>6</v>
      </c>
      <c r="X18" s="4">
        <f>ROUND(IF('Indicator Data'!M20=0,0,IF('Indicator Data'!M20&gt;X$139,10,IF('Indicator Data'!M20&lt;X$140,0,10-(X$139-'Indicator Data'!M20)/(X$139-X$140)*10))),1)</f>
        <v>9.9</v>
      </c>
      <c r="Y18" s="4">
        <f>ROUND(IF('Indicator Data'!N20=0,0,IF('Indicator Data'!N20&gt;Y$139,10,IF('Indicator Data'!N20&lt;Y$140,0,10-(Y$139-'Indicator Data'!N20)/(Y$139-Y$140)*10))),1)</f>
        <v>9.1</v>
      </c>
      <c r="Z18" s="6">
        <f t="shared" si="11"/>
        <v>9.6</v>
      </c>
      <c r="AA18" s="6">
        <f>IF('Indicator Data'!K20=5,10,IF('Indicator Data'!K20=4,8,IF('Indicator Data'!K20=3,5,IF('Indicator Data'!K20=2,2,IF('Indicator Data'!K20=1,1,0)))))</f>
        <v>0</v>
      </c>
      <c r="AB18" s="194">
        <f>IF('Indicator Data'!L20="No data","x",IF('Indicator Data'!L20&gt;1000,10,IF('Indicator Data'!L20&gt;=500,9,IF('Indicator Data'!L20&gt;=240,8,IF('Indicator Data'!L20&gt;=120,7,IF('Indicator Data'!L20&gt;=60,6,IF('Indicator Data'!L20&gt;=20,5,IF('Indicator Data'!L20&gt;=1,4,0))))))))</f>
        <v>0</v>
      </c>
      <c r="AC18" s="6">
        <f t="shared" si="12"/>
        <v>0</v>
      </c>
      <c r="AD18" s="7">
        <f t="shared" si="13"/>
        <v>4.8</v>
      </c>
    </row>
    <row r="19" spans="1:30" s="11" customFormat="1" x14ac:dyDescent="0.25">
      <c r="A19" s="11" t="s">
        <v>345</v>
      </c>
      <c r="B19" s="30" t="s">
        <v>2</v>
      </c>
      <c r="C19" s="30" t="s">
        <v>466</v>
      </c>
      <c r="D19" s="4">
        <f>ROUND(IF('Indicator Data'!G21=0,0,IF(LOG('Indicator Data'!G21)&gt;D$139,10,IF(LOG('Indicator Data'!G21)&lt;D$140,0,10-(D$139-LOG('Indicator Data'!G21))/(D$139-D$140)*10))),1)</f>
        <v>8.6</v>
      </c>
      <c r="E19" s="4" t="str">
        <f>IF('Indicator Data'!D21="No data","x",ROUND(IF(('Indicator Data'!D21)&gt;E$139,10,IF(('Indicator Data'!D21)&lt;E$140,0,10-(E$139-('Indicator Data'!D21))/(E$139-E$140)*10)),1))</f>
        <v>x</v>
      </c>
      <c r="F19" s="58">
        <f>'Indicator Data'!E21/'Indicator Data'!$BC21</f>
        <v>0.59349968801788389</v>
      </c>
      <c r="G19" s="58">
        <f>'Indicator Data'!F21/'Indicator Data'!$BC21</f>
        <v>7.1310863082061134E-3</v>
      </c>
      <c r="H19" s="58">
        <f t="shared" si="0"/>
        <v>0.29853261558599348</v>
      </c>
      <c r="I19" s="4">
        <f t="shared" si="1"/>
        <v>7.5</v>
      </c>
      <c r="J19" s="4">
        <f>ROUND(IF('Indicator Data'!I21=0,0,IF(LOG('Indicator Data'!I21)&gt;J$139,10,IF(LOG('Indicator Data'!I21)&lt;J$140,0,10-(J$139-LOG('Indicator Data'!I21))/(J$139-J$140)*10))),1)</f>
        <v>6.9</v>
      </c>
      <c r="K19" s="58">
        <f>'Indicator Data'!G21/'Indicator Data'!$BC21</f>
        <v>9.926102471010511E-3</v>
      </c>
      <c r="L19" s="58">
        <f>'Indicator Data'!I21/'Indicator Data'!$BD21</f>
        <v>2.4081313729283421E-4</v>
      </c>
      <c r="M19" s="4">
        <f t="shared" si="2"/>
        <v>6.6</v>
      </c>
      <c r="N19" s="4">
        <f t="shared" si="3"/>
        <v>0.1</v>
      </c>
      <c r="O19" s="4">
        <f>ROUND(IF('Indicator Data'!J21=0,0,IF('Indicator Data'!J21&gt;O$139,10,IF('Indicator Data'!J21&lt;O$140,0,10-(O$139-'Indicator Data'!J21)/(O$139-O$140)*10))),1)</f>
        <v>1.1000000000000001</v>
      </c>
      <c r="P19" s="154">
        <f t="shared" si="4"/>
        <v>4.3</v>
      </c>
      <c r="Q19" s="154">
        <f t="shared" si="5"/>
        <v>2.7</v>
      </c>
      <c r="R19" s="4">
        <f>IF('Indicator Data'!H21="No data","x",ROUND(IF('Indicator Data'!H21=0,0,IF('Indicator Data'!H21&gt;R$139,10,IF('Indicator Data'!H21&lt;R$140,0,10-(R$139-'Indicator Data'!H21)/(R$139-R$140)*10))),1))</f>
        <v>4.3</v>
      </c>
      <c r="S19" s="6" t="str">
        <f t="shared" si="6"/>
        <v>x</v>
      </c>
      <c r="T19" s="6">
        <f t="shared" si="7"/>
        <v>7.7</v>
      </c>
      <c r="U19" s="6">
        <f t="shared" si="8"/>
        <v>7.5</v>
      </c>
      <c r="V19" s="6">
        <f t="shared" si="9"/>
        <v>3.5</v>
      </c>
      <c r="W19" s="14">
        <f t="shared" si="10"/>
        <v>6.6</v>
      </c>
      <c r="X19" s="4">
        <f>ROUND(IF('Indicator Data'!M21=0,0,IF('Indicator Data'!M21&gt;X$139,10,IF('Indicator Data'!M21&lt;X$140,0,10-(X$139-'Indicator Data'!M21)/(X$139-X$140)*10))),1)</f>
        <v>9.9</v>
      </c>
      <c r="Y19" s="4">
        <f>ROUND(IF('Indicator Data'!N21=0,0,IF('Indicator Data'!N21&gt;Y$139,10,IF('Indicator Data'!N21&lt;Y$140,0,10-(Y$139-'Indicator Data'!N21)/(Y$139-Y$140)*10))),1)</f>
        <v>9.1</v>
      </c>
      <c r="Z19" s="6">
        <f t="shared" si="11"/>
        <v>9.6</v>
      </c>
      <c r="AA19" s="6">
        <f>IF('Indicator Data'!K21=5,10,IF('Indicator Data'!K21=4,8,IF('Indicator Data'!K21=3,5,IF('Indicator Data'!K21=2,2,IF('Indicator Data'!K21=1,1,0)))))</f>
        <v>5</v>
      </c>
      <c r="AB19" s="194">
        <f>IF('Indicator Data'!L21="No data","x",IF('Indicator Data'!L21&gt;1000,10,IF('Indicator Data'!L21&gt;=500,9,IF('Indicator Data'!L21&gt;=240,8,IF('Indicator Data'!L21&gt;=120,7,IF('Indicator Data'!L21&gt;=60,6,IF('Indicator Data'!L21&gt;=20,5,IF('Indicator Data'!L21&gt;=1,4,0))))))))</f>
        <v>5</v>
      </c>
      <c r="AC19" s="6">
        <f t="shared" si="12"/>
        <v>5</v>
      </c>
      <c r="AD19" s="7">
        <f t="shared" si="13"/>
        <v>7.3</v>
      </c>
    </row>
    <row r="20" spans="1:30" s="11" customFormat="1" x14ac:dyDescent="0.25">
      <c r="A20" s="11" t="s">
        <v>346</v>
      </c>
      <c r="B20" s="30" t="s">
        <v>2</v>
      </c>
      <c r="C20" s="30" t="s">
        <v>468</v>
      </c>
      <c r="D20" s="4">
        <f>ROUND(IF('Indicator Data'!G22=0,0,IF(LOG('Indicator Data'!G22)&gt;D$139,10,IF(LOG('Indicator Data'!G22)&lt;D$140,0,10-(D$139-LOG('Indicator Data'!G22))/(D$139-D$140)*10))),1)</f>
        <v>7.7</v>
      </c>
      <c r="E20" s="4" t="str">
        <f>IF('Indicator Data'!D22="No data","x",ROUND(IF(('Indicator Data'!D22)&gt;E$139,10,IF(('Indicator Data'!D22)&lt;E$140,0,10-(E$139-('Indicator Data'!D22))/(E$139-E$140)*10)),1))</f>
        <v>x</v>
      </c>
      <c r="F20" s="58">
        <f>'Indicator Data'!E22/'Indicator Data'!$BC22</f>
        <v>5.079831986174619E-2</v>
      </c>
      <c r="G20" s="58">
        <f>'Indicator Data'!F22/'Indicator Data'!$BC22</f>
        <v>9.3833992966812566E-2</v>
      </c>
      <c r="H20" s="58">
        <f t="shared" si="0"/>
        <v>4.8857658172576236E-2</v>
      </c>
      <c r="I20" s="4">
        <f t="shared" si="1"/>
        <v>1.2</v>
      </c>
      <c r="J20" s="4">
        <f>ROUND(IF('Indicator Data'!I22=0,0,IF(LOG('Indicator Data'!I22)&gt;J$139,10,IF(LOG('Indicator Data'!I22)&lt;J$140,0,10-(J$139-LOG('Indicator Data'!I22))/(J$139-J$140)*10))),1)</f>
        <v>6.9</v>
      </c>
      <c r="K20" s="58">
        <f>'Indicator Data'!G22/'Indicator Data'!$BC22</f>
        <v>5.7221926415590959E-3</v>
      </c>
      <c r="L20" s="58">
        <f>'Indicator Data'!I22/'Indicator Data'!$BD22</f>
        <v>2.4081313729283421E-4</v>
      </c>
      <c r="M20" s="4">
        <f t="shared" si="2"/>
        <v>3.8</v>
      </c>
      <c r="N20" s="4">
        <f t="shared" si="3"/>
        <v>0.1</v>
      </c>
      <c r="O20" s="4">
        <f>ROUND(IF('Indicator Data'!J22=0,0,IF('Indicator Data'!J22&gt;O$139,10,IF('Indicator Data'!J22&lt;O$140,0,10-(O$139-'Indicator Data'!J22)/(O$139-O$140)*10))),1)</f>
        <v>1.1000000000000001</v>
      </c>
      <c r="P20" s="154">
        <f t="shared" si="4"/>
        <v>4.3</v>
      </c>
      <c r="Q20" s="154">
        <f t="shared" si="5"/>
        <v>2.7</v>
      </c>
      <c r="R20" s="4">
        <f>IF('Indicator Data'!H22="No data","x",ROUND(IF('Indicator Data'!H22=0,0,IF('Indicator Data'!H22&gt;R$139,10,IF('Indicator Data'!H22&lt;R$140,0,10-(R$139-'Indicator Data'!H22)/(R$139-R$140)*10))),1))</f>
        <v>2</v>
      </c>
      <c r="S20" s="6" t="str">
        <f t="shared" si="6"/>
        <v>x</v>
      </c>
      <c r="T20" s="6">
        <f t="shared" si="7"/>
        <v>6.1</v>
      </c>
      <c r="U20" s="6">
        <f t="shared" si="8"/>
        <v>1.2</v>
      </c>
      <c r="V20" s="6">
        <f t="shared" si="9"/>
        <v>2.4</v>
      </c>
      <c r="W20" s="14">
        <f t="shared" si="10"/>
        <v>3.5</v>
      </c>
      <c r="X20" s="4">
        <f>ROUND(IF('Indicator Data'!M22=0,0,IF('Indicator Data'!M22&gt;X$139,10,IF('Indicator Data'!M22&lt;X$140,0,10-(X$139-'Indicator Data'!M22)/(X$139-X$140)*10))),1)</f>
        <v>9.9</v>
      </c>
      <c r="Y20" s="4">
        <f>ROUND(IF('Indicator Data'!N22=0,0,IF('Indicator Data'!N22&gt;Y$139,10,IF('Indicator Data'!N22&lt;Y$140,0,10-(Y$139-'Indicator Data'!N22)/(Y$139-Y$140)*10))),1)</f>
        <v>9.1</v>
      </c>
      <c r="Z20" s="6">
        <f t="shared" si="11"/>
        <v>9.6</v>
      </c>
      <c r="AA20" s="6">
        <f>IF('Indicator Data'!K22=5,10,IF('Indicator Data'!K22=4,8,IF('Indicator Data'!K22=3,5,IF('Indicator Data'!K22=2,2,IF('Indicator Data'!K22=1,1,0)))))</f>
        <v>0</v>
      </c>
      <c r="AB20" s="194">
        <f>IF('Indicator Data'!L22="No data","x",IF('Indicator Data'!L22&gt;1000,10,IF('Indicator Data'!L22&gt;=500,9,IF('Indicator Data'!L22&gt;=240,8,IF('Indicator Data'!L22&gt;=120,7,IF('Indicator Data'!L22&gt;=60,6,IF('Indicator Data'!L22&gt;=20,5,IF('Indicator Data'!L22&gt;=1,4,0))))))))</f>
        <v>0</v>
      </c>
      <c r="AC20" s="6">
        <f t="shared" si="12"/>
        <v>0</v>
      </c>
      <c r="AD20" s="7">
        <f t="shared" si="13"/>
        <v>4.8</v>
      </c>
    </row>
    <row r="21" spans="1:30" s="11" customFormat="1" x14ac:dyDescent="0.25">
      <c r="A21" s="11" t="s">
        <v>347</v>
      </c>
      <c r="B21" s="30" t="s">
        <v>2</v>
      </c>
      <c r="C21" s="30" t="s">
        <v>469</v>
      </c>
      <c r="D21" s="4">
        <f>ROUND(IF('Indicator Data'!G23=0,0,IF(LOG('Indicator Data'!G23)&gt;D$139,10,IF(LOG('Indicator Data'!G23)&lt;D$140,0,10-(D$139-LOG('Indicator Data'!G23))/(D$139-D$140)*10))),1)</f>
        <v>8.3000000000000007</v>
      </c>
      <c r="E21" s="4" t="str">
        <f>IF('Indicator Data'!D23="No data","x",ROUND(IF(('Indicator Data'!D23)&gt;E$139,10,IF(('Indicator Data'!D23)&lt;E$140,0,10-(E$139-('Indicator Data'!D23))/(E$139-E$140)*10)),1))</f>
        <v>x</v>
      </c>
      <c r="F21" s="58">
        <f>'Indicator Data'!E23/'Indicator Data'!$BC23</f>
        <v>0.34838711814677559</v>
      </c>
      <c r="G21" s="58">
        <f>'Indicator Data'!F23/'Indicator Data'!$BC23</f>
        <v>0.10869109180530263</v>
      </c>
      <c r="H21" s="58">
        <f t="shared" si="0"/>
        <v>0.20136633202471346</v>
      </c>
      <c r="I21" s="4">
        <f t="shared" si="1"/>
        <v>5</v>
      </c>
      <c r="J21" s="4">
        <f>ROUND(IF('Indicator Data'!I23=0,0,IF(LOG('Indicator Data'!I23)&gt;J$139,10,IF(LOG('Indicator Data'!I23)&lt;J$140,0,10-(J$139-LOG('Indicator Data'!I23))/(J$139-J$140)*10))),1)</f>
        <v>6.9</v>
      </c>
      <c r="K21" s="58">
        <f>'Indicator Data'!G23/'Indicator Data'!$BC23</f>
        <v>1.2580156341326637E-2</v>
      </c>
      <c r="L21" s="58">
        <f>'Indicator Data'!I23/'Indicator Data'!$BD23</f>
        <v>2.4081313729283421E-4</v>
      </c>
      <c r="M21" s="4">
        <f t="shared" si="2"/>
        <v>8.4</v>
      </c>
      <c r="N21" s="4">
        <f t="shared" si="3"/>
        <v>0.1</v>
      </c>
      <c r="O21" s="4">
        <f>ROUND(IF('Indicator Data'!J23=0,0,IF('Indicator Data'!J23&gt;O$139,10,IF('Indicator Data'!J23&lt;O$140,0,10-(O$139-'Indicator Data'!J23)/(O$139-O$140)*10))),1)</f>
        <v>1.1000000000000001</v>
      </c>
      <c r="P21" s="154">
        <f t="shared" si="4"/>
        <v>4.3</v>
      </c>
      <c r="Q21" s="154">
        <f t="shared" si="5"/>
        <v>2.7</v>
      </c>
      <c r="R21" s="4">
        <f>IF('Indicator Data'!H23="No data","x",ROUND(IF('Indicator Data'!H23=0,0,IF('Indicator Data'!H23&gt;R$139,10,IF('Indicator Data'!H23&lt;R$140,0,10-(R$139-'Indicator Data'!H23)/(R$139-R$140)*10))),1))</f>
        <v>0</v>
      </c>
      <c r="S21" s="6" t="str">
        <f t="shared" si="6"/>
        <v>x</v>
      </c>
      <c r="T21" s="6">
        <f t="shared" si="7"/>
        <v>8.4</v>
      </c>
      <c r="U21" s="6">
        <f t="shared" si="8"/>
        <v>5</v>
      </c>
      <c r="V21" s="6">
        <f t="shared" si="9"/>
        <v>1.4</v>
      </c>
      <c r="W21" s="14">
        <f t="shared" si="10"/>
        <v>5.7</v>
      </c>
      <c r="X21" s="4">
        <f>ROUND(IF('Indicator Data'!M23=0,0,IF('Indicator Data'!M23&gt;X$139,10,IF('Indicator Data'!M23&lt;X$140,0,10-(X$139-'Indicator Data'!M23)/(X$139-X$140)*10))),1)</f>
        <v>9.9</v>
      </c>
      <c r="Y21" s="4">
        <f>ROUND(IF('Indicator Data'!N23=0,0,IF('Indicator Data'!N23&gt;Y$139,10,IF('Indicator Data'!N23&lt;Y$140,0,10-(Y$139-'Indicator Data'!N23)/(Y$139-Y$140)*10))),1)</f>
        <v>9.1</v>
      </c>
      <c r="Z21" s="6">
        <f t="shared" si="11"/>
        <v>9.6</v>
      </c>
      <c r="AA21" s="6">
        <f>IF('Indicator Data'!K23=5,10,IF('Indicator Data'!K23=4,8,IF('Indicator Data'!K23=3,5,IF('Indicator Data'!K23=2,2,IF('Indicator Data'!K23=1,1,0)))))</f>
        <v>0</v>
      </c>
      <c r="AB21" s="194">
        <f>IF('Indicator Data'!L23="No data","x",IF('Indicator Data'!L23&gt;1000,10,IF('Indicator Data'!L23&gt;=500,9,IF('Indicator Data'!L23&gt;=240,8,IF('Indicator Data'!L23&gt;=120,7,IF('Indicator Data'!L23&gt;=60,6,IF('Indicator Data'!L23&gt;=20,5,IF('Indicator Data'!L23&gt;=1,4,0))))))))</f>
        <v>0</v>
      </c>
      <c r="AC21" s="6">
        <f t="shared" si="12"/>
        <v>0</v>
      </c>
      <c r="AD21" s="7">
        <f t="shared" si="13"/>
        <v>4.8</v>
      </c>
    </row>
    <row r="22" spans="1:30" s="11" customFormat="1" x14ac:dyDescent="0.25">
      <c r="A22" s="11" t="s">
        <v>348</v>
      </c>
      <c r="B22" s="30" t="s">
        <v>2</v>
      </c>
      <c r="C22" s="30" t="s">
        <v>470</v>
      </c>
      <c r="D22" s="4">
        <f>ROUND(IF('Indicator Data'!G24=0,0,IF(LOG('Indicator Data'!G24)&gt;D$139,10,IF(LOG('Indicator Data'!G24)&lt;D$140,0,10-(D$139-LOG('Indicator Data'!G24))/(D$139-D$140)*10))),1)</f>
        <v>4</v>
      </c>
      <c r="E22" s="4" t="str">
        <f>IF('Indicator Data'!D24="No data","x",ROUND(IF(('Indicator Data'!D24)&gt;E$139,10,IF(('Indicator Data'!D24)&lt;E$140,0,10-(E$139-('Indicator Data'!D24))/(E$139-E$140)*10)),1))</f>
        <v>x</v>
      </c>
      <c r="F22" s="58">
        <f>'Indicator Data'!E24/'Indicator Data'!$BC24</f>
        <v>0.70372411731372408</v>
      </c>
      <c r="G22" s="58">
        <f>'Indicator Data'!F24/'Indicator Data'!$BC24</f>
        <v>2.58672605690538E-2</v>
      </c>
      <c r="H22" s="58">
        <f t="shared" si="0"/>
        <v>0.35832887379912548</v>
      </c>
      <c r="I22" s="4">
        <f t="shared" si="1"/>
        <v>9</v>
      </c>
      <c r="J22" s="4">
        <f>ROUND(IF('Indicator Data'!I24=0,0,IF(LOG('Indicator Data'!I24)&gt;J$139,10,IF(LOG('Indicator Data'!I24)&lt;J$140,0,10-(J$139-LOG('Indicator Data'!I24))/(J$139-J$140)*10))),1)</f>
        <v>6.9</v>
      </c>
      <c r="K22" s="58">
        <f>'Indicator Data'!G24/'Indicator Data'!$BC24</f>
        <v>7.5902747616625606E-4</v>
      </c>
      <c r="L22" s="58">
        <f>'Indicator Data'!I24/'Indicator Data'!$BD24</f>
        <v>2.4081313729283421E-4</v>
      </c>
      <c r="M22" s="4">
        <f t="shared" si="2"/>
        <v>0.5</v>
      </c>
      <c r="N22" s="4">
        <f t="shared" si="3"/>
        <v>0.1</v>
      </c>
      <c r="O22" s="4">
        <f>ROUND(IF('Indicator Data'!J24=0,0,IF('Indicator Data'!J24&gt;O$139,10,IF('Indicator Data'!J24&lt;O$140,0,10-(O$139-'Indicator Data'!J24)/(O$139-O$140)*10))),1)</f>
        <v>1.1000000000000001</v>
      </c>
      <c r="P22" s="154">
        <f t="shared" si="4"/>
        <v>4.3</v>
      </c>
      <c r="Q22" s="154">
        <f t="shared" si="5"/>
        <v>2.7</v>
      </c>
      <c r="R22" s="4">
        <f>IF('Indicator Data'!H24="No data","x",ROUND(IF('Indicator Data'!H24=0,0,IF('Indicator Data'!H24&gt;R$139,10,IF('Indicator Data'!H24&lt;R$140,0,10-(R$139-'Indicator Data'!H24)/(R$139-R$140)*10))),1))</f>
        <v>1</v>
      </c>
      <c r="S22" s="6" t="str">
        <f t="shared" si="6"/>
        <v>x</v>
      </c>
      <c r="T22" s="6">
        <f t="shared" si="7"/>
        <v>2.4</v>
      </c>
      <c r="U22" s="6">
        <f t="shared" si="8"/>
        <v>9</v>
      </c>
      <c r="V22" s="6">
        <f t="shared" si="9"/>
        <v>1.9</v>
      </c>
      <c r="W22" s="14">
        <f t="shared" si="10"/>
        <v>5.6</v>
      </c>
      <c r="X22" s="4">
        <f>ROUND(IF('Indicator Data'!M24=0,0,IF('Indicator Data'!M24&gt;X$139,10,IF('Indicator Data'!M24&lt;X$140,0,10-(X$139-'Indicator Data'!M24)/(X$139-X$140)*10))),1)</f>
        <v>9.9</v>
      </c>
      <c r="Y22" s="4">
        <f>ROUND(IF('Indicator Data'!N24=0,0,IF('Indicator Data'!N24&gt;Y$139,10,IF('Indicator Data'!N24&lt;Y$140,0,10-(Y$139-'Indicator Data'!N24)/(Y$139-Y$140)*10))),1)</f>
        <v>9.1</v>
      </c>
      <c r="Z22" s="6">
        <f t="shared" si="11"/>
        <v>9.6</v>
      </c>
      <c r="AA22" s="6">
        <f>IF('Indicator Data'!K24=5,10,IF('Indicator Data'!K24=4,8,IF('Indicator Data'!K24=3,5,IF('Indicator Data'!K24=2,2,IF('Indicator Data'!K24=1,1,0)))))</f>
        <v>0</v>
      </c>
      <c r="AB22" s="194">
        <f>IF('Indicator Data'!L24="No data","x",IF('Indicator Data'!L24&gt;1000,10,IF('Indicator Data'!L24&gt;=500,9,IF('Indicator Data'!L24&gt;=240,8,IF('Indicator Data'!L24&gt;=120,7,IF('Indicator Data'!L24&gt;=60,6,IF('Indicator Data'!L24&gt;=20,5,IF('Indicator Data'!L24&gt;=1,4,0))))))))</f>
        <v>0</v>
      </c>
      <c r="AC22" s="6">
        <f t="shared" si="12"/>
        <v>0</v>
      </c>
      <c r="AD22" s="7">
        <f t="shared" si="13"/>
        <v>4.8</v>
      </c>
    </row>
    <row r="23" spans="1:30" s="11" customFormat="1" x14ac:dyDescent="0.25">
      <c r="A23" s="11" t="s">
        <v>349</v>
      </c>
      <c r="B23" s="30" t="s">
        <v>2</v>
      </c>
      <c r="C23" s="30" t="s">
        <v>471</v>
      </c>
      <c r="D23" s="4">
        <f>ROUND(IF('Indicator Data'!G25=0,0,IF(LOG('Indicator Data'!G25)&gt;D$139,10,IF(LOG('Indicator Data'!G25)&lt;D$140,0,10-(D$139-LOG('Indicator Data'!G25))/(D$139-D$140)*10))),1)</f>
        <v>4.7</v>
      </c>
      <c r="E23" s="4" t="str">
        <f>IF('Indicator Data'!D25="No data","x",ROUND(IF(('Indicator Data'!D25)&gt;E$139,10,IF(('Indicator Data'!D25)&lt;E$140,0,10-(E$139-('Indicator Data'!D25))/(E$139-E$140)*10)),1))</f>
        <v>x</v>
      </c>
      <c r="F23" s="58">
        <f>'Indicator Data'!E25/'Indicator Data'!$BC25</f>
        <v>0.67048184273403744</v>
      </c>
      <c r="G23" s="58">
        <f>'Indicator Data'!F25/'Indicator Data'!$BC25</f>
        <v>2.3974491121919128E-2</v>
      </c>
      <c r="H23" s="58">
        <f t="shared" si="0"/>
        <v>0.34123454414749849</v>
      </c>
      <c r="I23" s="4">
        <f t="shared" si="1"/>
        <v>8.5</v>
      </c>
      <c r="J23" s="4">
        <f>ROUND(IF('Indicator Data'!I25=0,0,IF(LOG('Indicator Data'!I25)&gt;J$139,10,IF(LOG('Indicator Data'!I25)&lt;J$140,0,10-(J$139-LOG('Indicator Data'!I25))/(J$139-J$140)*10))),1)</f>
        <v>6.9</v>
      </c>
      <c r="K23" s="58">
        <f>'Indicator Data'!G25/'Indicator Data'!$BC25</f>
        <v>1.3009572181694052E-3</v>
      </c>
      <c r="L23" s="58">
        <f>'Indicator Data'!I25/'Indicator Data'!$BD25</f>
        <v>2.4081313729283421E-4</v>
      </c>
      <c r="M23" s="4">
        <f t="shared" si="2"/>
        <v>0.9</v>
      </c>
      <c r="N23" s="4">
        <f t="shared" si="3"/>
        <v>0.1</v>
      </c>
      <c r="O23" s="4">
        <f>ROUND(IF('Indicator Data'!J25=0,0,IF('Indicator Data'!J25&gt;O$139,10,IF('Indicator Data'!J25&lt;O$140,0,10-(O$139-'Indicator Data'!J25)/(O$139-O$140)*10))),1)</f>
        <v>1.1000000000000001</v>
      </c>
      <c r="P23" s="154">
        <f t="shared" si="4"/>
        <v>4.3</v>
      </c>
      <c r="Q23" s="154">
        <f t="shared" si="5"/>
        <v>2.7</v>
      </c>
      <c r="R23" s="4">
        <f>IF('Indicator Data'!H25="No data","x",ROUND(IF('Indicator Data'!H25=0,0,IF('Indicator Data'!H25&gt;R$139,10,IF('Indicator Data'!H25&lt;R$140,0,10-(R$139-'Indicator Data'!H25)/(R$139-R$140)*10))),1))</f>
        <v>2</v>
      </c>
      <c r="S23" s="6" t="str">
        <f t="shared" si="6"/>
        <v>x</v>
      </c>
      <c r="T23" s="6">
        <f t="shared" si="7"/>
        <v>3</v>
      </c>
      <c r="U23" s="6">
        <f t="shared" si="8"/>
        <v>8.5</v>
      </c>
      <c r="V23" s="6">
        <f t="shared" si="9"/>
        <v>2.4</v>
      </c>
      <c r="W23" s="14">
        <f t="shared" si="10"/>
        <v>5.4</v>
      </c>
      <c r="X23" s="4">
        <f>ROUND(IF('Indicator Data'!M25=0,0,IF('Indicator Data'!M25&gt;X$139,10,IF('Indicator Data'!M25&lt;X$140,0,10-(X$139-'Indicator Data'!M25)/(X$139-X$140)*10))),1)</f>
        <v>9.9</v>
      </c>
      <c r="Y23" s="4">
        <f>ROUND(IF('Indicator Data'!N25=0,0,IF('Indicator Data'!N25&gt;Y$139,10,IF('Indicator Data'!N25&lt;Y$140,0,10-(Y$139-'Indicator Data'!N25)/(Y$139-Y$140)*10))),1)</f>
        <v>9.1</v>
      </c>
      <c r="Z23" s="6">
        <f t="shared" si="11"/>
        <v>9.6</v>
      </c>
      <c r="AA23" s="6">
        <f>IF('Indicator Data'!K25=5,10,IF('Indicator Data'!K25=4,8,IF('Indicator Data'!K25=3,5,IF('Indicator Data'!K25=2,2,IF('Indicator Data'!K25=1,1,0)))))</f>
        <v>0</v>
      </c>
      <c r="AB23" s="194">
        <f>IF('Indicator Data'!L25="No data","x",IF('Indicator Data'!L25&gt;1000,10,IF('Indicator Data'!L25&gt;=500,9,IF('Indicator Data'!L25&gt;=240,8,IF('Indicator Data'!L25&gt;=120,7,IF('Indicator Data'!L25&gt;=60,6,IF('Indicator Data'!L25&gt;=20,5,IF('Indicator Data'!L25&gt;=1,4,0))))))))</f>
        <v>0</v>
      </c>
      <c r="AC23" s="6">
        <f t="shared" si="12"/>
        <v>0</v>
      </c>
      <c r="AD23" s="7">
        <f t="shared" si="13"/>
        <v>4.8</v>
      </c>
    </row>
    <row r="24" spans="1:30" s="11" customFormat="1" x14ac:dyDescent="0.25">
      <c r="A24" s="11" t="s">
        <v>350</v>
      </c>
      <c r="B24" s="30" t="s">
        <v>2</v>
      </c>
      <c r="C24" s="30" t="s">
        <v>472</v>
      </c>
      <c r="D24" s="4">
        <f>ROUND(IF('Indicator Data'!G26=0,0,IF(LOG('Indicator Data'!G26)&gt;D$139,10,IF(LOG('Indicator Data'!G26)&lt;D$140,0,10-(D$139-LOG('Indicator Data'!G26))/(D$139-D$140)*10))),1)</f>
        <v>5.6</v>
      </c>
      <c r="E24" s="4" t="str">
        <f>IF('Indicator Data'!D26="No data","x",ROUND(IF(('Indicator Data'!D26)&gt;E$139,10,IF(('Indicator Data'!D26)&lt;E$140,0,10-(E$139-('Indicator Data'!D26))/(E$139-E$140)*10)),1))</f>
        <v>x</v>
      </c>
      <c r="F24" s="58">
        <f>'Indicator Data'!E26/'Indicator Data'!$BC26</f>
        <v>0.41776453836678251</v>
      </c>
      <c r="G24" s="58">
        <f>'Indicator Data'!F26/'Indicator Data'!$BC26</f>
        <v>0.43510241282216561</v>
      </c>
      <c r="H24" s="58">
        <f t="shared" si="0"/>
        <v>0.31765787238893267</v>
      </c>
      <c r="I24" s="4">
        <f t="shared" si="1"/>
        <v>7.9</v>
      </c>
      <c r="J24" s="4">
        <f>ROUND(IF('Indicator Data'!I26=0,0,IF(LOG('Indicator Data'!I26)&gt;J$139,10,IF(LOG('Indicator Data'!I26)&lt;J$140,0,10-(J$139-LOG('Indicator Data'!I26))/(J$139-J$140)*10))),1)</f>
        <v>6.9</v>
      </c>
      <c r="K24" s="58">
        <f>'Indicator Data'!G26/'Indicator Data'!$BC26</f>
        <v>5.8562593796834834E-3</v>
      </c>
      <c r="L24" s="58">
        <f>'Indicator Data'!I26/'Indicator Data'!$BD26</f>
        <v>2.4081313729283421E-4</v>
      </c>
      <c r="M24" s="4">
        <f t="shared" si="2"/>
        <v>3.9</v>
      </c>
      <c r="N24" s="4">
        <f t="shared" si="3"/>
        <v>0.1</v>
      </c>
      <c r="O24" s="4">
        <f>ROUND(IF('Indicator Data'!J26=0,0,IF('Indicator Data'!J26&gt;O$139,10,IF('Indicator Data'!J26&lt;O$140,0,10-(O$139-'Indicator Data'!J26)/(O$139-O$140)*10))),1)</f>
        <v>1.1000000000000001</v>
      </c>
      <c r="P24" s="154">
        <f t="shared" si="4"/>
        <v>4.3</v>
      </c>
      <c r="Q24" s="154">
        <f t="shared" si="5"/>
        <v>2.7</v>
      </c>
      <c r="R24" s="4">
        <f>IF('Indicator Data'!H26="No data","x",ROUND(IF('Indicator Data'!H26=0,0,IF('Indicator Data'!H26&gt;R$139,10,IF('Indicator Data'!H26&lt;R$140,0,10-(R$139-'Indicator Data'!H26)/(R$139-R$140)*10))),1))</f>
        <v>2</v>
      </c>
      <c r="S24" s="6" t="str">
        <f t="shared" si="6"/>
        <v>x</v>
      </c>
      <c r="T24" s="6">
        <f t="shared" si="7"/>
        <v>4.8</v>
      </c>
      <c r="U24" s="6">
        <f t="shared" si="8"/>
        <v>7.9</v>
      </c>
      <c r="V24" s="6">
        <f t="shared" si="9"/>
        <v>2.4</v>
      </c>
      <c r="W24" s="14">
        <f t="shared" si="10"/>
        <v>5.5</v>
      </c>
      <c r="X24" s="4">
        <f>ROUND(IF('Indicator Data'!M26=0,0,IF('Indicator Data'!M26&gt;X$139,10,IF('Indicator Data'!M26&lt;X$140,0,10-(X$139-'Indicator Data'!M26)/(X$139-X$140)*10))),1)</f>
        <v>9.9</v>
      </c>
      <c r="Y24" s="4">
        <f>ROUND(IF('Indicator Data'!N26=0,0,IF('Indicator Data'!N26&gt;Y$139,10,IF('Indicator Data'!N26&lt;Y$140,0,10-(Y$139-'Indicator Data'!N26)/(Y$139-Y$140)*10))),1)</f>
        <v>9.1</v>
      </c>
      <c r="Z24" s="6">
        <f t="shared" si="11"/>
        <v>9.6</v>
      </c>
      <c r="AA24" s="6">
        <f>IF('Indicator Data'!K26=5,10,IF('Indicator Data'!K26=4,8,IF('Indicator Data'!K26=3,5,IF('Indicator Data'!K26=2,2,IF('Indicator Data'!K26=1,1,0)))))</f>
        <v>0</v>
      </c>
      <c r="AB24" s="194">
        <f>IF('Indicator Data'!L26="No data","x",IF('Indicator Data'!L26&gt;1000,10,IF('Indicator Data'!L26&gt;=500,9,IF('Indicator Data'!L26&gt;=240,8,IF('Indicator Data'!L26&gt;=120,7,IF('Indicator Data'!L26&gt;=60,6,IF('Indicator Data'!L26&gt;=20,5,IF('Indicator Data'!L26&gt;=1,4,0))))))))</f>
        <v>0</v>
      </c>
      <c r="AC24" s="6">
        <f t="shared" si="12"/>
        <v>0</v>
      </c>
      <c r="AD24" s="7">
        <f t="shared" si="13"/>
        <v>4.8</v>
      </c>
    </row>
    <row r="25" spans="1:30" s="11" customFormat="1" x14ac:dyDescent="0.25">
      <c r="A25" s="11" t="s">
        <v>343</v>
      </c>
      <c r="B25" s="30" t="s">
        <v>2</v>
      </c>
      <c r="C25" s="30" t="s">
        <v>473</v>
      </c>
      <c r="D25" s="4">
        <f>ROUND(IF('Indicator Data'!G27=0,0,IF(LOG('Indicator Data'!G27)&gt;D$139,10,IF(LOG('Indicator Data'!G27)&lt;D$140,0,10-(D$139-LOG('Indicator Data'!G27))/(D$139-D$140)*10))),1)</f>
        <v>6</v>
      </c>
      <c r="E25" s="4" t="str">
        <f>IF('Indicator Data'!D27="No data","x",ROUND(IF(('Indicator Data'!D27)&gt;E$139,10,IF(('Indicator Data'!D27)&lt;E$140,0,10-(E$139-('Indicator Data'!D27))/(E$139-E$140)*10)),1))</f>
        <v>x</v>
      </c>
      <c r="F25" s="58">
        <f>'Indicator Data'!E27/'Indicator Data'!$BC27</f>
        <v>0.1603301641581415</v>
      </c>
      <c r="G25" s="58">
        <f>'Indicator Data'!F27/'Indicator Data'!$BC27</f>
        <v>0.55710815485862519</v>
      </c>
      <c r="H25" s="58">
        <f t="shared" si="0"/>
        <v>0.21944212079372705</v>
      </c>
      <c r="I25" s="4">
        <f t="shared" si="1"/>
        <v>5.5</v>
      </c>
      <c r="J25" s="4">
        <f>ROUND(IF('Indicator Data'!I27=0,0,IF(LOG('Indicator Data'!I27)&gt;J$139,10,IF(LOG('Indicator Data'!I27)&lt;J$140,0,10-(J$139-LOG('Indicator Data'!I27))/(J$139-J$140)*10))),1)</f>
        <v>6.9</v>
      </c>
      <c r="K25" s="58">
        <f>'Indicator Data'!G27/'Indicator Data'!$BC27</f>
        <v>3.8592341737799167E-3</v>
      </c>
      <c r="L25" s="58">
        <f>'Indicator Data'!I27/'Indicator Data'!$BD27</f>
        <v>2.4081313729283421E-4</v>
      </c>
      <c r="M25" s="4">
        <f t="shared" si="2"/>
        <v>2.6</v>
      </c>
      <c r="N25" s="4">
        <f t="shared" si="3"/>
        <v>0.1</v>
      </c>
      <c r="O25" s="4">
        <f>ROUND(IF('Indicator Data'!J27=0,0,IF('Indicator Data'!J27&gt;O$139,10,IF('Indicator Data'!J27&lt;O$140,0,10-(O$139-'Indicator Data'!J27)/(O$139-O$140)*10))),1)</f>
        <v>1.1000000000000001</v>
      </c>
      <c r="P25" s="154">
        <f t="shared" si="4"/>
        <v>4.3</v>
      </c>
      <c r="Q25" s="154">
        <f t="shared" si="5"/>
        <v>2.7</v>
      </c>
      <c r="R25" s="4">
        <f>IF('Indicator Data'!H27="No data","x",ROUND(IF('Indicator Data'!H27=0,0,IF('Indicator Data'!H27&gt;R$139,10,IF('Indicator Data'!H27&lt;R$140,0,10-(R$139-'Indicator Data'!H27)/(R$139-R$140)*10))),1))</f>
        <v>2</v>
      </c>
      <c r="S25" s="6" t="str">
        <f t="shared" si="6"/>
        <v>x</v>
      </c>
      <c r="T25" s="6">
        <f t="shared" si="7"/>
        <v>4.5</v>
      </c>
      <c r="U25" s="6">
        <f t="shared" si="8"/>
        <v>5.5</v>
      </c>
      <c r="V25" s="6">
        <f t="shared" si="9"/>
        <v>2.4</v>
      </c>
      <c r="W25" s="14">
        <f t="shared" si="10"/>
        <v>4.2</v>
      </c>
      <c r="X25" s="4">
        <f>ROUND(IF('Indicator Data'!M27=0,0,IF('Indicator Data'!M27&gt;X$139,10,IF('Indicator Data'!M27&lt;X$140,0,10-(X$139-'Indicator Data'!M27)/(X$139-X$140)*10))),1)</f>
        <v>9.9</v>
      </c>
      <c r="Y25" s="4">
        <f>ROUND(IF('Indicator Data'!N27=0,0,IF('Indicator Data'!N27&gt;Y$139,10,IF('Indicator Data'!N27&lt;Y$140,0,10-(Y$139-'Indicator Data'!N27)/(Y$139-Y$140)*10))),1)</f>
        <v>9.1</v>
      </c>
      <c r="Z25" s="6">
        <f t="shared" si="11"/>
        <v>9.6</v>
      </c>
      <c r="AA25" s="6">
        <f>IF('Indicator Data'!K27=5,10,IF('Indicator Data'!K27=4,8,IF('Indicator Data'!K27=3,5,IF('Indicator Data'!K27=2,2,IF('Indicator Data'!K27=1,1,0)))))</f>
        <v>0</v>
      </c>
      <c r="AB25" s="194">
        <f>IF('Indicator Data'!L27="No data","x",IF('Indicator Data'!L27&gt;1000,10,IF('Indicator Data'!L27&gt;=500,9,IF('Indicator Data'!L27&gt;=240,8,IF('Indicator Data'!L27&gt;=120,7,IF('Indicator Data'!L27&gt;=60,6,IF('Indicator Data'!L27&gt;=20,5,IF('Indicator Data'!L27&gt;=1,4,0))))))))</f>
        <v>0</v>
      </c>
      <c r="AC25" s="6">
        <f t="shared" si="12"/>
        <v>0</v>
      </c>
      <c r="AD25" s="7">
        <f t="shared" si="13"/>
        <v>4.8</v>
      </c>
    </row>
    <row r="26" spans="1:30" s="11" customFormat="1" x14ac:dyDescent="0.25">
      <c r="A26" s="11" t="s">
        <v>351</v>
      </c>
      <c r="B26" s="30" t="s">
        <v>6</v>
      </c>
      <c r="C26" s="30" t="s">
        <v>474</v>
      </c>
      <c r="D26" s="4">
        <f>ROUND(IF('Indicator Data'!G28=0,0,IF(LOG('Indicator Data'!G28)&gt;D$139,10,IF(LOG('Indicator Data'!G28)&lt;D$140,0,10-(D$139-LOG('Indicator Data'!G28))/(D$139-D$140)*10))),1)</f>
        <v>0</v>
      </c>
      <c r="E26" s="4">
        <f>IF('Indicator Data'!D28="No data","x",ROUND(IF(('Indicator Data'!D28)&gt;E$139,10,IF(('Indicator Data'!D28)&lt;E$140,0,10-(E$139-('Indicator Data'!D28))/(E$139-E$140)*10)),1))</f>
        <v>0</v>
      </c>
      <c r="F26" s="58">
        <f>'Indicator Data'!E28/'Indicator Data'!$BC28</f>
        <v>0</v>
      </c>
      <c r="G26" s="58">
        <f>'Indicator Data'!F28/'Indicator Data'!$BC28</f>
        <v>0</v>
      </c>
      <c r="H26" s="58">
        <f t="shared" si="0"/>
        <v>0</v>
      </c>
      <c r="I26" s="4">
        <f t="shared" si="1"/>
        <v>0</v>
      </c>
      <c r="J26" s="4">
        <f>ROUND(IF('Indicator Data'!I28=0,0,IF(LOG('Indicator Data'!I28)&gt;J$139,10,IF(LOG('Indicator Data'!I28)&lt;J$140,0,10-(J$139-LOG('Indicator Data'!I28))/(J$139-J$140)*10))),1)</f>
        <v>8</v>
      </c>
      <c r="K26" s="58">
        <f>'Indicator Data'!G28/'Indicator Data'!$BC28</f>
        <v>0</v>
      </c>
      <c r="L26" s="58">
        <f>'Indicator Data'!I28/'Indicator Data'!$BD28</f>
        <v>7.7226423155132926E-3</v>
      </c>
      <c r="M26" s="4">
        <f t="shared" si="2"/>
        <v>0</v>
      </c>
      <c r="N26" s="4">
        <f t="shared" si="3"/>
        <v>2.6</v>
      </c>
      <c r="O26" s="4">
        <f>ROUND(IF('Indicator Data'!J28=0,0,IF('Indicator Data'!J28&gt;O$139,10,IF('Indicator Data'!J28&lt;O$140,0,10-(O$139-'Indicator Data'!J28)/(O$139-O$140)*10))),1)</f>
        <v>2.1</v>
      </c>
      <c r="P26" s="154">
        <f t="shared" si="4"/>
        <v>6</v>
      </c>
      <c r="Q26" s="154">
        <f t="shared" si="5"/>
        <v>4.0999999999999996</v>
      </c>
      <c r="R26" s="4" t="str">
        <f>IF('Indicator Data'!H28="No data","x",ROUND(IF('Indicator Data'!H28=0,0,IF('Indicator Data'!H28&gt;R$139,10,IF('Indicator Data'!H28&lt;R$140,0,10-(R$139-'Indicator Data'!H28)/(R$139-R$140)*10))),1))</f>
        <v>x</v>
      </c>
      <c r="S26" s="6">
        <f t="shared" si="6"/>
        <v>0</v>
      </c>
      <c r="T26" s="6">
        <f t="shared" si="7"/>
        <v>0</v>
      </c>
      <c r="U26" s="6">
        <f t="shared" si="8"/>
        <v>0</v>
      </c>
      <c r="V26" s="6">
        <f t="shared" si="9"/>
        <v>4.0999999999999996</v>
      </c>
      <c r="W26" s="14">
        <f t="shared" si="10"/>
        <v>1.2</v>
      </c>
      <c r="X26" s="4">
        <f>ROUND(IF('Indicator Data'!M28=0,0,IF('Indicator Data'!M28&gt;X$139,10,IF('Indicator Data'!M28&lt;X$140,0,10-(X$139-'Indicator Data'!M28)/(X$139-X$140)*10))),1)</f>
        <v>0.4</v>
      </c>
      <c r="Y26" s="4">
        <f>ROUND(IF('Indicator Data'!N28=0,0,IF('Indicator Data'!N28&gt;Y$139,10,IF('Indicator Data'!N28&lt;Y$140,0,10-(Y$139-'Indicator Data'!N28)/(Y$139-Y$140)*10))),1)</f>
        <v>0.2</v>
      </c>
      <c r="Z26" s="6">
        <f t="shared" si="11"/>
        <v>0.3</v>
      </c>
      <c r="AA26" s="6">
        <f>IF('Indicator Data'!K28=5,10,IF('Indicator Data'!K28=4,8,IF('Indicator Data'!K28=3,5,IF('Indicator Data'!K28=2,2,IF('Indicator Data'!K28=1,1,0)))))</f>
        <v>5</v>
      </c>
      <c r="AB26" s="194">
        <f>IF('Indicator Data'!L28="No data","x",IF('Indicator Data'!L28&gt;1000,10,IF('Indicator Data'!L28&gt;=500,9,IF('Indicator Data'!L28&gt;=240,8,IF('Indicator Data'!L28&gt;=120,7,IF('Indicator Data'!L28&gt;=60,6,IF('Indicator Data'!L28&gt;=20,5,IF('Indicator Data'!L28&gt;=1,4,0))))))))</f>
        <v>4</v>
      </c>
      <c r="AC26" s="6">
        <f t="shared" si="12"/>
        <v>5</v>
      </c>
      <c r="AD26" s="7">
        <f t="shared" si="13"/>
        <v>2.7</v>
      </c>
    </row>
    <row r="27" spans="1:30" s="11" customFormat="1" x14ac:dyDescent="0.25">
      <c r="A27" s="11" t="s">
        <v>740</v>
      </c>
      <c r="B27" s="30" t="s">
        <v>6</v>
      </c>
      <c r="C27" s="30" t="s">
        <v>478</v>
      </c>
      <c r="D27" s="4">
        <f>ROUND(IF('Indicator Data'!G29=0,0,IF(LOG('Indicator Data'!G29)&gt;D$139,10,IF(LOG('Indicator Data'!G29)&lt;D$140,0,10-(D$139-LOG('Indicator Data'!G29))/(D$139-D$140)*10))),1)</f>
        <v>5.2</v>
      </c>
      <c r="E27" s="4">
        <f>IF('Indicator Data'!D29="No data","x",ROUND(IF(('Indicator Data'!D29)&gt;E$139,10,IF(('Indicator Data'!D29)&lt;E$140,0,10-(E$139-('Indicator Data'!D29))/(E$139-E$140)*10)),1))</f>
        <v>2.5</v>
      </c>
      <c r="F27" s="58">
        <f>'Indicator Data'!E29/'Indicator Data'!$BC29</f>
        <v>8.1715927550415013E-2</v>
      </c>
      <c r="G27" s="58">
        <f>'Indicator Data'!F29/'Indicator Data'!$BC29</f>
        <v>0.57372977185833174</v>
      </c>
      <c r="H27" s="58">
        <f t="shared" si="0"/>
        <v>0.18429040673979044</v>
      </c>
      <c r="I27" s="4">
        <f t="shared" si="1"/>
        <v>4.5999999999999996</v>
      </c>
      <c r="J27" s="4">
        <f>ROUND(IF('Indicator Data'!I29=0,0,IF(LOG('Indicator Data'!I29)&gt;J$139,10,IF(LOG('Indicator Data'!I29)&lt;J$140,0,10-(J$139-LOG('Indicator Data'!I29))/(J$139-J$140)*10))),1)</f>
        <v>8</v>
      </c>
      <c r="K27" s="58">
        <f>'Indicator Data'!G29/'Indicator Data'!$BC29</f>
        <v>1.4014350010518782E-2</v>
      </c>
      <c r="L27" s="58">
        <f>'Indicator Data'!I29/'Indicator Data'!$BD29</f>
        <v>7.7226423155132926E-3</v>
      </c>
      <c r="M27" s="4">
        <f t="shared" si="2"/>
        <v>9.3000000000000007</v>
      </c>
      <c r="N27" s="4">
        <f t="shared" si="3"/>
        <v>2.6</v>
      </c>
      <c r="O27" s="4">
        <f>ROUND(IF('Indicator Data'!J29=0,0,IF('Indicator Data'!J29&gt;O$139,10,IF('Indicator Data'!J29&lt;O$140,0,10-(O$139-'Indicator Data'!J29)/(O$139-O$140)*10))),1)</f>
        <v>2.1</v>
      </c>
      <c r="P27" s="154">
        <f t="shared" si="4"/>
        <v>6</v>
      </c>
      <c r="Q27" s="154">
        <f t="shared" si="5"/>
        <v>4.0999999999999996</v>
      </c>
      <c r="R27" s="4">
        <f>IF('Indicator Data'!H29="No data","x",ROUND(IF('Indicator Data'!H29=0,0,IF('Indicator Data'!H29&gt;R$139,10,IF('Indicator Data'!H29&lt;R$140,0,10-(R$139-'Indicator Data'!H29)/(R$139-R$140)*10))),1))</f>
        <v>2</v>
      </c>
      <c r="S27" s="6">
        <f t="shared" si="6"/>
        <v>2.5</v>
      </c>
      <c r="T27" s="6">
        <f t="shared" si="7"/>
        <v>7.8</v>
      </c>
      <c r="U27" s="6">
        <f t="shared" si="8"/>
        <v>4.5999999999999996</v>
      </c>
      <c r="V27" s="6">
        <f t="shared" si="9"/>
        <v>3.1</v>
      </c>
      <c r="W27" s="14">
        <f t="shared" si="10"/>
        <v>4.9000000000000004</v>
      </c>
      <c r="X27" s="4">
        <f>ROUND(IF('Indicator Data'!M29=0,0,IF('Indicator Data'!M29&gt;X$139,10,IF('Indicator Data'!M29&lt;X$140,0,10-(X$139-'Indicator Data'!M29)/(X$139-X$140)*10))),1)</f>
        <v>0.4</v>
      </c>
      <c r="Y27" s="4">
        <f>ROUND(IF('Indicator Data'!N29=0,0,IF('Indicator Data'!N29&gt;Y$139,10,IF('Indicator Data'!N29&lt;Y$140,0,10-(Y$139-'Indicator Data'!N29)/(Y$139-Y$140)*10))),1)</f>
        <v>0.2</v>
      </c>
      <c r="Z27" s="6">
        <f t="shared" si="11"/>
        <v>0.3</v>
      </c>
      <c r="AA27" s="6">
        <f>IF('Indicator Data'!K29=5,10,IF('Indicator Data'!K29=4,8,IF('Indicator Data'!K29=3,5,IF('Indicator Data'!K29=2,2,IF('Indicator Data'!K29=1,1,0)))))</f>
        <v>0</v>
      </c>
      <c r="AB27" s="194">
        <f>IF('Indicator Data'!L29="No data","x",IF('Indicator Data'!L29&gt;1000,10,IF('Indicator Data'!L29&gt;=500,9,IF('Indicator Data'!L29&gt;=240,8,IF('Indicator Data'!L29&gt;=120,7,IF('Indicator Data'!L29&gt;=60,6,IF('Indicator Data'!L29&gt;=20,5,IF('Indicator Data'!L29&gt;=1,4,0))))))))</f>
        <v>0</v>
      </c>
      <c r="AC27" s="6">
        <f t="shared" si="12"/>
        <v>0</v>
      </c>
      <c r="AD27" s="7">
        <f t="shared" si="13"/>
        <v>0.2</v>
      </c>
    </row>
    <row r="28" spans="1:30" s="11" customFormat="1" x14ac:dyDescent="0.25">
      <c r="A28" s="11" t="s">
        <v>741</v>
      </c>
      <c r="B28" s="30" t="s">
        <v>6</v>
      </c>
      <c r="C28" s="30" t="s">
        <v>479</v>
      </c>
      <c r="D28" s="4">
        <f>ROUND(IF('Indicator Data'!G30=0,0,IF(LOG('Indicator Data'!G30)&gt;D$139,10,IF(LOG('Indicator Data'!G30)&lt;D$140,0,10-(D$139-LOG('Indicator Data'!G30))/(D$139-D$140)*10))),1)</f>
        <v>0</v>
      </c>
      <c r="E28" s="4">
        <f>IF('Indicator Data'!D30="No data","x",ROUND(IF(('Indicator Data'!D30)&gt;E$139,10,IF(('Indicator Data'!D30)&lt;E$140,0,10-(E$139-('Indicator Data'!D30))/(E$139-E$140)*10)),1))</f>
        <v>2.5</v>
      </c>
      <c r="F28" s="58">
        <f>'Indicator Data'!E30/'Indicator Data'!$BC30</f>
        <v>0.47392369142476976</v>
      </c>
      <c r="G28" s="58">
        <f>'Indicator Data'!F30/'Indicator Data'!$BC30</f>
        <v>9.148738522690561E-2</v>
      </c>
      <c r="H28" s="58">
        <f t="shared" si="0"/>
        <v>0.25983369201911127</v>
      </c>
      <c r="I28" s="4">
        <f t="shared" si="1"/>
        <v>6.5</v>
      </c>
      <c r="J28" s="4">
        <f>ROUND(IF('Indicator Data'!I30=0,0,IF(LOG('Indicator Data'!I30)&gt;J$139,10,IF(LOG('Indicator Data'!I30)&lt;J$140,0,10-(J$139-LOG('Indicator Data'!I30))/(J$139-J$140)*10))),1)</f>
        <v>8</v>
      </c>
      <c r="K28" s="58">
        <f>'Indicator Data'!G30/'Indicator Data'!$BC30</f>
        <v>5.8842566101245264E-5</v>
      </c>
      <c r="L28" s="58">
        <f>'Indicator Data'!I30/'Indicator Data'!$BD30</f>
        <v>7.7226423155132926E-3</v>
      </c>
      <c r="M28" s="4">
        <f t="shared" si="2"/>
        <v>0</v>
      </c>
      <c r="N28" s="4">
        <f t="shared" si="3"/>
        <v>2.6</v>
      </c>
      <c r="O28" s="4">
        <f>ROUND(IF('Indicator Data'!J30=0,0,IF('Indicator Data'!J30&gt;O$139,10,IF('Indicator Data'!J30&lt;O$140,0,10-(O$139-'Indicator Data'!J30)/(O$139-O$140)*10))),1)</f>
        <v>2.1</v>
      </c>
      <c r="P28" s="154">
        <f t="shared" si="4"/>
        <v>6</v>
      </c>
      <c r="Q28" s="154">
        <f t="shared" si="5"/>
        <v>4.0999999999999996</v>
      </c>
      <c r="R28" s="4">
        <f>IF('Indicator Data'!H30="No data","x",ROUND(IF('Indicator Data'!H30=0,0,IF('Indicator Data'!H30&gt;R$139,10,IF('Indicator Data'!H30&lt;R$140,0,10-(R$139-'Indicator Data'!H30)/(R$139-R$140)*10))),1))</f>
        <v>3</v>
      </c>
      <c r="S28" s="6">
        <f t="shared" si="6"/>
        <v>2.5</v>
      </c>
      <c r="T28" s="6">
        <f t="shared" si="7"/>
        <v>0</v>
      </c>
      <c r="U28" s="6">
        <f t="shared" si="8"/>
        <v>6.5</v>
      </c>
      <c r="V28" s="6">
        <f t="shared" si="9"/>
        <v>3.6</v>
      </c>
      <c r="W28" s="14">
        <f t="shared" si="10"/>
        <v>3.5</v>
      </c>
      <c r="X28" s="4">
        <f>ROUND(IF('Indicator Data'!M30=0,0,IF('Indicator Data'!M30&gt;X$139,10,IF('Indicator Data'!M30&lt;X$140,0,10-(X$139-'Indicator Data'!M30)/(X$139-X$140)*10))),1)</f>
        <v>0.4</v>
      </c>
      <c r="Y28" s="4">
        <f>ROUND(IF('Indicator Data'!N30=0,0,IF('Indicator Data'!N30&gt;Y$139,10,IF('Indicator Data'!N30&lt;Y$140,0,10-(Y$139-'Indicator Data'!N30)/(Y$139-Y$140)*10))),1)</f>
        <v>0.2</v>
      </c>
      <c r="Z28" s="6">
        <f t="shared" si="11"/>
        <v>0.3</v>
      </c>
      <c r="AA28" s="6">
        <f>IF('Indicator Data'!K30=5,10,IF('Indicator Data'!K30=4,8,IF('Indicator Data'!K30=3,5,IF('Indicator Data'!K30=2,2,IF('Indicator Data'!K30=1,1,0)))))</f>
        <v>0</v>
      </c>
      <c r="AB28" s="194">
        <f>IF('Indicator Data'!L30="No data","x",IF('Indicator Data'!L30&gt;1000,10,IF('Indicator Data'!L30&gt;=500,9,IF('Indicator Data'!L30&gt;=240,8,IF('Indicator Data'!L30&gt;=120,7,IF('Indicator Data'!L30&gt;=60,6,IF('Indicator Data'!L30&gt;=20,5,IF('Indicator Data'!L30&gt;=1,4,0))))))))</f>
        <v>0</v>
      </c>
      <c r="AC28" s="6">
        <f t="shared" si="12"/>
        <v>0</v>
      </c>
      <c r="AD28" s="7">
        <f t="shared" si="13"/>
        <v>0.2</v>
      </c>
    </row>
    <row r="29" spans="1:30" s="11" customFormat="1" x14ac:dyDescent="0.25">
      <c r="A29" s="11" t="s">
        <v>742</v>
      </c>
      <c r="B29" s="30" t="s">
        <v>6</v>
      </c>
      <c r="C29" s="30" t="s">
        <v>476</v>
      </c>
      <c r="D29" s="4">
        <f>ROUND(IF('Indicator Data'!G31=0,0,IF(LOG('Indicator Data'!G31)&gt;D$139,10,IF(LOG('Indicator Data'!G31)&lt;D$140,0,10-(D$139-LOG('Indicator Data'!G31))/(D$139-D$140)*10))),1)</f>
        <v>2.6</v>
      </c>
      <c r="E29" s="4">
        <f>IF('Indicator Data'!D31="No data","x",ROUND(IF(('Indicator Data'!D31)&gt;E$139,10,IF(('Indicator Data'!D31)&lt;E$140,0,10-(E$139-('Indicator Data'!D31))/(E$139-E$140)*10)),1))</f>
        <v>3</v>
      </c>
      <c r="F29" s="58">
        <f>'Indicator Data'!E31/'Indicator Data'!$BC31</f>
        <v>0.16575193487184328</v>
      </c>
      <c r="G29" s="58">
        <f>'Indicator Data'!F31/'Indicator Data'!$BC31</f>
        <v>0</v>
      </c>
      <c r="H29" s="58">
        <f t="shared" si="0"/>
        <v>8.2875967435921641E-2</v>
      </c>
      <c r="I29" s="4">
        <f t="shared" si="1"/>
        <v>2.1</v>
      </c>
      <c r="J29" s="4">
        <f>ROUND(IF('Indicator Data'!I31=0,0,IF(LOG('Indicator Data'!I31)&gt;J$139,10,IF(LOG('Indicator Data'!I31)&lt;J$140,0,10-(J$139-LOG('Indicator Data'!I31))/(J$139-J$140)*10))),1)</f>
        <v>8</v>
      </c>
      <c r="K29" s="58">
        <f>'Indicator Data'!G31/'Indicator Data'!$BC31</f>
        <v>5.1349786062029083E-3</v>
      </c>
      <c r="L29" s="58">
        <f>'Indicator Data'!I31/'Indicator Data'!$BD31</f>
        <v>7.7226423155132926E-3</v>
      </c>
      <c r="M29" s="4">
        <f t="shared" si="2"/>
        <v>3.4</v>
      </c>
      <c r="N29" s="4">
        <f t="shared" si="3"/>
        <v>2.6</v>
      </c>
      <c r="O29" s="4">
        <f>ROUND(IF('Indicator Data'!J31=0,0,IF('Indicator Data'!J31&gt;O$139,10,IF('Indicator Data'!J31&lt;O$140,0,10-(O$139-'Indicator Data'!J31)/(O$139-O$140)*10))),1)</f>
        <v>2.1</v>
      </c>
      <c r="P29" s="154">
        <f t="shared" si="4"/>
        <v>6</v>
      </c>
      <c r="Q29" s="154">
        <f t="shared" si="5"/>
        <v>4.0999999999999996</v>
      </c>
      <c r="R29" s="4">
        <f>IF('Indicator Data'!H31="No data","x",ROUND(IF('Indicator Data'!H31=0,0,IF('Indicator Data'!H31&gt;R$139,10,IF('Indicator Data'!H31&lt;R$140,0,10-(R$139-'Indicator Data'!H31)/(R$139-R$140)*10))),1))</f>
        <v>2</v>
      </c>
      <c r="S29" s="6">
        <f t="shared" si="6"/>
        <v>3</v>
      </c>
      <c r="T29" s="6">
        <f t="shared" si="7"/>
        <v>3</v>
      </c>
      <c r="U29" s="6">
        <f t="shared" si="8"/>
        <v>2.1</v>
      </c>
      <c r="V29" s="6">
        <f t="shared" si="9"/>
        <v>3.1</v>
      </c>
      <c r="W29" s="14">
        <f t="shared" si="10"/>
        <v>2.8</v>
      </c>
      <c r="X29" s="4">
        <f>ROUND(IF('Indicator Data'!M31=0,0,IF('Indicator Data'!M31&gt;X$139,10,IF('Indicator Data'!M31&lt;X$140,0,10-(X$139-'Indicator Data'!M31)/(X$139-X$140)*10))),1)</f>
        <v>0.4</v>
      </c>
      <c r="Y29" s="4">
        <f>ROUND(IF('Indicator Data'!N31=0,0,IF('Indicator Data'!N31&gt;Y$139,10,IF('Indicator Data'!N31&lt;Y$140,0,10-(Y$139-'Indicator Data'!N31)/(Y$139-Y$140)*10))),1)</f>
        <v>0.2</v>
      </c>
      <c r="Z29" s="6">
        <f t="shared" si="11"/>
        <v>0.3</v>
      </c>
      <c r="AA29" s="6">
        <f>IF('Indicator Data'!K31=5,10,IF('Indicator Data'!K31=4,8,IF('Indicator Data'!K31=3,5,IF('Indicator Data'!K31=2,2,IF('Indicator Data'!K31=1,1,0)))))</f>
        <v>0</v>
      </c>
      <c r="AB29" s="194">
        <f>IF('Indicator Data'!L31="No data","x",IF('Indicator Data'!L31&gt;1000,10,IF('Indicator Data'!L31&gt;=500,9,IF('Indicator Data'!L31&gt;=240,8,IF('Indicator Data'!L31&gt;=120,7,IF('Indicator Data'!L31&gt;=60,6,IF('Indicator Data'!L31&gt;=20,5,IF('Indicator Data'!L31&gt;=1,4,0))))))))</f>
        <v>0</v>
      </c>
      <c r="AC29" s="6">
        <f t="shared" si="12"/>
        <v>0</v>
      </c>
      <c r="AD29" s="7">
        <f t="shared" si="13"/>
        <v>0.2</v>
      </c>
    </row>
    <row r="30" spans="1:30" s="11" customFormat="1" x14ac:dyDescent="0.25">
      <c r="A30" s="11" t="s">
        <v>744</v>
      </c>
      <c r="B30" s="30" t="s">
        <v>6</v>
      </c>
      <c r="C30" s="30" t="s">
        <v>747</v>
      </c>
      <c r="D30" s="4">
        <f>ROUND(IF('Indicator Data'!G32=0,0,IF(LOG('Indicator Data'!G32)&gt;D$139,10,IF(LOG('Indicator Data'!G32)&lt;D$140,0,10-(D$139-LOG('Indicator Data'!G32))/(D$139-D$140)*10))),1)</f>
        <v>0</v>
      </c>
      <c r="E30" s="4">
        <f>IF('Indicator Data'!D32="No data","x",ROUND(IF(('Indicator Data'!D32)&gt;E$139,10,IF(('Indicator Data'!D32)&lt;E$140,0,10-(E$139-('Indicator Data'!D32))/(E$139-E$140)*10)),1))</f>
        <v>0</v>
      </c>
      <c r="F30" s="58">
        <f>'Indicator Data'!E32/'Indicator Data'!$BC32</f>
        <v>0.19671074276652648</v>
      </c>
      <c r="G30" s="58">
        <f>'Indicator Data'!F32/'Indicator Data'!$BC32</f>
        <v>0</v>
      </c>
      <c r="H30" s="58">
        <f t="shared" si="0"/>
        <v>9.8355371383263238E-2</v>
      </c>
      <c r="I30" s="4">
        <f t="shared" si="1"/>
        <v>2.5</v>
      </c>
      <c r="J30" s="4">
        <f>ROUND(IF('Indicator Data'!I32=0,0,IF(LOG('Indicator Data'!I32)&gt;J$139,10,IF(LOG('Indicator Data'!I32)&lt;J$140,0,10-(J$139-LOG('Indicator Data'!I32))/(J$139-J$140)*10))),1)</f>
        <v>8</v>
      </c>
      <c r="K30" s="58">
        <f>'Indicator Data'!G32/'Indicator Data'!$BC32</f>
        <v>0</v>
      </c>
      <c r="L30" s="58">
        <f>'Indicator Data'!I32/'Indicator Data'!$BD32</f>
        <v>7.7226423155132926E-3</v>
      </c>
      <c r="M30" s="4">
        <f t="shared" si="2"/>
        <v>0</v>
      </c>
      <c r="N30" s="4">
        <f t="shared" si="3"/>
        <v>2.6</v>
      </c>
      <c r="O30" s="4">
        <f>ROUND(IF('Indicator Data'!J32=0,0,IF('Indicator Data'!J32&gt;O$139,10,IF('Indicator Data'!J32&lt;O$140,0,10-(O$139-'Indicator Data'!J32)/(O$139-O$140)*10))),1)</f>
        <v>2.1</v>
      </c>
      <c r="P30" s="154">
        <f t="shared" si="4"/>
        <v>6</v>
      </c>
      <c r="Q30" s="154">
        <f t="shared" si="5"/>
        <v>4.0999999999999996</v>
      </c>
      <c r="R30" s="4" t="str">
        <f>IF('Indicator Data'!H32="No data","x",ROUND(IF('Indicator Data'!H32=0,0,IF('Indicator Data'!H32&gt;R$139,10,IF('Indicator Data'!H32&lt;R$140,0,10-(R$139-'Indicator Data'!H32)/(R$139-R$140)*10))),1))</f>
        <v>x</v>
      </c>
      <c r="S30" s="6">
        <f t="shared" si="6"/>
        <v>0</v>
      </c>
      <c r="T30" s="6">
        <f t="shared" si="7"/>
        <v>0</v>
      </c>
      <c r="U30" s="6">
        <f t="shared" si="8"/>
        <v>2.5</v>
      </c>
      <c r="V30" s="6">
        <f t="shared" si="9"/>
        <v>4.0999999999999996</v>
      </c>
      <c r="W30" s="14">
        <f t="shared" si="10"/>
        <v>1.8</v>
      </c>
      <c r="X30" s="4">
        <f>ROUND(IF('Indicator Data'!M32=0,0,IF('Indicator Data'!M32&gt;X$139,10,IF('Indicator Data'!M32&lt;X$140,0,10-(X$139-'Indicator Data'!M32)/(X$139-X$140)*10))),1)</f>
        <v>0.4</v>
      </c>
      <c r="Y30" s="4">
        <f>ROUND(IF('Indicator Data'!N32=0,0,IF('Indicator Data'!N32&gt;Y$139,10,IF('Indicator Data'!N32&lt;Y$140,0,10-(Y$139-'Indicator Data'!N32)/(Y$139-Y$140)*10))),1)</f>
        <v>0.2</v>
      </c>
      <c r="Z30" s="6">
        <f t="shared" si="11"/>
        <v>0.3</v>
      </c>
      <c r="AA30" s="6">
        <f>IF('Indicator Data'!K32=5,10,IF('Indicator Data'!K32=4,8,IF('Indicator Data'!K32=3,5,IF('Indicator Data'!K32=2,2,IF('Indicator Data'!K32=1,1,0)))))</f>
        <v>0</v>
      </c>
      <c r="AB30" s="194">
        <f>IF('Indicator Data'!L32="No data","x",IF('Indicator Data'!L32&gt;1000,10,IF('Indicator Data'!L32&gt;=500,9,IF('Indicator Data'!L32&gt;=240,8,IF('Indicator Data'!L32&gt;=120,7,IF('Indicator Data'!L32&gt;=60,6,IF('Indicator Data'!L32&gt;=20,5,IF('Indicator Data'!L32&gt;=1,4,0))))))))</f>
        <v>0</v>
      </c>
      <c r="AC30" s="6">
        <f t="shared" si="12"/>
        <v>0</v>
      </c>
      <c r="AD30" s="7">
        <f t="shared" si="13"/>
        <v>0.2</v>
      </c>
    </row>
    <row r="31" spans="1:30" s="11" customFormat="1" x14ac:dyDescent="0.25">
      <c r="A31" s="11" t="s">
        <v>745</v>
      </c>
      <c r="B31" s="30" t="s">
        <v>6</v>
      </c>
      <c r="C31" s="30" t="s">
        <v>477</v>
      </c>
      <c r="D31" s="4">
        <f>ROUND(IF('Indicator Data'!G33=0,0,IF(LOG('Indicator Data'!G33)&gt;D$139,10,IF(LOG('Indicator Data'!G33)&lt;D$140,0,10-(D$139-LOG('Indicator Data'!G33))/(D$139-D$140)*10))),1)</f>
        <v>1.2</v>
      </c>
      <c r="E31" s="4">
        <f>IF('Indicator Data'!D33="No data","x",ROUND(IF(('Indicator Data'!D33)&gt;E$139,10,IF(('Indicator Data'!D33)&lt;E$140,0,10-(E$139-('Indicator Data'!D33))/(E$139-E$140)*10)),1))</f>
        <v>3.5</v>
      </c>
      <c r="F31" s="58">
        <f>'Indicator Data'!E33/'Indicator Data'!$BC33</f>
        <v>6.7303539745405538E-2</v>
      </c>
      <c r="G31" s="58">
        <f>'Indicator Data'!F33/'Indicator Data'!$BC33</f>
        <v>0.28531816954196454</v>
      </c>
      <c r="H31" s="58">
        <f t="shared" si="0"/>
        <v>0.1049813122581939</v>
      </c>
      <c r="I31" s="4">
        <f t="shared" si="1"/>
        <v>2.6</v>
      </c>
      <c r="J31" s="4">
        <f>ROUND(IF('Indicator Data'!I33=0,0,IF(LOG('Indicator Data'!I33)&gt;J$139,10,IF(LOG('Indicator Data'!I33)&lt;J$140,0,10-(J$139-LOG('Indicator Data'!I33))/(J$139-J$140)*10))),1)</f>
        <v>8</v>
      </c>
      <c r="K31" s="58">
        <f>'Indicator Data'!G33/'Indicator Data'!$BC33</f>
        <v>9.8078715527846099E-4</v>
      </c>
      <c r="L31" s="58">
        <f>'Indicator Data'!I33/'Indicator Data'!$BD33</f>
        <v>7.7226423155132926E-3</v>
      </c>
      <c r="M31" s="4">
        <f t="shared" si="2"/>
        <v>0.7</v>
      </c>
      <c r="N31" s="4">
        <f t="shared" si="3"/>
        <v>2.6</v>
      </c>
      <c r="O31" s="4">
        <f>ROUND(IF('Indicator Data'!J33=0,0,IF('Indicator Data'!J33&gt;O$139,10,IF('Indicator Data'!J33&lt;O$140,0,10-(O$139-'Indicator Data'!J33)/(O$139-O$140)*10))),1)</f>
        <v>2.1</v>
      </c>
      <c r="P31" s="154">
        <f t="shared" si="4"/>
        <v>6</v>
      </c>
      <c r="Q31" s="154">
        <f t="shared" si="5"/>
        <v>4.0999999999999996</v>
      </c>
      <c r="R31" s="4">
        <f>IF('Indicator Data'!H33="No data","x",ROUND(IF('Indicator Data'!H33=0,0,IF('Indicator Data'!H33&gt;R$139,10,IF('Indicator Data'!H33&lt;R$140,0,10-(R$139-'Indicator Data'!H33)/(R$139-R$140)*10))),1))</f>
        <v>2</v>
      </c>
      <c r="S31" s="6">
        <f t="shared" si="6"/>
        <v>3.5</v>
      </c>
      <c r="T31" s="6">
        <f t="shared" si="7"/>
        <v>1</v>
      </c>
      <c r="U31" s="6">
        <f t="shared" si="8"/>
        <v>2.6</v>
      </c>
      <c r="V31" s="6">
        <f t="shared" si="9"/>
        <v>3.1</v>
      </c>
      <c r="W31" s="14">
        <f t="shared" si="10"/>
        <v>2.6</v>
      </c>
      <c r="X31" s="4">
        <f>ROUND(IF('Indicator Data'!M33=0,0,IF('Indicator Data'!M33&gt;X$139,10,IF('Indicator Data'!M33&lt;X$140,0,10-(X$139-'Indicator Data'!M33)/(X$139-X$140)*10))),1)</f>
        <v>0.4</v>
      </c>
      <c r="Y31" s="4">
        <f>ROUND(IF('Indicator Data'!N33=0,0,IF('Indicator Data'!N33&gt;Y$139,10,IF('Indicator Data'!N33&lt;Y$140,0,10-(Y$139-'Indicator Data'!N33)/(Y$139-Y$140)*10))),1)</f>
        <v>0.2</v>
      </c>
      <c r="Z31" s="6">
        <f t="shared" si="11"/>
        <v>0.3</v>
      </c>
      <c r="AA31" s="6">
        <f>IF('Indicator Data'!K33=5,10,IF('Indicator Data'!K33=4,8,IF('Indicator Data'!K33=3,5,IF('Indicator Data'!K33=2,2,IF('Indicator Data'!K33=1,1,0)))))</f>
        <v>0</v>
      </c>
      <c r="AB31" s="194">
        <f>IF('Indicator Data'!L33="No data","x",IF('Indicator Data'!L33&gt;1000,10,IF('Indicator Data'!L33&gt;=500,9,IF('Indicator Data'!L33&gt;=240,8,IF('Indicator Data'!L33&gt;=120,7,IF('Indicator Data'!L33&gt;=60,6,IF('Indicator Data'!L33&gt;=20,5,IF('Indicator Data'!L33&gt;=1,4,0))))))))</f>
        <v>0</v>
      </c>
      <c r="AC31" s="6">
        <f t="shared" si="12"/>
        <v>0</v>
      </c>
      <c r="AD31" s="7">
        <f t="shared" si="13"/>
        <v>0.2</v>
      </c>
    </row>
    <row r="32" spans="1:30" s="11" customFormat="1" x14ac:dyDescent="0.25">
      <c r="A32" s="11" t="s">
        <v>746</v>
      </c>
      <c r="B32" s="30" t="s">
        <v>6</v>
      </c>
      <c r="C32" s="30" t="s">
        <v>748</v>
      </c>
      <c r="D32" s="4">
        <f>ROUND(IF('Indicator Data'!G34=0,0,IF(LOG('Indicator Data'!G34)&gt;D$139,10,IF(LOG('Indicator Data'!G34)&lt;D$140,0,10-(D$139-LOG('Indicator Data'!G34))/(D$139-D$140)*10))),1)</f>
        <v>4.2</v>
      </c>
      <c r="E32" s="4">
        <f>IF('Indicator Data'!D34="No data","x",ROUND(IF(('Indicator Data'!D34)&gt;E$139,10,IF(('Indicator Data'!D34)&lt;E$140,0,10-(E$139-('Indicator Data'!D34))/(E$139-E$140)*10)),1))</f>
        <v>3</v>
      </c>
      <c r="F32" s="58">
        <f>'Indicator Data'!E34/'Indicator Data'!$BC34</f>
        <v>0.17523307054993004</v>
      </c>
      <c r="G32" s="58">
        <f>'Indicator Data'!F34/'Indicator Data'!$BC34</f>
        <v>0.18658610111537346</v>
      </c>
      <c r="H32" s="58">
        <f t="shared" si="0"/>
        <v>0.13426306055380838</v>
      </c>
      <c r="I32" s="4">
        <f t="shared" si="1"/>
        <v>3.4</v>
      </c>
      <c r="J32" s="4">
        <f>ROUND(IF('Indicator Data'!I34=0,0,IF(LOG('Indicator Data'!I34)&gt;J$139,10,IF(LOG('Indicator Data'!I34)&lt;J$140,0,10-(J$139-LOG('Indicator Data'!I34))/(J$139-J$140)*10))),1)</f>
        <v>8</v>
      </c>
      <c r="K32" s="58">
        <f>'Indicator Data'!G34/'Indicator Data'!$BC34</f>
        <v>1.5568834161083893E-2</v>
      </c>
      <c r="L32" s="58">
        <f>'Indicator Data'!I34/'Indicator Data'!$BD34</f>
        <v>7.7226423155132926E-3</v>
      </c>
      <c r="M32" s="4">
        <f t="shared" si="2"/>
        <v>10</v>
      </c>
      <c r="N32" s="4">
        <f t="shared" si="3"/>
        <v>2.6</v>
      </c>
      <c r="O32" s="4">
        <f>ROUND(IF('Indicator Data'!J34=0,0,IF('Indicator Data'!J34&gt;O$139,10,IF('Indicator Data'!J34&lt;O$140,0,10-(O$139-'Indicator Data'!J34)/(O$139-O$140)*10))),1)</f>
        <v>2.1</v>
      </c>
      <c r="P32" s="154">
        <f t="shared" si="4"/>
        <v>6</v>
      </c>
      <c r="Q32" s="154">
        <f t="shared" si="5"/>
        <v>4.0999999999999996</v>
      </c>
      <c r="R32" s="4">
        <f>IF('Indicator Data'!H34="No data","x",ROUND(IF('Indicator Data'!H34=0,0,IF('Indicator Data'!H34&gt;R$139,10,IF('Indicator Data'!H34&lt;R$140,0,10-(R$139-'Indicator Data'!H34)/(R$139-R$140)*10))),1))</f>
        <v>2</v>
      </c>
      <c r="S32" s="6">
        <f t="shared" si="6"/>
        <v>3</v>
      </c>
      <c r="T32" s="6">
        <f t="shared" si="7"/>
        <v>8.3000000000000007</v>
      </c>
      <c r="U32" s="6">
        <f t="shared" si="8"/>
        <v>3.4</v>
      </c>
      <c r="V32" s="6">
        <f t="shared" si="9"/>
        <v>3.1</v>
      </c>
      <c r="W32" s="14">
        <f t="shared" si="10"/>
        <v>5</v>
      </c>
      <c r="X32" s="4">
        <f>ROUND(IF('Indicator Data'!M34=0,0,IF('Indicator Data'!M34&gt;X$139,10,IF('Indicator Data'!M34&lt;X$140,0,10-(X$139-'Indicator Data'!M34)/(X$139-X$140)*10))),1)</f>
        <v>0.4</v>
      </c>
      <c r="Y32" s="4">
        <f>ROUND(IF('Indicator Data'!N34=0,0,IF('Indicator Data'!N34&gt;Y$139,10,IF('Indicator Data'!N34&lt;Y$140,0,10-(Y$139-'Indicator Data'!N34)/(Y$139-Y$140)*10))),1)</f>
        <v>0.2</v>
      </c>
      <c r="Z32" s="6">
        <f t="shared" si="11"/>
        <v>0.3</v>
      </c>
      <c r="AA32" s="6">
        <f>IF('Indicator Data'!K34=5,10,IF('Indicator Data'!K34=4,8,IF('Indicator Data'!K34=3,5,IF('Indicator Data'!K34=2,2,IF('Indicator Data'!K34=1,1,0)))))</f>
        <v>0</v>
      </c>
      <c r="AB32" s="194">
        <f>IF('Indicator Data'!L34="No data","x",IF('Indicator Data'!L34&gt;1000,10,IF('Indicator Data'!L34&gt;=500,9,IF('Indicator Data'!L34&gt;=240,8,IF('Indicator Data'!L34&gt;=120,7,IF('Indicator Data'!L34&gt;=60,6,IF('Indicator Data'!L34&gt;=20,5,IF('Indicator Data'!L34&gt;=1,4,0))))))))</f>
        <v>0</v>
      </c>
      <c r="AC32" s="6">
        <f t="shared" si="12"/>
        <v>0</v>
      </c>
      <c r="AD32" s="7">
        <f t="shared" si="13"/>
        <v>0.2</v>
      </c>
    </row>
    <row r="33" spans="1:30" s="11" customFormat="1" x14ac:dyDescent="0.25">
      <c r="A33" s="11" t="s">
        <v>743</v>
      </c>
      <c r="B33" s="30" t="s">
        <v>6</v>
      </c>
      <c r="C33" s="30" t="s">
        <v>475</v>
      </c>
      <c r="D33" s="4">
        <f>ROUND(IF('Indicator Data'!G35=0,0,IF(LOG('Indicator Data'!G35)&gt;D$139,10,IF(LOG('Indicator Data'!G35)&lt;D$140,0,10-(D$139-LOG('Indicator Data'!G35))/(D$139-D$140)*10))),1)</f>
        <v>2.2000000000000002</v>
      </c>
      <c r="E33" s="4">
        <f>IF('Indicator Data'!D35="No data","x",ROUND(IF(('Indicator Data'!D35)&gt;E$139,10,IF(('Indicator Data'!D35)&lt;E$140,0,10-(E$139-('Indicator Data'!D35))/(E$139-E$140)*10)),1))</f>
        <v>3</v>
      </c>
      <c r="F33" s="58">
        <f>'Indicator Data'!E35/'Indicator Data'!$BC35</f>
        <v>0.36541346502546029</v>
      </c>
      <c r="G33" s="58">
        <f>'Indicator Data'!F35/'Indicator Data'!$BC35</f>
        <v>0.23331541346319107</v>
      </c>
      <c r="H33" s="58">
        <f t="shared" si="0"/>
        <v>0.24103558587852791</v>
      </c>
      <c r="I33" s="4">
        <f t="shared" si="1"/>
        <v>6</v>
      </c>
      <c r="J33" s="4">
        <f>ROUND(IF('Indicator Data'!I35=0,0,IF(LOG('Indicator Data'!I35)&gt;J$139,10,IF(LOG('Indicator Data'!I35)&lt;J$140,0,10-(J$139-LOG('Indicator Data'!I35))/(J$139-J$140)*10))),1)</f>
        <v>8</v>
      </c>
      <c r="K33" s="58">
        <f>'Indicator Data'!G35/'Indicator Data'!$BC35</f>
        <v>5.5391060362522098E-3</v>
      </c>
      <c r="L33" s="58">
        <f>'Indicator Data'!I35/'Indicator Data'!$BD35</f>
        <v>7.7226423155132926E-3</v>
      </c>
      <c r="M33" s="4">
        <f t="shared" si="2"/>
        <v>3.7</v>
      </c>
      <c r="N33" s="4">
        <f t="shared" si="3"/>
        <v>2.6</v>
      </c>
      <c r="O33" s="4">
        <f>ROUND(IF('Indicator Data'!J35=0,0,IF('Indicator Data'!J35&gt;O$139,10,IF('Indicator Data'!J35&lt;O$140,0,10-(O$139-'Indicator Data'!J35)/(O$139-O$140)*10))),1)</f>
        <v>2.1</v>
      </c>
      <c r="P33" s="154">
        <f t="shared" si="4"/>
        <v>6</v>
      </c>
      <c r="Q33" s="154">
        <f t="shared" si="5"/>
        <v>4.0999999999999996</v>
      </c>
      <c r="R33" s="4">
        <f>IF('Indicator Data'!H35="No data","x",ROUND(IF('Indicator Data'!H35=0,0,IF('Indicator Data'!H35&gt;R$139,10,IF('Indicator Data'!H35&lt;R$140,0,10-(R$139-'Indicator Data'!H35)/(R$139-R$140)*10))),1))</f>
        <v>1</v>
      </c>
      <c r="S33" s="6">
        <f t="shared" si="6"/>
        <v>3</v>
      </c>
      <c r="T33" s="6">
        <f t="shared" si="7"/>
        <v>3</v>
      </c>
      <c r="U33" s="6">
        <f t="shared" si="8"/>
        <v>6</v>
      </c>
      <c r="V33" s="6">
        <f t="shared" si="9"/>
        <v>2.6</v>
      </c>
      <c r="W33" s="14">
        <f t="shared" si="10"/>
        <v>3.8</v>
      </c>
      <c r="X33" s="4">
        <f>ROUND(IF('Indicator Data'!M35=0,0,IF('Indicator Data'!M35&gt;X$139,10,IF('Indicator Data'!M35&lt;X$140,0,10-(X$139-'Indicator Data'!M35)/(X$139-X$140)*10))),1)</f>
        <v>0.4</v>
      </c>
      <c r="Y33" s="4">
        <f>ROUND(IF('Indicator Data'!N35=0,0,IF('Indicator Data'!N35&gt;Y$139,10,IF('Indicator Data'!N35&lt;Y$140,0,10-(Y$139-'Indicator Data'!N35)/(Y$139-Y$140)*10))),1)</f>
        <v>0.2</v>
      </c>
      <c r="Z33" s="6">
        <f t="shared" si="11"/>
        <v>0.3</v>
      </c>
      <c r="AA33" s="6">
        <f>IF('Indicator Data'!K35=5,10,IF('Indicator Data'!K35=4,8,IF('Indicator Data'!K35=3,5,IF('Indicator Data'!K35=2,2,IF('Indicator Data'!K35=1,1,0)))))</f>
        <v>0</v>
      </c>
      <c r="AB33" s="194">
        <f>IF('Indicator Data'!L35="No data","x",IF('Indicator Data'!L35&gt;1000,10,IF('Indicator Data'!L35&gt;=500,9,IF('Indicator Data'!L35&gt;=240,8,IF('Indicator Data'!L35&gt;=120,7,IF('Indicator Data'!L35&gt;=60,6,IF('Indicator Data'!L35&gt;=20,5,IF('Indicator Data'!L35&gt;=1,4,0))))))))</f>
        <v>0</v>
      </c>
      <c r="AC33" s="6">
        <f t="shared" si="12"/>
        <v>0</v>
      </c>
      <c r="AD33" s="7">
        <f t="shared" si="13"/>
        <v>0.2</v>
      </c>
    </row>
    <row r="34" spans="1:30" s="11" customFormat="1" x14ac:dyDescent="0.25">
      <c r="A34" s="11" t="s">
        <v>360</v>
      </c>
      <c r="B34" s="30" t="s">
        <v>8</v>
      </c>
      <c r="C34" s="30" t="s">
        <v>488</v>
      </c>
      <c r="D34" s="4">
        <f>ROUND(IF('Indicator Data'!G36=0,0,IF(LOG('Indicator Data'!G36)&gt;D$139,10,IF(LOG('Indicator Data'!G36)&lt;D$140,0,10-(D$139-LOG('Indicator Data'!G36))/(D$139-D$140)*10))),1)</f>
        <v>6.6</v>
      </c>
      <c r="E34" s="4">
        <f>IF('Indicator Data'!D36="No data","x",ROUND(IF(('Indicator Data'!D36)&gt;E$139,10,IF(('Indicator Data'!D36)&lt;E$140,0,10-(E$139-('Indicator Data'!D36))/(E$139-E$140)*10)),1))</f>
        <v>1</v>
      </c>
      <c r="F34" s="58">
        <f>'Indicator Data'!E36/'Indicator Data'!$BC36</f>
        <v>4.0916405978262217E-2</v>
      </c>
      <c r="G34" s="58">
        <f>'Indicator Data'!F36/'Indicator Data'!$BC36</f>
        <v>0</v>
      </c>
      <c r="H34" s="58">
        <f t="shared" si="0"/>
        <v>2.0458202989131109E-2</v>
      </c>
      <c r="I34" s="4">
        <f t="shared" si="1"/>
        <v>0.5</v>
      </c>
      <c r="J34" s="4">
        <f>ROUND(IF('Indicator Data'!I36=0,0,IF(LOG('Indicator Data'!I36)&gt;J$139,10,IF(LOG('Indicator Data'!I36)&lt;J$140,0,10-(J$139-LOG('Indicator Data'!I36))/(J$139-J$140)*10))),1)</f>
        <v>10</v>
      </c>
      <c r="K34" s="58">
        <f>'Indicator Data'!G36/'Indicator Data'!$BC36</f>
        <v>4.0569727431615469E-3</v>
      </c>
      <c r="L34" s="58">
        <f>'Indicator Data'!I36/'Indicator Data'!$BD36</f>
        <v>8.9850993377483448E-3</v>
      </c>
      <c r="M34" s="4">
        <f t="shared" si="2"/>
        <v>2.7</v>
      </c>
      <c r="N34" s="4">
        <f t="shared" si="3"/>
        <v>3</v>
      </c>
      <c r="O34" s="4">
        <f>ROUND(IF('Indicator Data'!J36=0,0,IF('Indicator Data'!J36&gt;O$139,10,IF('Indicator Data'!J36&lt;O$140,0,10-(O$139-'Indicator Data'!J36)/(O$139-O$140)*10))),1)</f>
        <v>5.4</v>
      </c>
      <c r="P34" s="154">
        <f t="shared" si="4"/>
        <v>8.1</v>
      </c>
      <c r="Q34" s="154">
        <f t="shared" si="5"/>
        <v>6.8</v>
      </c>
      <c r="R34" s="4">
        <f>IF('Indicator Data'!H36="No data","x",ROUND(IF('Indicator Data'!H36=0,0,IF('Indicator Data'!H36&gt;R$139,10,IF('Indicator Data'!H36&lt;R$140,0,10-(R$139-'Indicator Data'!H36)/(R$139-R$140)*10))),1))</f>
        <v>3</v>
      </c>
      <c r="S34" s="6">
        <f t="shared" si="6"/>
        <v>1</v>
      </c>
      <c r="T34" s="6">
        <f t="shared" si="7"/>
        <v>5</v>
      </c>
      <c r="U34" s="6">
        <f t="shared" si="8"/>
        <v>0.5</v>
      </c>
      <c r="V34" s="6">
        <f t="shared" si="9"/>
        <v>4.9000000000000004</v>
      </c>
      <c r="W34" s="14">
        <f t="shared" si="10"/>
        <v>3.1</v>
      </c>
      <c r="X34" s="4">
        <f>ROUND(IF('Indicator Data'!M36=0,0,IF('Indicator Data'!M36&gt;X$139,10,IF('Indicator Data'!M36&lt;X$140,0,10-(X$139-'Indicator Data'!M36)/(X$139-X$140)*10))),1)</f>
        <v>9.9</v>
      </c>
      <c r="Y34" s="4">
        <f>ROUND(IF('Indicator Data'!N36=0,0,IF('Indicator Data'!N36&gt;Y$139,10,IF('Indicator Data'!N36&lt;Y$140,0,10-(Y$139-'Indicator Data'!N36)/(Y$139-Y$140)*10))),1)</f>
        <v>10</v>
      </c>
      <c r="Z34" s="6">
        <f t="shared" si="11"/>
        <v>10</v>
      </c>
      <c r="AA34" s="6">
        <f>IF('Indicator Data'!K36=5,10,IF('Indicator Data'!K36=4,8,IF('Indicator Data'!K36=3,5,IF('Indicator Data'!K36=2,2,IF('Indicator Data'!K36=1,1,0)))))</f>
        <v>5</v>
      </c>
      <c r="AB34" s="194">
        <f>IF('Indicator Data'!L36="No data","x",IF('Indicator Data'!L36&gt;1000,10,IF('Indicator Data'!L36&gt;=500,9,IF('Indicator Data'!L36&gt;=240,8,IF('Indicator Data'!L36&gt;=120,7,IF('Indicator Data'!L36&gt;=60,6,IF('Indicator Data'!L36&gt;=20,5,IF('Indicator Data'!L36&gt;=1,4,0))))))))</f>
        <v>4</v>
      </c>
      <c r="AC34" s="6">
        <f t="shared" si="12"/>
        <v>5</v>
      </c>
      <c r="AD34" s="7">
        <f t="shared" si="13"/>
        <v>7.5</v>
      </c>
    </row>
    <row r="35" spans="1:30" s="11" customFormat="1" x14ac:dyDescent="0.25">
      <c r="A35" s="11" t="s">
        <v>358</v>
      </c>
      <c r="B35" s="30" t="s">
        <v>8</v>
      </c>
      <c r="C35" s="30" t="s">
        <v>486</v>
      </c>
      <c r="D35" s="4">
        <f>ROUND(IF('Indicator Data'!G37=0,0,IF(LOG('Indicator Data'!G37)&gt;D$139,10,IF(LOG('Indicator Data'!G37)&lt;D$140,0,10-(D$139-LOG('Indicator Data'!G37))/(D$139-D$140)*10))),1)</f>
        <v>7</v>
      </c>
      <c r="E35" s="4">
        <f>IF('Indicator Data'!D37="No data","x",ROUND(IF(('Indicator Data'!D37)&gt;E$139,10,IF(('Indicator Data'!D37)&lt;E$140,0,10-(E$139-('Indicator Data'!D37))/(E$139-E$140)*10)),1))</f>
        <v>5.4</v>
      </c>
      <c r="F35" s="58">
        <f>'Indicator Data'!E37/'Indicator Data'!$BC37</f>
        <v>0.18943121758105286</v>
      </c>
      <c r="G35" s="58">
        <f>'Indicator Data'!F37/'Indicator Data'!$BC37</f>
        <v>6.4420662494165115E-2</v>
      </c>
      <c r="H35" s="58">
        <f t="shared" si="0"/>
        <v>0.11082077441406771</v>
      </c>
      <c r="I35" s="4">
        <f t="shared" si="1"/>
        <v>2.8</v>
      </c>
      <c r="J35" s="4">
        <f>ROUND(IF('Indicator Data'!I37=0,0,IF(LOG('Indicator Data'!I37)&gt;J$139,10,IF(LOG('Indicator Data'!I37)&lt;J$140,0,10-(J$139-LOG('Indicator Data'!I37))/(J$139-J$140)*10))),1)</f>
        <v>10</v>
      </c>
      <c r="K35" s="58">
        <f>'Indicator Data'!G37/'Indicator Data'!$BC37</f>
        <v>1.8271542740165837E-2</v>
      </c>
      <c r="L35" s="58">
        <f>'Indicator Data'!I37/'Indicator Data'!$BD37</f>
        <v>8.9850993377483448E-3</v>
      </c>
      <c r="M35" s="4">
        <f t="shared" si="2"/>
        <v>10</v>
      </c>
      <c r="N35" s="4">
        <f t="shared" si="3"/>
        <v>3</v>
      </c>
      <c r="O35" s="4">
        <f>ROUND(IF('Indicator Data'!J37=0,0,IF('Indicator Data'!J37&gt;O$139,10,IF('Indicator Data'!J37&lt;O$140,0,10-(O$139-'Indicator Data'!J37)/(O$139-O$140)*10))),1)</f>
        <v>5.4</v>
      </c>
      <c r="P35" s="154">
        <f t="shared" si="4"/>
        <v>8.1</v>
      </c>
      <c r="Q35" s="154">
        <f t="shared" si="5"/>
        <v>6.8</v>
      </c>
      <c r="R35" s="4">
        <f>IF('Indicator Data'!H37="No data","x",ROUND(IF('Indicator Data'!H37=0,0,IF('Indicator Data'!H37&gt;R$139,10,IF('Indicator Data'!H37&lt;R$140,0,10-(R$139-'Indicator Data'!H37)/(R$139-R$140)*10))),1))</f>
        <v>10</v>
      </c>
      <c r="S35" s="6">
        <f t="shared" si="6"/>
        <v>5.4</v>
      </c>
      <c r="T35" s="6">
        <f t="shared" si="7"/>
        <v>9</v>
      </c>
      <c r="U35" s="6">
        <f t="shared" si="8"/>
        <v>2.8</v>
      </c>
      <c r="V35" s="6">
        <f t="shared" si="9"/>
        <v>8.4</v>
      </c>
      <c r="W35" s="14">
        <f t="shared" si="10"/>
        <v>7.1</v>
      </c>
      <c r="X35" s="4">
        <f>ROUND(IF('Indicator Data'!M37=0,0,IF('Indicator Data'!M37&gt;X$139,10,IF('Indicator Data'!M37&lt;X$140,0,10-(X$139-'Indicator Data'!M37)/(X$139-X$140)*10))),1)</f>
        <v>9.9</v>
      </c>
      <c r="Y35" s="4">
        <f>ROUND(IF('Indicator Data'!N37=0,0,IF('Indicator Data'!N37&gt;Y$139,10,IF('Indicator Data'!N37&lt;Y$140,0,10-(Y$139-'Indicator Data'!N37)/(Y$139-Y$140)*10))),1)</f>
        <v>10</v>
      </c>
      <c r="Z35" s="6">
        <f t="shared" si="11"/>
        <v>10</v>
      </c>
      <c r="AA35" s="6">
        <f>IF('Indicator Data'!K37=5,10,IF('Indicator Data'!K37=4,8,IF('Indicator Data'!K37=3,5,IF('Indicator Data'!K37=2,2,IF('Indicator Data'!K37=1,1,0)))))</f>
        <v>5</v>
      </c>
      <c r="AB35" s="194">
        <f>IF('Indicator Data'!L37="No data","x",IF('Indicator Data'!L37&gt;1000,10,IF('Indicator Data'!L37&gt;=500,9,IF('Indicator Data'!L37&gt;=240,8,IF('Indicator Data'!L37&gt;=120,7,IF('Indicator Data'!L37&gt;=60,6,IF('Indicator Data'!L37&gt;=20,5,IF('Indicator Data'!L37&gt;=1,4,0))))))))</f>
        <v>5</v>
      </c>
      <c r="AC35" s="6">
        <f t="shared" si="12"/>
        <v>5</v>
      </c>
      <c r="AD35" s="7">
        <f t="shared" si="13"/>
        <v>7.5</v>
      </c>
    </row>
    <row r="36" spans="1:30" s="11" customFormat="1" x14ac:dyDescent="0.25">
      <c r="A36" s="11" t="s">
        <v>352</v>
      </c>
      <c r="B36" s="30" t="s">
        <v>8</v>
      </c>
      <c r="C36" s="30" t="s">
        <v>480</v>
      </c>
      <c r="D36" s="4">
        <f>ROUND(IF('Indicator Data'!G38=0,0,IF(LOG('Indicator Data'!G38)&gt;D$139,10,IF(LOG('Indicator Data'!G38)&lt;D$140,0,10-(D$139-LOG('Indicator Data'!G38))/(D$139-D$140)*10))),1)</f>
        <v>7.5</v>
      </c>
      <c r="E36" s="4">
        <f>IF('Indicator Data'!D38="No data","x",ROUND(IF(('Indicator Data'!D38)&gt;E$139,10,IF(('Indicator Data'!D38)&lt;E$140,0,10-(E$139-('Indicator Data'!D38))/(E$139-E$140)*10)),1))</f>
        <v>2.1</v>
      </c>
      <c r="F36" s="58">
        <f>'Indicator Data'!E38/'Indicator Data'!$BC38</f>
        <v>0.30105290755503172</v>
      </c>
      <c r="G36" s="58">
        <f>'Indicator Data'!F38/'Indicator Data'!$BC38</f>
        <v>0.23059642052742801</v>
      </c>
      <c r="H36" s="58">
        <f t="shared" si="0"/>
        <v>0.20817555890937287</v>
      </c>
      <c r="I36" s="4">
        <f t="shared" si="1"/>
        <v>5.2</v>
      </c>
      <c r="J36" s="4">
        <f>ROUND(IF('Indicator Data'!I38=0,0,IF(LOG('Indicator Data'!I38)&gt;J$139,10,IF(LOG('Indicator Data'!I38)&lt;J$140,0,10-(J$139-LOG('Indicator Data'!I38))/(J$139-J$140)*10))),1)</f>
        <v>10</v>
      </c>
      <c r="K36" s="58">
        <f>'Indicator Data'!G38/'Indicator Data'!$BC38</f>
        <v>7.5835713866845176E-3</v>
      </c>
      <c r="L36" s="58">
        <f>'Indicator Data'!I38/'Indicator Data'!$BD38</f>
        <v>8.9850993377483448E-3</v>
      </c>
      <c r="M36" s="4">
        <f t="shared" si="2"/>
        <v>5.0999999999999996</v>
      </c>
      <c r="N36" s="4">
        <f t="shared" si="3"/>
        <v>3</v>
      </c>
      <c r="O36" s="4">
        <f>ROUND(IF('Indicator Data'!J38=0,0,IF('Indicator Data'!J38&gt;O$139,10,IF('Indicator Data'!J38&lt;O$140,0,10-(O$139-'Indicator Data'!J38)/(O$139-O$140)*10))),1)</f>
        <v>5.4</v>
      </c>
      <c r="P36" s="154">
        <f t="shared" si="4"/>
        <v>8.1</v>
      </c>
      <c r="Q36" s="154">
        <f t="shared" si="5"/>
        <v>6.8</v>
      </c>
      <c r="R36" s="4">
        <f>IF('Indicator Data'!H38="No data","x",ROUND(IF('Indicator Data'!H38=0,0,IF('Indicator Data'!H38&gt;R$139,10,IF('Indicator Data'!H38&lt;R$140,0,10-(R$139-'Indicator Data'!H38)/(R$139-R$140)*10))),1))</f>
        <v>3</v>
      </c>
      <c r="S36" s="6">
        <f t="shared" si="6"/>
        <v>2.1</v>
      </c>
      <c r="T36" s="6">
        <f t="shared" si="7"/>
        <v>6.5</v>
      </c>
      <c r="U36" s="6">
        <f t="shared" si="8"/>
        <v>5.2</v>
      </c>
      <c r="V36" s="6">
        <f t="shared" si="9"/>
        <v>4.9000000000000004</v>
      </c>
      <c r="W36" s="14">
        <f t="shared" si="10"/>
        <v>4.9000000000000004</v>
      </c>
      <c r="X36" s="4">
        <f>ROUND(IF('Indicator Data'!M38=0,0,IF('Indicator Data'!M38&gt;X$139,10,IF('Indicator Data'!M38&lt;X$140,0,10-(X$139-'Indicator Data'!M38)/(X$139-X$140)*10))),1)</f>
        <v>9.9</v>
      </c>
      <c r="Y36" s="4">
        <f>ROUND(IF('Indicator Data'!N38=0,0,IF('Indicator Data'!N38&gt;Y$139,10,IF('Indicator Data'!N38&lt;Y$140,0,10-(Y$139-'Indicator Data'!N38)/(Y$139-Y$140)*10))),1)</f>
        <v>10</v>
      </c>
      <c r="Z36" s="6">
        <f t="shared" si="11"/>
        <v>10</v>
      </c>
      <c r="AA36" s="6">
        <f>IF('Indicator Data'!K38=5,10,IF('Indicator Data'!K38=4,8,IF('Indicator Data'!K38=3,5,IF('Indicator Data'!K38=2,2,IF('Indicator Data'!K38=1,1,0)))))</f>
        <v>0</v>
      </c>
      <c r="AB36" s="194">
        <f>IF('Indicator Data'!L38="No data","x",IF('Indicator Data'!L38&gt;1000,10,IF('Indicator Data'!L38&gt;=500,9,IF('Indicator Data'!L38&gt;=240,8,IF('Indicator Data'!L38&gt;=120,7,IF('Indicator Data'!L38&gt;=60,6,IF('Indicator Data'!L38&gt;=20,5,IF('Indicator Data'!L38&gt;=1,4,0))))))))</f>
        <v>0</v>
      </c>
      <c r="AC36" s="6">
        <f t="shared" si="12"/>
        <v>0</v>
      </c>
      <c r="AD36" s="7">
        <f t="shared" si="13"/>
        <v>5</v>
      </c>
    </row>
    <row r="37" spans="1:30" s="11" customFormat="1" x14ac:dyDescent="0.25">
      <c r="A37" s="11" t="s">
        <v>359</v>
      </c>
      <c r="B37" s="30" t="s">
        <v>8</v>
      </c>
      <c r="C37" s="30" t="s">
        <v>487</v>
      </c>
      <c r="D37" s="4">
        <f>ROUND(IF('Indicator Data'!G39=0,0,IF(LOG('Indicator Data'!G39)&gt;D$139,10,IF(LOG('Indicator Data'!G39)&lt;D$140,0,10-(D$139-LOG('Indicator Data'!G39))/(D$139-D$140)*10))),1)</f>
        <v>0.8</v>
      </c>
      <c r="E37" s="4">
        <f>IF('Indicator Data'!D39="No data","x",ROUND(IF(('Indicator Data'!D39)&gt;E$139,10,IF(('Indicator Data'!D39)&lt;E$140,0,10-(E$139-('Indicator Data'!D39))/(E$139-E$140)*10)),1))</f>
        <v>4.2</v>
      </c>
      <c r="F37" s="58">
        <f>'Indicator Data'!E39/'Indicator Data'!$BC39</f>
        <v>0</v>
      </c>
      <c r="G37" s="58">
        <f>'Indicator Data'!F39/'Indicator Data'!$BC39</f>
        <v>0</v>
      </c>
      <c r="H37" s="58">
        <f t="shared" si="0"/>
        <v>0</v>
      </c>
      <c r="I37" s="4">
        <f t="shared" si="1"/>
        <v>0</v>
      </c>
      <c r="J37" s="4">
        <f>ROUND(IF('Indicator Data'!I39=0,0,IF(LOG('Indicator Data'!I39)&gt;J$139,10,IF(LOG('Indicator Data'!I39)&lt;J$140,0,10-(J$139-LOG('Indicator Data'!I39))/(J$139-J$140)*10))),1)</f>
        <v>10</v>
      </c>
      <c r="K37" s="58">
        <f>'Indicator Data'!G39/'Indicator Data'!$BC39</f>
        <v>1.8670098355416595E-3</v>
      </c>
      <c r="L37" s="58">
        <f>'Indicator Data'!I39/'Indicator Data'!$BD39</f>
        <v>8.9850993377483448E-3</v>
      </c>
      <c r="M37" s="4">
        <f t="shared" si="2"/>
        <v>1.2</v>
      </c>
      <c r="N37" s="4">
        <f t="shared" si="3"/>
        <v>3</v>
      </c>
      <c r="O37" s="4">
        <f>ROUND(IF('Indicator Data'!J39=0,0,IF('Indicator Data'!J39&gt;O$139,10,IF('Indicator Data'!J39&lt;O$140,0,10-(O$139-'Indicator Data'!J39)/(O$139-O$140)*10))),1)</f>
        <v>5.4</v>
      </c>
      <c r="P37" s="154">
        <f t="shared" si="4"/>
        <v>8.1</v>
      </c>
      <c r="Q37" s="154">
        <f t="shared" si="5"/>
        <v>6.8</v>
      </c>
      <c r="R37" s="4" t="str">
        <f>IF('Indicator Data'!H39="No data","x",ROUND(IF('Indicator Data'!H39=0,0,IF('Indicator Data'!H39&gt;R$139,10,IF('Indicator Data'!H39&lt;R$140,0,10-(R$139-'Indicator Data'!H39)/(R$139-R$140)*10))),1))</f>
        <v>x</v>
      </c>
      <c r="S37" s="6">
        <f t="shared" si="6"/>
        <v>4.2</v>
      </c>
      <c r="T37" s="6">
        <f t="shared" si="7"/>
        <v>1</v>
      </c>
      <c r="U37" s="6">
        <f t="shared" si="8"/>
        <v>0</v>
      </c>
      <c r="V37" s="6">
        <f t="shared" si="9"/>
        <v>6.8</v>
      </c>
      <c r="W37" s="14">
        <f t="shared" si="10"/>
        <v>3.5</v>
      </c>
      <c r="X37" s="4">
        <f>ROUND(IF('Indicator Data'!M39=0,0,IF('Indicator Data'!M39&gt;X$139,10,IF('Indicator Data'!M39&lt;X$140,0,10-(X$139-'Indicator Data'!M39)/(X$139-X$140)*10))),1)</f>
        <v>9.9</v>
      </c>
      <c r="Y37" s="4">
        <f>ROUND(IF('Indicator Data'!N39=0,0,IF('Indicator Data'!N39&gt;Y$139,10,IF('Indicator Data'!N39&lt;Y$140,0,10-(Y$139-'Indicator Data'!N39)/(Y$139-Y$140)*10))),1)</f>
        <v>10</v>
      </c>
      <c r="Z37" s="6">
        <f t="shared" si="11"/>
        <v>10</v>
      </c>
      <c r="AA37" s="6">
        <f>IF('Indicator Data'!K39=5,10,IF('Indicator Data'!K39=4,8,IF('Indicator Data'!K39=3,5,IF('Indicator Data'!K39=2,2,IF('Indicator Data'!K39=1,1,0)))))</f>
        <v>5</v>
      </c>
      <c r="AB37" s="194">
        <f>IF('Indicator Data'!L39="No data","x",IF('Indicator Data'!L39&gt;1000,10,IF('Indicator Data'!L39&gt;=500,9,IF('Indicator Data'!L39&gt;=240,8,IF('Indicator Data'!L39&gt;=120,7,IF('Indicator Data'!L39&gt;=60,6,IF('Indicator Data'!L39&gt;=20,5,IF('Indicator Data'!L39&gt;=1,4,0))))))))</f>
        <v>6</v>
      </c>
      <c r="AC37" s="6">
        <f t="shared" si="12"/>
        <v>6</v>
      </c>
      <c r="AD37" s="7">
        <f t="shared" si="13"/>
        <v>8</v>
      </c>
    </row>
    <row r="38" spans="1:30" s="11" customFormat="1" x14ac:dyDescent="0.25">
      <c r="A38" s="11" t="s">
        <v>353</v>
      </c>
      <c r="B38" s="30" t="s">
        <v>8</v>
      </c>
      <c r="C38" s="30" t="s">
        <v>481</v>
      </c>
      <c r="D38" s="4">
        <f>ROUND(IF('Indicator Data'!G40=0,0,IF(LOG('Indicator Data'!G40)&gt;D$139,10,IF(LOG('Indicator Data'!G40)&lt;D$140,0,10-(D$139-LOG('Indicator Data'!G40))/(D$139-D$140)*10))),1)</f>
        <v>7.3</v>
      </c>
      <c r="E38" s="4">
        <f>IF('Indicator Data'!D40="No data","x",ROUND(IF(('Indicator Data'!D40)&gt;E$139,10,IF(('Indicator Data'!D40)&lt;E$140,0,10-(E$139-('Indicator Data'!D40))/(E$139-E$140)*10)),1))</f>
        <v>2.9</v>
      </c>
      <c r="F38" s="58">
        <f>'Indicator Data'!E40/'Indicator Data'!$BC40</f>
        <v>0.40421424349190649</v>
      </c>
      <c r="G38" s="58">
        <f>'Indicator Data'!F40/'Indicator Data'!$BC40</f>
        <v>8.4038105816793301E-2</v>
      </c>
      <c r="H38" s="58">
        <f t="shared" si="0"/>
        <v>0.22311664820015156</v>
      </c>
      <c r="I38" s="4">
        <f t="shared" si="1"/>
        <v>5.6</v>
      </c>
      <c r="J38" s="4">
        <f>ROUND(IF('Indicator Data'!I40=0,0,IF(LOG('Indicator Data'!I40)&gt;J$139,10,IF(LOG('Indicator Data'!I40)&lt;J$140,0,10-(J$139-LOG('Indicator Data'!I40))/(J$139-J$140)*10))),1)</f>
        <v>10</v>
      </c>
      <c r="K38" s="58">
        <f>'Indicator Data'!G40/'Indicator Data'!$BC40</f>
        <v>5.1059568565261721E-3</v>
      </c>
      <c r="L38" s="58">
        <f>'Indicator Data'!I40/'Indicator Data'!$BD40</f>
        <v>8.9850993377483448E-3</v>
      </c>
      <c r="M38" s="4">
        <f t="shared" si="2"/>
        <v>3.4</v>
      </c>
      <c r="N38" s="4">
        <f t="shared" si="3"/>
        <v>3</v>
      </c>
      <c r="O38" s="4">
        <f>ROUND(IF('Indicator Data'!J40=0,0,IF('Indicator Data'!J40&gt;O$139,10,IF('Indicator Data'!J40&lt;O$140,0,10-(O$139-'Indicator Data'!J40)/(O$139-O$140)*10))),1)</f>
        <v>5.4</v>
      </c>
      <c r="P38" s="154">
        <f t="shared" si="4"/>
        <v>8.1</v>
      </c>
      <c r="Q38" s="154">
        <f t="shared" si="5"/>
        <v>6.8</v>
      </c>
      <c r="R38" s="4">
        <f>IF('Indicator Data'!H40="No data","x",ROUND(IF('Indicator Data'!H40=0,0,IF('Indicator Data'!H40&gt;R$139,10,IF('Indicator Data'!H40&lt;R$140,0,10-(R$139-'Indicator Data'!H40)/(R$139-R$140)*10))),1))</f>
        <v>4.3</v>
      </c>
      <c r="S38" s="6">
        <f t="shared" si="6"/>
        <v>2.9</v>
      </c>
      <c r="T38" s="6">
        <f t="shared" si="7"/>
        <v>5.7</v>
      </c>
      <c r="U38" s="6">
        <f t="shared" si="8"/>
        <v>5.6</v>
      </c>
      <c r="V38" s="6">
        <f t="shared" si="9"/>
        <v>5.6</v>
      </c>
      <c r="W38" s="14">
        <f t="shared" si="10"/>
        <v>5.0999999999999996</v>
      </c>
      <c r="X38" s="4">
        <f>ROUND(IF('Indicator Data'!M40=0,0,IF('Indicator Data'!M40&gt;X$139,10,IF('Indicator Data'!M40&lt;X$140,0,10-(X$139-'Indicator Data'!M40)/(X$139-X$140)*10))),1)</f>
        <v>9.9</v>
      </c>
      <c r="Y38" s="4">
        <f>ROUND(IF('Indicator Data'!N40=0,0,IF('Indicator Data'!N40&gt;Y$139,10,IF('Indicator Data'!N40&lt;Y$140,0,10-(Y$139-'Indicator Data'!N40)/(Y$139-Y$140)*10))),1)</f>
        <v>10</v>
      </c>
      <c r="Z38" s="6">
        <f t="shared" si="11"/>
        <v>10</v>
      </c>
      <c r="AA38" s="6">
        <f>IF('Indicator Data'!K40=5,10,IF('Indicator Data'!K40=4,8,IF('Indicator Data'!K40=3,5,IF('Indicator Data'!K40=2,2,IF('Indicator Data'!K40=1,1,0)))))</f>
        <v>0</v>
      </c>
      <c r="AB38" s="194">
        <f>IF('Indicator Data'!L40="No data","x",IF('Indicator Data'!L40&gt;1000,10,IF('Indicator Data'!L40&gt;=500,9,IF('Indicator Data'!L40&gt;=240,8,IF('Indicator Data'!L40&gt;=120,7,IF('Indicator Data'!L40&gt;=60,6,IF('Indicator Data'!L40&gt;=20,5,IF('Indicator Data'!L40&gt;=1,4,0))))))))</f>
        <v>4</v>
      </c>
      <c r="AC38" s="6">
        <f t="shared" si="12"/>
        <v>4</v>
      </c>
      <c r="AD38" s="7">
        <f t="shared" si="13"/>
        <v>7</v>
      </c>
    </row>
    <row r="39" spans="1:30" s="11" customFormat="1" x14ac:dyDescent="0.25">
      <c r="A39" s="11" t="s">
        <v>356</v>
      </c>
      <c r="B39" s="30" t="s">
        <v>8</v>
      </c>
      <c r="C39" s="30" t="s">
        <v>484</v>
      </c>
      <c r="D39" s="4">
        <f>ROUND(IF('Indicator Data'!G41=0,0,IF(LOG('Indicator Data'!G41)&gt;D$139,10,IF(LOG('Indicator Data'!G41)&lt;D$140,0,10-(D$139-LOG('Indicator Data'!G41))/(D$139-D$140)*10))),1)</f>
        <v>8.6</v>
      </c>
      <c r="E39" s="4">
        <f>IF('Indicator Data'!D41="No data","x",ROUND(IF(('Indicator Data'!D41)&gt;E$139,10,IF(('Indicator Data'!D41)&lt;E$140,0,10-(E$139-('Indicator Data'!D41))/(E$139-E$140)*10)),1))</f>
        <v>4.2</v>
      </c>
      <c r="F39" s="58">
        <f>'Indicator Data'!E41/'Indicator Data'!$BC41</f>
        <v>0.32768405890378394</v>
      </c>
      <c r="G39" s="58">
        <f>'Indicator Data'!F41/'Indicator Data'!$BC41</f>
        <v>0.13489729911707266</v>
      </c>
      <c r="H39" s="58">
        <f t="shared" si="0"/>
        <v>0.19756635423116015</v>
      </c>
      <c r="I39" s="4">
        <f t="shared" si="1"/>
        <v>4.9000000000000004</v>
      </c>
      <c r="J39" s="4">
        <f>ROUND(IF('Indicator Data'!I41=0,0,IF(LOG('Indicator Data'!I41)&gt;J$139,10,IF(LOG('Indicator Data'!I41)&lt;J$140,0,10-(J$139-LOG('Indicator Data'!I41))/(J$139-J$140)*10))),1)</f>
        <v>10</v>
      </c>
      <c r="K39" s="58">
        <f>'Indicator Data'!G41/'Indicator Data'!$BC41</f>
        <v>1.6208344546477786E-2</v>
      </c>
      <c r="L39" s="58">
        <f>'Indicator Data'!I41/'Indicator Data'!$BD41</f>
        <v>8.9850993377483448E-3</v>
      </c>
      <c r="M39" s="4">
        <f t="shared" si="2"/>
        <v>10</v>
      </c>
      <c r="N39" s="4">
        <f t="shared" si="3"/>
        <v>3</v>
      </c>
      <c r="O39" s="4">
        <f>ROUND(IF('Indicator Data'!J41=0,0,IF('Indicator Data'!J41&gt;O$139,10,IF('Indicator Data'!J41&lt;O$140,0,10-(O$139-'Indicator Data'!J41)/(O$139-O$140)*10))),1)</f>
        <v>5.4</v>
      </c>
      <c r="P39" s="154">
        <f t="shared" si="4"/>
        <v>8.1</v>
      </c>
      <c r="Q39" s="154">
        <f t="shared" si="5"/>
        <v>6.8</v>
      </c>
      <c r="R39" s="4">
        <f>IF('Indicator Data'!H41="No data","x",ROUND(IF('Indicator Data'!H41=0,0,IF('Indicator Data'!H41&gt;R$139,10,IF('Indicator Data'!H41&lt;R$140,0,10-(R$139-'Indicator Data'!H41)/(R$139-R$140)*10))),1))</f>
        <v>7.3</v>
      </c>
      <c r="S39" s="6">
        <f t="shared" si="6"/>
        <v>4.2</v>
      </c>
      <c r="T39" s="6">
        <f t="shared" si="7"/>
        <v>9.4</v>
      </c>
      <c r="U39" s="6">
        <f t="shared" si="8"/>
        <v>4.9000000000000004</v>
      </c>
      <c r="V39" s="6">
        <f t="shared" si="9"/>
        <v>7.1</v>
      </c>
      <c r="W39" s="14">
        <f t="shared" si="10"/>
        <v>7</v>
      </c>
      <c r="X39" s="4">
        <f>ROUND(IF('Indicator Data'!M41=0,0,IF('Indicator Data'!M41&gt;X$139,10,IF('Indicator Data'!M41&lt;X$140,0,10-(X$139-'Indicator Data'!M41)/(X$139-X$140)*10))),1)</f>
        <v>9.9</v>
      </c>
      <c r="Y39" s="4">
        <f>ROUND(IF('Indicator Data'!N41=0,0,IF('Indicator Data'!N41&gt;Y$139,10,IF('Indicator Data'!N41&lt;Y$140,0,10-(Y$139-'Indicator Data'!N41)/(Y$139-Y$140)*10))),1)</f>
        <v>10</v>
      </c>
      <c r="Z39" s="6">
        <f t="shared" si="11"/>
        <v>10</v>
      </c>
      <c r="AA39" s="6">
        <f>IF('Indicator Data'!K41=5,10,IF('Indicator Data'!K41=4,8,IF('Indicator Data'!K41=3,5,IF('Indicator Data'!K41=2,2,IF('Indicator Data'!K41=1,1,0)))))</f>
        <v>5</v>
      </c>
      <c r="AB39" s="194">
        <f>IF('Indicator Data'!L41="No data","x",IF('Indicator Data'!L41&gt;1000,10,IF('Indicator Data'!L41&gt;=500,9,IF('Indicator Data'!L41&gt;=240,8,IF('Indicator Data'!L41&gt;=120,7,IF('Indicator Data'!L41&gt;=60,6,IF('Indicator Data'!L41&gt;=20,5,IF('Indicator Data'!L41&gt;=1,4,0))))))))</f>
        <v>7</v>
      </c>
      <c r="AC39" s="6">
        <f t="shared" si="12"/>
        <v>7</v>
      </c>
      <c r="AD39" s="7">
        <f t="shared" si="13"/>
        <v>8.5</v>
      </c>
    </row>
    <row r="40" spans="1:30" s="11" customFormat="1" x14ac:dyDescent="0.25">
      <c r="A40" s="11" t="s">
        <v>355</v>
      </c>
      <c r="B40" s="30" t="s">
        <v>8</v>
      </c>
      <c r="C40" s="30" t="s">
        <v>483</v>
      </c>
      <c r="D40" s="4">
        <f>ROUND(IF('Indicator Data'!G42=0,0,IF(LOG('Indicator Data'!G42)&gt;D$139,10,IF(LOG('Indicator Data'!G42)&lt;D$140,0,10-(D$139-LOG('Indicator Data'!G42))/(D$139-D$140)*10))),1)</f>
        <v>8.4</v>
      </c>
      <c r="E40" s="4">
        <f>IF('Indicator Data'!D42="No data","x",ROUND(IF(('Indicator Data'!D42)&gt;E$139,10,IF(('Indicator Data'!D42)&lt;E$140,0,10-(E$139-('Indicator Data'!D42))/(E$139-E$140)*10)),1))</f>
        <v>1.7</v>
      </c>
      <c r="F40" s="58">
        <f>'Indicator Data'!E42/'Indicator Data'!$BC42</f>
        <v>0.69163056241797938</v>
      </c>
      <c r="G40" s="58">
        <f>'Indicator Data'!F42/'Indicator Data'!$BC42</f>
        <v>5.0982324195895982E-2</v>
      </c>
      <c r="H40" s="58">
        <f t="shared" si="0"/>
        <v>0.35856086225796369</v>
      </c>
      <c r="I40" s="4">
        <f t="shared" si="1"/>
        <v>9</v>
      </c>
      <c r="J40" s="4">
        <f>ROUND(IF('Indicator Data'!I42=0,0,IF(LOG('Indicator Data'!I42)&gt;J$139,10,IF(LOG('Indicator Data'!I42)&lt;J$140,0,10-(J$139-LOG('Indicator Data'!I42))/(J$139-J$140)*10))),1)</f>
        <v>10</v>
      </c>
      <c r="K40" s="58">
        <f>'Indicator Data'!G42/'Indicator Data'!$BC42</f>
        <v>1.2405858974204423E-2</v>
      </c>
      <c r="L40" s="58">
        <f>'Indicator Data'!I42/'Indicator Data'!$BD42</f>
        <v>8.9850993377483448E-3</v>
      </c>
      <c r="M40" s="4">
        <f t="shared" si="2"/>
        <v>8.3000000000000007</v>
      </c>
      <c r="N40" s="4">
        <f t="shared" si="3"/>
        <v>3</v>
      </c>
      <c r="O40" s="4">
        <f>ROUND(IF('Indicator Data'!J42=0,0,IF('Indicator Data'!J42&gt;O$139,10,IF('Indicator Data'!J42&lt;O$140,0,10-(O$139-'Indicator Data'!J42)/(O$139-O$140)*10))),1)</f>
        <v>5.4</v>
      </c>
      <c r="P40" s="154">
        <f t="shared" si="4"/>
        <v>8.1</v>
      </c>
      <c r="Q40" s="154">
        <f t="shared" si="5"/>
        <v>6.8</v>
      </c>
      <c r="R40" s="4">
        <f>IF('Indicator Data'!H42="No data","x",ROUND(IF('Indicator Data'!H42=0,0,IF('Indicator Data'!H42&gt;R$139,10,IF('Indicator Data'!H42&lt;R$140,0,10-(R$139-'Indicator Data'!H42)/(R$139-R$140)*10))),1))</f>
        <v>4.3</v>
      </c>
      <c r="S40" s="6">
        <f t="shared" si="6"/>
        <v>1.7</v>
      </c>
      <c r="T40" s="6">
        <f t="shared" si="7"/>
        <v>8.4</v>
      </c>
      <c r="U40" s="6">
        <f t="shared" si="8"/>
        <v>9</v>
      </c>
      <c r="V40" s="6">
        <f t="shared" si="9"/>
        <v>5.6</v>
      </c>
      <c r="W40" s="14">
        <f t="shared" si="10"/>
        <v>7</v>
      </c>
      <c r="X40" s="4">
        <f>ROUND(IF('Indicator Data'!M42=0,0,IF('Indicator Data'!M42&gt;X$139,10,IF('Indicator Data'!M42&lt;X$140,0,10-(X$139-'Indicator Data'!M42)/(X$139-X$140)*10))),1)</f>
        <v>9.9</v>
      </c>
      <c r="Y40" s="4">
        <f>ROUND(IF('Indicator Data'!N42=0,0,IF('Indicator Data'!N42&gt;Y$139,10,IF('Indicator Data'!N42&lt;Y$140,0,10-(Y$139-'Indicator Data'!N42)/(Y$139-Y$140)*10))),1)</f>
        <v>10</v>
      </c>
      <c r="Z40" s="6">
        <f t="shared" si="11"/>
        <v>10</v>
      </c>
      <c r="AA40" s="6">
        <f>IF('Indicator Data'!K42=5,10,IF('Indicator Data'!K42=4,8,IF('Indicator Data'!K42=3,5,IF('Indicator Data'!K42=2,2,IF('Indicator Data'!K42=1,1,0)))))</f>
        <v>5</v>
      </c>
      <c r="AB40" s="194">
        <f>IF('Indicator Data'!L42="No data","x",IF('Indicator Data'!L42&gt;1000,10,IF('Indicator Data'!L42&gt;=500,9,IF('Indicator Data'!L42&gt;=240,8,IF('Indicator Data'!L42&gt;=120,7,IF('Indicator Data'!L42&gt;=60,6,IF('Indicator Data'!L42&gt;=20,5,IF('Indicator Data'!L42&gt;=1,4,0))))))))</f>
        <v>5</v>
      </c>
      <c r="AC40" s="6">
        <f t="shared" si="12"/>
        <v>5</v>
      </c>
      <c r="AD40" s="7">
        <f t="shared" si="13"/>
        <v>7.5</v>
      </c>
    </row>
    <row r="41" spans="1:30" s="11" customFormat="1" x14ac:dyDescent="0.25">
      <c r="A41" s="11" t="s">
        <v>354</v>
      </c>
      <c r="B41" s="30" t="s">
        <v>8</v>
      </c>
      <c r="C41" s="30" t="s">
        <v>482</v>
      </c>
      <c r="D41" s="4">
        <f>ROUND(IF('Indicator Data'!G43=0,0,IF(LOG('Indicator Data'!G43)&gt;D$139,10,IF(LOG('Indicator Data'!G43)&lt;D$140,0,10-(D$139-LOG('Indicator Data'!G43))/(D$139-D$140)*10))),1)</f>
        <v>6.1</v>
      </c>
      <c r="E41" s="4">
        <f>IF('Indicator Data'!D43="No data","x",ROUND(IF(('Indicator Data'!D43)&gt;E$139,10,IF(('Indicator Data'!D43)&lt;E$140,0,10-(E$139-('Indicator Data'!D43))/(E$139-E$140)*10)),1))</f>
        <v>0.8</v>
      </c>
      <c r="F41" s="58">
        <f>'Indicator Data'!E43/'Indicator Data'!$BC43</f>
        <v>0.27650677910094162</v>
      </c>
      <c r="G41" s="58">
        <f>'Indicator Data'!F43/'Indicator Data'!$BC43</f>
        <v>0.147370237880069</v>
      </c>
      <c r="H41" s="58">
        <f t="shared" si="0"/>
        <v>0.17509594902048806</v>
      </c>
      <c r="I41" s="4">
        <f t="shared" si="1"/>
        <v>4.4000000000000004</v>
      </c>
      <c r="J41" s="4">
        <f>ROUND(IF('Indicator Data'!I43=0,0,IF(LOG('Indicator Data'!I43)&gt;J$139,10,IF(LOG('Indicator Data'!I43)&lt;J$140,0,10-(J$139-LOG('Indicator Data'!I43))/(J$139-J$140)*10))),1)</f>
        <v>10</v>
      </c>
      <c r="K41" s="58">
        <f>'Indicator Data'!G43/'Indicator Data'!$BC43</f>
        <v>2.140663676753959E-3</v>
      </c>
      <c r="L41" s="58">
        <f>'Indicator Data'!I43/'Indicator Data'!$BD43</f>
        <v>8.9850993377483448E-3</v>
      </c>
      <c r="M41" s="4">
        <f t="shared" si="2"/>
        <v>1.4</v>
      </c>
      <c r="N41" s="4">
        <f t="shared" si="3"/>
        <v>3</v>
      </c>
      <c r="O41" s="4">
        <f>ROUND(IF('Indicator Data'!J43=0,0,IF('Indicator Data'!J43&gt;O$139,10,IF('Indicator Data'!J43&lt;O$140,0,10-(O$139-'Indicator Data'!J43)/(O$139-O$140)*10))),1)</f>
        <v>5.4</v>
      </c>
      <c r="P41" s="154">
        <f t="shared" si="4"/>
        <v>8.1</v>
      </c>
      <c r="Q41" s="154">
        <f t="shared" si="5"/>
        <v>6.8</v>
      </c>
      <c r="R41" s="4">
        <f>IF('Indicator Data'!H43="No data","x",ROUND(IF('Indicator Data'!H43=0,0,IF('Indicator Data'!H43&gt;R$139,10,IF('Indicator Data'!H43&lt;R$140,0,10-(R$139-'Indicator Data'!H43)/(R$139-R$140)*10))),1))</f>
        <v>2</v>
      </c>
      <c r="S41" s="6">
        <f t="shared" si="6"/>
        <v>0.8</v>
      </c>
      <c r="T41" s="6">
        <f t="shared" si="7"/>
        <v>4.0999999999999996</v>
      </c>
      <c r="U41" s="6">
        <f t="shared" si="8"/>
        <v>4.4000000000000004</v>
      </c>
      <c r="V41" s="6">
        <f t="shared" si="9"/>
        <v>4.4000000000000004</v>
      </c>
      <c r="W41" s="14">
        <f t="shared" si="10"/>
        <v>3.6</v>
      </c>
      <c r="X41" s="4">
        <f>ROUND(IF('Indicator Data'!M43=0,0,IF('Indicator Data'!M43&gt;X$139,10,IF('Indicator Data'!M43&lt;X$140,0,10-(X$139-'Indicator Data'!M43)/(X$139-X$140)*10))),1)</f>
        <v>9.9</v>
      </c>
      <c r="Y41" s="4">
        <f>ROUND(IF('Indicator Data'!N43=0,0,IF('Indicator Data'!N43&gt;Y$139,10,IF('Indicator Data'!N43&lt;Y$140,0,10-(Y$139-'Indicator Data'!N43)/(Y$139-Y$140)*10))),1)</f>
        <v>10</v>
      </c>
      <c r="Z41" s="6">
        <f t="shared" si="11"/>
        <v>10</v>
      </c>
      <c r="AA41" s="6">
        <f>IF('Indicator Data'!K43=5,10,IF('Indicator Data'!K43=4,8,IF('Indicator Data'!K43=3,5,IF('Indicator Data'!K43=2,2,IF('Indicator Data'!K43=1,1,0)))))</f>
        <v>0</v>
      </c>
      <c r="AB41" s="194">
        <f>IF('Indicator Data'!L43="No data","x",IF('Indicator Data'!L43&gt;1000,10,IF('Indicator Data'!L43&gt;=500,9,IF('Indicator Data'!L43&gt;=240,8,IF('Indicator Data'!L43&gt;=120,7,IF('Indicator Data'!L43&gt;=60,6,IF('Indicator Data'!L43&gt;=20,5,IF('Indicator Data'!L43&gt;=1,4,0))))))))</f>
        <v>0</v>
      </c>
      <c r="AC41" s="6">
        <f t="shared" si="12"/>
        <v>0</v>
      </c>
      <c r="AD41" s="7">
        <f t="shared" si="13"/>
        <v>5</v>
      </c>
    </row>
    <row r="42" spans="1:30" s="11" customFormat="1" x14ac:dyDescent="0.25">
      <c r="A42" s="11" t="s">
        <v>357</v>
      </c>
      <c r="B42" s="30" t="s">
        <v>8</v>
      </c>
      <c r="C42" s="30" t="s">
        <v>485</v>
      </c>
      <c r="D42" s="4">
        <f>ROUND(IF('Indicator Data'!G44=0,0,IF(LOG('Indicator Data'!G44)&gt;D$139,10,IF(LOG('Indicator Data'!G44)&lt;D$140,0,10-(D$139-LOG('Indicator Data'!G44))/(D$139-D$140)*10))),1)</f>
        <v>7.4</v>
      </c>
      <c r="E42" s="4">
        <f>IF('Indicator Data'!D44="No data","x",ROUND(IF(('Indicator Data'!D44)&gt;E$139,10,IF(('Indicator Data'!D44)&lt;E$140,0,10-(E$139-('Indicator Data'!D44))/(E$139-E$140)*10)),1))</f>
        <v>5</v>
      </c>
      <c r="F42" s="58">
        <f>'Indicator Data'!E44/'Indicator Data'!$BC44</f>
        <v>0.35561409125198845</v>
      </c>
      <c r="G42" s="58">
        <f>'Indicator Data'!F44/'Indicator Data'!$BC44</f>
        <v>8.2007300450862894E-2</v>
      </c>
      <c r="H42" s="58">
        <f t="shared" si="0"/>
        <v>0.19830887073870995</v>
      </c>
      <c r="I42" s="4">
        <f t="shared" si="1"/>
        <v>5</v>
      </c>
      <c r="J42" s="4">
        <f>ROUND(IF('Indicator Data'!I44=0,0,IF(LOG('Indicator Data'!I44)&gt;J$139,10,IF(LOG('Indicator Data'!I44)&lt;J$140,0,10-(J$139-LOG('Indicator Data'!I44))/(J$139-J$140)*10))),1)</f>
        <v>10</v>
      </c>
      <c r="K42" s="58">
        <f>'Indicator Data'!G44/'Indicator Data'!$BC44</f>
        <v>1.9876595058858526E-2</v>
      </c>
      <c r="L42" s="58">
        <f>'Indicator Data'!I44/'Indicator Data'!$BD44</f>
        <v>8.9850993377483448E-3</v>
      </c>
      <c r="M42" s="4">
        <f t="shared" si="2"/>
        <v>10</v>
      </c>
      <c r="N42" s="4">
        <f t="shared" si="3"/>
        <v>3</v>
      </c>
      <c r="O42" s="4">
        <f>ROUND(IF('Indicator Data'!J44=0,0,IF('Indicator Data'!J44&gt;O$139,10,IF('Indicator Data'!J44&lt;O$140,0,10-(O$139-'Indicator Data'!J44)/(O$139-O$140)*10))),1)</f>
        <v>5.4</v>
      </c>
      <c r="P42" s="154">
        <f t="shared" si="4"/>
        <v>8.1</v>
      </c>
      <c r="Q42" s="154">
        <f t="shared" si="5"/>
        <v>6.8</v>
      </c>
      <c r="R42" s="4">
        <f>IF('Indicator Data'!H44="No data","x",ROUND(IF('Indicator Data'!H44=0,0,IF('Indicator Data'!H44&gt;R$139,10,IF('Indicator Data'!H44&lt;R$140,0,10-(R$139-'Indicator Data'!H44)/(R$139-R$140)*10))),1))</f>
        <v>6.3</v>
      </c>
      <c r="S42" s="6">
        <f t="shared" si="6"/>
        <v>5</v>
      </c>
      <c r="T42" s="6">
        <f t="shared" si="7"/>
        <v>9.1</v>
      </c>
      <c r="U42" s="6">
        <f t="shared" si="8"/>
        <v>5</v>
      </c>
      <c r="V42" s="6">
        <f t="shared" si="9"/>
        <v>6.6</v>
      </c>
      <c r="W42" s="14">
        <f t="shared" si="10"/>
        <v>6.8</v>
      </c>
      <c r="X42" s="4">
        <f>ROUND(IF('Indicator Data'!M44=0,0,IF('Indicator Data'!M44&gt;X$139,10,IF('Indicator Data'!M44&lt;X$140,0,10-(X$139-'Indicator Data'!M44)/(X$139-X$140)*10))),1)</f>
        <v>9.9</v>
      </c>
      <c r="Y42" s="4">
        <f>ROUND(IF('Indicator Data'!N44=0,0,IF('Indicator Data'!N44&gt;Y$139,10,IF('Indicator Data'!N44&lt;Y$140,0,10-(Y$139-'Indicator Data'!N44)/(Y$139-Y$140)*10))),1)</f>
        <v>10</v>
      </c>
      <c r="Z42" s="6">
        <f t="shared" si="11"/>
        <v>10</v>
      </c>
      <c r="AA42" s="6">
        <f>IF('Indicator Data'!K44=5,10,IF('Indicator Data'!K44=4,8,IF('Indicator Data'!K44=3,5,IF('Indicator Data'!K44=2,2,IF('Indicator Data'!K44=1,1,0)))))</f>
        <v>5</v>
      </c>
      <c r="AB42" s="194">
        <f>IF('Indicator Data'!L44="No data","x",IF('Indicator Data'!L44&gt;1000,10,IF('Indicator Data'!L44&gt;=500,9,IF('Indicator Data'!L44&gt;=240,8,IF('Indicator Data'!L44&gt;=120,7,IF('Indicator Data'!L44&gt;=60,6,IF('Indicator Data'!L44&gt;=20,5,IF('Indicator Data'!L44&gt;=1,4,0))))))))</f>
        <v>6</v>
      </c>
      <c r="AC42" s="6">
        <f t="shared" si="12"/>
        <v>6</v>
      </c>
      <c r="AD42" s="7">
        <f t="shared" si="13"/>
        <v>8</v>
      </c>
    </row>
    <row r="43" spans="1:30" s="11" customFormat="1" x14ac:dyDescent="0.25">
      <c r="A43" s="11" t="s">
        <v>367</v>
      </c>
      <c r="B43" s="30" t="s">
        <v>10</v>
      </c>
      <c r="C43" s="30" t="s">
        <v>495</v>
      </c>
      <c r="D43" s="4">
        <f>ROUND(IF('Indicator Data'!G45=0,0,IF(LOG('Indicator Data'!G45)&gt;D$139,10,IF(LOG('Indicator Data'!G45)&lt;D$140,0,10-(D$139-LOG('Indicator Data'!G45))/(D$139-D$140)*10))),1)</f>
        <v>1.4</v>
      </c>
      <c r="E43" s="4">
        <f>IF('Indicator Data'!D45="No data","x",ROUND(IF(('Indicator Data'!D45)&gt;E$139,10,IF(('Indicator Data'!D45)&lt;E$140,0,10-(E$139-('Indicator Data'!D45))/(E$139-E$140)*10)),1))</f>
        <v>2.9</v>
      </c>
      <c r="F43" s="58">
        <f>'Indicator Data'!E45/'Indicator Data'!$BC45</f>
        <v>1.8167293352920728E-2</v>
      </c>
      <c r="G43" s="58">
        <f>'Indicator Data'!F45/'Indicator Data'!$BC45</f>
        <v>0</v>
      </c>
      <c r="H43" s="58">
        <f t="shared" si="0"/>
        <v>9.0836466764603642E-3</v>
      </c>
      <c r="I43" s="4">
        <f t="shared" si="1"/>
        <v>0.2</v>
      </c>
      <c r="J43" s="4">
        <f>ROUND(IF('Indicator Data'!I45=0,0,IF(LOG('Indicator Data'!I45)&gt;J$139,10,IF(LOG('Indicator Data'!I45)&lt;J$140,0,10-(J$139-LOG('Indicator Data'!I45))/(J$139-J$140)*10))),1)</f>
        <v>9.9</v>
      </c>
      <c r="K43" s="58">
        <f>'Indicator Data'!G45/'Indicator Data'!$BC45</f>
        <v>3.8940915255145153E-3</v>
      </c>
      <c r="L43" s="58">
        <f>'Indicator Data'!I45/'Indicator Data'!$BD45</f>
        <v>2.4308895110502049E-2</v>
      </c>
      <c r="M43" s="4">
        <f t="shared" si="2"/>
        <v>2.6</v>
      </c>
      <c r="N43" s="4">
        <f t="shared" si="3"/>
        <v>8.1</v>
      </c>
      <c r="O43" s="4">
        <f>ROUND(IF('Indicator Data'!J45=0,0,IF('Indicator Data'!J45&gt;O$139,10,IF('Indicator Data'!J45&lt;O$140,0,10-(O$139-'Indicator Data'!J45)/(O$139-O$140)*10))),1)</f>
        <v>5.4</v>
      </c>
      <c r="P43" s="154">
        <f t="shared" si="4"/>
        <v>9.1999999999999993</v>
      </c>
      <c r="Q43" s="154">
        <f t="shared" si="5"/>
        <v>7.3</v>
      </c>
      <c r="R43" s="4" t="str">
        <f>IF('Indicator Data'!H45="No data","x",ROUND(IF('Indicator Data'!H45=0,0,IF('Indicator Data'!H45&gt;R$139,10,IF('Indicator Data'!H45&lt;R$140,0,10-(R$139-'Indicator Data'!H45)/(R$139-R$140)*10))),1))</f>
        <v>x</v>
      </c>
      <c r="S43" s="6">
        <f t="shared" si="6"/>
        <v>2.9</v>
      </c>
      <c r="T43" s="6">
        <f t="shared" si="7"/>
        <v>2</v>
      </c>
      <c r="U43" s="6">
        <f t="shared" si="8"/>
        <v>0.2</v>
      </c>
      <c r="V43" s="6">
        <f t="shared" si="9"/>
        <v>7.3</v>
      </c>
      <c r="W43" s="14">
        <f t="shared" si="10"/>
        <v>3.6</v>
      </c>
      <c r="X43" s="4">
        <f>ROUND(IF('Indicator Data'!M45=0,0,IF('Indicator Data'!M45&gt;X$139,10,IF('Indicator Data'!M45&lt;X$140,0,10-(X$139-'Indicator Data'!M45)/(X$139-X$140)*10))),1)</f>
        <v>6.3</v>
      </c>
      <c r="Y43" s="4">
        <f>ROUND(IF('Indicator Data'!N45=0,0,IF('Indicator Data'!N45&gt;Y$139,10,IF('Indicator Data'!N45&lt;Y$140,0,10-(Y$139-'Indicator Data'!N45)/(Y$139-Y$140)*10))),1)</f>
        <v>4.3</v>
      </c>
      <c r="Z43" s="6">
        <f t="shared" si="11"/>
        <v>5.4</v>
      </c>
      <c r="AA43" s="6">
        <f>IF('Indicator Data'!K45=5,10,IF('Indicator Data'!K45=4,8,IF('Indicator Data'!K45=3,5,IF('Indicator Data'!K45=2,2,IF('Indicator Data'!K45=1,1,0)))))</f>
        <v>0</v>
      </c>
      <c r="AB43" s="194">
        <f>IF('Indicator Data'!L45="No data","x",IF('Indicator Data'!L45&gt;1000,10,IF('Indicator Data'!L45&gt;=500,9,IF('Indicator Data'!L45&gt;=240,8,IF('Indicator Data'!L45&gt;=120,7,IF('Indicator Data'!L45&gt;=60,6,IF('Indicator Data'!L45&gt;=20,5,IF('Indicator Data'!L45&gt;=1,4,0))))))))</f>
        <v>0</v>
      </c>
      <c r="AC43" s="6">
        <f t="shared" si="12"/>
        <v>0</v>
      </c>
      <c r="AD43" s="7">
        <f t="shared" si="13"/>
        <v>2.7</v>
      </c>
    </row>
    <row r="44" spans="1:30" s="11" customFormat="1" x14ac:dyDescent="0.25">
      <c r="A44" s="11" t="s">
        <v>363</v>
      </c>
      <c r="B44" s="30" t="s">
        <v>10</v>
      </c>
      <c r="C44" s="30" t="s">
        <v>491</v>
      </c>
      <c r="D44" s="4">
        <f>ROUND(IF('Indicator Data'!G46=0,0,IF(LOG('Indicator Data'!G46)&gt;D$139,10,IF(LOG('Indicator Data'!G46)&lt;D$140,0,10-(D$139-LOG('Indicator Data'!G46))/(D$139-D$140)*10))),1)</f>
        <v>5.8</v>
      </c>
      <c r="E44" s="4">
        <f>IF('Indicator Data'!D46="No data","x",ROUND(IF(('Indicator Data'!D46)&gt;E$139,10,IF(('Indicator Data'!D46)&lt;E$140,0,10-(E$139-('Indicator Data'!D46))/(E$139-E$140)*10)),1))</f>
        <v>4.2</v>
      </c>
      <c r="F44" s="58">
        <f>'Indicator Data'!E46/'Indicator Data'!$BC46</f>
        <v>0.43328259815787518</v>
      </c>
      <c r="G44" s="58">
        <f>'Indicator Data'!F46/'Indicator Data'!$BC46</f>
        <v>0.22408144959974935</v>
      </c>
      <c r="H44" s="58">
        <f t="shared" si="0"/>
        <v>0.27266166147887494</v>
      </c>
      <c r="I44" s="4">
        <f t="shared" si="1"/>
        <v>6.8</v>
      </c>
      <c r="J44" s="4">
        <f>ROUND(IF('Indicator Data'!I46=0,0,IF(LOG('Indicator Data'!I46)&gt;J$139,10,IF(LOG('Indicator Data'!I46)&lt;J$140,0,10-(J$139-LOG('Indicator Data'!I46))/(J$139-J$140)*10))),1)</f>
        <v>9.9</v>
      </c>
      <c r="K44" s="58">
        <f>'Indicator Data'!G46/'Indicator Data'!$BC46</f>
        <v>1.5190462986309236E-2</v>
      </c>
      <c r="L44" s="58">
        <f>'Indicator Data'!I46/'Indicator Data'!$BD46</f>
        <v>2.4308895110502049E-2</v>
      </c>
      <c r="M44" s="4">
        <f t="shared" si="2"/>
        <v>10</v>
      </c>
      <c r="N44" s="4">
        <f t="shared" si="3"/>
        <v>8.1</v>
      </c>
      <c r="O44" s="4">
        <f>ROUND(IF('Indicator Data'!J46=0,0,IF('Indicator Data'!J46&gt;O$139,10,IF('Indicator Data'!J46&lt;O$140,0,10-(O$139-'Indicator Data'!J46)/(O$139-O$140)*10))),1)</f>
        <v>5.4</v>
      </c>
      <c r="P44" s="154">
        <f t="shared" si="4"/>
        <v>9.1999999999999993</v>
      </c>
      <c r="Q44" s="154">
        <f t="shared" si="5"/>
        <v>7.3</v>
      </c>
      <c r="R44" s="4">
        <f>IF('Indicator Data'!H46="No data","x",ROUND(IF('Indicator Data'!H46=0,0,IF('Indicator Data'!H46&gt;R$139,10,IF('Indicator Data'!H46&lt;R$140,0,10-(R$139-'Indicator Data'!H46)/(R$139-R$140)*10))),1))</f>
        <v>8.3000000000000007</v>
      </c>
      <c r="S44" s="6">
        <f t="shared" si="6"/>
        <v>4.2</v>
      </c>
      <c r="T44" s="6">
        <f t="shared" si="7"/>
        <v>8.6999999999999993</v>
      </c>
      <c r="U44" s="6">
        <f t="shared" si="8"/>
        <v>6.8</v>
      </c>
      <c r="V44" s="6">
        <f t="shared" si="9"/>
        <v>7.8</v>
      </c>
      <c r="W44" s="14">
        <f t="shared" si="10"/>
        <v>7.2</v>
      </c>
      <c r="X44" s="4">
        <f>ROUND(IF('Indicator Data'!M46=0,0,IF('Indicator Data'!M46&gt;X$139,10,IF('Indicator Data'!M46&lt;X$140,0,10-(X$139-'Indicator Data'!M46)/(X$139-X$140)*10))),1)</f>
        <v>6.3</v>
      </c>
      <c r="Y44" s="4">
        <f>ROUND(IF('Indicator Data'!N46=0,0,IF('Indicator Data'!N46&gt;Y$139,10,IF('Indicator Data'!N46&lt;Y$140,0,10-(Y$139-'Indicator Data'!N46)/(Y$139-Y$140)*10))),1)</f>
        <v>4.3</v>
      </c>
      <c r="Z44" s="6">
        <f t="shared" si="11"/>
        <v>5.4</v>
      </c>
      <c r="AA44" s="6">
        <f>IF('Indicator Data'!K46=5,10,IF('Indicator Data'!K46=4,8,IF('Indicator Data'!K46=3,5,IF('Indicator Data'!K46=2,2,IF('Indicator Data'!K46=1,1,0)))))</f>
        <v>0</v>
      </c>
      <c r="AB44" s="194">
        <f>IF('Indicator Data'!L46="No data","x",IF('Indicator Data'!L46&gt;1000,10,IF('Indicator Data'!L46&gt;=500,9,IF('Indicator Data'!L46&gt;=240,8,IF('Indicator Data'!L46&gt;=120,7,IF('Indicator Data'!L46&gt;=60,6,IF('Indicator Data'!L46&gt;=20,5,IF('Indicator Data'!L46&gt;=1,4,0))))))))</f>
        <v>0</v>
      </c>
      <c r="AC44" s="6">
        <f t="shared" si="12"/>
        <v>0</v>
      </c>
      <c r="AD44" s="7">
        <f t="shared" si="13"/>
        <v>2.7</v>
      </c>
    </row>
    <row r="45" spans="1:30" s="11" customFormat="1" x14ac:dyDescent="0.25">
      <c r="A45" s="11" t="s">
        <v>365</v>
      </c>
      <c r="B45" s="30" t="s">
        <v>10</v>
      </c>
      <c r="C45" s="30" t="s">
        <v>493</v>
      </c>
      <c r="D45" s="4">
        <f>ROUND(IF('Indicator Data'!G47=0,0,IF(LOG('Indicator Data'!G47)&gt;D$139,10,IF(LOG('Indicator Data'!G47)&lt;D$140,0,10-(D$139-LOG('Indicator Data'!G47))/(D$139-D$140)*10))),1)</f>
        <v>6.2</v>
      </c>
      <c r="E45" s="4">
        <f>IF('Indicator Data'!D47="No data","x",ROUND(IF(('Indicator Data'!D47)&gt;E$139,10,IF(('Indicator Data'!D47)&lt;E$140,0,10-(E$139-('Indicator Data'!D47))/(E$139-E$140)*10)),1))</f>
        <v>3.8</v>
      </c>
      <c r="F45" s="58">
        <f>'Indicator Data'!E47/'Indicator Data'!$BC47</f>
        <v>0.22421687134582705</v>
      </c>
      <c r="G45" s="58">
        <f>'Indicator Data'!F47/'Indicator Data'!$BC47</f>
        <v>0.10912882369158149</v>
      </c>
      <c r="H45" s="58">
        <f t="shared" si="0"/>
        <v>0.13939064159580888</v>
      </c>
      <c r="I45" s="4">
        <f t="shared" si="1"/>
        <v>3.5</v>
      </c>
      <c r="J45" s="4">
        <f>ROUND(IF('Indicator Data'!I47=0,0,IF(LOG('Indicator Data'!I47)&gt;J$139,10,IF(LOG('Indicator Data'!I47)&lt;J$140,0,10-(J$139-LOG('Indicator Data'!I47))/(J$139-J$140)*10))),1)</f>
        <v>9.9</v>
      </c>
      <c r="K45" s="58">
        <f>'Indicator Data'!G47/'Indicator Data'!$BC47</f>
        <v>2.1231794302869322E-2</v>
      </c>
      <c r="L45" s="58">
        <f>'Indicator Data'!I47/'Indicator Data'!$BD47</f>
        <v>2.4308895110502049E-2</v>
      </c>
      <c r="M45" s="4">
        <f t="shared" si="2"/>
        <v>10</v>
      </c>
      <c r="N45" s="4">
        <f t="shared" si="3"/>
        <v>8.1</v>
      </c>
      <c r="O45" s="4">
        <f>ROUND(IF('Indicator Data'!J47=0,0,IF('Indicator Data'!J47&gt;O$139,10,IF('Indicator Data'!J47&lt;O$140,0,10-(O$139-'Indicator Data'!J47)/(O$139-O$140)*10))),1)</f>
        <v>5.4</v>
      </c>
      <c r="P45" s="154">
        <f t="shared" si="4"/>
        <v>9.1999999999999993</v>
      </c>
      <c r="Q45" s="154">
        <f t="shared" si="5"/>
        <v>7.3</v>
      </c>
      <c r="R45" s="4">
        <f>IF('Indicator Data'!H47="No data","x",ROUND(IF('Indicator Data'!H47=0,0,IF('Indicator Data'!H47&gt;R$139,10,IF('Indicator Data'!H47&lt;R$140,0,10-(R$139-'Indicator Data'!H47)/(R$139-R$140)*10))),1))</f>
        <v>8.3000000000000007</v>
      </c>
      <c r="S45" s="6">
        <f t="shared" si="6"/>
        <v>3.8</v>
      </c>
      <c r="T45" s="6">
        <f t="shared" si="7"/>
        <v>8.8000000000000007</v>
      </c>
      <c r="U45" s="6">
        <f t="shared" si="8"/>
        <v>3.5</v>
      </c>
      <c r="V45" s="6">
        <f t="shared" si="9"/>
        <v>7.8</v>
      </c>
      <c r="W45" s="14">
        <f t="shared" si="10"/>
        <v>6.6</v>
      </c>
      <c r="X45" s="4">
        <f>ROUND(IF('Indicator Data'!M47=0,0,IF('Indicator Data'!M47&gt;X$139,10,IF('Indicator Data'!M47&lt;X$140,0,10-(X$139-'Indicator Data'!M47)/(X$139-X$140)*10))),1)</f>
        <v>6.3</v>
      </c>
      <c r="Y45" s="4">
        <f>ROUND(IF('Indicator Data'!N47=0,0,IF('Indicator Data'!N47&gt;Y$139,10,IF('Indicator Data'!N47&lt;Y$140,0,10-(Y$139-'Indicator Data'!N47)/(Y$139-Y$140)*10))),1)</f>
        <v>4.3</v>
      </c>
      <c r="Z45" s="6">
        <f t="shared" si="11"/>
        <v>5.4</v>
      </c>
      <c r="AA45" s="6">
        <f>IF('Indicator Data'!K47=5,10,IF('Indicator Data'!K47=4,8,IF('Indicator Data'!K47=3,5,IF('Indicator Data'!K47=2,2,IF('Indicator Data'!K47=1,1,0)))))</f>
        <v>0</v>
      </c>
      <c r="AB45" s="194">
        <f>IF('Indicator Data'!L47="No data","x",IF('Indicator Data'!L47&gt;1000,10,IF('Indicator Data'!L47&gt;=500,9,IF('Indicator Data'!L47&gt;=240,8,IF('Indicator Data'!L47&gt;=120,7,IF('Indicator Data'!L47&gt;=60,6,IF('Indicator Data'!L47&gt;=20,5,IF('Indicator Data'!L47&gt;=1,4,0))))))))</f>
        <v>0</v>
      </c>
      <c r="AC45" s="6">
        <f t="shared" si="12"/>
        <v>0</v>
      </c>
      <c r="AD45" s="7">
        <f t="shared" si="13"/>
        <v>2.7</v>
      </c>
    </row>
    <row r="46" spans="1:30" s="11" customFormat="1" x14ac:dyDescent="0.25">
      <c r="A46" s="11" t="s">
        <v>368</v>
      </c>
      <c r="B46" s="30" t="s">
        <v>10</v>
      </c>
      <c r="C46" s="30" t="s">
        <v>496</v>
      </c>
      <c r="D46" s="4">
        <f>ROUND(IF('Indicator Data'!G48=0,0,IF(LOG('Indicator Data'!G48)&gt;D$139,10,IF(LOG('Indicator Data'!G48)&lt;D$140,0,10-(D$139-LOG('Indicator Data'!G48))/(D$139-D$140)*10))),1)</f>
        <v>0</v>
      </c>
      <c r="E46" s="4">
        <f>IF('Indicator Data'!D48="No data","x",ROUND(IF(('Indicator Data'!D48)&gt;E$139,10,IF(('Indicator Data'!D48)&lt;E$140,0,10-(E$139-('Indicator Data'!D48))/(E$139-E$140)*10)),1))</f>
        <v>1.3</v>
      </c>
      <c r="F46" s="58">
        <f>'Indicator Data'!E48/'Indicator Data'!$BC48</f>
        <v>0</v>
      </c>
      <c r="G46" s="58">
        <f>'Indicator Data'!F48/'Indicator Data'!$BC48</f>
        <v>0</v>
      </c>
      <c r="H46" s="58">
        <f t="shared" si="0"/>
        <v>0</v>
      </c>
      <c r="I46" s="4">
        <f t="shared" si="1"/>
        <v>0</v>
      </c>
      <c r="J46" s="4">
        <f>ROUND(IF('Indicator Data'!I48=0,0,IF(LOG('Indicator Data'!I48)&gt;J$139,10,IF(LOG('Indicator Data'!I48)&lt;J$140,0,10-(J$139-LOG('Indicator Data'!I48))/(J$139-J$140)*10))),1)</f>
        <v>9.9</v>
      </c>
      <c r="K46" s="58">
        <f>'Indicator Data'!G48/'Indicator Data'!$BC48</f>
        <v>0</v>
      </c>
      <c r="L46" s="58">
        <f>'Indicator Data'!I48/'Indicator Data'!$BD48</f>
        <v>2.4308895110502049E-2</v>
      </c>
      <c r="M46" s="4">
        <f t="shared" si="2"/>
        <v>0</v>
      </c>
      <c r="N46" s="4">
        <f t="shared" si="3"/>
        <v>8.1</v>
      </c>
      <c r="O46" s="4">
        <f>ROUND(IF('Indicator Data'!J48=0,0,IF('Indicator Data'!J48&gt;O$139,10,IF('Indicator Data'!J48&lt;O$140,0,10-(O$139-'Indicator Data'!J48)/(O$139-O$140)*10))),1)</f>
        <v>5.4</v>
      </c>
      <c r="P46" s="154">
        <f t="shared" si="4"/>
        <v>9.1999999999999993</v>
      </c>
      <c r="Q46" s="154">
        <f t="shared" si="5"/>
        <v>7.3</v>
      </c>
      <c r="R46" s="4" t="str">
        <f>IF('Indicator Data'!H48="No data","x",ROUND(IF('Indicator Data'!H48=0,0,IF('Indicator Data'!H48&gt;R$139,10,IF('Indicator Data'!H48&lt;R$140,0,10-(R$139-'Indicator Data'!H48)/(R$139-R$140)*10))),1))</f>
        <v>x</v>
      </c>
      <c r="S46" s="6">
        <f t="shared" si="6"/>
        <v>1.3</v>
      </c>
      <c r="T46" s="6">
        <f t="shared" si="7"/>
        <v>0</v>
      </c>
      <c r="U46" s="6">
        <f t="shared" si="8"/>
        <v>0</v>
      </c>
      <c r="V46" s="6">
        <f t="shared" si="9"/>
        <v>7.3</v>
      </c>
      <c r="W46" s="14">
        <f t="shared" si="10"/>
        <v>2.9</v>
      </c>
      <c r="X46" s="4">
        <f>ROUND(IF('Indicator Data'!M48=0,0,IF('Indicator Data'!M48&gt;X$139,10,IF('Indicator Data'!M48&lt;X$140,0,10-(X$139-'Indicator Data'!M48)/(X$139-X$140)*10))),1)</f>
        <v>6.3</v>
      </c>
      <c r="Y46" s="4">
        <f>ROUND(IF('Indicator Data'!N48=0,0,IF('Indicator Data'!N48&gt;Y$139,10,IF('Indicator Data'!N48&lt;Y$140,0,10-(Y$139-'Indicator Data'!N48)/(Y$139-Y$140)*10))),1)</f>
        <v>4.3</v>
      </c>
      <c r="Z46" s="6">
        <f t="shared" si="11"/>
        <v>5.4</v>
      </c>
      <c r="AA46" s="6">
        <f>IF('Indicator Data'!K48=5,10,IF('Indicator Data'!K48=4,8,IF('Indicator Data'!K48=3,5,IF('Indicator Data'!K48=2,2,IF('Indicator Data'!K48=1,1,0)))))</f>
        <v>0</v>
      </c>
      <c r="AB46" s="194">
        <f>IF('Indicator Data'!L48="No data","x",IF('Indicator Data'!L48&gt;1000,10,IF('Indicator Data'!L48&gt;=500,9,IF('Indicator Data'!L48&gt;=240,8,IF('Indicator Data'!L48&gt;=120,7,IF('Indicator Data'!L48&gt;=60,6,IF('Indicator Data'!L48&gt;=20,5,IF('Indicator Data'!L48&gt;=1,4,0))))))))</f>
        <v>0</v>
      </c>
      <c r="AC46" s="6">
        <f t="shared" si="12"/>
        <v>0</v>
      </c>
      <c r="AD46" s="7">
        <f t="shared" si="13"/>
        <v>2.7</v>
      </c>
    </row>
    <row r="47" spans="1:30" s="11" customFormat="1" x14ac:dyDescent="0.25">
      <c r="A47" s="11" t="s">
        <v>364</v>
      </c>
      <c r="B47" s="30" t="s">
        <v>10</v>
      </c>
      <c r="C47" s="30" t="s">
        <v>492</v>
      </c>
      <c r="D47" s="4">
        <f>ROUND(IF('Indicator Data'!G49=0,0,IF(LOG('Indicator Data'!G49)&gt;D$139,10,IF(LOG('Indicator Data'!G49)&lt;D$140,0,10-(D$139-LOG('Indicator Data'!G49))/(D$139-D$140)*10))),1)</f>
        <v>6.2</v>
      </c>
      <c r="E47" s="4">
        <f>IF('Indicator Data'!D49="No data","x",ROUND(IF(('Indicator Data'!D49)&gt;E$139,10,IF(('Indicator Data'!D49)&lt;E$140,0,10-(E$139-('Indicator Data'!D49))/(E$139-E$140)*10)),1))</f>
        <v>4.2</v>
      </c>
      <c r="F47" s="58">
        <f>'Indicator Data'!E49/'Indicator Data'!$BC49</f>
        <v>0.337656303185356</v>
      </c>
      <c r="G47" s="58">
        <f>'Indicator Data'!F49/'Indicator Data'!$BC49</f>
        <v>0.2493872276303592</v>
      </c>
      <c r="H47" s="58">
        <f t="shared" si="0"/>
        <v>0.23117495850026781</v>
      </c>
      <c r="I47" s="4">
        <f t="shared" si="1"/>
        <v>5.8</v>
      </c>
      <c r="J47" s="4">
        <f>ROUND(IF('Indicator Data'!I49=0,0,IF(LOG('Indicator Data'!I49)&gt;J$139,10,IF(LOG('Indicator Data'!I49)&lt;J$140,0,10-(J$139-LOG('Indicator Data'!I49))/(J$139-J$140)*10))),1)</f>
        <v>9.9</v>
      </c>
      <c r="K47" s="58">
        <f>'Indicator Data'!G49/'Indicator Data'!$BC49</f>
        <v>1.8654165666638356E-2</v>
      </c>
      <c r="L47" s="58">
        <f>'Indicator Data'!I49/'Indicator Data'!$BD49</f>
        <v>2.4308895110502049E-2</v>
      </c>
      <c r="M47" s="4">
        <f t="shared" si="2"/>
        <v>10</v>
      </c>
      <c r="N47" s="4">
        <f t="shared" si="3"/>
        <v>8.1</v>
      </c>
      <c r="O47" s="4">
        <f>ROUND(IF('Indicator Data'!J49=0,0,IF('Indicator Data'!J49&gt;O$139,10,IF('Indicator Data'!J49&lt;O$140,0,10-(O$139-'Indicator Data'!J49)/(O$139-O$140)*10))),1)</f>
        <v>5.4</v>
      </c>
      <c r="P47" s="154">
        <f t="shared" si="4"/>
        <v>9.1999999999999993</v>
      </c>
      <c r="Q47" s="154">
        <f t="shared" si="5"/>
        <v>7.3</v>
      </c>
      <c r="R47" s="4">
        <f>IF('Indicator Data'!H49="No data","x",ROUND(IF('Indicator Data'!H49=0,0,IF('Indicator Data'!H49&gt;R$139,10,IF('Indicator Data'!H49&lt;R$140,0,10-(R$139-'Indicator Data'!H49)/(R$139-R$140)*10))),1))</f>
        <v>9.3000000000000007</v>
      </c>
      <c r="S47" s="6">
        <f t="shared" si="6"/>
        <v>4.2</v>
      </c>
      <c r="T47" s="6">
        <f t="shared" si="7"/>
        <v>8.8000000000000007</v>
      </c>
      <c r="U47" s="6">
        <f t="shared" si="8"/>
        <v>5.8</v>
      </c>
      <c r="V47" s="6">
        <f t="shared" si="9"/>
        <v>8.3000000000000007</v>
      </c>
      <c r="W47" s="14">
        <f t="shared" si="10"/>
        <v>7.2</v>
      </c>
      <c r="X47" s="4">
        <f>ROUND(IF('Indicator Data'!M49=0,0,IF('Indicator Data'!M49&gt;X$139,10,IF('Indicator Data'!M49&lt;X$140,0,10-(X$139-'Indicator Data'!M49)/(X$139-X$140)*10))),1)</f>
        <v>6.3</v>
      </c>
      <c r="Y47" s="4">
        <f>ROUND(IF('Indicator Data'!N49=0,0,IF('Indicator Data'!N49&gt;Y$139,10,IF('Indicator Data'!N49&lt;Y$140,0,10-(Y$139-'Indicator Data'!N49)/(Y$139-Y$140)*10))),1)</f>
        <v>4.3</v>
      </c>
      <c r="Z47" s="6">
        <f t="shared" si="11"/>
        <v>5.4</v>
      </c>
      <c r="AA47" s="6">
        <f>IF('Indicator Data'!K49=5,10,IF('Indicator Data'!K49=4,8,IF('Indicator Data'!K49=3,5,IF('Indicator Data'!K49=2,2,IF('Indicator Data'!K49=1,1,0)))))</f>
        <v>0</v>
      </c>
      <c r="AB47" s="194">
        <f>IF('Indicator Data'!L49="No data","x",IF('Indicator Data'!L49&gt;1000,10,IF('Indicator Data'!L49&gt;=500,9,IF('Indicator Data'!L49&gt;=240,8,IF('Indicator Data'!L49&gt;=120,7,IF('Indicator Data'!L49&gt;=60,6,IF('Indicator Data'!L49&gt;=20,5,IF('Indicator Data'!L49&gt;=1,4,0))))))))</f>
        <v>0</v>
      </c>
      <c r="AC47" s="6">
        <f t="shared" si="12"/>
        <v>0</v>
      </c>
      <c r="AD47" s="7">
        <f t="shared" si="13"/>
        <v>2.7</v>
      </c>
    </row>
    <row r="48" spans="1:30" s="11" customFormat="1" x14ac:dyDescent="0.25">
      <c r="A48" s="11" t="s">
        <v>370</v>
      </c>
      <c r="B48" s="30" t="s">
        <v>10</v>
      </c>
      <c r="C48" s="30" t="s">
        <v>498</v>
      </c>
      <c r="D48" s="4">
        <f>ROUND(IF('Indicator Data'!G50=0,0,IF(LOG('Indicator Data'!G50)&gt;D$139,10,IF(LOG('Indicator Data'!G50)&lt;D$140,0,10-(D$139-LOG('Indicator Data'!G50))/(D$139-D$140)*10))),1)</f>
        <v>5.7</v>
      </c>
      <c r="E48" s="4">
        <f>IF('Indicator Data'!D50="No data","x",ROUND(IF(('Indicator Data'!D50)&gt;E$139,10,IF(('Indicator Data'!D50)&lt;E$140,0,10-(E$139-('Indicator Data'!D50))/(E$139-E$140)*10)),1))</f>
        <v>5</v>
      </c>
      <c r="F48" s="58">
        <f>'Indicator Data'!E50/'Indicator Data'!$BC50</f>
        <v>0.49602308571079212</v>
      </c>
      <c r="G48" s="58">
        <f>'Indicator Data'!F50/'Indicator Data'!$BC50</f>
        <v>0.10955927889936626</v>
      </c>
      <c r="H48" s="58">
        <f t="shared" si="0"/>
        <v>0.27540136258023762</v>
      </c>
      <c r="I48" s="4">
        <f t="shared" si="1"/>
        <v>6.9</v>
      </c>
      <c r="J48" s="4">
        <f>ROUND(IF('Indicator Data'!I50=0,0,IF(LOG('Indicator Data'!I50)&gt;J$139,10,IF(LOG('Indicator Data'!I50)&lt;J$140,0,10-(J$139-LOG('Indicator Data'!I50))/(J$139-J$140)*10))),1)</f>
        <v>9.9</v>
      </c>
      <c r="K48" s="58">
        <f>'Indicator Data'!G50/'Indicator Data'!$BC50</f>
        <v>1.5299771924353625E-2</v>
      </c>
      <c r="L48" s="58">
        <f>'Indicator Data'!I50/'Indicator Data'!$BD50</f>
        <v>2.4308895110502049E-2</v>
      </c>
      <c r="M48" s="4">
        <f t="shared" si="2"/>
        <v>10</v>
      </c>
      <c r="N48" s="4">
        <f t="shared" si="3"/>
        <v>8.1</v>
      </c>
      <c r="O48" s="4">
        <f>ROUND(IF('Indicator Data'!J50=0,0,IF('Indicator Data'!J50&gt;O$139,10,IF('Indicator Data'!J50&lt;O$140,0,10-(O$139-'Indicator Data'!J50)/(O$139-O$140)*10))),1)</f>
        <v>5.4</v>
      </c>
      <c r="P48" s="154">
        <f t="shared" si="4"/>
        <v>9.1999999999999993</v>
      </c>
      <c r="Q48" s="154">
        <f t="shared" si="5"/>
        <v>7.3</v>
      </c>
      <c r="R48" s="4">
        <f>IF('Indicator Data'!H50="No data","x",ROUND(IF('Indicator Data'!H50=0,0,IF('Indicator Data'!H50&gt;R$139,10,IF('Indicator Data'!H50&lt;R$140,0,10-(R$139-'Indicator Data'!H50)/(R$139-R$140)*10))),1))</f>
        <v>3</v>
      </c>
      <c r="S48" s="6">
        <f t="shared" si="6"/>
        <v>5</v>
      </c>
      <c r="T48" s="6">
        <f t="shared" si="7"/>
        <v>8.6999999999999993</v>
      </c>
      <c r="U48" s="6">
        <f t="shared" si="8"/>
        <v>6.9</v>
      </c>
      <c r="V48" s="6">
        <f t="shared" si="9"/>
        <v>5.2</v>
      </c>
      <c r="W48" s="14">
        <f t="shared" si="10"/>
        <v>6.7</v>
      </c>
      <c r="X48" s="4">
        <f>ROUND(IF('Indicator Data'!M50=0,0,IF('Indicator Data'!M50&gt;X$139,10,IF('Indicator Data'!M50&lt;X$140,0,10-(X$139-'Indicator Data'!M50)/(X$139-X$140)*10))),1)</f>
        <v>6.3</v>
      </c>
      <c r="Y48" s="4">
        <f>ROUND(IF('Indicator Data'!N50=0,0,IF('Indicator Data'!N50&gt;Y$139,10,IF('Indicator Data'!N50&lt;Y$140,0,10-(Y$139-'Indicator Data'!N50)/(Y$139-Y$140)*10))),1)</f>
        <v>4.3</v>
      </c>
      <c r="Z48" s="6">
        <f t="shared" si="11"/>
        <v>5.4</v>
      </c>
      <c r="AA48" s="6">
        <f>IF('Indicator Data'!K50=5,10,IF('Indicator Data'!K50=4,8,IF('Indicator Data'!K50=3,5,IF('Indicator Data'!K50=2,2,IF('Indicator Data'!K50=1,1,0)))))</f>
        <v>0</v>
      </c>
      <c r="AB48" s="194">
        <f>IF('Indicator Data'!L50="No data","x",IF('Indicator Data'!L50&gt;1000,10,IF('Indicator Data'!L50&gt;=500,9,IF('Indicator Data'!L50&gt;=240,8,IF('Indicator Data'!L50&gt;=120,7,IF('Indicator Data'!L50&gt;=60,6,IF('Indicator Data'!L50&gt;=20,5,IF('Indicator Data'!L50&gt;=1,4,0))))))))</f>
        <v>0</v>
      </c>
      <c r="AC48" s="6">
        <f t="shared" si="12"/>
        <v>0</v>
      </c>
      <c r="AD48" s="7">
        <f t="shared" si="13"/>
        <v>2.7</v>
      </c>
    </row>
    <row r="49" spans="1:30" s="11" customFormat="1" x14ac:dyDescent="0.25">
      <c r="A49" s="11" t="s">
        <v>361</v>
      </c>
      <c r="B49" s="30" t="s">
        <v>10</v>
      </c>
      <c r="C49" s="30" t="s">
        <v>489</v>
      </c>
      <c r="D49" s="4">
        <f>ROUND(IF('Indicator Data'!G51=0,0,IF(LOG('Indicator Data'!G51)&gt;D$139,10,IF(LOG('Indicator Data'!G51)&lt;D$140,0,10-(D$139-LOG('Indicator Data'!G51))/(D$139-D$140)*10))),1)</f>
        <v>4.7</v>
      </c>
      <c r="E49" s="4">
        <f>IF('Indicator Data'!D51="No data","x",ROUND(IF(('Indicator Data'!D51)&gt;E$139,10,IF(('Indicator Data'!D51)&lt;E$140,0,10-(E$139-('Indicator Data'!D51))/(E$139-E$140)*10)),1))</f>
        <v>4.2</v>
      </c>
      <c r="F49" s="58">
        <f>'Indicator Data'!E51/'Indicator Data'!$BC51</f>
        <v>0.34768966212020647</v>
      </c>
      <c r="G49" s="58">
        <f>'Indicator Data'!F51/'Indicator Data'!$BC51</f>
        <v>2.9542692575198069E-2</v>
      </c>
      <c r="H49" s="58">
        <f t="shared" si="0"/>
        <v>0.18123050420390274</v>
      </c>
      <c r="I49" s="4">
        <f t="shared" si="1"/>
        <v>4.5</v>
      </c>
      <c r="J49" s="4">
        <f>ROUND(IF('Indicator Data'!I51=0,0,IF(LOG('Indicator Data'!I51)&gt;J$139,10,IF(LOG('Indicator Data'!I51)&lt;J$140,0,10-(J$139-LOG('Indicator Data'!I51))/(J$139-J$140)*10))),1)</f>
        <v>9.9</v>
      </c>
      <c r="K49" s="58">
        <f>'Indicator Data'!G51/'Indicator Data'!$BC51</f>
        <v>5.1398669467396275E-3</v>
      </c>
      <c r="L49" s="58">
        <f>'Indicator Data'!I51/'Indicator Data'!$BD51</f>
        <v>2.4308895110502049E-2</v>
      </c>
      <c r="M49" s="4">
        <f t="shared" si="2"/>
        <v>3.4</v>
      </c>
      <c r="N49" s="4">
        <f t="shared" si="3"/>
        <v>8.1</v>
      </c>
      <c r="O49" s="4">
        <f>ROUND(IF('Indicator Data'!J51=0,0,IF('Indicator Data'!J51&gt;O$139,10,IF('Indicator Data'!J51&lt;O$140,0,10-(O$139-'Indicator Data'!J51)/(O$139-O$140)*10))),1)</f>
        <v>5.4</v>
      </c>
      <c r="P49" s="154">
        <f t="shared" si="4"/>
        <v>9.1999999999999993</v>
      </c>
      <c r="Q49" s="154">
        <f t="shared" si="5"/>
        <v>7.3</v>
      </c>
      <c r="R49" s="4">
        <f>IF('Indicator Data'!H51="No data","x",ROUND(IF('Indicator Data'!H51=0,0,IF('Indicator Data'!H51&gt;R$139,10,IF('Indicator Data'!H51&lt;R$140,0,10-(R$139-'Indicator Data'!H51)/(R$139-R$140)*10))),1))</f>
        <v>4.3</v>
      </c>
      <c r="S49" s="6">
        <f t="shared" si="6"/>
        <v>4.2</v>
      </c>
      <c r="T49" s="6">
        <f t="shared" si="7"/>
        <v>4.0999999999999996</v>
      </c>
      <c r="U49" s="6">
        <f t="shared" si="8"/>
        <v>4.5</v>
      </c>
      <c r="V49" s="6">
        <f t="shared" si="9"/>
        <v>5.8</v>
      </c>
      <c r="W49" s="14">
        <f t="shared" si="10"/>
        <v>4.7</v>
      </c>
      <c r="X49" s="4">
        <f>ROUND(IF('Indicator Data'!M51=0,0,IF('Indicator Data'!M51&gt;X$139,10,IF('Indicator Data'!M51&lt;X$140,0,10-(X$139-'Indicator Data'!M51)/(X$139-X$140)*10))),1)</f>
        <v>6.3</v>
      </c>
      <c r="Y49" s="4">
        <f>ROUND(IF('Indicator Data'!N51=0,0,IF('Indicator Data'!N51&gt;Y$139,10,IF('Indicator Data'!N51&lt;Y$140,0,10-(Y$139-'Indicator Data'!N51)/(Y$139-Y$140)*10))),1)</f>
        <v>4.3</v>
      </c>
      <c r="Z49" s="6">
        <f t="shared" si="11"/>
        <v>5.4</v>
      </c>
      <c r="AA49" s="6">
        <f>IF('Indicator Data'!K51=5,10,IF('Indicator Data'!K51=4,8,IF('Indicator Data'!K51=3,5,IF('Indicator Data'!K51=2,2,IF('Indicator Data'!K51=1,1,0)))))</f>
        <v>0</v>
      </c>
      <c r="AB49" s="194">
        <f>IF('Indicator Data'!L51="No data","x",IF('Indicator Data'!L51&gt;1000,10,IF('Indicator Data'!L51&gt;=500,9,IF('Indicator Data'!L51&gt;=240,8,IF('Indicator Data'!L51&gt;=120,7,IF('Indicator Data'!L51&gt;=60,6,IF('Indicator Data'!L51&gt;=20,5,IF('Indicator Data'!L51&gt;=1,4,0))))))))</f>
        <v>0</v>
      </c>
      <c r="AC49" s="6">
        <f t="shared" si="12"/>
        <v>0</v>
      </c>
      <c r="AD49" s="7">
        <f t="shared" si="13"/>
        <v>2.7</v>
      </c>
    </row>
    <row r="50" spans="1:30" s="11" customFormat="1" x14ac:dyDescent="0.25">
      <c r="A50" s="11" t="s">
        <v>362</v>
      </c>
      <c r="B50" s="30" t="s">
        <v>10</v>
      </c>
      <c r="C50" s="30" t="s">
        <v>490</v>
      </c>
      <c r="D50" s="4">
        <f>ROUND(IF('Indicator Data'!G52=0,0,IF(LOG('Indicator Data'!G52)&gt;D$139,10,IF(LOG('Indicator Data'!G52)&lt;D$140,0,10-(D$139-LOG('Indicator Data'!G52))/(D$139-D$140)*10))),1)</f>
        <v>5.0999999999999996</v>
      </c>
      <c r="E50" s="4">
        <f>IF('Indicator Data'!D52="No data","x",ROUND(IF(('Indicator Data'!D52)&gt;E$139,10,IF(('Indicator Data'!D52)&lt;E$140,0,10-(E$139-('Indicator Data'!D52))/(E$139-E$140)*10)),1))</f>
        <v>3.8</v>
      </c>
      <c r="F50" s="58">
        <f>'Indicator Data'!E52/'Indicator Data'!$BC52</f>
        <v>0.33022380835342946</v>
      </c>
      <c r="G50" s="58">
        <f>'Indicator Data'!F52/'Indicator Data'!$BC52</f>
        <v>0.20906960133819216</v>
      </c>
      <c r="H50" s="58">
        <f t="shared" si="0"/>
        <v>0.21737930451126278</v>
      </c>
      <c r="I50" s="4">
        <f t="shared" si="1"/>
        <v>5.4</v>
      </c>
      <c r="J50" s="4">
        <f>ROUND(IF('Indicator Data'!I52=0,0,IF(LOG('Indicator Data'!I52)&gt;J$139,10,IF(LOG('Indicator Data'!I52)&lt;J$140,0,10-(J$139-LOG('Indicator Data'!I52))/(J$139-J$140)*10))),1)</f>
        <v>9.9</v>
      </c>
      <c r="K50" s="58">
        <f>'Indicator Data'!G52/'Indicator Data'!$BC52</f>
        <v>9.8758195201343792E-3</v>
      </c>
      <c r="L50" s="58">
        <f>'Indicator Data'!I52/'Indicator Data'!$BD52</f>
        <v>2.4308895110502049E-2</v>
      </c>
      <c r="M50" s="4">
        <f t="shared" si="2"/>
        <v>6.6</v>
      </c>
      <c r="N50" s="4">
        <f t="shared" si="3"/>
        <v>8.1</v>
      </c>
      <c r="O50" s="4">
        <f>ROUND(IF('Indicator Data'!J52=0,0,IF('Indicator Data'!J52&gt;O$139,10,IF('Indicator Data'!J52&lt;O$140,0,10-(O$139-'Indicator Data'!J52)/(O$139-O$140)*10))),1)</f>
        <v>5.4</v>
      </c>
      <c r="P50" s="154">
        <f t="shared" si="4"/>
        <v>9.1999999999999993</v>
      </c>
      <c r="Q50" s="154">
        <f t="shared" si="5"/>
        <v>7.3</v>
      </c>
      <c r="R50" s="4">
        <f>IF('Indicator Data'!H52="No data","x",ROUND(IF('Indicator Data'!H52=0,0,IF('Indicator Data'!H52&gt;R$139,10,IF('Indicator Data'!H52&lt;R$140,0,10-(R$139-'Indicator Data'!H52)/(R$139-R$140)*10))),1))</f>
        <v>7.3</v>
      </c>
      <c r="S50" s="6">
        <f t="shared" si="6"/>
        <v>3.8</v>
      </c>
      <c r="T50" s="6">
        <f t="shared" si="7"/>
        <v>5.9</v>
      </c>
      <c r="U50" s="6">
        <f t="shared" si="8"/>
        <v>5.4</v>
      </c>
      <c r="V50" s="6">
        <f t="shared" si="9"/>
        <v>7.3</v>
      </c>
      <c r="W50" s="14">
        <f t="shared" si="10"/>
        <v>5.7</v>
      </c>
      <c r="X50" s="4">
        <f>ROUND(IF('Indicator Data'!M52=0,0,IF('Indicator Data'!M52&gt;X$139,10,IF('Indicator Data'!M52&lt;X$140,0,10-(X$139-'Indicator Data'!M52)/(X$139-X$140)*10))),1)</f>
        <v>6.3</v>
      </c>
      <c r="Y50" s="4">
        <f>ROUND(IF('Indicator Data'!N52=0,0,IF('Indicator Data'!N52&gt;Y$139,10,IF('Indicator Data'!N52&lt;Y$140,0,10-(Y$139-'Indicator Data'!N52)/(Y$139-Y$140)*10))),1)</f>
        <v>4.3</v>
      </c>
      <c r="Z50" s="6">
        <f t="shared" si="11"/>
        <v>5.4</v>
      </c>
      <c r="AA50" s="6">
        <f>IF('Indicator Data'!K52=5,10,IF('Indicator Data'!K52=4,8,IF('Indicator Data'!K52=3,5,IF('Indicator Data'!K52=2,2,IF('Indicator Data'!K52=1,1,0)))))</f>
        <v>0</v>
      </c>
      <c r="AB50" s="194">
        <f>IF('Indicator Data'!L52="No data","x",IF('Indicator Data'!L52&gt;1000,10,IF('Indicator Data'!L52&gt;=500,9,IF('Indicator Data'!L52&gt;=240,8,IF('Indicator Data'!L52&gt;=120,7,IF('Indicator Data'!L52&gt;=60,6,IF('Indicator Data'!L52&gt;=20,5,IF('Indicator Data'!L52&gt;=1,4,0))))))))</f>
        <v>0</v>
      </c>
      <c r="AC50" s="6">
        <f t="shared" si="12"/>
        <v>0</v>
      </c>
      <c r="AD50" s="7">
        <f t="shared" si="13"/>
        <v>2.7</v>
      </c>
    </row>
    <row r="51" spans="1:30" s="11" customFormat="1" x14ac:dyDescent="0.25">
      <c r="A51" s="11" t="s">
        <v>372</v>
      </c>
      <c r="B51" s="30" t="s">
        <v>10</v>
      </c>
      <c r="C51" s="30" t="s">
        <v>500</v>
      </c>
      <c r="D51" s="4">
        <f>ROUND(IF('Indicator Data'!G53=0,0,IF(LOG('Indicator Data'!G53)&gt;D$139,10,IF(LOG('Indicator Data'!G53)&lt;D$140,0,10-(D$139-LOG('Indicator Data'!G53))/(D$139-D$140)*10))),1)</f>
        <v>0</v>
      </c>
      <c r="E51" s="4">
        <f>IF('Indicator Data'!D53="No data","x",ROUND(IF(('Indicator Data'!D53)&gt;E$139,10,IF(('Indicator Data'!D53)&lt;E$140,0,10-(E$139-('Indicator Data'!D53))/(E$139-E$140)*10)),1))</f>
        <v>1.7</v>
      </c>
      <c r="F51" s="58">
        <f>'Indicator Data'!E53/'Indicator Data'!$BC53</f>
        <v>0</v>
      </c>
      <c r="G51" s="58">
        <f>'Indicator Data'!F53/'Indicator Data'!$BC53</f>
        <v>0</v>
      </c>
      <c r="H51" s="58">
        <f t="shared" si="0"/>
        <v>0</v>
      </c>
      <c r="I51" s="4">
        <f t="shared" si="1"/>
        <v>0</v>
      </c>
      <c r="J51" s="4">
        <f>ROUND(IF('Indicator Data'!I53=0,0,IF(LOG('Indicator Data'!I53)&gt;J$139,10,IF(LOG('Indicator Data'!I53)&lt;J$140,0,10-(J$139-LOG('Indicator Data'!I53))/(J$139-J$140)*10))),1)</f>
        <v>9.9</v>
      </c>
      <c r="K51" s="58">
        <f>'Indicator Data'!G53/'Indicator Data'!$BC53</f>
        <v>1.181815355024573E-4</v>
      </c>
      <c r="L51" s="58">
        <f>'Indicator Data'!I53/'Indicator Data'!$BD53</f>
        <v>2.4308895110502049E-2</v>
      </c>
      <c r="M51" s="4">
        <f t="shared" si="2"/>
        <v>0.1</v>
      </c>
      <c r="N51" s="4">
        <f t="shared" si="3"/>
        <v>8.1</v>
      </c>
      <c r="O51" s="4">
        <f>ROUND(IF('Indicator Data'!J53=0,0,IF('Indicator Data'!J53&gt;O$139,10,IF('Indicator Data'!J53&lt;O$140,0,10-(O$139-'Indicator Data'!J53)/(O$139-O$140)*10))),1)</f>
        <v>5.4</v>
      </c>
      <c r="P51" s="154">
        <f t="shared" si="4"/>
        <v>9.1999999999999993</v>
      </c>
      <c r="Q51" s="154">
        <f t="shared" si="5"/>
        <v>7.3</v>
      </c>
      <c r="R51" s="4" t="str">
        <f>IF('Indicator Data'!H53="No data","x",ROUND(IF('Indicator Data'!H53=0,0,IF('Indicator Data'!H53&gt;R$139,10,IF('Indicator Data'!H53&lt;R$140,0,10-(R$139-'Indicator Data'!H53)/(R$139-R$140)*10))),1))</f>
        <v>x</v>
      </c>
      <c r="S51" s="6">
        <f t="shared" si="6"/>
        <v>1.7</v>
      </c>
      <c r="T51" s="6">
        <f t="shared" si="7"/>
        <v>0.1</v>
      </c>
      <c r="U51" s="6">
        <f t="shared" si="8"/>
        <v>0</v>
      </c>
      <c r="V51" s="6">
        <f t="shared" si="9"/>
        <v>7.3</v>
      </c>
      <c r="W51" s="14">
        <f t="shared" si="10"/>
        <v>3</v>
      </c>
      <c r="X51" s="4">
        <f>ROUND(IF('Indicator Data'!M53=0,0,IF('Indicator Data'!M53&gt;X$139,10,IF('Indicator Data'!M53&lt;X$140,0,10-(X$139-'Indicator Data'!M53)/(X$139-X$140)*10))),1)</f>
        <v>6.3</v>
      </c>
      <c r="Y51" s="4">
        <f>ROUND(IF('Indicator Data'!N53=0,0,IF('Indicator Data'!N53&gt;Y$139,10,IF('Indicator Data'!N53&lt;Y$140,0,10-(Y$139-'Indicator Data'!N53)/(Y$139-Y$140)*10))),1)</f>
        <v>4.3</v>
      </c>
      <c r="Z51" s="6">
        <f t="shared" si="11"/>
        <v>5.4</v>
      </c>
      <c r="AA51" s="6">
        <f>IF('Indicator Data'!K53=5,10,IF('Indicator Data'!K53=4,8,IF('Indicator Data'!K53=3,5,IF('Indicator Data'!K53=2,2,IF('Indicator Data'!K53=1,1,0)))))</f>
        <v>0</v>
      </c>
      <c r="AB51" s="194">
        <f>IF('Indicator Data'!L53="No data","x",IF('Indicator Data'!L53&gt;1000,10,IF('Indicator Data'!L53&gt;=500,9,IF('Indicator Data'!L53&gt;=240,8,IF('Indicator Data'!L53&gt;=120,7,IF('Indicator Data'!L53&gt;=60,6,IF('Indicator Data'!L53&gt;=20,5,IF('Indicator Data'!L53&gt;=1,4,0))))))))</f>
        <v>0</v>
      </c>
      <c r="AC51" s="6">
        <f t="shared" si="12"/>
        <v>0</v>
      </c>
      <c r="AD51" s="7">
        <f t="shared" si="13"/>
        <v>2.7</v>
      </c>
    </row>
    <row r="52" spans="1:30" s="11" customFormat="1" x14ac:dyDescent="0.25">
      <c r="A52" s="11" t="s">
        <v>373</v>
      </c>
      <c r="B52" s="30" t="s">
        <v>10</v>
      </c>
      <c r="C52" s="30" t="s">
        <v>501</v>
      </c>
      <c r="D52" s="4">
        <f>ROUND(IF('Indicator Data'!G54=0,0,IF(LOG('Indicator Data'!G54)&gt;D$139,10,IF(LOG('Indicator Data'!G54)&lt;D$140,0,10-(D$139-LOG('Indicator Data'!G54))/(D$139-D$140)*10))),1)</f>
        <v>6.6</v>
      </c>
      <c r="E52" s="4">
        <f>IF('Indicator Data'!D54="No data","x",ROUND(IF(('Indicator Data'!D54)&gt;E$139,10,IF(('Indicator Data'!D54)&lt;E$140,0,10-(E$139-('Indicator Data'!D54))/(E$139-E$140)*10)),1))</f>
        <v>2.9</v>
      </c>
      <c r="F52" s="58">
        <f>'Indicator Data'!E54/'Indicator Data'!$BC54</f>
        <v>0</v>
      </c>
      <c r="G52" s="58">
        <f>'Indicator Data'!F54/'Indicator Data'!$BC54</f>
        <v>0</v>
      </c>
      <c r="H52" s="58">
        <f t="shared" si="0"/>
        <v>0</v>
      </c>
      <c r="I52" s="4">
        <f t="shared" si="1"/>
        <v>0</v>
      </c>
      <c r="J52" s="4">
        <f>ROUND(IF('Indicator Data'!I54=0,0,IF(LOG('Indicator Data'!I54)&gt;J$139,10,IF(LOG('Indicator Data'!I54)&lt;J$140,0,10-(J$139-LOG('Indicator Data'!I54))/(J$139-J$140)*10))),1)</f>
        <v>9.9</v>
      </c>
      <c r="K52" s="58">
        <f>'Indicator Data'!G54/'Indicator Data'!$BC54</f>
        <v>8.231424458326116E-3</v>
      </c>
      <c r="L52" s="58">
        <f>'Indicator Data'!I54/'Indicator Data'!$BD54</f>
        <v>2.4308895110502049E-2</v>
      </c>
      <c r="M52" s="4">
        <f t="shared" si="2"/>
        <v>5.5</v>
      </c>
      <c r="N52" s="4">
        <f t="shared" si="3"/>
        <v>8.1</v>
      </c>
      <c r="O52" s="4">
        <f>ROUND(IF('Indicator Data'!J54=0,0,IF('Indicator Data'!J54&gt;O$139,10,IF('Indicator Data'!J54&lt;O$140,0,10-(O$139-'Indicator Data'!J54)/(O$139-O$140)*10))),1)</f>
        <v>5.4</v>
      </c>
      <c r="P52" s="154">
        <f t="shared" si="4"/>
        <v>9.1999999999999993</v>
      </c>
      <c r="Q52" s="154">
        <f t="shared" si="5"/>
        <v>7.3</v>
      </c>
      <c r="R52" s="4" t="str">
        <f>IF('Indicator Data'!H54="No data","x",ROUND(IF('Indicator Data'!H54=0,0,IF('Indicator Data'!H54&gt;R$139,10,IF('Indicator Data'!H54&lt;R$140,0,10-(R$139-'Indicator Data'!H54)/(R$139-R$140)*10))),1))</f>
        <v>x</v>
      </c>
      <c r="S52" s="6">
        <f t="shared" si="6"/>
        <v>2.9</v>
      </c>
      <c r="T52" s="6">
        <f t="shared" si="7"/>
        <v>6.1</v>
      </c>
      <c r="U52" s="6">
        <f t="shared" si="8"/>
        <v>0</v>
      </c>
      <c r="V52" s="6">
        <f t="shared" si="9"/>
        <v>7.3</v>
      </c>
      <c r="W52" s="14">
        <f t="shared" si="10"/>
        <v>4.7</v>
      </c>
      <c r="X52" s="4">
        <f>ROUND(IF('Indicator Data'!M54=0,0,IF('Indicator Data'!M54&gt;X$139,10,IF('Indicator Data'!M54&lt;X$140,0,10-(X$139-'Indicator Data'!M54)/(X$139-X$140)*10))),1)</f>
        <v>6.3</v>
      </c>
      <c r="Y52" s="4">
        <f>ROUND(IF('Indicator Data'!N54=0,0,IF('Indicator Data'!N54&gt;Y$139,10,IF('Indicator Data'!N54&lt;Y$140,0,10-(Y$139-'Indicator Data'!N54)/(Y$139-Y$140)*10))),1)</f>
        <v>4.3</v>
      </c>
      <c r="Z52" s="6">
        <f t="shared" si="11"/>
        <v>5.4</v>
      </c>
      <c r="AA52" s="6">
        <f>IF('Indicator Data'!K54=5,10,IF('Indicator Data'!K54=4,8,IF('Indicator Data'!K54=3,5,IF('Indicator Data'!K54=2,2,IF('Indicator Data'!K54=1,1,0)))))</f>
        <v>0</v>
      </c>
      <c r="AB52" s="194">
        <f>IF('Indicator Data'!L54="No data","x",IF('Indicator Data'!L54&gt;1000,10,IF('Indicator Data'!L54&gt;=500,9,IF('Indicator Data'!L54&gt;=240,8,IF('Indicator Data'!L54&gt;=120,7,IF('Indicator Data'!L54&gt;=60,6,IF('Indicator Data'!L54&gt;=20,5,IF('Indicator Data'!L54&gt;=1,4,0))))))))</f>
        <v>0</v>
      </c>
      <c r="AC52" s="6">
        <f t="shared" si="12"/>
        <v>0</v>
      </c>
      <c r="AD52" s="7">
        <f t="shared" si="13"/>
        <v>2.7</v>
      </c>
    </row>
    <row r="53" spans="1:30" s="11" customFormat="1" x14ac:dyDescent="0.25">
      <c r="A53" s="11" t="s">
        <v>369</v>
      </c>
      <c r="B53" s="30" t="s">
        <v>10</v>
      </c>
      <c r="C53" s="30" t="s">
        <v>497</v>
      </c>
      <c r="D53" s="4">
        <f>ROUND(IF('Indicator Data'!G55=0,0,IF(LOG('Indicator Data'!G55)&gt;D$139,10,IF(LOG('Indicator Data'!G55)&lt;D$140,0,10-(D$139-LOG('Indicator Data'!G55))/(D$139-D$140)*10))),1)</f>
        <v>3.5</v>
      </c>
      <c r="E53" s="4">
        <f>IF('Indicator Data'!D55="No data","x",ROUND(IF(('Indicator Data'!D55)&gt;E$139,10,IF(('Indicator Data'!D55)&lt;E$140,0,10-(E$139-('Indicator Data'!D55))/(E$139-E$140)*10)),1))</f>
        <v>3.8</v>
      </c>
      <c r="F53" s="58">
        <f>'Indicator Data'!E55/'Indicator Data'!$BC55</f>
        <v>0.21463564338157906</v>
      </c>
      <c r="G53" s="58">
        <f>'Indicator Data'!F55/'Indicator Data'!$BC55</f>
        <v>0</v>
      </c>
      <c r="H53" s="58">
        <f t="shared" si="0"/>
        <v>0.10731782169078953</v>
      </c>
      <c r="I53" s="4">
        <f t="shared" si="1"/>
        <v>2.7</v>
      </c>
      <c r="J53" s="4">
        <f>ROUND(IF('Indicator Data'!I55=0,0,IF(LOG('Indicator Data'!I55)&gt;J$139,10,IF(LOG('Indicator Data'!I55)&lt;J$140,0,10-(J$139-LOG('Indicator Data'!I55))/(J$139-J$140)*10))),1)</f>
        <v>9.9</v>
      </c>
      <c r="K53" s="58">
        <f>'Indicator Data'!G55/'Indicator Data'!$BC55</f>
        <v>1.171350362627784E-2</v>
      </c>
      <c r="L53" s="58">
        <f>'Indicator Data'!I55/'Indicator Data'!$BD55</f>
        <v>2.4308895110502049E-2</v>
      </c>
      <c r="M53" s="4">
        <f t="shared" si="2"/>
        <v>7.8</v>
      </c>
      <c r="N53" s="4">
        <f t="shared" si="3"/>
        <v>8.1</v>
      </c>
      <c r="O53" s="4">
        <f>ROUND(IF('Indicator Data'!J55=0,0,IF('Indicator Data'!J55&gt;O$139,10,IF('Indicator Data'!J55&lt;O$140,0,10-(O$139-'Indicator Data'!J55)/(O$139-O$140)*10))),1)</f>
        <v>5.4</v>
      </c>
      <c r="P53" s="154">
        <f t="shared" si="4"/>
        <v>9.1999999999999993</v>
      </c>
      <c r="Q53" s="154">
        <f t="shared" si="5"/>
        <v>7.3</v>
      </c>
      <c r="R53" s="4">
        <f>IF('Indicator Data'!H55="No data","x",ROUND(IF('Indicator Data'!H55=0,0,IF('Indicator Data'!H55&gt;R$139,10,IF('Indicator Data'!H55&lt;R$140,0,10-(R$139-'Indicator Data'!H55)/(R$139-R$140)*10))),1))</f>
        <v>8.3000000000000007</v>
      </c>
      <c r="S53" s="6">
        <f t="shared" si="6"/>
        <v>3.8</v>
      </c>
      <c r="T53" s="6">
        <f t="shared" si="7"/>
        <v>6.1</v>
      </c>
      <c r="U53" s="6">
        <f t="shared" si="8"/>
        <v>2.7</v>
      </c>
      <c r="V53" s="6">
        <f t="shared" si="9"/>
        <v>7.8</v>
      </c>
      <c r="W53" s="14">
        <f t="shared" si="10"/>
        <v>5.5</v>
      </c>
      <c r="X53" s="4">
        <f>ROUND(IF('Indicator Data'!M55=0,0,IF('Indicator Data'!M55&gt;X$139,10,IF('Indicator Data'!M55&lt;X$140,0,10-(X$139-'Indicator Data'!M55)/(X$139-X$140)*10))),1)</f>
        <v>6.3</v>
      </c>
      <c r="Y53" s="4">
        <f>ROUND(IF('Indicator Data'!N55=0,0,IF('Indicator Data'!N55&gt;Y$139,10,IF('Indicator Data'!N55&lt;Y$140,0,10-(Y$139-'Indicator Data'!N55)/(Y$139-Y$140)*10))),1)</f>
        <v>4.3</v>
      </c>
      <c r="Z53" s="6">
        <f t="shared" si="11"/>
        <v>5.4</v>
      </c>
      <c r="AA53" s="6">
        <f>IF('Indicator Data'!K55=5,10,IF('Indicator Data'!K55=4,8,IF('Indicator Data'!K55=3,5,IF('Indicator Data'!K55=2,2,IF('Indicator Data'!K55=1,1,0)))))</f>
        <v>0</v>
      </c>
      <c r="AB53" s="194">
        <f>IF('Indicator Data'!L55="No data","x",IF('Indicator Data'!L55&gt;1000,10,IF('Indicator Data'!L55&gt;=500,9,IF('Indicator Data'!L55&gt;=240,8,IF('Indicator Data'!L55&gt;=120,7,IF('Indicator Data'!L55&gt;=60,6,IF('Indicator Data'!L55&gt;=20,5,IF('Indicator Data'!L55&gt;=1,4,0))))))))</f>
        <v>0</v>
      </c>
      <c r="AC53" s="6">
        <f t="shared" si="12"/>
        <v>0</v>
      </c>
      <c r="AD53" s="7">
        <f t="shared" si="13"/>
        <v>2.7</v>
      </c>
    </row>
    <row r="54" spans="1:30" s="11" customFormat="1" x14ac:dyDescent="0.25">
      <c r="A54" s="11" t="s">
        <v>371</v>
      </c>
      <c r="B54" s="30" t="s">
        <v>10</v>
      </c>
      <c r="C54" s="30" t="s">
        <v>499</v>
      </c>
      <c r="D54" s="4">
        <f>ROUND(IF('Indicator Data'!G56=0,0,IF(LOG('Indicator Data'!G56)&gt;D$139,10,IF(LOG('Indicator Data'!G56)&lt;D$140,0,10-(D$139-LOG('Indicator Data'!G56))/(D$139-D$140)*10))),1)</f>
        <v>0</v>
      </c>
      <c r="E54" s="4">
        <f>IF('Indicator Data'!D56="No data","x",ROUND(IF(('Indicator Data'!D56)&gt;E$139,10,IF(('Indicator Data'!D56)&lt;E$140,0,10-(E$139-('Indicator Data'!D56))/(E$139-E$140)*10)),1))</f>
        <v>2.1</v>
      </c>
      <c r="F54" s="58">
        <f>'Indicator Data'!E56/'Indicator Data'!$BC56</f>
        <v>0</v>
      </c>
      <c r="G54" s="58">
        <f>'Indicator Data'!F56/'Indicator Data'!$BC56</f>
        <v>0</v>
      </c>
      <c r="H54" s="58">
        <f t="shared" si="0"/>
        <v>0</v>
      </c>
      <c r="I54" s="4">
        <f t="shared" si="1"/>
        <v>0</v>
      </c>
      <c r="J54" s="4">
        <f>ROUND(IF('Indicator Data'!I56=0,0,IF(LOG('Indicator Data'!I56)&gt;J$139,10,IF(LOG('Indicator Data'!I56)&lt;J$140,0,10-(J$139-LOG('Indicator Data'!I56))/(J$139-J$140)*10))),1)</f>
        <v>9.9</v>
      </c>
      <c r="K54" s="58">
        <f>'Indicator Data'!G56/'Indicator Data'!$BC56</f>
        <v>0</v>
      </c>
      <c r="L54" s="58">
        <f>'Indicator Data'!I56/'Indicator Data'!$BD56</f>
        <v>2.4308895110502049E-2</v>
      </c>
      <c r="M54" s="4">
        <f t="shared" si="2"/>
        <v>0</v>
      </c>
      <c r="N54" s="4">
        <f t="shared" si="3"/>
        <v>8.1</v>
      </c>
      <c r="O54" s="4">
        <f>ROUND(IF('Indicator Data'!J56=0,0,IF('Indicator Data'!J56&gt;O$139,10,IF('Indicator Data'!J56&lt;O$140,0,10-(O$139-'Indicator Data'!J56)/(O$139-O$140)*10))),1)</f>
        <v>5.4</v>
      </c>
      <c r="P54" s="154">
        <f t="shared" si="4"/>
        <v>9.1999999999999993</v>
      </c>
      <c r="Q54" s="154">
        <f t="shared" si="5"/>
        <v>7.3</v>
      </c>
      <c r="R54" s="4" t="str">
        <f>IF('Indicator Data'!H56="No data","x",ROUND(IF('Indicator Data'!H56=0,0,IF('Indicator Data'!H56&gt;R$139,10,IF('Indicator Data'!H56&lt;R$140,0,10-(R$139-'Indicator Data'!H56)/(R$139-R$140)*10))),1))</f>
        <v>x</v>
      </c>
      <c r="S54" s="6">
        <f t="shared" si="6"/>
        <v>2.1</v>
      </c>
      <c r="T54" s="6">
        <f t="shared" si="7"/>
        <v>0</v>
      </c>
      <c r="U54" s="6">
        <f t="shared" si="8"/>
        <v>0</v>
      </c>
      <c r="V54" s="6">
        <f t="shared" si="9"/>
        <v>7.3</v>
      </c>
      <c r="W54" s="14">
        <f t="shared" si="10"/>
        <v>3</v>
      </c>
      <c r="X54" s="4">
        <f>ROUND(IF('Indicator Data'!M56=0,0,IF('Indicator Data'!M56&gt;X$139,10,IF('Indicator Data'!M56&lt;X$140,0,10-(X$139-'Indicator Data'!M56)/(X$139-X$140)*10))),1)</f>
        <v>6.3</v>
      </c>
      <c r="Y54" s="4">
        <f>ROUND(IF('Indicator Data'!N56=0,0,IF('Indicator Data'!N56&gt;Y$139,10,IF('Indicator Data'!N56&lt;Y$140,0,10-(Y$139-'Indicator Data'!N56)/(Y$139-Y$140)*10))),1)</f>
        <v>4.3</v>
      </c>
      <c r="Z54" s="6">
        <f t="shared" si="11"/>
        <v>5.4</v>
      </c>
      <c r="AA54" s="6">
        <f>IF('Indicator Data'!K56=5,10,IF('Indicator Data'!K56=4,8,IF('Indicator Data'!K56=3,5,IF('Indicator Data'!K56=2,2,IF('Indicator Data'!K56=1,1,0)))))</f>
        <v>0</v>
      </c>
      <c r="AB54" s="194">
        <f>IF('Indicator Data'!L56="No data","x",IF('Indicator Data'!L56&gt;1000,10,IF('Indicator Data'!L56&gt;=500,9,IF('Indicator Data'!L56&gt;=240,8,IF('Indicator Data'!L56&gt;=120,7,IF('Indicator Data'!L56&gt;=60,6,IF('Indicator Data'!L56&gt;=20,5,IF('Indicator Data'!L56&gt;=1,4,0))))))))</f>
        <v>0</v>
      </c>
      <c r="AC54" s="6">
        <f t="shared" si="12"/>
        <v>0</v>
      </c>
      <c r="AD54" s="7">
        <f t="shared" si="13"/>
        <v>2.7</v>
      </c>
    </row>
    <row r="55" spans="1:30" s="11" customFormat="1" x14ac:dyDescent="0.25">
      <c r="A55" s="11" t="s">
        <v>366</v>
      </c>
      <c r="B55" s="30" t="s">
        <v>10</v>
      </c>
      <c r="C55" s="30" t="s">
        <v>494</v>
      </c>
      <c r="D55" s="4">
        <f>ROUND(IF('Indicator Data'!G57=0,0,IF(LOG('Indicator Data'!G57)&gt;D$139,10,IF(LOG('Indicator Data'!G57)&lt;D$140,0,10-(D$139-LOG('Indicator Data'!G57))/(D$139-D$140)*10))),1)</f>
        <v>6</v>
      </c>
      <c r="E55" s="4">
        <f>IF('Indicator Data'!D57="No data","x",ROUND(IF(('Indicator Data'!D57)&gt;E$139,10,IF(('Indicator Data'!D57)&lt;E$140,0,10-(E$139-('Indicator Data'!D57))/(E$139-E$140)*10)),1))</f>
        <v>1.7</v>
      </c>
      <c r="F55" s="58">
        <f>'Indicator Data'!E57/'Indicator Data'!$BC57</f>
        <v>3.5675197630661765E-2</v>
      </c>
      <c r="G55" s="58">
        <f>'Indicator Data'!F57/'Indicator Data'!$BC57</f>
        <v>5.3527963039222498E-2</v>
      </c>
      <c r="H55" s="58">
        <f t="shared" si="0"/>
        <v>3.1219589575136507E-2</v>
      </c>
      <c r="I55" s="4">
        <f t="shared" si="1"/>
        <v>0.8</v>
      </c>
      <c r="J55" s="4">
        <f>ROUND(IF('Indicator Data'!I57=0,0,IF(LOG('Indicator Data'!I57)&gt;J$139,10,IF(LOG('Indicator Data'!I57)&lt;J$140,0,10-(J$139-LOG('Indicator Data'!I57))/(J$139-J$140)*10))),1)</f>
        <v>9.9</v>
      </c>
      <c r="K55" s="58">
        <f>'Indicator Data'!G57/'Indicator Data'!$BC57</f>
        <v>2.182561905913543E-2</v>
      </c>
      <c r="L55" s="58">
        <f>'Indicator Data'!I57/'Indicator Data'!$BD57</f>
        <v>2.4308895110502049E-2</v>
      </c>
      <c r="M55" s="4">
        <f t="shared" si="2"/>
        <v>10</v>
      </c>
      <c r="N55" s="4">
        <f t="shared" si="3"/>
        <v>8.1</v>
      </c>
      <c r="O55" s="4">
        <f>ROUND(IF('Indicator Data'!J57=0,0,IF('Indicator Data'!J57&gt;O$139,10,IF('Indicator Data'!J57&lt;O$140,0,10-(O$139-'Indicator Data'!J57)/(O$139-O$140)*10))),1)</f>
        <v>5.4</v>
      </c>
      <c r="P55" s="154">
        <f t="shared" si="4"/>
        <v>9.1999999999999993</v>
      </c>
      <c r="Q55" s="154">
        <f t="shared" si="5"/>
        <v>7.3</v>
      </c>
      <c r="R55" s="4">
        <f>IF('Indicator Data'!H57="No data","x",ROUND(IF('Indicator Data'!H57=0,0,IF('Indicator Data'!H57&gt;R$139,10,IF('Indicator Data'!H57&lt;R$140,0,10-(R$139-'Indicator Data'!H57)/(R$139-R$140)*10))),1))</f>
        <v>8.3000000000000007</v>
      </c>
      <c r="S55" s="6">
        <f t="shared" si="6"/>
        <v>1.7</v>
      </c>
      <c r="T55" s="6">
        <f t="shared" si="7"/>
        <v>8.6999999999999993</v>
      </c>
      <c r="U55" s="6">
        <f t="shared" si="8"/>
        <v>0.8</v>
      </c>
      <c r="V55" s="6">
        <f t="shared" si="9"/>
        <v>7.8</v>
      </c>
      <c r="W55" s="14">
        <f t="shared" si="10"/>
        <v>5.8</v>
      </c>
      <c r="X55" s="4">
        <f>ROUND(IF('Indicator Data'!M57=0,0,IF('Indicator Data'!M57&gt;X$139,10,IF('Indicator Data'!M57&lt;X$140,0,10-(X$139-'Indicator Data'!M57)/(X$139-X$140)*10))),1)</f>
        <v>6.3</v>
      </c>
      <c r="Y55" s="4">
        <f>ROUND(IF('Indicator Data'!N57=0,0,IF('Indicator Data'!N57&gt;Y$139,10,IF('Indicator Data'!N57&lt;Y$140,0,10-(Y$139-'Indicator Data'!N57)/(Y$139-Y$140)*10))),1)</f>
        <v>4.3</v>
      </c>
      <c r="Z55" s="6">
        <f t="shared" si="11"/>
        <v>5.4</v>
      </c>
      <c r="AA55" s="6">
        <f>IF('Indicator Data'!K57=5,10,IF('Indicator Data'!K57=4,8,IF('Indicator Data'!K57=3,5,IF('Indicator Data'!K57=2,2,IF('Indicator Data'!K57=1,1,0)))))</f>
        <v>0</v>
      </c>
      <c r="AB55" s="194">
        <f>IF('Indicator Data'!L57="No data","x",IF('Indicator Data'!L57&gt;1000,10,IF('Indicator Data'!L57&gt;=500,9,IF('Indicator Data'!L57&gt;=240,8,IF('Indicator Data'!L57&gt;=120,7,IF('Indicator Data'!L57&gt;=60,6,IF('Indicator Data'!L57&gt;=20,5,IF('Indicator Data'!L57&gt;=1,4,0))))))))</f>
        <v>0</v>
      </c>
      <c r="AC55" s="6">
        <f t="shared" si="12"/>
        <v>0</v>
      </c>
      <c r="AD55" s="7">
        <f t="shared" si="13"/>
        <v>2.7</v>
      </c>
    </row>
    <row r="56" spans="1:30" s="11" customFormat="1" x14ac:dyDescent="0.25">
      <c r="A56" s="11" t="s">
        <v>374</v>
      </c>
      <c r="B56" s="30" t="s">
        <v>12</v>
      </c>
      <c r="C56" s="30" t="s">
        <v>502</v>
      </c>
      <c r="D56" s="4">
        <f>ROUND(IF('Indicator Data'!G58=0,0,IF(LOG('Indicator Data'!G58)&gt;D$139,10,IF(LOG('Indicator Data'!G58)&lt;D$140,0,10-(D$139-LOG('Indicator Data'!G58))/(D$139-D$140)*10))),1)</f>
        <v>0</v>
      </c>
      <c r="E56" s="4">
        <f>IF('Indicator Data'!D58="No data","x",ROUND(IF(('Indicator Data'!D58)&gt;E$139,10,IF(('Indicator Data'!D58)&lt;E$140,0,10-(E$139-('Indicator Data'!D58))/(E$139-E$140)*10)),1))</f>
        <v>3.8</v>
      </c>
      <c r="F56" s="58">
        <f>'Indicator Data'!E58/'Indicator Data'!$BC58</f>
        <v>3.4819642617752347E-2</v>
      </c>
      <c r="G56" s="58">
        <f>'Indicator Data'!F58/'Indicator Data'!$BC58</f>
        <v>0</v>
      </c>
      <c r="H56" s="58">
        <f t="shared" si="0"/>
        <v>1.7409821308876174E-2</v>
      </c>
      <c r="I56" s="4">
        <f t="shared" si="1"/>
        <v>0.4</v>
      </c>
      <c r="J56" s="4">
        <f>ROUND(IF('Indicator Data'!I58=0,0,IF(LOG('Indicator Data'!I58)&gt;J$139,10,IF(LOG('Indicator Data'!I58)&lt;J$140,0,10-(J$139-LOG('Indicator Data'!I58))/(J$139-J$140)*10))),1)</f>
        <v>10</v>
      </c>
      <c r="K56" s="58">
        <f>'Indicator Data'!G58/'Indicator Data'!$BC58</f>
        <v>1.6428391690343925E-4</v>
      </c>
      <c r="L56" s="58">
        <f>'Indicator Data'!I58/'Indicator Data'!$BD58</f>
        <v>3.4367447425242371E-2</v>
      </c>
      <c r="M56" s="4">
        <f t="shared" si="2"/>
        <v>0.1</v>
      </c>
      <c r="N56" s="4">
        <f t="shared" si="3"/>
        <v>10</v>
      </c>
      <c r="O56" s="4">
        <f>ROUND(IF('Indicator Data'!J58=0,0,IF('Indicator Data'!J58&gt;O$139,10,IF('Indicator Data'!J58&lt;O$140,0,10-(O$139-'Indicator Data'!J58)/(O$139-O$140)*10))),1)</f>
        <v>8.3000000000000007</v>
      </c>
      <c r="P56" s="154">
        <f t="shared" si="4"/>
        <v>10</v>
      </c>
      <c r="Q56" s="154">
        <f t="shared" si="5"/>
        <v>9.1999999999999993</v>
      </c>
      <c r="R56" s="4" t="str">
        <f>IF('Indicator Data'!H58="No data","x",ROUND(IF('Indicator Data'!H58=0,0,IF('Indicator Data'!H58&gt;R$139,10,IF('Indicator Data'!H58&lt;R$140,0,10-(R$139-'Indicator Data'!H58)/(R$139-R$140)*10))),1))</f>
        <v>x</v>
      </c>
      <c r="S56" s="6">
        <f t="shared" si="6"/>
        <v>3.8</v>
      </c>
      <c r="T56" s="6">
        <f t="shared" si="7"/>
        <v>0.1</v>
      </c>
      <c r="U56" s="6">
        <f t="shared" si="8"/>
        <v>0.4</v>
      </c>
      <c r="V56" s="6">
        <f t="shared" si="9"/>
        <v>9.1999999999999993</v>
      </c>
      <c r="W56" s="14">
        <f t="shared" si="10"/>
        <v>4.7</v>
      </c>
      <c r="X56" s="4">
        <f>ROUND(IF('Indicator Data'!M58=0,0,IF('Indicator Data'!M58&gt;X$139,10,IF('Indicator Data'!M58&lt;X$140,0,10-(X$139-'Indicator Data'!M58)/(X$139-X$140)*10))),1)</f>
        <v>8.6</v>
      </c>
      <c r="Y56" s="4">
        <f>ROUND(IF('Indicator Data'!N58=0,0,IF('Indicator Data'!N58&gt;Y$139,10,IF('Indicator Data'!N58&lt;Y$140,0,10-(Y$139-'Indicator Data'!N58)/(Y$139-Y$140)*10))),1)</f>
        <v>3.3</v>
      </c>
      <c r="Z56" s="6">
        <f t="shared" si="11"/>
        <v>6.7</v>
      </c>
      <c r="AA56" s="6">
        <f>IF('Indicator Data'!K58=5,10,IF('Indicator Data'!K58=4,8,IF('Indicator Data'!K58=3,5,IF('Indicator Data'!K58=2,2,IF('Indicator Data'!K58=1,1,0)))))</f>
        <v>0</v>
      </c>
      <c r="AB56" s="194">
        <f>IF('Indicator Data'!L58="No data","x",IF('Indicator Data'!L58&gt;1000,10,IF('Indicator Data'!L58&gt;=500,9,IF('Indicator Data'!L58&gt;=240,8,IF('Indicator Data'!L58&gt;=120,7,IF('Indicator Data'!L58&gt;=60,6,IF('Indicator Data'!L58&gt;=20,5,IF('Indicator Data'!L58&gt;=1,4,0))))))))</f>
        <v>4</v>
      </c>
      <c r="AC56" s="6">
        <f t="shared" si="12"/>
        <v>4</v>
      </c>
      <c r="AD56" s="7">
        <f t="shared" si="13"/>
        <v>5.4</v>
      </c>
    </row>
    <row r="57" spans="1:30" s="11" customFormat="1" x14ac:dyDescent="0.25">
      <c r="A57" s="11" t="s">
        <v>375</v>
      </c>
      <c r="B57" s="30" t="s">
        <v>12</v>
      </c>
      <c r="C57" s="30" t="s">
        <v>503</v>
      </c>
      <c r="D57" s="4">
        <f>ROUND(IF('Indicator Data'!G59=0,0,IF(LOG('Indicator Data'!G59)&gt;D$139,10,IF(LOG('Indicator Data'!G59)&lt;D$140,0,10-(D$139-LOG('Indicator Data'!G59))/(D$139-D$140)*10))),1)</f>
        <v>7.5</v>
      </c>
      <c r="E57" s="4">
        <f>IF('Indicator Data'!D59="No data","x",ROUND(IF(('Indicator Data'!D59)&gt;E$139,10,IF(('Indicator Data'!D59)&lt;E$140,0,10-(E$139-('Indicator Data'!D59))/(E$139-E$140)*10)),1))</f>
        <v>4.5999999999999996</v>
      </c>
      <c r="F57" s="58">
        <f>'Indicator Data'!E59/'Indicator Data'!$BC59</f>
        <v>0.59442378353352521</v>
      </c>
      <c r="G57" s="58">
        <f>'Indicator Data'!F59/'Indicator Data'!$BC59</f>
        <v>6.3446721188059135E-2</v>
      </c>
      <c r="H57" s="58">
        <f t="shared" si="0"/>
        <v>0.31307357206377739</v>
      </c>
      <c r="I57" s="4">
        <f t="shared" si="1"/>
        <v>7.8</v>
      </c>
      <c r="J57" s="4">
        <f>ROUND(IF('Indicator Data'!I59=0,0,IF(LOG('Indicator Data'!I59)&gt;J$139,10,IF(LOG('Indicator Data'!I59)&lt;J$140,0,10-(J$139-LOG('Indicator Data'!I59))/(J$139-J$140)*10))),1)</f>
        <v>10</v>
      </c>
      <c r="K57" s="58">
        <f>'Indicator Data'!G59/'Indicator Data'!$BC59</f>
        <v>2.4863602977026916E-2</v>
      </c>
      <c r="L57" s="58">
        <f>'Indicator Data'!I59/'Indicator Data'!$BD59</f>
        <v>3.4367447425242371E-2</v>
      </c>
      <c r="M57" s="4">
        <f t="shared" si="2"/>
        <v>10</v>
      </c>
      <c r="N57" s="4">
        <f t="shared" si="3"/>
        <v>10</v>
      </c>
      <c r="O57" s="4">
        <f>ROUND(IF('Indicator Data'!J59=0,0,IF('Indicator Data'!J59&gt;O$139,10,IF('Indicator Data'!J59&lt;O$140,0,10-(O$139-'Indicator Data'!J59)/(O$139-O$140)*10))),1)</f>
        <v>8.3000000000000007</v>
      </c>
      <c r="P57" s="154">
        <f t="shared" si="4"/>
        <v>10</v>
      </c>
      <c r="Q57" s="154">
        <f t="shared" si="5"/>
        <v>9.1999999999999993</v>
      </c>
      <c r="R57" s="4">
        <f>IF('Indicator Data'!H59="No data","x",ROUND(IF('Indicator Data'!H59=0,0,IF('Indicator Data'!H59&gt;R$139,10,IF('Indicator Data'!H59&lt;R$140,0,10-(R$139-'Indicator Data'!H59)/(R$139-R$140)*10))),1))</f>
        <v>5.3</v>
      </c>
      <c r="S57" s="6">
        <f t="shared" si="6"/>
        <v>4.5999999999999996</v>
      </c>
      <c r="T57" s="6">
        <f t="shared" si="7"/>
        <v>9.1</v>
      </c>
      <c r="U57" s="6">
        <f t="shared" si="8"/>
        <v>7.8</v>
      </c>
      <c r="V57" s="6">
        <f t="shared" si="9"/>
        <v>7.3</v>
      </c>
      <c r="W57" s="14">
        <f t="shared" si="10"/>
        <v>7.5</v>
      </c>
      <c r="X57" s="4">
        <f>ROUND(IF('Indicator Data'!M59=0,0,IF('Indicator Data'!M59&gt;X$139,10,IF('Indicator Data'!M59&lt;X$140,0,10-(X$139-'Indicator Data'!M59)/(X$139-X$140)*10))),1)</f>
        <v>8.6</v>
      </c>
      <c r="Y57" s="4">
        <f>ROUND(IF('Indicator Data'!N59=0,0,IF('Indicator Data'!N59&gt;Y$139,10,IF('Indicator Data'!N59&lt;Y$140,0,10-(Y$139-'Indicator Data'!N59)/(Y$139-Y$140)*10))),1)</f>
        <v>3.3</v>
      </c>
      <c r="Z57" s="6">
        <f t="shared" si="11"/>
        <v>6.7</v>
      </c>
      <c r="AA57" s="6">
        <f>IF('Indicator Data'!K59=5,10,IF('Indicator Data'!K59=4,8,IF('Indicator Data'!K59=3,5,IF('Indicator Data'!K59=2,2,IF('Indicator Data'!K59=1,1,0)))))</f>
        <v>10</v>
      </c>
      <c r="AB57" s="194">
        <f>IF('Indicator Data'!L59="No data","x",IF('Indicator Data'!L59&gt;1000,10,IF('Indicator Data'!L59&gt;=500,9,IF('Indicator Data'!L59&gt;=240,8,IF('Indicator Data'!L59&gt;=120,7,IF('Indicator Data'!L59&gt;=60,6,IF('Indicator Data'!L59&gt;=20,5,IF('Indicator Data'!L59&gt;=1,4,0))))))))</f>
        <v>8</v>
      </c>
      <c r="AC57" s="6">
        <f t="shared" si="12"/>
        <v>10</v>
      </c>
      <c r="AD57" s="7">
        <f t="shared" si="13"/>
        <v>10</v>
      </c>
    </row>
    <row r="58" spans="1:30" s="11" customFormat="1" x14ac:dyDescent="0.25">
      <c r="A58" s="11" t="s">
        <v>376</v>
      </c>
      <c r="B58" s="30" t="s">
        <v>12</v>
      </c>
      <c r="C58" s="30" t="s">
        <v>504</v>
      </c>
      <c r="D58" s="4">
        <f>ROUND(IF('Indicator Data'!G60=0,0,IF(LOG('Indicator Data'!G60)&gt;D$139,10,IF(LOG('Indicator Data'!G60)&lt;D$140,0,10-(D$139-LOG('Indicator Data'!G60))/(D$139-D$140)*10))),1)</f>
        <v>7.7</v>
      </c>
      <c r="E58" s="4">
        <f>IF('Indicator Data'!D60="No data","x",ROUND(IF(('Indicator Data'!D60)&gt;E$139,10,IF(('Indicator Data'!D60)&lt;E$140,0,10-(E$139-('Indicator Data'!D60))/(E$139-E$140)*10)),1))</f>
        <v>2.9</v>
      </c>
      <c r="F58" s="58">
        <f>'Indicator Data'!E60/'Indicator Data'!$BC60</f>
        <v>0.35896081960676912</v>
      </c>
      <c r="G58" s="58">
        <f>'Indicator Data'!F60/'Indicator Data'!$BC60</f>
        <v>0.22110260773210164</v>
      </c>
      <c r="H58" s="58">
        <f t="shared" si="0"/>
        <v>0.23475606173640998</v>
      </c>
      <c r="I58" s="4">
        <f t="shared" si="1"/>
        <v>5.9</v>
      </c>
      <c r="J58" s="4">
        <f>ROUND(IF('Indicator Data'!I60=0,0,IF(LOG('Indicator Data'!I60)&gt;J$139,10,IF(LOG('Indicator Data'!I60)&lt;J$140,0,10-(J$139-LOG('Indicator Data'!I60))/(J$139-J$140)*10))),1)</f>
        <v>10</v>
      </c>
      <c r="K58" s="58">
        <f>'Indicator Data'!G60/'Indicator Data'!$BC60</f>
        <v>9.0022744966290168E-3</v>
      </c>
      <c r="L58" s="58">
        <f>'Indicator Data'!I60/'Indicator Data'!$BD60</f>
        <v>3.4367447425242371E-2</v>
      </c>
      <c r="M58" s="4">
        <f t="shared" si="2"/>
        <v>6</v>
      </c>
      <c r="N58" s="4">
        <f t="shared" si="3"/>
        <v>10</v>
      </c>
      <c r="O58" s="4">
        <f>ROUND(IF('Indicator Data'!J60=0,0,IF('Indicator Data'!J60&gt;O$139,10,IF('Indicator Data'!J60&lt;O$140,0,10-(O$139-'Indicator Data'!J60)/(O$139-O$140)*10))),1)</f>
        <v>8.3000000000000007</v>
      </c>
      <c r="P58" s="154">
        <f t="shared" si="4"/>
        <v>10</v>
      </c>
      <c r="Q58" s="154">
        <f t="shared" si="5"/>
        <v>9.1999999999999993</v>
      </c>
      <c r="R58" s="4">
        <f>IF('Indicator Data'!H60="No data","x",ROUND(IF('Indicator Data'!H60=0,0,IF('Indicator Data'!H60&gt;R$139,10,IF('Indicator Data'!H60&lt;R$140,0,10-(R$139-'Indicator Data'!H60)/(R$139-R$140)*10))),1))</f>
        <v>2</v>
      </c>
      <c r="S58" s="6">
        <f t="shared" si="6"/>
        <v>2.9</v>
      </c>
      <c r="T58" s="6">
        <f t="shared" si="7"/>
        <v>6.9</v>
      </c>
      <c r="U58" s="6">
        <f t="shared" si="8"/>
        <v>5.9</v>
      </c>
      <c r="V58" s="6">
        <f t="shared" si="9"/>
        <v>5.6</v>
      </c>
      <c r="W58" s="14">
        <f t="shared" si="10"/>
        <v>5.5</v>
      </c>
      <c r="X58" s="4">
        <f>ROUND(IF('Indicator Data'!M60=0,0,IF('Indicator Data'!M60&gt;X$139,10,IF('Indicator Data'!M60&lt;X$140,0,10-(X$139-'Indicator Data'!M60)/(X$139-X$140)*10))),1)</f>
        <v>8.6</v>
      </c>
      <c r="Y58" s="4">
        <f>ROUND(IF('Indicator Data'!N60=0,0,IF('Indicator Data'!N60&gt;Y$139,10,IF('Indicator Data'!N60&lt;Y$140,0,10-(Y$139-'Indicator Data'!N60)/(Y$139-Y$140)*10))),1)</f>
        <v>3.3</v>
      </c>
      <c r="Z58" s="6">
        <f t="shared" si="11"/>
        <v>6.7</v>
      </c>
      <c r="AA58" s="6">
        <f>IF('Indicator Data'!K60=5,10,IF('Indicator Data'!K60=4,8,IF('Indicator Data'!K60=3,5,IF('Indicator Data'!K60=2,2,IF('Indicator Data'!K60=1,1,0)))))</f>
        <v>0</v>
      </c>
      <c r="AB58" s="194">
        <f>IF('Indicator Data'!L60="No data","x",IF('Indicator Data'!L60&gt;1000,10,IF('Indicator Data'!L60&gt;=500,9,IF('Indicator Data'!L60&gt;=240,8,IF('Indicator Data'!L60&gt;=120,7,IF('Indicator Data'!L60&gt;=60,6,IF('Indicator Data'!L60&gt;=20,5,IF('Indicator Data'!L60&gt;=1,4,0))))))))</f>
        <v>0</v>
      </c>
      <c r="AC58" s="6">
        <f t="shared" si="12"/>
        <v>0</v>
      </c>
      <c r="AD58" s="7">
        <f t="shared" si="13"/>
        <v>3.4</v>
      </c>
    </row>
    <row r="59" spans="1:30" s="11" customFormat="1" x14ac:dyDescent="0.25">
      <c r="A59" s="11" t="s">
        <v>377</v>
      </c>
      <c r="B59" s="30" t="s">
        <v>12</v>
      </c>
      <c r="C59" s="30" t="s">
        <v>505</v>
      </c>
      <c r="D59" s="4">
        <f>ROUND(IF('Indicator Data'!G61=0,0,IF(LOG('Indicator Data'!G61)&gt;D$139,10,IF(LOG('Indicator Data'!G61)&lt;D$140,0,10-(D$139-LOG('Indicator Data'!G61))/(D$139-D$140)*10))),1)</f>
        <v>8.1</v>
      </c>
      <c r="E59" s="4">
        <f>IF('Indicator Data'!D61="No data","x",ROUND(IF(('Indicator Data'!D61)&gt;E$139,10,IF(('Indicator Data'!D61)&lt;E$140,0,10-(E$139-('Indicator Data'!D61))/(E$139-E$140)*10)),1))</f>
        <v>3.8</v>
      </c>
      <c r="F59" s="58">
        <f>'Indicator Data'!E61/'Indicator Data'!$BC61</f>
        <v>0.3701085088520793</v>
      </c>
      <c r="G59" s="58">
        <f>'Indicator Data'!F61/'Indicator Data'!$BC61</f>
        <v>0.2147383451650082</v>
      </c>
      <c r="H59" s="58">
        <f t="shared" si="0"/>
        <v>0.23873884071729171</v>
      </c>
      <c r="I59" s="4">
        <f t="shared" si="1"/>
        <v>6</v>
      </c>
      <c r="J59" s="4">
        <f>ROUND(IF('Indicator Data'!I61=0,0,IF(LOG('Indicator Data'!I61)&gt;J$139,10,IF(LOG('Indicator Data'!I61)&lt;J$140,0,10-(J$139-LOG('Indicator Data'!I61))/(J$139-J$140)*10))),1)</f>
        <v>10</v>
      </c>
      <c r="K59" s="58">
        <f>'Indicator Data'!G61/'Indicator Data'!$BC61</f>
        <v>6.8387381546781596E-3</v>
      </c>
      <c r="L59" s="58">
        <f>'Indicator Data'!I61/'Indicator Data'!$BD61</f>
        <v>3.4367447425242371E-2</v>
      </c>
      <c r="M59" s="4">
        <f t="shared" si="2"/>
        <v>4.5999999999999996</v>
      </c>
      <c r="N59" s="4">
        <f t="shared" si="3"/>
        <v>10</v>
      </c>
      <c r="O59" s="4">
        <f>ROUND(IF('Indicator Data'!J61=0,0,IF('Indicator Data'!J61&gt;O$139,10,IF('Indicator Data'!J61&lt;O$140,0,10-(O$139-'Indicator Data'!J61)/(O$139-O$140)*10))),1)</f>
        <v>8.3000000000000007</v>
      </c>
      <c r="P59" s="154">
        <f t="shared" si="4"/>
        <v>10</v>
      </c>
      <c r="Q59" s="154">
        <f t="shared" si="5"/>
        <v>9.1999999999999993</v>
      </c>
      <c r="R59" s="4">
        <f>IF('Indicator Data'!H61="No data","x",ROUND(IF('Indicator Data'!H61=0,0,IF('Indicator Data'!H61&gt;R$139,10,IF('Indicator Data'!H61&lt;R$140,0,10-(R$139-'Indicator Data'!H61)/(R$139-R$140)*10))),1))</f>
        <v>4.3</v>
      </c>
      <c r="S59" s="6">
        <f t="shared" si="6"/>
        <v>3.8</v>
      </c>
      <c r="T59" s="6">
        <f t="shared" si="7"/>
        <v>6.7</v>
      </c>
      <c r="U59" s="6">
        <f t="shared" si="8"/>
        <v>6</v>
      </c>
      <c r="V59" s="6">
        <f t="shared" si="9"/>
        <v>6.8</v>
      </c>
      <c r="W59" s="14">
        <f t="shared" si="10"/>
        <v>5.9</v>
      </c>
      <c r="X59" s="4">
        <f>ROUND(IF('Indicator Data'!M61=0,0,IF('Indicator Data'!M61&gt;X$139,10,IF('Indicator Data'!M61&lt;X$140,0,10-(X$139-'Indicator Data'!M61)/(X$139-X$140)*10))),1)</f>
        <v>8.6</v>
      </c>
      <c r="Y59" s="4">
        <f>ROUND(IF('Indicator Data'!N61=0,0,IF('Indicator Data'!N61&gt;Y$139,10,IF('Indicator Data'!N61&lt;Y$140,0,10-(Y$139-'Indicator Data'!N61)/(Y$139-Y$140)*10))),1)</f>
        <v>3.3</v>
      </c>
      <c r="Z59" s="6">
        <f t="shared" si="11"/>
        <v>6.7</v>
      </c>
      <c r="AA59" s="6">
        <f>IF('Indicator Data'!K61=5,10,IF('Indicator Data'!K61=4,8,IF('Indicator Data'!K61=3,5,IF('Indicator Data'!K61=2,2,IF('Indicator Data'!K61=1,1,0)))))</f>
        <v>0</v>
      </c>
      <c r="AB59" s="194">
        <f>IF('Indicator Data'!L61="No data","x",IF('Indicator Data'!L61&gt;1000,10,IF('Indicator Data'!L61&gt;=500,9,IF('Indicator Data'!L61&gt;=240,8,IF('Indicator Data'!L61&gt;=120,7,IF('Indicator Data'!L61&gt;=60,6,IF('Indicator Data'!L61&gt;=20,5,IF('Indicator Data'!L61&gt;=1,4,0))))))))</f>
        <v>0</v>
      </c>
      <c r="AC59" s="6">
        <f t="shared" si="12"/>
        <v>0</v>
      </c>
      <c r="AD59" s="7">
        <f t="shared" si="13"/>
        <v>3.4</v>
      </c>
    </row>
    <row r="60" spans="1:30" s="11" customFormat="1" x14ac:dyDescent="0.25">
      <c r="A60" s="11" t="s">
        <v>381</v>
      </c>
      <c r="B60" s="30" t="s">
        <v>12</v>
      </c>
      <c r="C60" s="30" t="s">
        <v>509</v>
      </c>
      <c r="D60" s="4">
        <f>ROUND(IF('Indicator Data'!G62=0,0,IF(LOG('Indicator Data'!G62)&gt;D$139,10,IF(LOG('Indicator Data'!G62)&lt;D$140,0,10-(D$139-LOG('Indicator Data'!G62))/(D$139-D$140)*10))),1)</f>
        <v>6.3</v>
      </c>
      <c r="E60" s="4">
        <f>IF('Indicator Data'!D62="No data","x",ROUND(IF(('Indicator Data'!D62)&gt;E$139,10,IF(('Indicator Data'!D62)&lt;E$140,0,10-(E$139-('Indicator Data'!D62))/(E$139-E$140)*10)),1))</f>
        <v>0.8</v>
      </c>
      <c r="F60" s="58">
        <f>'Indicator Data'!E62/'Indicator Data'!$BC62</f>
        <v>8.8124790814209028E-2</v>
      </c>
      <c r="G60" s="58">
        <f>'Indicator Data'!F62/'Indicator Data'!$BC62</f>
        <v>0</v>
      </c>
      <c r="H60" s="58">
        <f t="shared" si="0"/>
        <v>4.4062395407104514E-2</v>
      </c>
      <c r="I60" s="4">
        <f t="shared" si="1"/>
        <v>1.1000000000000001</v>
      </c>
      <c r="J60" s="4">
        <f>ROUND(IF('Indicator Data'!I62=0,0,IF(LOG('Indicator Data'!I62)&gt;J$139,10,IF(LOG('Indicator Data'!I62)&lt;J$140,0,10-(J$139-LOG('Indicator Data'!I62))/(J$139-J$140)*10))),1)</f>
        <v>10</v>
      </c>
      <c r="K60" s="58">
        <f>'Indicator Data'!G62/'Indicator Data'!$BC62</f>
        <v>6.1512562184999672E-3</v>
      </c>
      <c r="L60" s="58">
        <f>'Indicator Data'!I62/'Indicator Data'!$BD62</f>
        <v>3.4367447425242371E-2</v>
      </c>
      <c r="M60" s="4">
        <f t="shared" si="2"/>
        <v>4.0999999999999996</v>
      </c>
      <c r="N60" s="4">
        <f t="shared" si="3"/>
        <v>10</v>
      </c>
      <c r="O60" s="4">
        <f>ROUND(IF('Indicator Data'!J62=0,0,IF('Indicator Data'!J62&gt;O$139,10,IF('Indicator Data'!J62&lt;O$140,0,10-(O$139-'Indicator Data'!J62)/(O$139-O$140)*10))),1)</f>
        <v>8.3000000000000007</v>
      </c>
      <c r="P60" s="154">
        <f t="shared" si="4"/>
        <v>10</v>
      </c>
      <c r="Q60" s="154">
        <f t="shared" si="5"/>
        <v>9.1999999999999993</v>
      </c>
      <c r="R60" s="4">
        <f>IF('Indicator Data'!H62="No data","x",ROUND(IF('Indicator Data'!H62=0,0,IF('Indicator Data'!H62&gt;R$139,10,IF('Indicator Data'!H62&lt;R$140,0,10-(R$139-'Indicator Data'!H62)/(R$139-R$140)*10))),1))</f>
        <v>2</v>
      </c>
      <c r="S60" s="6">
        <f t="shared" si="6"/>
        <v>0.8</v>
      </c>
      <c r="T60" s="6">
        <f t="shared" si="7"/>
        <v>5.3</v>
      </c>
      <c r="U60" s="6">
        <f t="shared" si="8"/>
        <v>1.1000000000000001</v>
      </c>
      <c r="V60" s="6">
        <f t="shared" si="9"/>
        <v>5.6</v>
      </c>
      <c r="W60" s="14">
        <f t="shared" si="10"/>
        <v>3.5</v>
      </c>
      <c r="X60" s="4">
        <f>ROUND(IF('Indicator Data'!M62=0,0,IF('Indicator Data'!M62&gt;X$139,10,IF('Indicator Data'!M62&lt;X$140,0,10-(X$139-'Indicator Data'!M62)/(X$139-X$140)*10))),1)</f>
        <v>8.6</v>
      </c>
      <c r="Y60" s="4">
        <f>ROUND(IF('Indicator Data'!N62=0,0,IF('Indicator Data'!N62&gt;Y$139,10,IF('Indicator Data'!N62&lt;Y$140,0,10-(Y$139-'Indicator Data'!N62)/(Y$139-Y$140)*10))),1)</f>
        <v>3.3</v>
      </c>
      <c r="Z60" s="6">
        <f t="shared" si="11"/>
        <v>6.7</v>
      </c>
      <c r="AA60" s="6">
        <f>IF('Indicator Data'!K62=5,10,IF('Indicator Data'!K62=4,8,IF('Indicator Data'!K62=3,5,IF('Indicator Data'!K62=2,2,IF('Indicator Data'!K62=1,1,0)))))</f>
        <v>5</v>
      </c>
      <c r="AB60" s="194">
        <f>IF('Indicator Data'!L62="No data","x",IF('Indicator Data'!L62&gt;1000,10,IF('Indicator Data'!L62&gt;=500,9,IF('Indicator Data'!L62&gt;=240,8,IF('Indicator Data'!L62&gt;=120,7,IF('Indicator Data'!L62&gt;=60,6,IF('Indicator Data'!L62&gt;=20,5,IF('Indicator Data'!L62&gt;=1,4,0))))))))</f>
        <v>4</v>
      </c>
      <c r="AC60" s="6">
        <f t="shared" si="12"/>
        <v>5</v>
      </c>
      <c r="AD60" s="7">
        <f t="shared" si="13"/>
        <v>5.9</v>
      </c>
    </row>
    <row r="61" spans="1:30" s="11" customFormat="1" x14ac:dyDescent="0.25">
      <c r="A61" s="11" t="s">
        <v>378</v>
      </c>
      <c r="B61" s="30" t="s">
        <v>12</v>
      </c>
      <c r="C61" s="30" t="s">
        <v>506</v>
      </c>
      <c r="D61" s="4">
        <f>ROUND(IF('Indicator Data'!G63=0,0,IF(LOG('Indicator Data'!G63)&gt;D$139,10,IF(LOG('Indicator Data'!G63)&lt;D$140,0,10-(D$139-LOG('Indicator Data'!G63))/(D$139-D$140)*10))),1)</f>
        <v>8.8000000000000007</v>
      </c>
      <c r="E61" s="4">
        <f>IF('Indicator Data'!D63="No data","x",ROUND(IF(('Indicator Data'!D63)&gt;E$139,10,IF(('Indicator Data'!D63)&lt;E$140,0,10-(E$139-('Indicator Data'!D63))/(E$139-E$140)*10)),1))</f>
        <v>4.5999999999999996</v>
      </c>
      <c r="F61" s="58">
        <f>'Indicator Data'!E63/'Indicator Data'!$BC63</f>
        <v>0.29587172287330038</v>
      </c>
      <c r="G61" s="58">
        <f>'Indicator Data'!F63/'Indicator Data'!$BC63</f>
        <v>0.1052732272924114</v>
      </c>
      <c r="H61" s="58">
        <f t="shared" si="0"/>
        <v>0.17425416825975304</v>
      </c>
      <c r="I61" s="4">
        <f t="shared" si="1"/>
        <v>4.4000000000000004</v>
      </c>
      <c r="J61" s="4">
        <f>ROUND(IF('Indicator Data'!I63=0,0,IF(LOG('Indicator Data'!I63)&gt;J$139,10,IF(LOG('Indicator Data'!I63)&lt;J$140,0,10-(J$139-LOG('Indicator Data'!I63))/(J$139-J$140)*10))),1)</f>
        <v>10</v>
      </c>
      <c r="K61" s="58">
        <f>'Indicator Data'!G63/'Indicator Data'!$BC63</f>
        <v>1.0872270951727069E-2</v>
      </c>
      <c r="L61" s="58">
        <f>'Indicator Data'!I63/'Indicator Data'!$BD63</f>
        <v>3.4367447425242371E-2</v>
      </c>
      <c r="M61" s="4">
        <f t="shared" si="2"/>
        <v>7.2</v>
      </c>
      <c r="N61" s="4">
        <f t="shared" si="3"/>
        <v>10</v>
      </c>
      <c r="O61" s="4">
        <f>ROUND(IF('Indicator Data'!J63=0,0,IF('Indicator Data'!J63&gt;O$139,10,IF('Indicator Data'!J63&lt;O$140,0,10-(O$139-'Indicator Data'!J63)/(O$139-O$140)*10))),1)</f>
        <v>8.3000000000000007</v>
      </c>
      <c r="P61" s="154">
        <f t="shared" si="4"/>
        <v>10</v>
      </c>
      <c r="Q61" s="154">
        <f t="shared" si="5"/>
        <v>9.1999999999999993</v>
      </c>
      <c r="R61" s="4">
        <f>IF('Indicator Data'!H63="No data","x",ROUND(IF('Indicator Data'!H63=0,0,IF('Indicator Data'!H63&gt;R$139,10,IF('Indicator Data'!H63&lt;R$140,0,10-(R$139-'Indicator Data'!H63)/(R$139-R$140)*10))),1))</f>
        <v>3</v>
      </c>
      <c r="S61" s="6">
        <f t="shared" si="6"/>
        <v>4.5999999999999996</v>
      </c>
      <c r="T61" s="6">
        <f t="shared" si="7"/>
        <v>8.1</v>
      </c>
      <c r="U61" s="6">
        <f t="shared" si="8"/>
        <v>4.4000000000000004</v>
      </c>
      <c r="V61" s="6">
        <f t="shared" si="9"/>
        <v>6.1</v>
      </c>
      <c r="W61" s="14">
        <f t="shared" si="10"/>
        <v>6</v>
      </c>
      <c r="X61" s="4">
        <f>ROUND(IF('Indicator Data'!M63=0,0,IF('Indicator Data'!M63&gt;X$139,10,IF('Indicator Data'!M63&lt;X$140,0,10-(X$139-'Indicator Data'!M63)/(X$139-X$140)*10))),1)</f>
        <v>8.6</v>
      </c>
      <c r="Y61" s="4">
        <f>ROUND(IF('Indicator Data'!N63=0,0,IF('Indicator Data'!N63&gt;Y$139,10,IF('Indicator Data'!N63&lt;Y$140,0,10-(Y$139-'Indicator Data'!N63)/(Y$139-Y$140)*10))),1)</f>
        <v>3.3</v>
      </c>
      <c r="Z61" s="6">
        <f t="shared" si="11"/>
        <v>6.7</v>
      </c>
      <c r="AA61" s="6">
        <f>IF('Indicator Data'!K63=5,10,IF('Indicator Data'!K63=4,8,IF('Indicator Data'!K63=3,5,IF('Indicator Data'!K63=2,2,IF('Indicator Data'!K63=1,1,0)))))</f>
        <v>5</v>
      </c>
      <c r="AB61" s="194">
        <f>IF('Indicator Data'!L63="No data","x",IF('Indicator Data'!L63&gt;1000,10,IF('Indicator Data'!L63&gt;=500,9,IF('Indicator Data'!L63&gt;=240,8,IF('Indicator Data'!L63&gt;=120,7,IF('Indicator Data'!L63&gt;=60,6,IF('Indicator Data'!L63&gt;=20,5,IF('Indicator Data'!L63&gt;=1,4,0))))))))</f>
        <v>5</v>
      </c>
      <c r="AC61" s="6">
        <f t="shared" si="12"/>
        <v>5</v>
      </c>
      <c r="AD61" s="7">
        <f t="shared" si="13"/>
        <v>5.9</v>
      </c>
    </row>
    <row r="62" spans="1:30" s="11" customFormat="1" x14ac:dyDescent="0.25">
      <c r="A62" s="11" t="s">
        <v>379</v>
      </c>
      <c r="B62" s="30" t="s">
        <v>12</v>
      </c>
      <c r="C62" s="30" t="s">
        <v>507</v>
      </c>
      <c r="D62" s="4">
        <f>ROUND(IF('Indicator Data'!G64=0,0,IF(LOG('Indicator Data'!G64)&gt;D$139,10,IF(LOG('Indicator Data'!G64)&lt;D$140,0,10-(D$139-LOG('Indicator Data'!G64))/(D$139-D$140)*10))),1)</f>
        <v>8.4</v>
      </c>
      <c r="E62" s="4">
        <f>IF('Indicator Data'!D64="No data","x",ROUND(IF(('Indicator Data'!D64)&gt;E$139,10,IF(('Indicator Data'!D64)&lt;E$140,0,10-(E$139-('Indicator Data'!D64))/(E$139-E$140)*10)),1))</f>
        <v>3.8</v>
      </c>
      <c r="F62" s="58">
        <f>'Indicator Data'!E64/'Indicator Data'!$BC64</f>
        <v>0.39444596786708286</v>
      </c>
      <c r="G62" s="58">
        <f>'Indicator Data'!F64/'Indicator Data'!$BC64</f>
        <v>0.33339757348664689</v>
      </c>
      <c r="H62" s="58">
        <f t="shared" si="0"/>
        <v>0.28057237730520312</v>
      </c>
      <c r="I62" s="4">
        <f t="shared" si="1"/>
        <v>7</v>
      </c>
      <c r="J62" s="4">
        <f>ROUND(IF('Indicator Data'!I64=0,0,IF(LOG('Indicator Data'!I64)&gt;J$139,10,IF(LOG('Indicator Data'!I64)&lt;J$140,0,10-(J$139-LOG('Indicator Data'!I64))/(J$139-J$140)*10))),1)</f>
        <v>10</v>
      </c>
      <c r="K62" s="58">
        <f>'Indicator Data'!G64/'Indicator Data'!$BC64</f>
        <v>1.0963085654775115E-2</v>
      </c>
      <c r="L62" s="58">
        <f>'Indicator Data'!I64/'Indicator Data'!$BD64</f>
        <v>3.4367447425242371E-2</v>
      </c>
      <c r="M62" s="4">
        <f t="shared" si="2"/>
        <v>7.3</v>
      </c>
      <c r="N62" s="4">
        <f t="shared" si="3"/>
        <v>10</v>
      </c>
      <c r="O62" s="4">
        <f>ROUND(IF('Indicator Data'!J64=0,0,IF('Indicator Data'!J64&gt;O$139,10,IF('Indicator Data'!J64&lt;O$140,0,10-(O$139-'Indicator Data'!J64)/(O$139-O$140)*10))),1)</f>
        <v>8.3000000000000007</v>
      </c>
      <c r="P62" s="154">
        <f t="shared" si="4"/>
        <v>10</v>
      </c>
      <c r="Q62" s="154">
        <f t="shared" si="5"/>
        <v>9.1999999999999993</v>
      </c>
      <c r="R62" s="4">
        <f>IF('Indicator Data'!H64="No data","x",ROUND(IF('Indicator Data'!H64=0,0,IF('Indicator Data'!H64&gt;R$139,10,IF('Indicator Data'!H64&lt;R$140,0,10-(R$139-'Indicator Data'!H64)/(R$139-R$140)*10))),1))</f>
        <v>5.3</v>
      </c>
      <c r="S62" s="6">
        <f t="shared" si="6"/>
        <v>3.8</v>
      </c>
      <c r="T62" s="6">
        <f t="shared" si="7"/>
        <v>7.9</v>
      </c>
      <c r="U62" s="6">
        <f t="shared" si="8"/>
        <v>7</v>
      </c>
      <c r="V62" s="6">
        <f t="shared" si="9"/>
        <v>7.3</v>
      </c>
      <c r="W62" s="14">
        <f t="shared" si="10"/>
        <v>6.7</v>
      </c>
      <c r="X62" s="4">
        <f>ROUND(IF('Indicator Data'!M64=0,0,IF('Indicator Data'!M64&gt;X$139,10,IF('Indicator Data'!M64&lt;X$140,0,10-(X$139-'Indicator Data'!M64)/(X$139-X$140)*10))),1)</f>
        <v>8.6</v>
      </c>
      <c r="Y62" s="4">
        <f>ROUND(IF('Indicator Data'!N64=0,0,IF('Indicator Data'!N64&gt;Y$139,10,IF('Indicator Data'!N64&lt;Y$140,0,10-(Y$139-'Indicator Data'!N64)/(Y$139-Y$140)*10))),1)</f>
        <v>3.3</v>
      </c>
      <c r="Z62" s="6">
        <f t="shared" si="11"/>
        <v>6.7</v>
      </c>
      <c r="AA62" s="6">
        <f>IF('Indicator Data'!K64=5,10,IF('Indicator Data'!K64=4,8,IF('Indicator Data'!K64=3,5,IF('Indicator Data'!K64=2,2,IF('Indicator Data'!K64=1,1,0)))))</f>
        <v>5</v>
      </c>
      <c r="AB62" s="194">
        <f>IF('Indicator Data'!L64="No data","x",IF('Indicator Data'!L64&gt;1000,10,IF('Indicator Data'!L64&gt;=500,9,IF('Indicator Data'!L64&gt;=240,8,IF('Indicator Data'!L64&gt;=120,7,IF('Indicator Data'!L64&gt;=60,6,IF('Indicator Data'!L64&gt;=20,5,IF('Indicator Data'!L64&gt;=1,4,0))))))))</f>
        <v>4</v>
      </c>
      <c r="AC62" s="6">
        <f t="shared" si="12"/>
        <v>5</v>
      </c>
      <c r="AD62" s="7">
        <f t="shared" si="13"/>
        <v>5.9</v>
      </c>
    </row>
    <row r="63" spans="1:30" s="11" customFormat="1" x14ac:dyDescent="0.25">
      <c r="A63" s="11" t="s">
        <v>380</v>
      </c>
      <c r="B63" s="30" t="s">
        <v>12</v>
      </c>
      <c r="C63" s="30" t="s">
        <v>508</v>
      </c>
      <c r="D63" s="4">
        <f>ROUND(IF('Indicator Data'!G65=0,0,IF(LOG('Indicator Data'!G65)&gt;D$139,10,IF(LOG('Indicator Data'!G65)&lt;D$140,0,10-(D$139-LOG('Indicator Data'!G65))/(D$139-D$140)*10))),1)</f>
        <v>7.7</v>
      </c>
      <c r="E63" s="4">
        <f>IF('Indicator Data'!D65="No data","x",ROUND(IF(('Indicator Data'!D65)&gt;E$139,10,IF(('Indicator Data'!D65)&lt;E$140,0,10-(E$139-('Indicator Data'!D65))/(E$139-E$140)*10)),1))</f>
        <v>4.2</v>
      </c>
      <c r="F63" s="58">
        <f>'Indicator Data'!E65/'Indicator Data'!$BC65</f>
        <v>0.44112702569748669</v>
      </c>
      <c r="G63" s="58">
        <f>'Indicator Data'!F65/'Indicator Data'!$BC65</f>
        <v>0.16241812157684604</v>
      </c>
      <c r="H63" s="58">
        <f t="shared" si="0"/>
        <v>0.26116804324295484</v>
      </c>
      <c r="I63" s="4">
        <f t="shared" si="1"/>
        <v>6.5</v>
      </c>
      <c r="J63" s="4">
        <f>ROUND(IF('Indicator Data'!I65=0,0,IF(LOG('Indicator Data'!I65)&gt;J$139,10,IF(LOG('Indicator Data'!I65)&lt;J$140,0,10-(J$139-LOG('Indicator Data'!I65))/(J$139-J$140)*10))),1)</f>
        <v>10</v>
      </c>
      <c r="K63" s="58">
        <f>'Indicator Data'!G65/'Indicator Data'!$BC65</f>
        <v>4.9048876055082105E-3</v>
      </c>
      <c r="L63" s="58">
        <f>'Indicator Data'!I65/'Indicator Data'!$BD65</f>
        <v>3.4367447425242371E-2</v>
      </c>
      <c r="M63" s="4">
        <f t="shared" si="2"/>
        <v>3.3</v>
      </c>
      <c r="N63" s="4">
        <f t="shared" si="3"/>
        <v>10</v>
      </c>
      <c r="O63" s="4">
        <f>ROUND(IF('Indicator Data'!J65=0,0,IF('Indicator Data'!J65&gt;O$139,10,IF('Indicator Data'!J65&lt;O$140,0,10-(O$139-'Indicator Data'!J65)/(O$139-O$140)*10))),1)</f>
        <v>8.3000000000000007</v>
      </c>
      <c r="P63" s="154">
        <f t="shared" si="4"/>
        <v>10</v>
      </c>
      <c r="Q63" s="154">
        <f t="shared" si="5"/>
        <v>9.1999999999999993</v>
      </c>
      <c r="R63" s="4">
        <f>IF('Indicator Data'!H65="No data","x",ROUND(IF('Indicator Data'!H65=0,0,IF('Indicator Data'!H65&gt;R$139,10,IF('Indicator Data'!H65&lt;R$140,0,10-(R$139-'Indicator Data'!H65)/(R$139-R$140)*10))),1))</f>
        <v>4.3</v>
      </c>
      <c r="S63" s="6">
        <f t="shared" si="6"/>
        <v>4.2</v>
      </c>
      <c r="T63" s="6">
        <f t="shared" si="7"/>
        <v>5.9</v>
      </c>
      <c r="U63" s="6">
        <f t="shared" si="8"/>
        <v>6.5</v>
      </c>
      <c r="V63" s="6">
        <f t="shared" si="9"/>
        <v>6.8</v>
      </c>
      <c r="W63" s="14">
        <f t="shared" si="10"/>
        <v>5.9</v>
      </c>
      <c r="X63" s="4">
        <f>ROUND(IF('Indicator Data'!M65=0,0,IF('Indicator Data'!M65&gt;X$139,10,IF('Indicator Data'!M65&lt;X$140,0,10-(X$139-'Indicator Data'!M65)/(X$139-X$140)*10))),1)</f>
        <v>8.6</v>
      </c>
      <c r="Y63" s="4">
        <f>ROUND(IF('Indicator Data'!N65=0,0,IF('Indicator Data'!N65&gt;Y$139,10,IF('Indicator Data'!N65&lt;Y$140,0,10-(Y$139-'Indicator Data'!N65)/(Y$139-Y$140)*10))),1)</f>
        <v>3.3</v>
      </c>
      <c r="Z63" s="6">
        <f t="shared" si="11"/>
        <v>6.7</v>
      </c>
      <c r="AA63" s="6">
        <f>IF('Indicator Data'!K65=5,10,IF('Indicator Data'!K65=4,8,IF('Indicator Data'!K65=3,5,IF('Indicator Data'!K65=2,2,IF('Indicator Data'!K65=1,1,0)))))</f>
        <v>0</v>
      </c>
      <c r="AB63" s="194">
        <f>IF('Indicator Data'!L65="No data","x",IF('Indicator Data'!L65&gt;1000,10,IF('Indicator Data'!L65&gt;=500,9,IF('Indicator Data'!L65&gt;=240,8,IF('Indicator Data'!L65&gt;=120,7,IF('Indicator Data'!L65&gt;=60,6,IF('Indicator Data'!L65&gt;=20,5,IF('Indicator Data'!L65&gt;=1,4,0))))))))</f>
        <v>0</v>
      </c>
      <c r="AC63" s="6">
        <f t="shared" si="12"/>
        <v>0</v>
      </c>
      <c r="AD63" s="7">
        <f t="shared" si="13"/>
        <v>3.4</v>
      </c>
    </row>
    <row r="64" spans="1:30" s="11" customFormat="1" x14ac:dyDescent="0.25">
      <c r="A64" s="11" t="s">
        <v>382</v>
      </c>
      <c r="B64" s="30" t="s">
        <v>14</v>
      </c>
      <c r="C64" s="30" t="s">
        <v>510</v>
      </c>
      <c r="D64" s="4">
        <f>ROUND(IF('Indicator Data'!G66=0,0,IF(LOG('Indicator Data'!G66)&gt;D$139,10,IF(LOG('Indicator Data'!G66)&lt;D$140,0,10-(D$139-LOG('Indicator Data'!G66))/(D$139-D$140)*10))),1)</f>
        <v>5.7</v>
      </c>
      <c r="E64" s="4" t="str">
        <f>IF('Indicator Data'!D66="No data","x",ROUND(IF(('Indicator Data'!D66)&gt;E$139,10,IF(('Indicator Data'!D66)&lt;E$140,0,10-(E$139-('Indicator Data'!D66))/(E$139-E$140)*10)),1))</f>
        <v>x</v>
      </c>
      <c r="F64" s="58">
        <f>'Indicator Data'!E66/'Indicator Data'!$BC66</f>
        <v>0.50478718812219026</v>
      </c>
      <c r="G64" s="58">
        <f>'Indicator Data'!F66/'Indicator Data'!$BC66</f>
        <v>0.14695103258615461</v>
      </c>
      <c r="H64" s="58">
        <f t="shared" si="0"/>
        <v>0.28913135220763375</v>
      </c>
      <c r="I64" s="4">
        <f t="shared" si="1"/>
        <v>7.2</v>
      </c>
      <c r="J64" s="4">
        <f>ROUND(IF('Indicator Data'!I66=0,0,IF(LOG('Indicator Data'!I66)&gt;J$139,10,IF(LOG('Indicator Data'!I66)&lt;J$140,0,10-(J$139-LOG('Indicator Data'!I66))/(J$139-J$140)*10))),1)</f>
        <v>0</v>
      </c>
      <c r="K64" s="58">
        <f>'Indicator Data'!G66/'Indicator Data'!$BC66</f>
        <v>1.4373978384859595E-3</v>
      </c>
      <c r="L64" s="58">
        <f>'Indicator Data'!I66/'Indicator Data'!$BD66</f>
        <v>0</v>
      </c>
      <c r="M64" s="4">
        <f t="shared" si="2"/>
        <v>1</v>
      </c>
      <c r="N64" s="4">
        <f t="shared" si="3"/>
        <v>0</v>
      </c>
      <c r="O64" s="4">
        <f>ROUND(IF('Indicator Data'!J66=0,0,IF('Indicator Data'!J66&gt;O$139,10,IF('Indicator Data'!J66&lt;O$140,0,10-(O$139-'Indicator Data'!J66)/(O$139-O$140)*10))),1)</f>
        <v>0</v>
      </c>
      <c r="P64" s="154">
        <f t="shared" si="4"/>
        <v>0</v>
      </c>
      <c r="Q64" s="154">
        <f t="shared" si="5"/>
        <v>0</v>
      </c>
      <c r="R64" s="4">
        <f>IF('Indicator Data'!H66="No data","x",ROUND(IF('Indicator Data'!H66=0,0,IF('Indicator Data'!H66&gt;R$139,10,IF('Indicator Data'!H66&lt;R$140,0,10-(R$139-'Indicator Data'!H66)/(R$139-R$140)*10))),1))</f>
        <v>2</v>
      </c>
      <c r="S64" s="6" t="str">
        <f t="shared" si="6"/>
        <v>x</v>
      </c>
      <c r="T64" s="6">
        <f t="shared" si="7"/>
        <v>3.7</v>
      </c>
      <c r="U64" s="6">
        <f t="shared" si="8"/>
        <v>7.2</v>
      </c>
      <c r="V64" s="6">
        <f t="shared" si="9"/>
        <v>1</v>
      </c>
      <c r="W64" s="14">
        <f t="shared" si="10"/>
        <v>4.5</v>
      </c>
      <c r="X64" s="4">
        <f>ROUND(IF('Indicator Data'!M66=0,0,IF('Indicator Data'!M66&gt;X$139,10,IF('Indicator Data'!M66&lt;X$140,0,10-(X$139-'Indicator Data'!M66)/(X$139-X$140)*10))),1)</f>
        <v>10</v>
      </c>
      <c r="Y64" s="4">
        <f>ROUND(IF('Indicator Data'!N66=0,0,IF('Indicator Data'!N66&gt;Y$139,10,IF('Indicator Data'!N66&lt;Y$140,0,10-(Y$139-'Indicator Data'!N66)/(Y$139-Y$140)*10))),1)</f>
        <v>10</v>
      </c>
      <c r="Z64" s="6">
        <f t="shared" si="11"/>
        <v>10</v>
      </c>
      <c r="AA64" s="6">
        <f>IF('Indicator Data'!K66=5,10,IF('Indicator Data'!K66=4,8,IF('Indicator Data'!K66=3,5,IF('Indicator Data'!K66=2,2,IF('Indicator Data'!K66=1,1,0)))))</f>
        <v>5</v>
      </c>
      <c r="AB64" s="194">
        <f>IF('Indicator Data'!L66="No data","x",IF('Indicator Data'!L66&gt;1000,10,IF('Indicator Data'!L66&gt;=500,9,IF('Indicator Data'!L66&gt;=240,8,IF('Indicator Data'!L66&gt;=120,7,IF('Indicator Data'!L66&gt;=60,6,IF('Indicator Data'!L66&gt;=20,5,IF('Indicator Data'!L66&gt;=1,4,0))))))))</f>
        <v>5</v>
      </c>
      <c r="AC64" s="6">
        <f t="shared" si="12"/>
        <v>5</v>
      </c>
      <c r="AD64" s="7">
        <f t="shared" si="13"/>
        <v>7.5</v>
      </c>
    </row>
    <row r="65" spans="1:30" s="11" customFormat="1" x14ac:dyDescent="0.25">
      <c r="A65" s="11" t="s">
        <v>383</v>
      </c>
      <c r="B65" s="30" t="s">
        <v>14</v>
      </c>
      <c r="C65" s="30" t="s">
        <v>511</v>
      </c>
      <c r="D65" s="4">
        <f>ROUND(IF('Indicator Data'!G67=0,0,IF(LOG('Indicator Data'!G67)&gt;D$139,10,IF(LOG('Indicator Data'!G67)&lt;D$140,0,10-(D$139-LOG('Indicator Data'!G67))/(D$139-D$140)*10))),1)</f>
        <v>8.6</v>
      </c>
      <c r="E65" s="4">
        <f>IF('Indicator Data'!D67="No data","x",ROUND(IF(('Indicator Data'!D67)&gt;E$139,10,IF(('Indicator Data'!D67)&lt;E$140,0,10-(E$139-('Indicator Data'!D67))/(E$139-E$140)*10)),1))</f>
        <v>5</v>
      </c>
      <c r="F65" s="58">
        <f>'Indicator Data'!E67/'Indicator Data'!$BC67</f>
        <v>0.40061100820000795</v>
      </c>
      <c r="G65" s="58">
        <f>'Indicator Data'!F67/'Indicator Data'!$BC67</f>
        <v>0.26673977620670769</v>
      </c>
      <c r="H65" s="58">
        <f t="shared" si="0"/>
        <v>0.26699044815168088</v>
      </c>
      <c r="I65" s="4">
        <f t="shared" si="1"/>
        <v>6.7</v>
      </c>
      <c r="J65" s="4">
        <f>ROUND(IF('Indicator Data'!I67=0,0,IF(LOG('Indicator Data'!I67)&gt;J$139,10,IF(LOG('Indicator Data'!I67)&lt;J$140,0,10-(J$139-LOG('Indicator Data'!I67))/(J$139-J$140)*10))),1)</f>
        <v>0</v>
      </c>
      <c r="K65" s="58">
        <f>'Indicator Data'!G67/'Indicator Data'!$BC67</f>
        <v>8.5489706990687087E-3</v>
      </c>
      <c r="L65" s="58">
        <f>'Indicator Data'!I67/'Indicator Data'!$BD67</f>
        <v>0</v>
      </c>
      <c r="M65" s="4">
        <f t="shared" si="2"/>
        <v>5.7</v>
      </c>
      <c r="N65" s="4">
        <f t="shared" si="3"/>
        <v>0</v>
      </c>
      <c r="O65" s="4">
        <f>ROUND(IF('Indicator Data'!J67=0,0,IF('Indicator Data'!J67&gt;O$139,10,IF('Indicator Data'!J67&lt;O$140,0,10-(O$139-'Indicator Data'!J67)/(O$139-O$140)*10))),1)</f>
        <v>0</v>
      </c>
      <c r="P65" s="154">
        <f t="shared" si="4"/>
        <v>0</v>
      </c>
      <c r="Q65" s="154">
        <f t="shared" si="5"/>
        <v>0</v>
      </c>
      <c r="R65" s="4">
        <f>IF('Indicator Data'!H67="No data","x",ROUND(IF('Indicator Data'!H67=0,0,IF('Indicator Data'!H67&gt;R$139,10,IF('Indicator Data'!H67&lt;R$140,0,10-(R$139-'Indicator Data'!H67)/(R$139-R$140)*10))),1))</f>
        <v>1</v>
      </c>
      <c r="S65" s="6">
        <f t="shared" si="6"/>
        <v>5</v>
      </c>
      <c r="T65" s="6">
        <f t="shared" si="7"/>
        <v>7.4</v>
      </c>
      <c r="U65" s="6">
        <f t="shared" si="8"/>
        <v>6.7</v>
      </c>
      <c r="V65" s="6">
        <f t="shared" si="9"/>
        <v>0.5</v>
      </c>
      <c r="W65" s="14">
        <f t="shared" si="10"/>
        <v>5.4</v>
      </c>
      <c r="X65" s="4">
        <f>ROUND(IF('Indicator Data'!M67=0,0,IF('Indicator Data'!M67&gt;X$139,10,IF('Indicator Data'!M67&lt;X$140,0,10-(X$139-'Indicator Data'!M67)/(X$139-X$140)*10))),1)</f>
        <v>10</v>
      </c>
      <c r="Y65" s="4">
        <f>ROUND(IF('Indicator Data'!N67=0,0,IF('Indicator Data'!N67&gt;Y$139,10,IF('Indicator Data'!N67&lt;Y$140,0,10-(Y$139-'Indicator Data'!N67)/(Y$139-Y$140)*10))),1)</f>
        <v>10</v>
      </c>
      <c r="Z65" s="6">
        <f t="shared" si="11"/>
        <v>10</v>
      </c>
      <c r="AA65" s="6">
        <f>IF('Indicator Data'!K67=5,10,IF('Indicator Data'!K67=4,8,IF('Indicator Data'!K67=3,5,IF('Indicator Data'!K67=2,2,IF('Indicator Data'!K67=1,1,0)))))</f>
        <v>5</v>
      </c>
      <c r="AB65" s="194">
        <f>IF('Indicator Data'!L67="No data","x",IF('Indicator Data'!L67&gt;1000,10,IF('Indicator Data'!L67&gt;=500,9,IF('Indicator Data'!L67&gt;=240,8,IF('Indicator Data'!L67&gt;=120,7,IF('Indicator Data'!L67&gt;=60,6,IF('Indicator Data'!L67&gt;=20,5,IF('Indicator Data'!L67&gt;=1,4,0))))))))</f>
        <v>7</v>
      </c>
      <c r="AC65" s="6">
        <f t="shared" si="12"/>
        <v>7</v>
      </c>
      <c r="AD65" s="7">
        <f t="shared" si="13"/>
        <v>8.5</v>
      </c>
    </row>
    <row r="66" spans="1:30" s="11" customFormat="1" x14ac:dyDescent="0.25">
      <c r="A66" s="11" t="s">
        <v>384</v>
      </c>
      <c r="B66" s="30" t="s">
        <v>14</v>
      </c>
      <c r="C66" s="30" t="s">
        <v>512</v>
      </c>
      <c r="D66" s="4">
        <f>ROUND(IF('Indicator Data'!G68=0,0,IF(LOG('Indicator Data'!G68)&gt;D$139,10,IF(LOG('Indicator Data'!G68)&lt;D$140,0,10-(D$139-LOG('Indicator Data'!G68))/(D$139-D$140)*10))),1)</f>
        <v>7.4</v>
      </c>
      <c r="E66" s="4" t="str">
        <f>IF('Indicator Data'!D68="No data","x",ROUND(IF(('Indicator Data'!D68)&gt;E$139,10,IF(('Indicator Data'!D68)&lt;E$140,0,10-(E$139-('Indicator Data'!D68))/(E$139-E$140)*10)),1))</f>
        <v>x</v>
      </c>
      <c r="F66" s="58">
        <f>'Indicator Data'!E68/'Indicator Data'!$BC68</f>
        <v>0.68451518430624092</v>
      </c>
      <c r="G66" s="58">
        <f>'Indicator Data'!F68/'Indicator Data'!$BC68</f>
        <v>0.10733269390938494</v>
      </c>
      <c r="H66" s="58">
        <f t="shared" si="0"/>
        <v>0.36909076563046672</v>
      </c>
      <c r="I66" s="4">
        <f t="shared" si="1"/>
        <v>9.1999999999999993</v>
      </c>
      <c r="J66" s="4">
        <f>ROUND(IF('Indicator Data'!I68=0,0,IF(LOG('Indicator Data'!I68)&gt;J$139,10,IF(LOG('Indicator Data'!I68)&lt;J$140,0,10-(J$139-LOG('Indicator Data'!I68))/(J$139-J$140)*10))),1)</f>
        <v>0</v>
      </c>
      <c r="K66" s="58">
        <f>'Indicator Data'!G68/'Indicator Data'!$BC68</f>
        <v>3.3993955650903117E-3</v>
      </c>
      <c r="L66" s="58">
        <f>'Indicator Data'!I68/'Indicator Data'!$BD68</f>
        <v>0</v>
      </c>
      <c r="M66" s="4">
        <f t="shared" si="2"/>
        <v>2.2999999999999998</v>
      </c>
      <c r="N66" s="4">
        <f t="shared" si="3"/>
        <v>0</v>
      </c>
      <c r="O66" s="4">
        <f>ROUND(IF('Indicator Data'!J68=0,0,IF('Indicator Data'!J68&gt;O$139,10,IF('Indicator Data'!J68&lt;O$140,0,10-(O$139-'Indicator Data'!J68)/(O$139-O$140)*10))),1)</f>
        <v>0</v>
      </c>
      <c r="P66" s="154">
        <f t="shared" si="4"/>
        <v>0</v>
      </c>
      <c r="Q66" s="154">
        <f t="shared" si="5"/>
        <v>0</v>
      </c>
      <c r="R66" s="4">
        <f>IF('Indicator Data'!H68="No data","x",ROUND(IF('Indicator Data'!H68=0,0,IF('Indicator Data'!H68&gt;R$139,10,IF('Indicator Data'!H68&lt;R$140,0,10-(R$139-'Indicator Data'!H68)/(R$139-R$140)*10))),1))</f>
        <v>2</v>
      </c>
      <c r="S66" s="6" t="str">
        <f t="shared" si="6"/>
        <v>x</v>
      </c>
      <c r="T66" s="6">
        <f t="shared" si="7"/>
        <v>5.4</v>
      </c>
      <c r="U66" s="6">
        <f t="shared" si="8"/>
        <v>9.1999999999999993</v>
      </c>
      <c r="V66" s="6">
        <f t="shared" si="9"/>
        <v>1</v>
      </c>
      <c r="W66" s="14">
        <f t="shared" si="10"/>
        <v>6.3</v>
      </c>
      <c r="X66" s="4">
        <f>ROUND(IF('Indicator Data'!M68=0,0,IF('Indicator Data'!M68&gt;X$139,10,IF('Indicator Data'!M68&lt;X$140,0,10-(X$139-'Indicator Data'!M68)/(X$139-X$140)*10))),1)</f>
        <v>10</v>
      </c>
      <c r="Y66" s="4">
        <f>ROUND(IF('Indicator Data'!N68=0,0,IF('Indicator Data'!N68&gt;Y$139,10,IF('Indicator Data'!N68&lt;Y$140,0,10-(Y$139-'Indicator Data'!N68)/(Y$139-Y$140)*10))),1)</f>
        <v>10</v>
      </c>
      <c r="Z66" s="6">
        <f t="shared" si="11"/>
        <v>10</v>
      </c>
      <c r="AA66" s="6">
        <f>IF('Indicator Data'!K68=5,10,IF('Indicator Data'!K68=4,8,IF('Indicator Data'!K68=3,5,IF('Indicator Data'!K68=2,2,IF('Indicator Data'!K68=1,1,0)))))</f>
        <v>0</v>
      </c>
      <c r="AB66" s="194">
        <f>IF('Indicator Data'!L68="No data","x",IF('Indicator Data'!L68&gt;1000,10,IF('Indicator Data'!L68&gt;=500,9,IF('Indicator Data'!L68&gt;=240,8,IF('Indicator Data'!L68&gt;=120,7,IF('Indicator Data'!L68&gt;=60,6,IF('Indicator Data'!L68&gt;=20,5,IF('Indicator Data'!L68&gt;=1,4,0))))))))</f>
        <v>6</v>
      </c>
      <c r="AC66" s="6">
        <f t="shared" si="12"/>
        <v>6</v>
      </c>
      <c r="AD66" s="7">
        <f t="shared" si="13"/>
        <v>8</v>
      </c>
    </row>
    <row r="67" spans="1:30" s="11" customFormat="1" x14ac:dyDescent="0.25">
      <c r="A67" s="11" t="s">
        <v>385</v>
      </c>
      <c r="B67" s="30" t="s">
        <v>14</v>
      </c>
      <c r="C67" s="30" t="s">
        <v>513</v>
      </c>
      <c r="D67" s="4">
        <f>ROUND(IF('Indicator Data'!G69=0,0,IF(LOG('Indicator Data'!G69)&gt;D$139,10,IF(LOG('Indicator Data'!G69)&lt;D$140,0,10-(D$139-LOG('Indicator Data'!G69))/(D$139-D$140)*10))),1)</f>
        <v>7.3</v>
      </c>
      <c r="E67" s="4" t="str">
        <f>IF('Indicator Data'!D69="No data","x",ROUND(IF(('Indicator Data'!D69)&gt;E$139,10,IF(('Indicator Data'!D69)&lt;E$140,0,10-(E$139-('Indicator Data'!D69))/(E$139-E$140)*10)),1))</f>
        <v>x</v>
      </c>
      <c r="F67" s="58">
        <f>'Indicator Data'!E69/'Indicator Data'!$BC69</f>
        <v>0.59480013677056642</v>
      </c>
      <c r="G67" s="58">
        <f>'Indicator Data'!F69/'Indicator Data'!$BC69</f>
        <v>7.8396225931989319E-2</v>
      </c>
      <c r="H67" s="58">
        <f t="shared" si="0"/>
        <v>0.31699912486828052</v>
      </c>
      <c r="I67" s="4">
        <f t="shared" si="1"/>
        <v>7.9</v>
      </c>
      <c r="J67" s="4">
        <f>ROUND(IF('Indicator Data'!I69=0,0,IF(LOG('Indicator Data'!I69)&gt;J$139,10,IF(LOG('Indicator Data'!I69)&lt;J$140,0,10-(J$139-LOG('Indicator Data'!I69))/(J$139-J$140)*10))),1)</f>
        <v>0</v>
      </c>
      <c r="K67" s="58">
        <f>'Indicator Data'!G69/'Indicator Data'!$BC69</f>
        <v>2.8557393136780396E-3</v>
      </c>
      <c r="L67" s="58">
        <f>'Indicator Data'!I69/'Indicator Data'!$BD69</f>
        <v>0</v>
      </c>
      <c r="M67" s="4">
        <f t="shared" si="2"/>
        <v>1.9</v>
      </c>
      <c r="N67" s="4">
        <f t="shared" si="3"/>
        <v>0</v>
      </c>
      <c r="O67" s="4">
        <f>ROUND(IF('Indicator Data'!J69=0,0,IF('Indicator Data'!J69&gt;O$139,10,IF('Indicator Data'!J69&lt;O$140,0,10-(O$139-'Indicator Data'!J69)/(O$139-O$140)*10))),1)</f>
        <v>0</v>
      </c>
      <c r="P67" s="154">
        <f t="shared" si="4"/>
        <v>0</v>
      </c>
      <c r="Q67" s="154">
        <f t="shared" si="5"/>
        <v>0</v>
      </c>
      <c r="R67" s="4">
        <f>IF('Indicator Data'!H69="No data","x",ROUND(IF('Indicator Data'!H69=0,0,IF('Indicator Data'!H69&gt;R$139,10,IF('Indicator Data'!H69&lt;R$140,0,10-(R$139-'Indicator Data'!H69)/(R$139-R$140)*10))),1))</f>
        <v>3</v>
      </c>
      <c r="S67" s="6" t="str">
        <f t="shared" si="6"/>
        <v>x</v>
      </c>
      <c r="T67" s="6">
        <f t="shared" si="7"/>
        <v>5.2</v>
      </c>
      <c r="U67" s="6">
        <f t="shared" si="8"/>
        <v>7.9</v>
      </c>
      <c r="V67" s="6">
        <f t="shared" si="9"/>
        <v>1.5</v>
      </c>
      <c r="W67" s="14">
        <f t="shared" si="10"/>
        <v>5.4</v>
      </c>
      <c r="X67" s="4">
        <f>ROUND(IF('Indicator Data'!M69=0,0,IF('Indicator Data'!M69&gt;X$139,10,IF('Indicator Data'!M69&lt;X$140,0,10-(X$139-'Indicator Data'!M69)/(X$139-X$140)*10))),1)</f>
        <v>10</v>
      </c>
      <c r="Y67" s="4">
        <f>ROUND(IF('Indicator Data'!N69=0,0,IF('Indicator Data'!N69&gt;Y$139,10,IF('Indicator Data'!N69&lt;Y$140,0,10-(Y$139-'Indicator Data'!N69)/(Y$139-Y$140)*10))),1)</f>
        <v>10</v>
      </c>
      <c r="Z67" s="6">
        <f t="shared" si="11"/>
        <v>10</v>
      </c>
      <c r="AA67" s="6">
        <f>IF('Indicator Data'!K69=5,10,IF('Indicator Data'!K69=4,8,IF('Indicator Data'!K69=3,5,IF('Indicator Data'!K69=2,2,IF('Indicator Data'!K69=1,1,0)))))</f>
        <v>5</v>
      </c>
      <c r="AB67" s="194">
        <f>IF('Indicator Data'!L69="No data","x",IF('Indicator Data'!L69&gt;1000,10,IF('Indicator Data'!L69&gt;=500,9,IF('Indicator Data'!L69&gt;=240,8,IF('Indicator Data'!L69&gt;=120,7,IF('Indicator Data'!L69&gt;=60,6,IF('Indicator Data'!L69&gt;=20,5,IF('Indicator Data'!L69&gt;=1,4,0))))))))</f>
        <v>5</v>
      </c>
      <c r="AC67" s="6">
        <f t="shared" si="12"/>
        <v>5</v>
      </c>
      <c r="AD67" s="7">
        <f t="shared" si="13"/>
        <v>7.5</v>
      </c>
    </row>
    <row r="68" spans="1:30" s="11" customFormat="1" x14ac:dyDescent="0.25">
      <c r="A68" s="11" t="s">
        <v>386</v>
      </c>
      <c r="B68" s="30" t="s">
        <v>14</v>
      </c>
      <c r="C68" s="30" t="s">
        <v>514</v>
      </c>
      <c r="D68" s="4">
        <f>ROUND(IF('Indicator Data'!G70=0,0,IF(LOG('Indicator Data'!G70)&gt;D$139,10,IF(LOG('Indicator Data'!G70)&lt;D$140,0,10-(D$139-LOG('Indicator Data'!G70))/(D$139-D$140)*10))),1)</f>
        <v>8.8000000000000007</v>
      </c>
      <c r="E68" s="4">
        <f>IF('Indicator Data'!D70="No data","x",ROUND(IF(('Indicator Data'!D70)&gt;E$139,10,IF(('Indicator Data'!D70)&lt;E$140,0,10-(E$139-('Indicator Data'!D70))/(E$139-E$140)*10)),1))</f>
        <v>1.3</v>
      </c>
      <c r="F68" s="58">
        <f>'Indicator Data'!E70/'Indicator Data'!$BC70</f>
        <v>0.59573399915269265</v>
      </c>
      <c r="G68" s="58">
        <f>'Indicator Data'!F70/'Indicator Data'!$BC70</f>
        <v>0.10291091379495372</v>
      </c>
      <c r="H68" s="58">
        <f t="shared" ref="H68:H119" si="14">F68*0.5+G68*0.25</f>
        <v>0.32359472802508477</v>
      </c>
      <c r="I68" s="4">
        <f t="shared" ref="I68:I119" si="15">ROUND(IF(H68=0,0,IF(H68&gt;I$139,10,IF(H68&lt;I$140,0,10-(I$139-H68)/(I$139-I$140)*10))),1)</f>
        <v>8.1</v>
      </c>
      <c r="J68" s="4">
        <f>ROUND(IF('Indicator Data'!I70=0,0,IF(LOG('Indicator Data'!I70)&gt;J$139,10,IF(LOG('Indicator Data'!I70)&lt;J$140,0,10-(J$139-LOG('Indicator Data'!I70))/(J$139-J$140)*10))),1)</f>
        <v>0</v>
      </c>
      <c r="K68" s="58">
        <f>'Indicator Data'!G70/'Indicator Data'!$BC70</f>
        <v>7.3905851979905119E-3</v>
      </c>
      <c r="L68" s="58">
        <f>'Indicator Data'!I70/'Indicator Data'!$BD70</f>
        <v>0</v>
      </c>
      <c r="M68" s="4">
        <f t="shared" ref="M68:M119" si="16">ROUND(IF(K68&gt;M$139,10,IF(K68&lt;M$140,0,10-(M$139-K68)/(M$139-M$140)*10)),1)</f>
        <v>4.9000000000000004</v>
      </c>
      <c r="N68" s="4">
        <f t="shared" ref="N68:N119" si="17">ROUND(IF(L68&gt;N$139,10,IF(L68&lt;N$140,0,10-(N$139-L68)/(N$139-N$140)*10)),1)</f>
        <v>0</v>
      </c>
      <c r="O68" s="4">
        <f>ROUND(IF('Indicator Data'!J70=0,0,IF('Indicator Data'!J70&gt;O$139,10,IF('Indicator Data'!J70&lt;O$140,0,10-(O$139-'Indicator Data'!J70)/(O$139-O$140)*10))),1)</f>
        <v>0</v>
      </c>
      <c r="P68" s="154">
        <f t="shared" ref="P68:P119" si="18">ROUND((10-GEOMEAN(((10-N68)/10*9+1),((10-J68)/10*9+1)))/9*10,1)</f>
        <v>0</v>
      </c>
      <c r="Q68" s="154">
        <f t="shared" ref="Q68:Q119" si="19">ROUND(AVERAGE(P68,O68),1)</f>
        <v>0</v>
      </c>
      <c r="R68" s="4">
        <f>IF('Indicator Data'!H70="No data","x",ROUND(IF('Indicator Data'!H70=0,0,IF('Indicator Data'!H70&gt;R$139,10,IF('Indicator Data'!H70&lt;R$140,0,10-(R$139-'Indicator Data'!H70)/(R$139-R$140)*10))),1))</f>
        <v>0</v>
      </c>
      <c r="S68" s="6">
        <f t="shared" ref="S68:S119" si="20">E68</f>
        <v>1.3</v>
      </c>
      <c r="T68" s="6">
        <f t="shared" ref="T68:T119" si="21">ROUND((10-GEOMEAN(((10-D68)/10*9+1),((10-M68)/10*9+1)))/9*10,1)</f>
        <v>7.3</v>
      </c>
      <c r="U68" s="6">
        <f t="shared" ref="U68:U119" si="22">I68</f>
        <v>8.1</v>
      </c>
      <c r="V68" s="6">
        <f t="shared" ref="V68:V119" si="23">ROUND(AVERAGE(Q68,R68),1)</f>
        <v>0</v>
      </c>
      <c r="W68" s="14">
        <f t="shared" ref="W68:W119" si="24">IF(S68="x",ROUND((10-GEOMEAN(((10-T68)/10*9+1),((10-U68)/10*9+1),((10-V68)/10*9+1)))/9*10,1),ROUND((10-GEOMEAN(((10-S68)/10*9+1),((10-T68)/10*9+1),((10-U68)/10*9+1),((10-V68)/10*9+1)))/9*10,1))</f>
        <v>5.2</v>
      </c>
      <c r="X68" s="4">
        <f>ROUND(IF('Indicator Data'!M70=0,0,IF('Indicator Data'!M70&gt;X$139,10,IF('Indicator Data'!M70&lt;X$140,0,10-(X$139-'Indicator Data'!M70)/(X$139-X$140)*10))),1)</f>
        <v>10</v>
      </c>
      <c r="Y68" s="4">
        <f>ROUND(IF('Indicator Data'!N70=0,0,IF('Indicator Data'!N70&gt;Y$139,10,IF('Indicator Data'!N70&lt;Y$140,0,10-(Y$139-'Indicator Data'!N70)/(Y$139-Y$140)*10))),1)</f>
        <v>10</v>
      </c>
      <c r="Z68" s="6">
        <f t="shared" ref="Z68:Z119" si="25">ROUND((10-GEOMEAN(((10-X68)/10*9+1),((10-Y68)/10*9+1)))/9*10,1)</f>
        <v>10</v>
      </c>
      <c r="AA68" s="6">
        <f>IF('Indicator Data'!K70=5,10,IF('Indicator Data'!K70=4,8,IF('Indicator Data'!K70=3,5,IF('Indicator Data'!K70=2,2,IF('Indicator Data'!K70=1,1,0)))))</f>
        <v>5</v>
      </c>
      <c r="AB68" s="194">
        <f>IF('Indicator Data'!L70="No data","x",IF('Indicator Data'!L70&gt;1000,10,IF('Indicator Data'!L70&gt;=500,9,IF('Indicator Data'!L70&gt;=240,8,IF('Indicator Data'!L70&gt;=120,7,IF('Indicator Data'!L70&gt;=60,6,IF('Indicator Data'!L70&gt;=20,5,IF('Indicator Data'!L70&gt;=1,4,0))))))))</f>
        <v>0</v>
      </c>
      <c r="AC68" s="6">
        <f t="shared" ref="AC68:AC119" si="26">ROUND(IF(AB68="x",AA68,IF(AB68&gt;AA68,AB68,AA68)),1)</f>
        <v>5</v>
      </c>
      <c r="AD68" s="7">
        <f t="shared" ref="AD68:AD119" si="27">ROUND(IF(AC68&gt;=8,AC68,AVERAGE(Z68,AC68)),1)</f>
        <v>7.5</v>
      </c>
    </row>
    <row r="69" spans="1:30" s="11" customFormat="1" x14ac:dyDescent="0.25">
      <c r="A69" s="11" t="s">
        <v>389</v>
      </c>
      <c r="B69" s="30" t="s">
        <v>14</v>
      </c>
      <c r="C69" s="30" t="s">
        <v>517</v>
      </c>
      <c r="D69" s="4">
        <f>ROUND(IF('Indicator Data'!G71=0,0,IF(LOG('Indicator Data'!G71)&gt;D$139,10,IF(LOG('Indicator Data'!G71)&lt;D$140,0,10-(D$139-LOG('Indicator Data'!G71))/(D$139-D$140)*10))),1)</f>
        <v>6.9</v>
      </c>
      <c r="E69" s="4" t="str">
        <f>IF('Indicator Data'!D71="No data","x",ROUND(IF(('Indicator Data'!D71)&gt;E$139,10,IF(('Indicator Data'!D71)&lt;E$140,0,10-(E$139-('Indicator Data'!D71))/(E$139-E$140)*10)),1))</f>
        <v>x</v>
      </c>
      <c r="F69" s="58">
        <f>'Indicator Data'!E71/'Indicator Data'!$BC71</f>
        <v>3.0833452305328271E-3</v>
      </c>
      <c r="G69" s="58">
        <f>'Indicator Data'!F71/'Indicator Data'!$BC71</f>
        <v>0.90251128769855082</v>
      </c>
      <c r="H69" s="58">
        <f t="shared" si="14"/>
        <v>0.22716949453990412</v>
      </c>
      <c r="I69" s="4">
        <f t="shared" si="15"/>
        <v>5.7</v>
      </c>
      <c r="J69" s="4">
        <f>ROUND(IF('Indicator Data'!I71=0,0,IF(LOG('Indicator Data'!I71)&gt;J$139,10,IF(LOG('Indicator Data'!I71)&lt;J$140,0,10-(J$139-LOG('Indicator Data'!I71))/(J$139-J$140)*10))),1)</f>
        <v>0</v>
      </c>
      <c r="K69" s="58">
        <f>'Indicator Data'!G71/'Indicator Data'!$BC71</f>
        <v>5.8772995470103458E-3</v>
      </c>
      <c r="L69" s="58">
        <f>'Indicator Data'!I71/'Indicator Data'!$BD71</f>
        <v>0</v>
      </c>
      <c r="M69" s="4">
        <f t="shared" si="16"/>
        <v>3.9</v>
      </c>
      <c r="N69" s="4">
        <f t="shared" si="17"/>
        <v>0</v>
      </c>
      <c r="O69" s="4">
        <f>ROUND(IF('Indicator Data'!J71=0,0,IF('Indicator Data'!J71&gt;O$139,10,IF('Indicator Data'!J71&lt;O$140,0,10-(O$139-'Indicator Data'!J71)/(O$139-O$140)*10))),1)</f>
        <v>0</v>
      </c>
      <c r="P69" s="154">
        <f t="shared" si="18"/>
        <v>0</v>
      </c>
      <c r="Q69" s="154">
        <f t="shared" si="19"/>
        <v>0</v>
      </c>
      <c r="R69" s="4">
        <f>IF('Indicator Data'!H71="No data","x",ROUND(IF('Indicator Data'!H71=0,0,IF('Indicator Data'!H71&gt;R$139,10,IF('Indicator Data'!H71&lt;R$140,0,10-(R$139-'Indicator Data'!H71)/(R$139-R$140)*10))),1))</f>
        <v>7.3</v>
      </c>
      <c r="S69" s="6" t="str">
        <f t="shared" si="20"/>
        <v>x</v>
      </c>
      <c r="T69" s="6">
        <f t="shared" si="21"/>
        <v>5.6</v>
      </c>
      <c r="U69" s="6">
        <f t="shared" si="22"/>
        <v>5.7</v>
      </c>
      <c r="V69" s="6">
        <f t="shared" si="23"/>
        <v>3.7</v>
      </c>
      <c r="W69" s="14">
        <f t="shared" si="24"/>
        <v>5.0999999999999996</v>
      </c>
      <c r="X69" s="4">
        <f>ROUND(IF('Indicator Data'!M71=0,0,IF('Indicator Data'!M71&gt;X$139,10,IF('Indicator Data'!M71&lt;X$140,0,10-(X$139-'Indicator Data'!M71)/(X$139-X$140)*10))),1)</f>
        <v>10</v>
      </c>
      <c r="Y69" s="4">
        <f>ROUND(IF('Indicator Data'!N71=0,0,IF('Indicator Data'!N71&gt;Y$139,10,IF('Indicator Data'!N71&lt;Y$140,0,10-(Y$139-'Indicator Data'!N71)/(Y$139-Y$140)*10))),1)</f>
        <v>10</v>
      </c>
      <c r="Z69" s="6">
        <f t="shared" si="25"/>
        <v>10</v>
      </c>
      <c r="AA69" s="6">
        <f>IF('Indicator Data'!K71=5,10,IF('Indicator Data'!K71=4,8,IF('Indicator Data'!K71=3,5,IF('Indicator Data'!K71=2,2,IF('Indicator Data'!K71=1,1,0)))))</f>
        <v>8</v>
      </c>
      <c r="AB69" s="194">
        <f>IF('Indicator Data'!L71="No data","x",IF('Indicator Data'!L71&gt;1000,10,IF('Indicator Data'!L71&gt;=500,9,IF('Indicator Data'!L71&gt;=240,8,IF('Indicator Data'!L71&gt;=120,7,IF('Indicator Data'!L71&gt;=60,6,IF('Indicator Data'!L71&gt;=20,5,IF('Indicator Data'!L71&gt;=1,4,0))))))))</f>
        <v>5</v>
      </c>
      <c r="AC69" s="6">
        <f t="shared" si="26"/>
        <v>8</v>
      </c>
      <c r="AD69" s="7">
        <f t="shared" si="27"/>
        <v>8</v>
      </c>
    </row>
    <row r="70" spans="1:30" s="11" customFormat="1" x14ac:dyDescent="0.25">
      <c r="A70" s="11" t="s">
        <v>387</v>
      </c>
      <c r="B70" s="30" t="s">
        <v>14</v>
      </c>
      <c r="C70" s="30" t="s">
        <v>515</v>
      </c>
      <c r="D70" s="4">
        <f>ROUND(IF('Indicator Data'!G72=0,0,IF(LOG('Indicator Data'!G72)&gt;D$139,10,IF(LOG('Indicator Data'!G72)&lt;D$140,0,10-(D$139-LOG('Indicator Data'!G72))/(D$139-D$140)*10))),1)</f>
        <v>8.3000000000000007</v>
      </c>
      <c r="E70" s="4">
        <f>IF('Indicator Data'!D72="No data","x",ROUND(IF(('Indicator Data'!D72)&gt;E$139,10,IF(('Indicator Data'!D72)&lt;E$140,0,10-(E$139-('Indicator Data'!D72))/(E$139-E$140)*10)),1))</f>
        <v>0</v>
      </c>
      <c r="F70" s="58">
        <f>'Indicator Data'!E72/'Indicator Data'!$BC72</f>
        <v>0.33462991428248873</v>
      </c>
      <c r="G70" s="58">
        <f>'Indicator Data'!F72/'Indicator Data'!$BC72</f>
        <v>0.11599014255093519</v>
      </c>
      <c r="H70" s="58">
        <f t="shared" si="14"/>
        <v>0.19631249277897816</v>
      </c>
      <c r="I70" s="4">
        <f t="shared" si="15"/>
        <v>4.9000000000000004</v>
      </c>
      <c r="J70" s="4">
        <f>ROUND(IF('Indicator Data'!I72=0,0,IF(LOG('Indicator Data'!I72)&gt;J$139,10,IF(LOG('Indicator Data'!I72)&lt;J$140,0,10-(J$139-LOG('Indicator Data'!I72))/(J$139-J$140)*10))),1)</f>
        <v>0</v>
      </c>
      <c r="K70" s="58">
        <f>'Indicator Data'!G72/'Indicator Data'!$BC72</f>
        <v>5.6635693326859398E-3</v>
      </c>
      <c r="L70" s="58">
        <f>'Indicator Data'!I72/'Indicator Data'!$BD72</f>
        <v>0</v>
      </c>
      <c r="M70" s="4">
        <f t="shared" si="16"/>
        <v>3.8</v>
      </c>
      <c r="N70" s="4">
        <f t="shared" si="17"/>
        <v>0</v>
      </c>
      <c r="O70" s="4">
        <f>ROUND(IF('Indicator Data'!J72=0,0,IF('Indicator Data'!J72&gt;O$139,10,IF('Indicator Data'!J72&lt;O$140,0,10-(O$139-'Indicator Data'!J72)/(O$139-O$140)*10))),1)</f>
        <v>0</v>
      </c>
      <c r="P70" s="154">
        <f t="shared" si="18"/>
        <v>0</v>
      </c>
      <c r="Q70" s="154">
        <f t="shared" si="19"/>
        <v>0</v>
      </c>
      <c r="R70" s="4">
        <f>IF('Indicator Data'!H72="No data","x",ROUND(IF('Indicator Data'!H72=0,0,IF('Indicator Data'!H72&gt;R$139,10,IF('Indicator Data'!H72&lt;R$140,0,10-(R$139-'Indicator Data'!H72)/(R$139-R$140)*10))),1))</f>
        <v>4.3</v>
      </c>
      <c r="S70" s="6">
        <f t="shared" si="20"/>
        <v>0</v>
      </c>
      <c r="T70" s="6">
        <f t="shared" si="21"/>
        <v>6.6</v>
      </c>
      <c r="U70" s="6">
        <f t="shared" si="22"/>
        <v>4.9000000000000004</v>
      </c>
      <c r="V70" s="6">
        <f t="shared" si="23"/>
        <v>2.2000000000000002</v>
      </c>
      <c r="W70" s="14">
        <f t="shared" si="24"/>
        <v>3.9</v>
      </c>
      <c r="X70" s="4">
        <f>ROUND(IF('Indicator Data'!M72=0,0,IF('Indicator Data'!M72&gt;X$139,10,IF('Indicator Data'!M72&lt;X$140,0,10-(X$139-'Indicator Data'!M72)/(X$139-X$140)*10))),1)</f>
        <v>10</v>
      </c>
      <c r="Y70" s="4">
        <f>ROUND(IF('Indicator Data'!N72=0,0,IF('Indicator Data'!N72&gt;Y$139,10,IF('Indicator Data'!N72&lt;Y$140,0,10-(Y$139-'Indicator Data'!N72)/(Y$139-Y$140)*10))),1)</f>
        <v>10</v>
      </c>
      <c r="Z70" s="6">
        <f t="shared" si="25"/>
        <v>10</v>
      </c>
      <c r="AA70" s="6">
        <f>IF('Indicator Data'!K72=5,10,IF('Indicator Data'!K72=4,8,IF('Indicator Data'!K72=3,5,IF('Indicator Data'!K72=2,2,IF('Indicator Data'!K72=1,1,0)))))</f>
        <v>10</v>
      </c>
      <c r="AB70" s="194">
        <f>IF('Indicator Data'!L72="No data","x",IF('Indicator Data'!L72&gt;1000,10,IF('Indicator Data'!L72&gt;=500,9,IF('Indicator Data'!L72&gt;=240,8,IF('Indicator Data'!L72&gt;=120,7,IF('Indicator Data'!L72&gt;=60,6,IF('Indicator Data'!L72&gt;=20,5,IF('Indicator Data'!L72&gt;=1,4,0))))))))</f>
        <v>9</v>
      </c>
      <c r="AC70" s="6">
        <f t="shared" si="26"/>
        <v>10</v>
      </c>
      <c r="AD70" s="7">
        <f t="shared" si="27"/>
        <v>10</v>
      </c>
    </row>
    <row r="71" spans="1:30" s="11" customFormat="1" x14ac:dyDescent="0.25">
      <c r="A71" s="11" t="s">
        <v>388</v>
      </c>
      <c r="B71" s="30" t="s">
        <v>14</v>
      </c>
      <c r="C71" s="30" t="s">
        <v>516</v>
      </c>
      <c r="D71" s="4">
        <f>ROUND(IF('Indicator Data'!G73=0,0,IF(LOG('Indicator Data'!G73)&gt;D$139,10,IF(LOG('Indicator Data'!G73)&lt;D$140,0,10-(D$139-LOG('Indicator Data'!G73))/(D$139-D$140)*10))),1)</f>
        <v>9.4</v>
      </c>
      <c r="E71" s="4">
        <f>IF('Indicator Data'!D73="No data","x",ROUND(IF(('Indicator Data'!D73)&gt;E$139,10,IF(('Indicator Data'!D73)&lt;E$140,0,10-(E$139-('Indicator Data'!D73))/(E$139-E$140)*10)),1))</f>
        <v>7.5</v>
      </c>
      <c r="F71" s="58">
        <f>'Indicator Data'!E73/'Indicator Data'!$BC73</f>
        <v>0.42719103126590391</v>
      </c>
      <c r="G71" s="58">
        <f>'Indicator Data'!F73/'Indicator Data'!$BC73</f>
        <v>5.4077056931423777E-2</v>
      </c>
      <c r="H71" s="58">
        <f t="shared" si="14"/>
        <v>0.22711477986580789</v>
      </c>
      <c r="I71" s="4">
        <f t="shared" si="15"/>
        <v>5.7</v>
      </c>
      <c r="J71" s="4">
        <f>ROUND(IF('Indicator Data'!I73=0,0,IF(LOG('Indicator Data'!I73)&gt;J$139,10,IF(LOG('Indicator Data'!I73)&lt;J$140,0,10-(J$139-LOG('Indicator Data'!I73))/(J$139-J$140)*10))),1)</f>
        <v>0</v>
      </c>
      <c r="K71" s="58">
        <f>'Indicator Data'!G73/'Indicator Data'!$BC73</f>
        <v>1.1777823369146848E-2</v>
      </c>
      <c r="L71" s="58">
        <f>'Indicator Data'!I73/'Indicator Data'!$BD73</f>
        <v>0</v>
      </c>
      <c r="M71" s="4">
        <f t="shared" si="16"/>
        <v>7.9</v>
      </c>
      <c r="N71" s="4">
        <f t="shared" si="17"/>
        <v>0</v>
      </c>
      <c r="O71" s="4">
        <f>ROUND(IF('Indicator Data'!J73=0,0,IF('Indicator Data'!J73&gt;O$139,10,IF('Indicator Data'!J73&lt;O$140,0,10-(O$139-'Indicator Data'!J73)/(O$139-O$140)*10))),1)</f>
        <v>0</v>
      </c>
      <c r="P71" s="154">
        <f t="shared" si="18"/>
        <v>0</v>
      </c>
      <c r="Q71" s="154">
        <f t="shared" si="19"/>
        <v>0</v>
      </c>
      <c r="R71" s="4">
        <f>IF('Indicator Data'!H73="No data","x",ROUND(IF('Indicator Data'!H73=0,0,IF('Indicator Data'!H73&gt;R$139,10,IF('Indicator Data'!H73&lt;R$140,0,10-(R$139-'Indicator Data'!H73)/(R$139-R$140)*10))),1))</f>
        <v>4.3</v>
      </c>
      <c r="S71" s="6">
        <f t="shared" si="20"/>
        <v>7.5</v>
      </c>
      <c r="T71" s="6">
        <f t="shared" si="21"/>
        <v>8.8000000000000007</v>
      </c>
      <c r="U71" s="6">
        <f t="shared" si="22"/>
        <v>5.7</v>
      </c>
      <c r="V71" s="6">
        <f t="shared" si="23"/>
        <v>2.2000000000000002</v>
      </c>
      <c r="W71" s="14">
        <f t="shared" si="24"/>
        <v>6.6</v>
      </c>
      <c r="X71" s="4">
        <f>ROUND(IF('Indicator Data'!M73=0,0,IF('Indicator Data'!M73&gt;X$139,10,IF('Indicator Data'!M73&lt;X$140,0,10-(X$139-'Indicator Data'!M73)/(X$139-X$140)*10))),1)</f>
        <v>10</v>
      </c>
      <c r="Y71" s="4">
        <f>ROUND(IF('Indicator Data'!N73=0,0,IF('Indicator Data'!N73&gt;Y$139,10,IF('Indicator Data'!N73&lt;Y$140,0,10-(Y$139-'Indicator Data'!N73)/(Y$139-Y$140)*10))),1)</f>
        <v>10</v>
      </c>
      <c r="Z71" s="6">
        <f t="shared" si="25"/>
        <v>10</v>
      </c>
      <c r="AA71" s="6">
        <f>IF('Indicator Data'!K73=5,10,IF('Indicator Data'!K73=4,8,IF('Indicator Data'!K73=3,5,IF('Indicator Data'!K73=2,2,IF('Indicator Data'!K73=1,1,0)))))</f>
        <v>10</v>
      </c>
      <c r="AB71" s="194">
        <f>IF('Indicator Data'!L73="No data","x",IF('Indicator Data'!L73&gt;1000,10,IF('Indicator Data'!L73&gt;=500,9,IF('Indicator Data'!L73&gt;=240,8,IF('Indicator Data'!L73&gt;=120,7,IF('Indicator Data'!L73&gt;=60,6,IF('Indicator Data'!L73&gt;=20,5,IF('Indicator Data'!L73&gt;=1,4,0))))))))</f>
        <v>10</v>
      </c>
      <c r="AC71" s="6">
        <f t="shared" si="26"/>
        <v>10</v>
      </c>
      <c r="AD71" s="7">
        <f t="shared" si="27"/>
        <v>10</v>
      </c>
    </row>
    <row r="72" spans="1:30" s="11" customFormat="1" x14ac:dyDescent="0.25">
      <c r="A72" s="11" t="s">
        <v>390</v>
      </c>
      <c r="B72" s="30" t="s">
        <v>14</v>
      </c>
      <c r="C72" s="30" t="s">
        <v>518</v>
      </c>
      <c r="D72" s="4">
        <f>ROUND(IF('Indicator Data'!G74=0,0,IF(LOG('Indicator Data'!G74)&gt;D$139,10,IF(LOG('Indicator Data'!G74)&lt;D$140,0,10-(D$139-LOG('Indicator Data'!G74))/(D$139-D$140)*10))),1)</f>
        <v>8.4</v>
      </c>
      <c r="E72" s="4" t="str">
        <f>IF('Indicator Data'!D74="No data","x",ROUND(IF(('Indicator Data'!D74)&gt;E$139,10,IF(('Indicator Data'!D74)&lt;E$140,0,10-(E$139-('Indicator Data'!D74))/(E$139-E$140)*10)),1))</f>
        <v>x</v>
      </c>
      <c r="F72" s="58">
        <f>'Indicator Data'!E74/'Indicator Data'!$BC74</f>
        <v>0.4004053809739192</v>
      </c>
      <c r="G72" s="58">
        <f>'Indicator Data'!F74/'Indicator Data'!$BC74</f>
        <v>0.29448201390000356</v>
      </c>
      <c r="H72" s="58">
        <f t="shared" si="14"/>
        <v>0.27382319396196048</v>
      </c>
      <c r="I72" s="4">
        <f t="shared" si="15"/>
        <v>6.8</v>
      </c>
      <c r="J72" s="4">
        <f>ROUND(IF('Indicator Data'!I74=0,0,IF(LOG('Indicator Data'!I74)&gt;J$139,10,IF(LOG('Indicator Data'!I74)&lt;J$140,0,10-(J$139-LOG('Indicator Data'!I74))/(J$139-J$140)*10))),1)</f>
        <v>0</v>
      </c>
      <c r="K72" s="58">
        <f>'Indicator Data'!G74/'Indicator Data'!$BC74</f>
        <v>9.324787756413511E-3</v>
      </c>
      <c r="L72" s="58">
        <f>'Indicator Data'!I74/'Indicator Data'!$BD74</f>
        <v>0</v>
      </c>
      <c r="M72" s="4">
        <f t="shared" si="16"/>
        <v>6.2</v>
      </c>
      <c r="N72" s="4">
        <f t="shared" si="17"/>
        <v>0</v>
      </c>
      <c r="O72" s="4">
        <f>ROUND(IF('Indicator Data'!J74=0,0,IF('Indicator Data'!J74&gt;O$139,10,IF('Indicator Data'!J74&lt;O$140,0,10-(O$139-'Indicator Data'!J74)/(O$139-O$140)*10))),1)</f>
        <v>0</v>
      </c>
      <c r="P72" s="154">
        <f t="shared" si="18"/>
        <v>0</v>
      </c>
      <c r="Q72" s="154">
        <f t="shared" si="19"/>
        <v>0</v>
      </c>
      <c r="R72" s="4">
        <f>IF('Indicator Data'!H74="No data","x",ROUND(IF('Indicator Data'!H74=0,0,IF('Indicator Data'!H74&gt;R$139,10,IF('Indicator Data'!H74&lt;R$140,0,10-(R$139-'Indicator Data'!H74)/(R$139-R$140)*10))),1))</f>
        <v>3</v>
      </c>
      <c r="S72" s="6" t="str">
        <f t="shared" si="20"/>
        <v>x</v>
      </c>
      <c r="T72" s="6">
        <f t="shared" si="21"/>
        <v>7.5</v>
      </c>
      <c r="U72" s="6">
        <f t="shared" si="22"/>
        <v>6.8</v>
      </c>
      <c r="V72" s="6">
        <f t="shared" si="23"/>
        <v>1.5</v>
      </c>
      <c r="W72" s="14">
        <f t="shared" si="24"/>
        <v>5.8</v>
      </c>
      <c r="X72" s="4">
        <f>ROUND(IF('Indicator Data'!M74=0,0,IF('Indicator Data'!M74&gt;X$139,10,IF('Indicator Data'!M74&lt;X$140,0,10-(X$139-'Indicator Data'!M74)/(X$139-X$140)*10))),1)</f>
        <v>10</v>
      </c>
      <c r="Y72" s="4">
        <f>ROUND(IF('Indicator Data'!N74=0,0,IF('Indicator Data'!N74&gt;Y$139,10,IF('Indicator Data'!N74&lt;Y$140,0,10-(Y$139-'Indicator Data'!N74)/(Y$139-Y$140)*10))),1)</f>
        <v>10</v>
      </c>
      <c r="Z72" s="6">
        <f t="shared" si="25"/>
        <v>10</v>
      </c>
      <c r="AA72" s="6">
        <f>IF('Indicator Data'!K74=5,10,IF('Indicator Data'!K74=4,8,IF('Indicator Data'!K74=3,5,IF('Indicator Data'!K74=2,2,IF('Indicator Data'!K74=1,1,0)))))</f>
        <v>5</v>
      </c>
      <c r="AB72" s="194">
        <f>IF('Indicator Data'!L74="No data","x",IF('Indicator Data'!L74&gt;1000,10,IF('Indicator Data'!L74&gt;=500,9,IF('Indicator Data'!L74&gt;=240,8,IF('Indicator Data'!L74&gt;=120,7,IF('Indicator Data'!L74&gt;=60,6,IF('Indicator Data'!L74&gt;=20,5,IF('Indicator Data'!L74&gt;=1,4,0))))))))</f>
        <v>6</v>
      </c>
      <c r="AC72" s="6">
        <f t="shared" si="26"/>
        <v>6</v>
      </c>
      <c r="AD72" s="7">
        <f t="shared" si="27"/>
        <v>8</v>
      </c>
    </row>
    <row r="73" spans="1:30" s="11" customFormat="1" x14ac:dyDescent="0.25">
      <c r="A73" s="11" t="s">
        <v>391</v>
      </c>
      <c r="B73" s="30" t="s">
        <v>14</v>
      </c>
      <c r="C73" s="30" t="s">
        <v>519</v>
      </c>
      <c r="D73" s="4">
        <f>ROUND(IF('Indicator Data'!G75=0,0,IF(LOG('Indicator Data'!G75)&gt;D$139,10,IF(LOG('Indicator Data'!G75)&lt;D$140,0,10-(D$139-LOG('Indicator Data'!G75))/(D$139-D$140)*10))),1)</f>
        <v>8.9</v>
      </c>
      <c r="E73" s="4" t="str">
        <f>IF('Indicator Data'!D75="No data","x",ROUND(IF(('Indicator Data'!D75)&gt;E$139,10,IF(('Indicator Data'!D75)&lt;E$140,0,10-(E$139-('Indicator Data'!D75))/(E$139-E$140)*10)),1))</f>
        <v>x</v>
      </c>
      <c r="F73" s="58">
        <f>'Indicator Data'!E75/'Indicator Data'!$BC75</f>
        <v>0.30487671310905762</v>
      </c>
      <c r="G73" s="58">
        <f>'Indicator Data'!F75/'Indicator Data'!$BC75</f>
        <v>0.42774162348445333</v>
      </c>
      <c r="H73" s="58">
        <f t="shared" si="14"/>
        <v>0.25937376242564214</v>
      </c>
      <c r="I73" s="4">
        <f t="shared" si="15"/>
        <v>6.5</v>
      </c>
      <c r="J73" s="4">
        <f>ROUND(IF('Indicator Data'!I75=0,0,IF(LOG('Indicator Data'!I75)&gt;J$139,10,IF(LOG('Indicator Data'!I75)&lt;J$140,0,10-(J$139-LOG('Indicator Data'!I75))/(J$139-J$140)*10))),1)</f>
        <v>0</v>
      </c>
      <c r="K73" s="58">
        <f>'Indicator Data'!G75/'Indicator Data'!$BC75</f>
        <v>8.9047548744556736E-3</v>
      </c>
      <c r="L73" s="58">
        <f>'Indicator Data'!I75/'Indicator Data'!$BD75</f>
        <v>0</v>
      </c>
      <c r="M73" s="4">
        <f t="shared" si="16"/>
        <v>5.9</v>
      </c>
      <c r="N73" s="4">
        <f t="shared" si="17"/>
        <v>0</v>
      </c>
      <c r="O73" s="4">
        <f>ROUND(IF('Indicator Data'!J75=0,0,IF('Indicator Data'!J75&gt;O$139,10,IF('Indicator Data'!J75&lt;O$140,0,10-(O$139-'Indicator Data'!J75)/(O$139-O$140)*10))),1)</f>
        <v>0</v>
      </c>
      <c r="P73" s="154">
        <f t="shared" si="18"/>
        <v>0</v>
      </c>
      <c r="Q73" s="154">
        <f t="shared" si="19"/>
        <v>0</v>
      </c>
      <c r="R73" s="4">
        <f>IF('Indicator Data'!H75="No data","x",ROUND(IF('Indicator Data'!H75=0,0,IF('Indicator Data'!H75&gt;R$139,10,IF('Indicator Data'!H75&lt;R$140,0,10-(R$139-'Indicator Data'!H75)/(R$139-R$140)*10))),1))</f>
        <v>3</v>
      </c>
      <c r="S73" s="6" t="str">
        <f t="shared" si="20"/>
        <v>x</v>
      </c>
      <c r="T73" s="6">
        <f t="shared" si="21"/>
        <v>7.7</v>
      </c>
      <c r="U73" s="6">
        <f t="shared" si="22"/>
        <v>6.5</v>
      </c>
      <c r="V73" s="6">
        <f t="shared" si="23"/>
        <v>1.5</v>
      </c>
      <c r="W73" s="14">
        <f t="shared" si="24"/>
        <v>5.8</v>
      </c>
      <c r="X73" s="4">
        <f>ROUND(IF('Indicator Data'!M75=0,0,IF('Indicator Data'!M75&gt;X$139,10,IF('Indicator Data'!M75&lt;X$140,0,10-(X$139-'Indicator Data'!M75)/(X$139-X$140)*10))),1)</f>
        <v>10</v>
      </c>
      <c r="Y73" s="4">
        <f>ROUND(IF('Indicator Data'!N75=0,0,IF('Indicator Data'!N75&gt;Y$139,10,IF('Indicator Data'!N75&lt;Y$140,0,10-(Y$139-'Indicator Data'!N75)/(Y$139-Y$140)*10))),1)</f>
        <v>10</v>
      </c>
      <c r="Z73" s="6">
        <f t="shared" si="25"/>
        <v>10</v>
      </c>
      <c r="AA73" s="6">
        <f>IF('Indicator Data'!K75=5,10,IF('Indicator Data'!K75=4,8,IF('Indicator Data'!K75=3,5,IF('Indicator Data'!K75=2,2,IF('Indicator Data'!K75=1,1,0)))))</f>
        <v>5</v>
      </c>
      <c r="AB73" s="194">
        <f>IF('Indicator Data'!L75="No data","x",IF('Indicator Data'!L75&gt;1000,10,IF('Indicator Data'!L75&gt;=500,9,IF('Indicator Data'!L75&gt;=240,8,IF('Indicator Data'!L75&gt;=120,7,IF('Indicator Data'!L75&gt;=60,6,IF('Indicator Data'!L75&gt;=20,5,IF('Indicator Data'!L75&gt;=1,4,0))))))))</f>
        <v>5</v>
      </c>
      <c r="AC73" s="6">
        <f t="shared" si="26"/>
        <v>5</v>
      </c>
      <c r="AD73" s="7">
        <f t="shared" si="27"/>
        <v>7.5</v>
      </c>
    </row>
    <row r="74" spans="1:30" s="11" customFormat="1" x14ac:dyDescent="0.25">
      <c r="A74" s="11" t="s">
        <v>392</v>
      </c>
      <c r="B74" s="30" t="s">
        <v>14</v>
      </c>
      <c r="C74" s="30" t="s">
        <v>520</v>
      </c>
      <c r="D74" s="4">
        <f>ROUND(IF('Indicator Data'!G76=0,0,IF(LOG('Indicator Data'!G76)&gt;D$139,10,IF(LOG('Indicator Data'!G76)&lt;D$140,0,10-(D$139-LOG('Indicator Data'!G76))/(D$139-D$140)*10))),1)</f>
        <v>8</v>
      </c>
      <c r="E74" s="4" t="str">
        <f>IF('Indicator Data'!D76="No data","x",ROUND(IF(('Indicator Data'!D76)&gt;E$139,10,IF(('Indicator Data'!D76)&lt;E$140,0,10-(E$139-('Indicator Data'!D76))/(E$139-E$140)*10)),1))</f>
        <v>x</v>
      </c>
      <c r="F74" s="58">
        <f>'Indicator Data'!E76/'Indicator Data'!$BC76</f>
        <v>0.1672078111549721</v>
      </c>
      <c r="G74" s="58">
        <f>'Indicator Data'!F76/'Indicator Data'!$BC76</f>
        <v>0.21725980474931267</v>
      </c>
      <c r="H74" s="58">
        <f t="shared" si="14"/>
        <v>0.13791885676481422</v>
      </c>
      <c r="I74" s="4">
        <f t="shared" si="15"/>
        <v>3.4</v>
      </c>
      <c r="J74" s="4">
        <f>ROUND(IF('Indicator Data'!I76=0,0,IF(LOG('Indicator Data'!I76)&gt;J$139,10,IF(LOG('Indicator Data'!I76)&lt;J$140,0,10-(J$139-LOG('Indicator Data'!I76))/(J$139-J$140)*10))),1)</f>
        <v>0</v>
      </c>
      <c r="K74" s="58">
        <f>'Indicator Data'!G76/'Indicator Data'!$BC76</f>
        <v>8.5844744432088792E-3</v>
      </c>
      <c r="L74" s="58">
        <f>'Indicator Data'!I76/'Indicator Data'!$BD76</f>
        <v>0</v>
      </c>
      <c r="M74" s="4">
        <f t="shared" si="16"/>
        <v>5.7</v>
      </c>
      <c r="N74" s="4">
        <f t="shared" si="17"/>
        <v>0</v>
      </c>
      <c r="O74" s="4">
        <f>ROUND(IF('Indicator Data'!J76=0,0,IF('Indicator Data'!J76&gt;O$139,10,IF('Indicator Data'!J76&lt;O$140,0,10-(O$139-'Indicator Data'!J76)/(O$139-O$140)*10))),1)</f>
        <v>0</v>
      </c>
      <c r="P74" s="154">
        <f t="shared" si="18"/>
        <v>0</v>
      </c>
      <c r="Q74" s="154">
        <f t="shared" si="19"/>
        <v>0</v>
      </c>
      <c r="R74" s="4">
        <f>IF('Indicator Data'!H76="No data","x",ROUND(IF('Indicator Data'!H76=0,0,IF('Indicator Data'!H76&gt;R$139,10,IF('Indicator Data'!H76&lt;R$140,0,10-(R$139-'Indicator Data'!H76)/(R$139-R$140)*10))),1))</f>
        <v>1</v>
      </c>
      <c r="S74" s="6" t="str">
        <f t="shared" si="20"/>
        <v>x</v>
      </c>
      <c r="T74" s="6">
        <f t="shared" si="21"/>
        <v>7</v>
      </c>
      <c r="U74" s="6">
        <f t="shared" si="22"/>
        <v>3.4</v>
      </c>
      <c r="V74" s="6">
        <f t="shared" si="23"/>
        <v>0.5</v>
      </c>
      <c r="W74" s="14">
        <f t="shared" si="24"/>
        <v>4.2</v>
      </c>
      <c r="X74" s="4">
        <f>ROUND(IF('Indicator Data'!M76=0,0,IF('Indicator Data'!M76&gt;X$139,10,IF('Indicator Data'!M76&lt;X$140,0,10-(X$139-'Indicator Data'!M76)/(X$139-X$140)*10))),1)</f>
        <v>10</v>
      </c>
      <c r="Y74" s="4">
        <f>ROUND(IF('Indicator Data'!N76=0,0,IF('Indicator Data'!N76&gt;Y$139,10,IF('Indicator Data'!N76&lt;Y$140,0,10-(Y$139-'Indicator Data'!N76)/(Y$139-Y$140)*10))),1)</f>
        <v>10</v>
      </c>
      <c r="Z74" s="6">
        <f t="shared" si="25"/>
        <v>10</v>
      </c>
      <c r="AA74" s="6">
        <f>IF('Indicator Data'!K76=5,10,IF('Indicator Data'!K76=4,8,IF('Indicator Data'!K76=3,5,IF('Indicator Data'!K76=2,2,IF('Indicator Data'!K76=1,1,0)))))</f>
        <v>5</v>
      </c>
      <c r="AB74" s="194">
        <f>IF('Indicator Data'!L76="No data","x",IF('Indicator Data'!L76&gt;1000,10,IF('Indicator Data'!L76&gt;=500,9,IF('Indicator Data'!L76&gt;=240,8,IF('Indicator Data'!L76&gt;=120,7,IF('Indicator Data'!L76&gt;=60,6,IF('Indicator Data'!L76&gt;=20,5,IF('Indicator Data'!L76&gt;=1,4,0))))))))</f>
        <v>5</v>
      </c>
      <c r="AC74" s="6">
        <f t="shared" si="26"/>
        <v>5</v>
      </c>
      <c r="AD74" s="7">
        <f t="shared" si="27"/>
        <v>7.5</v>
      </c>
    </row>
    <row r="75" spans="1:30" s="11" customFormat="1" x14ac:dyDescent="0.25">
      <c r="A75" s="11" t="s">
        <v>393</v>
      </c>
      <c r="B75" s="30" t="s">
        <v>14</v>
      </c>
      <c r="C75" s="30" t="s">
        <v>521</v>
      </c>
      <c r="D75" s="4">
        <f>ROUND(IF('Indicator Data'!G77=0,0,IF(LOG('Indicator Data'!G77)&gt;D$139,10,IF(LOG('Indicator Data'!G77)&lt;D$140,0,10-(D$139-LOG('Indicator Data'!G77))/(D$139-D$140)*10))),1)</f>
        <v>6.8</v>
      </c>
      <c r="E75" s="4" t="str">
        <f>IF('Indicator Data'!D77="No data","x",ROUND(IF(('Indicator Data'!D77)&gt;E$139,10,IF(('Indicator Data'!D77)&lt;E$140,0,10-(E$139-('Indicator Data'!D77))/(E$139-E$140)*10)),1))</f>
        <v>x</v>
      </c>
      <c r="F75" s="58">
        <f>'Indicator Data'!E77/'Indicator Data'!$BC77</f>
        <v>0.45200630694515825</v>
      </c>
      <c r="G75" s="58">
        <f>'Indicator Data'!F77/'Indicator Data'!$BC77</f>
        <v>0.21561654651472134</v>
      </c>
      <c r="H75" s="58">
        <f t="shared" si="14"/>
        <v>0.27990729010125948</v>
      </c>
      <c r="I75" s="4">
        <f t="shared" si="15"/>
        <v>7</v>
      </c>
      <c r="J75" s="4">
        <f>ROUND(IF('Indicator Data'!I77=0,0,IF(LOG('Indicator Data'!I77)&gt;J$139,10,IF(LOG('Indicator Data'!I77)&lt;J$140,0,10-(J$139-LOG('Indicator Data'!I77))/(J$139-J$140)*10))),1)</f>
        <v>0</v>
      </c>
      <c r="K75" s="58">
        <f>'Indicator Data'!G77/'Indicator Data'!$BC77</f>
        <v>2.5807141829514569E-3</v>
      </c>
      <c r="L75" s="58">
        <f>'Indicator Data'!I77/'Indicator Data'!$BD77</f>
        <v>0</v>
      </c>
      <c r="M75" s="4">
        <f t="shared" si="16"/>
        <v>1.7</v>
      </c>
      <c r="N75" s="4">
        <f t="shared" si="17"/>
        <v>0</v>
      </c>
      <c r="O75" s="4">
        <f>ROUND(IF('Indicator Data'!J77=0,0,IF('Indicator Data'!J77&gt;O$139,10,IF('Indicator Data'!J77&lt;O$140,0,10-(O$139-'Indicator Data'!J77)/(O$139-O$140)*10))),1)</f>
        <v>0</v>
      </c>
      <c r="P75" s="154">
        <f t="shared" si="18"/>
        <v>0</v>
      </c>
      <c r="Q75" s="154">
        <f t="shared" si="19"/>
        <v>0</v>
      </c>
      <c r="R75" s="4">
        <f>IF('Indicator Data'!H77="No data","x",ROUND(IF('Indicator Data'!H77=0,0,IF('Indicator Data'!H77&gt;R$139,10,IF('Indicator Data'!H77&lt;R$140,0,10-(R$139-'Indicator Data'!H77)/(R$139-R$140)*10))),1))</f>
        <v>3</v>
      </c>
      <c r="S75" s="6" t="str">
        <f t="shared" si="20"/>
        <v>x</v>
      </c>
      <c r="T75" s="6">
        <f t="shared" si="21"/>
        <v>4.7</v>
      </c>
      <c r="U75" s="6">
        <f t="shared" si="22"/>
        <v>7</v>
      </c>
      <c r="V75" s="6">
        <f t="shared" si="23"/>
        <v>1.5</v>
      </c>
      <c r="W75" s="14">
        <f t="shared" si="24"/>
        <v>4.8</v>
      </c>
      <c r="X75" s="4">
        <f>ROUND(IF('Indicator Data'!M77=0,0,IF('Indicator Data'!M77&gt;X$139,10,IF('Indicator Data'!M77&lt;X$140,0,10-(X$139-'Indicator Data'!M77)/(X$139-X$140)*10))),1)</f>
        <v>10</v>
      </c>
      <c r="Y75" s="4">
        <f>ROUND(IF('Indicator Data'!N77=0,0,IF('Indicator Data'!N77&gt;Y$139,10,IF('Indicator Data'!N77&lt;Y$140,0,10-(Y$139-'Indicator Data'!N77)/(Y$139-Y$140)*10))),1)</f>
        <v>10</v>
      </c>
      <c r="Z75" s="6">
        <f t="shared" si="25"/>
        <v>10</v>
      </c>
      <c r="AA75" s="6">
        <f>IF('Indicator Data'!K77=5,10,IF('Indicator Data'!K77=4,8,IF('Indicator Data'!K77=3,5,IF('Indicator Data'!K77=2,2,IF('Indicator Data'!K77=1,1,0)))))</f>
        <v>5</v>
      </c>
      <c r="AB75" s="194">
        <f>IF('Indicator Data'!L77="No data","x",IF('Indicator Data'!L77&gt;1000,10,IF('Indicator Data'!L77&gt;=500,9,IF('Indicator Data'!L77&gt;=240,8,IF('Indicator Data'!L77&gt;=120,7,IF('Indicator Data'!L77&gt;=60,6,IF('Indicator Data'!L77&gt;=20,5,IF('Indicator Data'!L77&gt;=1,4,0))))))))</f>
        <v>4</v>
      </c>
      <c r="AC75" s="6">
        <f t="shared" si="26"/>
        <v>5</v>
      </c>
      <c r="AD75" s="7">
        <f t="shared" si="27"/>
        <v>7.5</v>
      </c>
    </row>
    <row r="76" spans="1:30" s="11" customFormat="1" x14ac:dyDescent="0.25">
      <c r="A76" s="11" t="s">
        <v>394</v>
      </c>
      <c r="B76" s="30" t="s">
        <v>14</v>
      </c>
      <c r="C76" s="30" t="s">
        <v>522</v>
      </c>
      <c r="D76" s="4">
        <f>ROUND(IF('Indicator Data'!G78=0,0,IF(LOG('Indicator Data'!G78)&gt;D$139,10,IF(LOG('Indicator Data'!G78)&lt;D$140,0,10-(D$139-LOG('Indicator Data'!G78))/(D$139-D$140)*10))),1)</f>
        <v>4.2</v>
      </c>
      <c r="E76" s="4" t="str">
        <f>IF('Indicator Data'!D78="No data","x",ROUND(IF(('Indicator Data'!D78)&gt;E$139,10,IF(('Indicator Data'!D78)&lt;E$140,0,10-(E$139-('Indicator Data'!D78))/(E$139-E$140)*10)),1))</f>
        <v>x</v>
      </c>
      <c r="F76" s="58">
        <f>'Indicator Data'!E78/'Indicator Data'!$BC78</f>
        <v>0.42027804481284436</v>
      </c>
      <c r="G76" s="58">
        <f>'Indicator Data'!F78/'Indicator Data'!$BC78</f>
        <v>0.33112393510129934</v>
      </c>
      <c r="H76" s="58">
        <f t="shared" si="14"/>
        <v>0.29292000618174702</v>
      </c>
      <c r="I76" s="4">
        <f t="shared" si="15"/>
        <v>7.3</v>
      </c>
      <c r="J76" s="4">
        <f>ROUND(IF('Indicator Data'!I78=0,0,IF(LOG('Indicator Data'!I78)&gt;J$139,10,IF(LOG('Indicator Data'!I78)&lt;J$140,0,10-(J$139-LOG('Indicator Data'!I78))/(J$139-J$140)*10))),1)</f>
        <v>0</v>
      </c>
      <c r="K76" s="58">
        <f>'Indicator Data'!G78/'Indicator Data'!$BC78</f>
        <v>5.9891918913169094E-4</v>
      </c>
      <c r="L76" s="58">
        <f>'Indicator Data'!I78/'Indicator Data'!$BD78</f>
        <v>0</v>
      </c>
      <c r="M76" s="4">
        <f t="shared" si="16"/>
        <v>0.4</v>
      </c>
      <c r="N76" s="4">
        <f t="shared" si="17"/>
        <v>0</v>
      </c>
      <c r="O76" s="4">
        <f>ROUND(IF('Indicator Data'!J78=0,0,IF('Indicator Data'!J78&gt;O$139,10,IF('Indicator Data'!J78&lt;O$140,0,10-(O$139-'Indicator Data'!J78)/(O$139-O$140)*10))),1)</f>
        <v>0</v>
      </c>
      <c r="P76" s="154">
        <f t="shared" si="18"/>
        <v>0</v>
      </c>
      <c r="Q76" s="154">
        <f t="shared" si="19"/>
        <v>0</v>
      </c>
      <c r="R76" s="4">
        <f>IF('Indicator Data'!H78="No data","x",ROUND(IF('Indicator Data'!H78=0,0,IF('Indicator Data'!H78&gt;R$139,10,IF('Indicator Data'!H78&lt;R$140,0,10-(R$139-'Indicator Data'!H78)/(R$139-R$140)*10))),1))</f>
        <v>2</v>
      </c>
      <c r="S76" s="6" t="str">
        <f t="shared" si="20"/>
        <v>x</v>
      </c>
      <c r="T76" s="6">
        <f t="shared" si="21"/>
        <v>2.5</v>
      </c>
      <c r="U76" s="6">
        <f t="shared" si="22"/>
        <v>7.3</v>
      </c>
      <c r="V76" s="6">
        <f t="shared" si="23"/>
        <v>1</v>
      </c>
      <c r="W76" s="14">
        <f t="shared" si="24"/>
        <v>4.2</v>
      </c>
      <c r="X76" s="4">
        <f>ROUND(IF('Indicator Data'!M78=0,0,IF('Indicator Data'!M78&gt;X$139,10,IF('Indicator Data'!M78&lt;X$140,0,10-(X$139-'Indicator Data'!M78)/(X$139-X$140)*10))),1)</f>
        <v>10</v>
      </c>
      <c r="Y76" s="4">
        <f>ROUND(IF('Indicator Data'!N78=0,0,IF('Indicator Data'!N78&gt;Y$139,10,IF('Indicator Data'!N78&lt;Y$140,0,10-(Y$139-'Indicator Data'!N78)/(Y$139-Y$140)*10))),1)</f>
        <v>10</v>
      </c>
      <c r="Z76" s="6">
        <f t="shared" si="25"/>
        <v>10</v>
      </c>
      <c r="AA76" s="6">
        <f>IF('Indicator Data'!K78=5,10,IF('Indicator Data'!K78=4,8,IF('Indicator Data'!K78=3,5,IF('Indicator Data'!K78=2,2,IF('Indicator Data'!K78=1,1,0)))))</f>
        <v>5</v>
      </c>
      <c r="AB76" s="194">
        <f>IF('Indicator Data'!L78="No data","x",IF('Indicator Data'!L78&gt;1000,10,IF('Indicator Data'!L78&gt;=500,9,IF('Indicator Data'!L78&gt;=240,8,IF('Indicator Data'!L78&gt;=120,7,IF('Indicator Data'!L78&gt;=60,6,IF('Indicator Data'!L78&gt;=20,5,IF('Indicator Data'!L78&gt;=1,4,0))))))))</f>
        <v>4</v>
      </c>
      <c r="AC76" s="6">
        <f t="shared" si="26"/>
        <v>5</v>
      </c>
      <c r="AD76" s="7">
        <f t="shared" si="27"/>
        <v>7.5</v>
      </c>
    </row>
    <row r="77" spans="1:30" s="11" customFormat="1" x14ac:dyDescent="0.25">
      <c r="A77" s="11" t="s">
        <v>395</v>
      </c>
      <c r="B77" s="30" t="s">
        <v>14</v>
      </c>
      <c r="C77" s="30" t="s">
        <v>523</v>
      </c>
      <c r="D77" s="4">
        <f>ROUND(IF('Indicator Data'!G79=0,0,IF(LOG('Indicator Data'!G79)&gt;D$139,10,IF(LOG('Indicator Data'!G79)&lt;D$140,0,10-(D$139-LOG('Indicator Data'!G79))/(D$139-D$140)*10))),1)</f>
        <v>4</v>
      </c>
      <c r="E77" s="4" t="str">
        <f>IF('Indicator Data'!D79="No data","x",ROUND(IF(('Indicator Data'!D79)&gt;E$139,10,IF(('Indicator Data'!D79)&lt;E$140,0,10-(E$139-('Indicator Data'!D79))/(E$139-E$140)*10)),1))</f>
        <v>x</v>
      </c>
      <c r="F77" s="58">
        <f>'Indicator Data'!E79/'Indicator Data'!$BC79</f>
        <v>0.47777658234580317</v>
      </c>
      <c r="G77" s="58">
        <f>'Indicator Data'!F79/'Indicator Data'!$BC79</f>
        <v>8.3072481192562678E-2</v>
      </c>
      <c r="H77" s="58">
        <f t="shared" si="14"/>
        <v>0.25965641147104224</v>
      </c>
      <c r="I77" s="4">
        <f t="shared" si="15"/>
        <v>6.5</v>
      </c>
      <c r="J77" s="4">
        <f>ROUND(IF('Indicator Data'!I79=0,0,IF(LOG('Indicator Data'!I79)&gt;J$139,10,IF(LOG('Indicator Data'!I79)&lt;J$140,0,10-(J$139-LOG('Indicator Data'!I79))/(J$139-J$140)*10))),1)</f>
        <v>0</v>
      </c>
      <c r="K77" s="58">
        <f>'Indicator Data'!G79/'Indicator Data'!$BC79</f>
        <v>4.0718924673215974E-4</v>
      </c>
      <c r="L77" s="58">
        <f>'Indicator Data'!I79/'Indicator Data'!$BD79</f>
        <v>0</v>
      </c>
      <c r="M77" s="4">
        <f t="shared" si="16"/>
        <v>0.3</v>
      </c>
      <c r="N77" s="4">
        <f t="shared" si="17"/>
        <v>0</v>
      </c>
      <c r="O77" s="4">
        <f>ROUND(IF('Indicator Data'!J79=0,0,IF('Indicator Data'!J79&gt;O$139,10,IF('Indicator Data'!J79&lt;O$140,0,10-(O$139-'Indicator Data'!J79)/(O$139-O$140)*10))),1)</f>
        <v>0</v>
      </c>
      <c r="P77" s="154">
        <f t="shared" si="18"/>
        <v>0</v>
      </c>
      <c r="Q77" s="154">
        <f t="shared" si="19"/>
        <v>0</v>
      </c>
      <c r="R77" s="4">
        <f>IF('Indicator Data'!H79="No data","x",ROUND(IF('Indicator Data'!H79=0,0,IF('Indicator Data'!H79&gt;R$139,10,IF('Indicator Data'!H79&lt;R$140,0,10-(R$139-'Indicator Data'!H79)/(R$139-R$140)*10))),1))</f>
        <v>3</v>
      </c>
      <c r="S77" s="6" t="str">
        <f t="shared" si="20"/>
        <v>x</v>
      </c>
      <c r="T77" s="6">
        <f t="shared" si="21"/>
        <v>2.2999999999999998</v>
      </c>
      <c r="U77" s="6">
        <f t="shared" si="22"/>
        <v>6.5</v>
      </c>
      <c r="V77" s="6">
        <f t="shared" si="23"/>
        <v>1.5</v>
      </c>
      <c r="W77" s="14">
        <f t="shared" si="24"/>
        <v>3.8</v>
      </c>
      <c r="X77" s="4">
        <f>ROUND(IF('Indicator Data'!M79=0,0,IF('Indicator Data'!M79&gt;X$139,10,IF('Indicator Data'!M79&lt;X$140,0,10-(X$139-'Indicator Data'!M79)/(X$139-X$140)*10))),1)</f>
        <v>10</v>
      </c>
      <c r="Y77" s="4">
        <f>ROUND(IF('Indicator Data'!N79=0,0,IF('Indicator Data'!N79&gt;Y$139,10,IF('Indicator Data'!N79&lt;Y$140,0,10-(Y$139-'Indicator Data'!N79)/(Y$139-Y$140)*10))),1)</f>
        <v>10</v>
      </c>
      <c r="Z77" s="6">
        <f t="shared" si="25"/>
        <v>10</v>
      </c>
      <c r="AA77" s="6">
        <f>IF('Indicator Data'!K79=5,10,IF('Indicator Data'!K79=4,8,IF('Indicator Data'!K79=3,5,IF('Indicator Data'!K79=2,2,IF('Indicator Data'!K79=1,1,0)))))</f>
        <v>5</v>
      </c>
      <c r="AB77" s="194">
        <f>IF('Indicator Data'!L79="No data","x",IF('Indicator Data'!L79&gt;1000,10,IF('Indicator Data'!L79&gt;=500,9,IF('Indicator Data'!L79&gt;=240,8,IF('Indicator Data'!L79&gt;=120,7,IF('Indicator Data'!L79&gt;=60,6,IF('Indicator Data'!L79&gt;=20,5,IF('Indicator Data'!L79&gt;=1,4,0))))))))</f>
        <v>5</v>
      </c>
      <c r="AC77" s="6">
        <f t="shared" si="26"/>
        <v>5</v>
      </c>
      <c r="AD77" s="7">
        <f t="shared" si="27"/>
        <v>7.5</v>
      </c>
    </row>
    <row r="78" spans="1:30" s="11" customFormat="1" x14ac:dyDescent="0.25">
      <c r="A78" s="11" t="s">
        <v>396</v>
      </c>
      <c r="B78" s="30" t="s">
        <v>14</v>
      </c>
      <c r="C78" s="30" t="s">
        <v>524</v>
      </c>
      <c r="D78" s="4">
        <f>ROUND(IF('Indicator Data'!G80=0,0,IF(LOG('Indicator Data'!G80)&gt;D$139,10,IF(LOG('Indicator Data'!G80)&lt;D$140,0,10-(D$139-LOG('Indicator Data'!G80))/(D$139-D$140)*10))),1)</f>
        <v>5.7</v>
      </c>
      <c r="E78" s="4" t="str">
        <f>IF('Indicator Data'!D80="No data","x",ROUND(IF(('Indicator Data'!D80)&gt;E$139,10,IF(('Indicator Data'!D80)&lt;E$140,0,10-(E$139-('Indicator Data'!D80))/(E$139-E$140)*10)),1))</f>
        <v>x</v>
      </c>
      <c r="F78" s="58">
        <f>'Indicator Data'!E80/'Indicator Data'!$BC80</f>
        <v>0.12931337815190785</v>
      </c>
      <c r="G78" s="58">
        <f>'Indicator Data'!F80/'Indicator Data'!$BC80</f>
        <v>9.5993105073590282E-2</v>
      </c>
      <c r="H78" s="58">
        <f t="shared" si="14"/>
        <v>8.8654965344351494E-2</v>
      </c>
      <c r="I78" s="4">
        <f t="shared" si="15"/>
        <v>2.2000000000000002</v>
      </c>
      <c r="J78" s="4">
        <f>ROUND(IF('Indicator Data'!I80=0,0,IF(LOG('Indicator Data'!I80)&gt;J$139,10,IF(LOG('Indicator Data'!I80)&lt;J$140,0,10-(J$139-LOG('Indicator Data'!I80))/(J$139-J$140)*10))),1)</f>
        <v>0</v>
      </c>
      <c r="K78" s="58">
        <f>'Indicator Data'!G80/'Indicator Data'!$BC80</f>
        <v>1.6236554457233186E-3</v>
      </c>
      <c r="L78" s="58">
        <f>'Indicator Data'!I80/'Indicator Data'!$BD80</f>
        <v>0</v>
      </c>
      <c r="M78" s="4">
        <f t="shared" si="16"/>
        <v>1.1000000000000001</v>
      </c>
      <c r="N78" s="4">
        <f t="shared" si="17"/>
        <v>0</v>
      </c>
      <c r="O78" s="4">
        <f>ROUND(IF('Indicator Data'!J80=0,0,IF('Indicator Data'!J80&gt;O$139,10,IF('Indicator Data'!J80&lt;O$140,0,10-(O$139-'Indicator Data'!J80)/(O$139-O$140)*10))),1)</f>
        <v>0</v>
      </c>
      <c r="P78" s="154">
        <f t="shared" si="18"/>
        <v>0</v>
      </c>
      <c r="Q78" s="154">
        <f t="shared" si="19"/>
        <v>0</v>
      </c>
      <c r="R78" s="4">
        <f>IF('Indicator Data'!H80="No data","x",ROUND(IF('Indicator Data'!H80=0,0,IF('Indicator Data'!H80&gt;R$139,10,IF('Indicator Data'!H80&lt;R$140,0,10-(R$139-'Indicator Data'!H80)/(R$139-R$140)*10))),1))</f>
        <v>4.3</v>
      </c>
      <c r="S78" s="6" t="str">
        <f t="shared" si="20"/>
        <v>x</v>
      </c>
      <c r="T78" s="6">
        <f t="shared" si="21"/>
        <v>3.8</v>
      </c>
      <c r="U78" s="6">
        <f t="shared" si="22"/>
        <v>2.2000000000000002</v>
      </c>
      <c r="V78" s="6">
        <f t="shared" si="23"/>
        <v>2.2000000000000002</v>
      </c>
      <c r="W78" s="14">
        <f t="shared" si="24"/>
        <v>2.8</v>
      </c>
      <c r="X78" s="4">
        <f>ROUND(IF('Indicator Data'!M80=0,0,IF('Indicator Data'!M80&gt;X$139,10,IF('Indicator Data'!M80&lt;X$140,0,10-(X$139-'Indicator Data'!M80)/(X$139-X$140)*10))),1)</f>
        <v>10</v>
      </c>
      <c r="Y78" s="4">
        <f>ROUND(IF('Indicator Data'!N80=0,0,IF('Indicator Data'!N80&gt;Y$139,10,IF('Indicator Data'!N80&lt;Y$140,0,10-(Y$139-'Indicator Data'!N80)/(Y$139-Y$140)*10))),1)</f>
        <v>10</v>
      </c>
      <c r="Z78" s="6">
        <f t="shared" si="25"/>
        <v>10</v>
      </c>
      <c r="AA78" s="6">
        <f>IF('Indicator Data'!K80=5,10,IF('Indicator Data'!K80=4,8,IF('Indicator Data'!K80=3,5,IF('Indicator Data'!K80=2,2,IF('Indicator Data'!K80=1,1,0)))))</f>
        <v>5</v>
      </c>
      <c r="AB78" s="194">
        <f>IF('Indicator Data'!L80="No data","x",IF('Indicator Data'!L80&gt;1000,10,IF('Indicator Data'!L80&gt;=500,9,IF('Indicator Data'!L80&gt;=240,8,IF('Indicator Data'!L80&gt;=120,7,IF('Indicator Data'!L80&gt;=60,6,IF('Indicator Data'!L80&gt;=20,5,IF('Indicator Data'!L80&gt;=1,4,0))))))))</f>
        <v>5</v>
      </c>
      <c r="AC78" s="6">
        <f t="shared" si="26"/>
        <v>5</v>
      </c>
      <c r="AD78" s="7">
        <f t="shared" si="27"/>
        <v>7.5</v>
      </c>
    </row>
    <row r="79" spans="1:30" s="11" customFormat="1" x14ac:dyDescent="0.25">
      <c r="A79" s="11" t="s">
        <v>397</v>
      </c>
      <c r="B79" s="30" t="s">
        <v>14</v>
      </c>
      <c r="C79" s="30" t="s">
        <v>525</v>
      </c>
      <c r="D79" s="4">
        <f>ROUND(IF('Indicator Data'!G81=0,0,IF(LOG('Indicator Data'!G81)&gt;D$139,10,IF(LOG('Indicator Data'!G81)&lt;D$140,0,10-(D$139-LOG('Indicator Data'!G81))/(D$139-D$140)*10))),1)</f>
        <v>7.1</v>
      </c>
      <c r="E79" s="4">
        <f>IF('Indicator Data'!D81="No data","x",ROUND(IF(('Indicator Data'!D81)&gt;E$139,10,IF(('Indicator Data'!D81)&lt;E$140,0,10-(E$139-('Indicator Data'!D81))/(E$139-E$140)*10)),1))</f>
        <v>1.3</v>
      </c>
      <c r="F79" s="58">
        <f>'Indicator Data'!E81/'Indicator Data'!$BC81</f>
        <v>0.44776575456624029</v>
      </c>
      <c r="G79" s="58">
        <f>'Indicator Data'!F81/'Indicator Data'!$BC81</f>
        <v>9.735832827283343E-2</v>
      </c>
      <c r="H79" s="58">
        <f t="shared" si="14"/>
        <v>0.2482224593513285</v>
      </c>
      <c r="I79" s="4">
        <f t="shared" si="15"/>
        <v>6.2</v>
      </c>
      <c r="J79" s="4">
        <f>ROUND(IF('Indicator Data'!I81=0,0,IF(LOG('Indicator Data'!I81)&gt;J$139,10,IF(LOG('Indicator Data'!I81)&lt;J$140,0,10-(J$139-LOG('Indicator Data'!I81))/(J$139-J$140)*10))),1)</f>
        <v>0</v>
      </c>
      <c r="K79" s="58">
        <f>'Indicator Data'!G81/'Indicator Data'!$BC81</f>
        <v>4.6349680128118555E-3</v>
      </c>
      <c r="L79" s="58">
        <f>'Indicator Data'!I81/'Indicator Data'!$BD81</f>
        <v>0</v>
      </c>
      <c r="M79" s="4">
        <f t="shared" si="16"/>
        <v>3.1</v>
      </c>
      <c r="N79" s="4">
        <f t="shared" si="17"/>
        <v>0</v>
      </c>
      <c r="O79" s="4">
        <f>ROUND(IF('Indicator Data'!J81=0,0,IF('Indicator Data'!J81&gt;O$139,10,IF('Indicator Data'!J81&lt;O$140,0,10-(O$139-'Indicator Data'!J81)/(O$139-O$140)*10))),1)</f>
        <v>0</v>
      </c>
      <c r="P79" s="154">
        <f t="shared" si="18"/>
        <v>0</v>
      </c>
      <c r="Q79" s="154">
        <f t="shared" si="19"/>
        <v>0</v>
      </c>
      <c r="R79" s="4">
        <f>IF('Indicator Data'!H81="No data","x",ROUND(IF('Indicator Data'!H81=0,0,IF('Indicator Data'!H81&gt;R$139,10,IF('Indicator Data'!H81&lt;R$140,0,10-(R$139-'Indicator Data'!H81)/(R$139-R$140)*10))),1))</f>
        <v>4.3</v>
      </c>
      <c r="S79" s="6">
        <f t="shared" si="20"/>
        <v>1.3</v>
      </c>
      <c r="T79" s="6">
        <f t="shared" si="21"/>
        <v>5.4</v>
      </c>
      <c r="U79" s="6">
        <f t="shared" si="22"/>
        <v>6.2</v>
      </c>
      <c r="V79" s="6">
        <f t="shared" si="23"/>
        <v>2.2000000000000002</v>
      </c>
      <c r="W79" s="14">
        <f t="shared" si="24"/>
        <v>4.0999999999999996</v>
      </c>
      <c r="X79" s="4">
        <f>ROUND(IF('Indicator Data'!M81=0,0,IF('Indicator Data'!M81&gt;X$139,10,IF('Indicator Data'!M81&lt;X$140,0,10-(X$139-'Indicator Data'!M81)/(X$139-X$140)*10))),1)</f>
        <v>10</v>
      </c>
      <c r="Y79" s="4">
        <f>ROUND(IF('Indicator Data'!N81=0,0,IF('Indicator Data'!N81&gt;Y$139,10,IF('Indicator Data'!N81&lt;Y$140,0,10-(Y$139-'Indicator Data'!N81)/(Y$139-Y$140)*10))),1)</f>
        <v>10</v>
      </c>
      <c r="Z79" s="6">
        <f t="shared" si="25"/>
        <v>10</v>
      </c>
      <c r="AA79" s="6">
        <f>IF('Indicator Data'!K81=5,10,IF('Indicator Data'!K81=4,8,IF('Indicator Data'!K81=3,5,IF('Indicator Data'!K81=2,2,IF('Indicator Data'!K81=1,1,0)))))</f>
        <v>0</v>
      </c>
      <c r="AB79" s="194">
        <f>IF('Indicator Data'!L81="No data","x",IF('Indicator Data'!L81&gt;1000,10,IF('Indicator Data'!L81&gt;=500,9,IF('Indicator Data'!L81&gt;=240,8,IF('Indicator Data'!L81&gt;=120,7,IF('Indicator Data'!L81&gt;=60,6,IF('Indicator Data'!L81&gt;=20,5,IF('Indicator Data'!L81&gt;=1,4,0))))))))</f>
        <v>4</v>
      </c>
      <c r="AC79" s="6">
        <f t="shared" si="26"/>
        <v>4</v>
      </c>
      <c r="AD79" s="7">
        <f t="shared" si="27"/>
        <v>7</v>
      </c>
    </row>
    <row r="80" spans="1:30" s="11" customFormat="1" x14ac:dyDescent="0.25">
      <c r="A80" s="11" t="s">
        <v>398</v>
      </c>
      <c r="B80" s="30" t="s">
        <v>14</v>
      </c>
      <c r="C80" s="30" t="s">
        <v>526</v>
      </c>
      <c r="D80" s="4">
        <f>ROUND(IF('Indicator Data'!G82=0,0,IF(LOG('Indicator Data'!G82)&gt;D$139,10,IF(LOG('Indicator Data'!G82)&lt;D$140,0,10-(D$139-LOG('Indicator Data'!G82))/(D$139-D$140)*10))),1)</f>
        <v>4.7</v>
      </c>
      <c r="E80" s="4" t="str">
        <f>IF('Indicator Data'!D82="No data","x",ROUND(IF(('Indicator Data'!D82)&gt;E$139,10,IF(('Indicator Data'!D82)&lt;E$140,0,10-(E$139-('Indicator Data'!D82))/(E$139-E$140)*10)),1))</f>
        <v>x</v>
      </c>
      <c r="F80" s="58">
        <f>'Indicator Data'!E82/'Indicator Data'!$BC82</f>
        <v>0.29031817723183095</v>
      </c>
      <c r="G80" s="58">
        <f>'Indicator Data'!F82/'Indicator Data'!$BC82</f>
        <v>0.61871189650281655</v>
      </c>
      <c r="H80" s="58">
        <f t="shared" si="14"/>
        <v>0.29983706274161959</v>
      </c>
      <c r="I80" s="4">
        <f t="shared" si="15"/>
        <v>7.5</v>
      </c>
      <c r="J80" s="4">
        <f>ROUND(IF('Indicator Data'!I82=0,0,IF(LOG('Indicator Data'!I82)&gt;J$139,10,IF(LOG('Indicator Data'!I82)&lt;J$140,0,10-(J$139-LOG('Indicator Data'!I82))/(J$139-J$140)*10))),1)</f>
        <v>0</v>
      </c>
      <c r="K80" s="58">
        <f>'Indicator Data'!G82/'Indicator Data'!$BC82</f>
        <v>5.1597186970834456E-4</v>
      </c>
      <c r="L80" s="58">
        <f>'Indicator Data'!I82/'Indicator Data'!$BD82</f>
        <v>0</v>
      </c>
      <c r="M80" s="4">
        <f t="shared" si="16"/>
        <v>0.3</v>
      </c>
      <c r="N80" s="4">
        <f t="shared" si="17"/>
        <v>0</v>
      </c>
      <c r="O80" s="4">
        <f>ROUND(IF('Indicator Data'!J82=0,0,IF('Indicator Data'!J82&gt;O$139,10,IF('Indicator Data'!J82&lt;O$140,0,10-(O$139-'Indicator Data'!J82)/(O$139-O$140)*10))),1)</f>
        <v>0</v>
      </c>
      <c r="P80" s="154">
        <f t="shared" si="18"/>
        <v>0</v>
      </c>
      <c r="Q80" s="154">
        <f t="shared" si="19"/>
        <v>0</v>
      </c>
      <c r="R80" s="4">
        <f>IF('Indicator Data'!H82="No data","x",ROUND(IF('Indicator Data'!H82=0,0,IF('Indicator Data'!H82&gt;R$139,10,IF('Indicator Data'!H82&lt;R$140,0,10-(R$139-'Indicator Data'!H82)/(R$139-R$140)*10))),1))</f>
        <v>2</v>
      </c>
      <c r="S80" s="6" t="str">
        <f t="shared" si="20"/>
        <v>x</v>
      </c>
      <c r="T80" s="6">
        <f t="shared" si="21"/>
        <v>2.8</v>
      </c>
      <c r="U80" s="6">
        <f t="shared" si="22"/>
        <v>7.5</v>
      </c>
      <c r="V80" s="6">
        <f t="shared" si="23"/>
        <v>1</v>
      </c>
      <c r="W80" s="14">
        <f t="shared" si="24"/>
        <v>4.4000000000000004</v>
      </c>
      <c r="X80" s="4">
        <f>ROUND(IF('Indicator Data'!M82=0,0,IF('Indicator Data'!M82&gt;X$139,10,IF('Indicator Data'!M82&lt;X$140,0,10-(X$139-'Indicator Data'!M82)/(X$139-X$140)*10))),1)</f>
        <v>10</v>
      </c>
      <c r="Y80" s="4">
        <f>ROUND(IF('Indicator Data'!N82=0,0,IF('Indicator Data'!N82&gt;Y$139,10,IF('Indicator Data'!N82&lt;Y$140,0,10-(Y$139-'Indicator Data'!N82)/(Y$139-Y$140)*10))),1)</f>
        <v>10</v>
      </c>
      <c r="Z80" s="6">
        <f t="shared" si="25"/>
        <v>10</v>
      </c>
      <c r="AA80" s="6">
        <f>IF('Indicator Data'!K82=5,10,IF('Indicator Data'!K82=4,8,IF('Indicator Data'!K82=3,5,IF('Indicator Data'!K82=2,2,IF('Indicator Data'!K82=1,1,0)))))</f>
        <v>5</v>
      </c>
      <c r="AB80" s="194">
        <f>IF('Indicator Data'!L82="No data","x",IF('Indicator Data'!L82&gt;1000,10,IF('Indicator Data'!L82&gt;=500,9,IF('Indicator Data'!L82&gt;=240,8,IF('Indicator Data'!L82&gt;=120,7,IF('Indicator Data'!L82&gt;=60,6,IF('Indicator Data'!L82&gt;=20,5,IF('Indicator Data'!L82&gt;=1,4,0))))))))</f>
        <v>5</v>
      </c>
      <c r="AC80" s="6">
        <f t="shared" si="26"/>
        <v>5</v>
      </c>
      <c r="AD80" s="7">
        <f t="shared" si="27"/>
        <v>7.5</v>
      </c>
    </row>
    <row r="81" spans="1:30" s="11" customFormat="1" x14ac:dyDescent="0.25">
      <c r="A81" s="11" t="s">
        <v>399</v>
      </c>
      <c r="B81" s="30" t="s">
        <v>14</v>
      </c>
      <c r="C81" s="30" t="s">
        <v>527</v>
      </c>
      <c r="D81" s="4">
        <f>ROUND(IF('Indicator Data'!G83=0,0,IF(LOG('Indicator Data'!G83)&gt;D$139,10,IF(LOG('Indicator Data'!G83)&lt;D$140,0,10-(D$139-LOG('Indicator Data'!G83))/(D$139-D$140)*10))),1)</f>
        <v>9.4</v>
      </c>
      <c r="E81" s="4">
        <f>IF('Indicator Data'!D83="No data","x",ROUND(IF(('Indicator Data'!D83)&gt;E$139,10,IF(('Indicator Data'!D83)&lt;E$140,0,10-(E$139-('Indicator Data'!D83))/(E$139-E$140)*10)),1))</f>
        <v>2.5</v>
      </c>
      <c r="F81" s="58">
        <f>'Indicator Data'!E83/'Indicator Data'!$BC83</f>
        <v>0.38584647501141234</v>
      </c>
      <c r="G81" s="58">
        <f>'Indicator Data'!F83/'Indicator Data'!$BC83</f>
        <v>7.4245778858943276E-2</v>
      </c>
      <c r="H81" s="58">
        <f t="shared" si="14"/>
        <v>0.21148468222044198</v>
      </c>
      <c r="I81" s="4">
        <f t="shared" si="15"/>
        <v>5.3</v>
      </c>
      <c r="J81" s="4">
        <f>ROUND(IF('Indicator Data'!I83=0,0,IF(LOG('Indicator Data'!I83)&gt;J$139,10,IF(LOG('Indicator Data'!I83)&lt;J$140,0,10-(J$139-LOG('Indicator Data'!I83))/(J$139-J$140)*10))),1)</f>
        <v>0</v>
      </c>
      <c r="K81" s="58">
        <f>'Indicator Data'!G83/'Indicator Data'!$BC83</f>
        <v>1.2602456606320228E-2</v>
      </c>
      <c r="L81" s="58">
        <f>'Indicator Data'!I83/'Indicator Data'!$BD83</f>
        <v>0</v>
      </c>
      <c r="M81" s="4">
        <f t="shared" si="16"/>
        <v>8.4</v>
      </c>
      <c r="N81" s="4">
        <f t="shared" si="17"/>
        <v>0</v>
      </c>
      <c r="O81" s="4">
        <f>ROUND(IF('Indicator Data'!J83=0,0,IF('Indicator Data'!J83&gt;O$139,10,IF('Indicator Data'!J83&lt;O$140,0,10-(O$139-'Indicator Data'!J83)/(O$139-O$140)*10))),1)</f>
        <v>0</v>
      </c>
      <c r="P81" s="154">
        <f t="shared" si="18"/>
        <v>0</v>
      </c>
      <c r="Q81" s="154">
        <f t="shared" si="19"/>
        <v>0</v>
      </c>
      <c r="R81" s="4">
        <f>IF('Indicator Data'!H83="No data","x",ROUND(IF('Indicator Data'!H83=0,0,IF('Indicator Data'!H83&gt;R$139,10,IF('Indicator Data'!H83&lt;R$140,0,10-(R$139-'Indicator Data'!H83)/(R$139-R$140)*10))),1))</f>
        <v>3</v>
      </c>
      <c r="S81" s="6">
        <f t="shared" si="20"/>
        <v>2.5</v>
      </c>
      <c r="T81" s="6">
        <f t="shared" si="21"/>
        <v>9</v>
      </c>
      <c r="U81" s="6">
        <f t="shared" si="22"/>
        <v>5.3</v>
      </c>
      <c r="V81" s="6">
        <f t="shared" si="23"/>
        <v>1.5</v>
      </c>
      <c r="W81" s="14">
        <f t="shared" si="24"/>
        <v>5.5</v>
      </c>
      <c r="X81" s="4">
        <f>ROUND(IF('Indicator Data'!M83=0,0,IF('Indicator Data'!M83&gt;X$139,10,IF('Indicator Data'!M83&lt;X$140,0,10-(X$139-'Indicator Data'!M83)/(X$139-X$140)*10))),1)</f>
        <v>10</v>
      </c>
      <c r="Y81" s="4">
        <f>ROUND(IF('Indicator Data'!N83=0,0,IF('Indicator Data'!N83&gt;Y$139,10,IF('Indicator Data'!N83&lt;Y$140,0,10-(Y$139-'Indicator Data'!N83)/(Y$139-Y$140)*10))),1)</f>
        <v>10</v>
      </c>
      <c r="Z81" s="6">
        <f t="shared" si="25"/>
        <v>10</v>
      </c>
      <c r="AA81" s="6">
        <f>IF('Indicator Data'!K83=5,10,IF('Indicator Data'!K83=4,8,IF('Indicator Data'!K83=3,5,IF('Indicator Data'!K83=2,2,IF('Indicator Data'!K83=1,1,0)))))</f>
        <v>5</v>
      </c>
      <c r="AB81" s="194">
        <f>IF('Indicator Data'!L83="No data","x",IF('Indicator Data'!L83&gt;1000,10,IF('Indicator Data'!L83&gt;=500,9,IF('Indicator Data'!L83&gt;=240,8,IF('Indicator Data'!L83&gt;=120,7,IF('Indicator Data'!L83&gt;=60,6,IF('Indicator Data'!L83&gt;=20,5,IF('Indicator Data'!L83&gt;=1,4,0))))))))</f>
        <v>4</v>
      </c>
      <c r="AC81" s="6">
        <f t="shared" si="26"/>
        <v>5</v>
      </c>
      <c r="AD81" s="7">
        <f t="shared" si="27"/>
        <v>7.5</v>
      </c>
    </row>
    <row r="82" spans="1:30" s="11" customFormat="1" x14ac:dyDescent="0.25">
      <c r="A82" s="11" t="s">
        <v>400</v>
      </c>
      <c r="B82" s="30" t="s">
        <v>14</v>
      </c>
      <c r="C82" s="30" t="s">
        <v>528</v>
      </c>
      <c r="D82" s="4">
        <f>ROUND(IF('Indicator Data'!G84=0,0,IF(LOG('Indicator Data'!G84)&gt;D$139,10,IF(LOG('Indicator Data'!G84)&lt;D$140,0,10-(D$139-LOG('Indicator Data'!G84))/(D$139-D$140)*10))),1)</f>
        <v>8.8000000000000007</v>
      </c>
      <c r="E82" s="4">
        <f>IF('Indicator Data'!D84="No data","x",ROUND(IF(('Indicator Data'!D84)&gt;E$139,10,IF(('Indicator Data'!D84)&lt;E$140,0,10-(E$139-('Indicator Data'!D84))/(E$139-E$140)*10)),1))</f>
        <v>1.3</v>
      </c>
      <c r="F82" s="58">
        <f>'Indicator Data'!E84/'Indicator Data'!$BC84</f>
        <v>0.43348381856240775</v>
      </c>
      <c r="G82" s="58">
        <f>'Indicator Data'!F84/'Indicator Data'!$BC84</f>
        <v>0.11188363799473984</v>
      </c>
      <c r="H82" s="58">
        <f t="shared" si="14"/>
        <v>0.24471281877988885</v>
      </c>
      <c r="I82" s="4">
        <f t="shared" si="15"/>
        <v>6.1</v>
      </c>
      <c r="J82" s="4">
        <f>ROUND(IF('Indicator Data'!I84=0,0,IF(LOG('Indicator Data'!I84)&gt;J$139,10,IF(LOG('Indicator Data'!I84)&lt;J$140,0,10-(J$139-LOG('Indicator Data'!I84))/(J$139-J$140)*10))),1)</f>
        <v>0</v>
      </c>
      <c r="K82" s="58">
        <f>'Indicator Data'!G84/'Indicator Data'!$BC84</f>
        <v>5.6005838263882089E-3</v>
      </c>
      <c r="L82" s="58">
        <f>'Indicator Data'!I84/'Indicator Data'!$BD84</f>
        <v>0</v>
      </c>
      <c r="M82" s="4">
        <f t="shared" si="16"/>
        <v>3.7</v>
      </c>
      <c r="N82" s="4">
        <f t="shared" si="17"/>
        <v>0</v>
      </c>
      <c r="O82" s="4">
        <f>ROUND(IF('Indicator Data'!J84=0,0,IF('Indicator Data'!J84&gt;O$139,10,IF('Indicator Data'!J84&lt;O$140,0,10-(O$139-'Indicator Data'!J84)/(O$139-O$140)*10))),1)</f>
        <v>0</v>
      </c>
      <c r="P82" s="154">
        <f t="shared" si="18"/>
        <v>0</v>
      </c>
      <c r="Q82" s="154">
        <f t="shared" si="19"/>
        <v>0</v>
      </c>
      <c r="R82" s="4">
        <f>IF('Indicator Data'!H84="No data","x",ROUND(IF('Indicator Data'!H84=0,0,IF('Indicator Data'!H84&gt;R$139,10,IF('Indicator Data'!H84&lt;R$140,0,10-(R$139-'Indicator Data'!H84)/(R$139-R$140)*10))),1))</f>
        <v>1</v>
      </c>
      <c r="S82" s="6">
        <f t="shared" si="20"/>
        <v>1.3</v>
      </c>
      <c r="T82" s="6">
        <f t="shared" si="21"/>
        <v>7</v>
      </c>
      <c r="U82" s="6">
        <f t="shared" si="22"/>
        <v>6.1</v>
      </c>
      <c r="V82" s="6">
        <f t="shared" si="23"/>
        <v>0.5</v>
      </c>
      <c r="W82" s="14">
        <f t="shared" si="24"/>
        <v>4.3</v>
      </c>
      <c r="X82" s="4">
        <f>ROUND(IF('Indicator Data'!M84=0,0,IF('Indicator Data'!M84&gt;X$139,10,IF('Indicator Data'!M84&lt;X$140,0,10-(X$139-'Indicator Data'!M84)/(X$139-X$140)*10))),1)</f>
        <v>10</v>
      </c>
      <c r="Y82" s="4">
        <f>ROUND(IF('Indicator Data'!N84=0,0,IF('Indicator Data'!N84&gt;Y$139,10,IF('Indicator Data'!N84&lt;Y$140,0,10-(Y$139-'Indicator Data'!N84)/(Y$139-Y$140)*10))),1)</f>
        <v>10</v>
      </c>
      <c r="Z82" s="6">
        <f t="shared" si="25"/>
        <v>10</v>
      </c>
      <c r="AA82" s="6">
        <f>IF('Indicator Data'!K84=5,10,IF('Indicator Data'!K84=4,8,IF('Indicator Data'!K84=3,5,IF('Indicator Data'!K84=2,2,IF('Indicator Data'!K84=1,1,0)))))</f>
        <v>5</v>
      </c>
      <c r="AB82" s="194">
        <f>IF('Indicator Data'!L84="No data","x",IF('Indicator Data'!L84&gt;1000,10,IF('Indicator Data'!L84&gt;=500,9,IF('Indicator Data'!L84&gt;=240,8,IF('Indicator Data'!L84&gt;=120,7,IF('Indicator Data'!L84&gt;=60,6,IF('Indicator Data'!L84&gt;=20,5,IF('Indicator Data'!L84&gt;=1,4,0))))))))</f>
        <v>7</v>
      </c>
      <c r="AC82" s="6">
        <f t="shared" si="26"/>
        <v>7</v>
      </c>
      <c r="AD82" s="7">
        <f t="shared" si="27"/>
        <v>8.5</v>
      </c>
    </row>
    <row r="83" spans="1:30" s="11" customFormat="1" x14ac:dyDescent="0.25">
      <c r="A83" s="11" t="s">
        <v>402</v>
      </c>
      <c r="B83" s="30" t="s">
        <v>14</v>
      </c>
      <c r="C83" s="30" t="s">
        <v>530</v>
      </c>
      <c r="D83" s="4">
        <f>ROUND(IF('Indicator Data'!G85=0,0,IF(LOG('Indicator Data'!G85)&gt;D$139,10,IF(LOG('Indicator Data'!G85)&lt;D$140,0,10-(D$139-LOG('Indicator Data'!G85))/(D$139-D$140)*10))),1)</f>
        <v>8.6</v>
      </c>
      <c r="E83" s="4">
        <f>IF('Indicator Data'!D85="No data","x",ROUND(IF(('Indicator Data'!D85)&gt;E$139,10,IF(('Indicator Data'!D85)&lt;E$140,0,10-(E$139-('Indicator Data'!D85))/(E$139-E$140)*10)),1))</f>
        <v>2.5</v>
      </c>
      <c r="F83" s="58">
        <f>'Indicator Data'!E85/'Indicator Data'!$BC85</f>
        <v>0.34803658904236179</v>
      </c>
      <c r="G83" s="58">
        <f>'Indicator Data'!F85/'Indicator Data'!$BC85</f>
        <v>2.4900157721392409E-3</v>
      </c>
      <c r="H83" s="58">
        <f t="shared" si="14"/>
        <v>0.17464079846421571</v>
      </c>
      <c r="I83" s="4">
        <f t="shared" si="15"/>
        <v>4.4000000000000004</v>
      </c>
      <c r="J83" s="4">
        <f>ROUND(IF('Indicator Data'!I85=0,0,IF(LOG('Indicator Data'!I85)&gt;J$139,10,IF(LOG('Indicator Data'!I85)&lt;J$140,0,10-(J$139-LOG('Indicator Data'!I85))/(J$139-J$140)*10))),1)</f>
        <v>0</v>
      </c>
      <c r="K83" s="58">
        <f>'Indicator Data'!G85/'Indicator Data'!$BC85</f>
        <v>3.0773685527252597E-3</v>
      </c>
      <c r="L83" s="58">
        <f>'Indicator Data'!I85/'Indicator Data'!$BD85</f>
        <v>0</v>
      </c>
      <c r="M83" s="4">
        <f t="shared" si="16"/>
        <v>2.1</v>
      </c>
      <c r="N83" s="4">
        <f t="shared" si="17"/>
        <v>0</v>
      </c>
      <c r="O83" s="4">
        <f>ROUND(IF('Indicator Data'!J85=0,0,IF('Indicator Data'!J85&gt;O$139,10,IF('Indicator Data'!J85&lt;O$140,0,10-(O$139-'Indicator Data'!J85)/(O$139-O$140)*10))),1)</f>
        <v>0</v>
      </c>
      <c r="P83" s="154">
        <f t="shared" si="18"/>
        <v>0</v>
      </c>
      <c r="Q83" s="154">
        <f t="shared" si="19"/>
        <v>0</v>
      </c>
      <c r="R83" s="4">
        <f>IF('Indicator Data'!H85="No data","x",ROUND(IF('Indicator Data'!H85=0,0,IF('Indicator Data'!H85&gt;R$139,10,IF('Indicator Data'!H85&lt;R$140,0,10-(R$139-'Indicator Data'!H85)/(R$139-R$140)*10))),1))</f>
        <v>2</v>
      </c>
      <c r="S83" s="6">
        <f t="shared" si="20"/>
        <v>2.5</v>
      </c>
      <c r="T83" s="6">
        <f t="shared" si="21"/>
        <v>6.4</v>
      </c>
      <c r="U83" s="6">
        <f t="shared" si="22"/>
        <v>4.4000000000000004</v>
      </c>
      <c r="V83" s="6">
        <f t="shared" si="23"/>
        <v>1</v>
      </c>
      <c r="W83" s="14">
        <f t="shared" si="24"/>
        <v>3.9</v>
      </c>
      <c r="X83" s="4">
        <f>ROUND(IF('Indicator Data'!M85=0,0,IF('Indicator Data'!M85&gt;X$139,10,IF('Indicator Data'!M85&lt;X$140,0,10-(X$139-'Indicator Data'!M85)/(X$139-X$140)*10))),1)</f>
        <v>10</v>
      </c>
      <c r="Y83" s="4">
        <f>ROUND(IF('Indicator Data'!N85=0,0,IF('Indicator Data'!N85&gt;Y$139,10,IF('Indicator Data'!N85&lt;Y$140,0,10-(Y$139-'Indicator Data'!N85)/(Y$139-Y$140)*10))),1)</f>
        <v>10</v>
      </c>
      <c r="Z83" s="6">
        <f t="shared" si="25"/>
        <v>10</v>
      </c>
      <c r="AA83" s="6">
        <f>IF('Indicator Data'!K85=5,10,IF('Indicator Data'!K85=4,8,IF('Indicator Data'!K85=3,5,IF('Indicator Data'!K85=2,2,IF('Indicator Data'!K85=1,1,0)))))</f>
        <v>8</v>
      </c>
      <c r="AB83" s="194">
        <f>IF('Indicator Data'!L85="No data","x",IF('Indicator Data'!L85&gt;1000,10,IF('Indicator Data'!L85&gt;=500,9,IF('Indicator Data'!L85&gt;=240,8,IF('Indicator Data'!L85&gt;=120,7,IF('Indicator Data'!L85&gt;=60,6,IF('Indicator Data'!L85&gt;=20,5,IF('Indicator Data'!L85&gt;=1,4,0))))))))</f>
        <v>4</v>
      </c>
      <c r="AC83" s="6">
        <f t="shared" si="26"/>
        <v>8</v>
      </c>
      <c r="AD83" s="7">
        <f t="shared" si="27"/>
        <v>8</v>
      </c>
    </row>
    <row r="84" spans="1:30" s="11" customFormat="1" x14ac:dyDescent="0.25">
      <c r="A84" s="11" t="s">
        <v>404</v>
      </c>
      <c r="B84" s="30" t="s">
        <v>14</v>
      </c>
      <c r="C84" s="30" t="s">
        <v>532</v>
      </c>
      <c r="D84" s="4">
        <f>ROUND(IF('Indicator Data'!G86=0,0,IF(LOG('Indicator Data'!G86)&gt;D$139,10,IF(LOG('Indicator Data'!G86)&lt;D$140,0,10-(D$139-LOG('Indicator Data'!G86))/(D$139-D$140)*10))),1)</f>
        <v>7.9</v>
      </c>
      <c r="E84" s="4">
        <f>IF('Indicator Data'!D86="No data","x",ROUND(IF(('Indicator Data'!D86)&gt;E$139,10,IF(('Indicator Data'!D86)&lt;E$140,0,10-(E$139-('Indicator Data'!D86))/(E$139-E$140)*10)),1))</f>
        <v>2.5</v>
      </c>
      <c r="F84" s="58">
        <f>'Indicator Data'!E86/'Indicator Data'!$BC86</f>
        <v>0.31928792803585515</v>
      </c>
      <c r="G84" s="58">
        <f>'Indicator Data'!F86/'Indicator Data'!$BC86</f>
        <v>1.8566531915019217E-2</v>
      </c>
      <c r="H84" s="58">
        <f t="shared" si="14"/>
        <v>0.16428559699668238</v>
      </c>
      <c r="I84" s="4">
        <f t="shared" si="15"/>
        <v>4.0999999999999996</v>
      </c>
      <c r="J84" s="4">
        <f>ROUND(IF('Indicator Data'!I86=0,0,IF(LOG('Indicator Data'!I86)&gt;J$139,10,IF(LOG('Indicator Data'!I86)&lt;J$140,0,10-(J$139-LOG('Indicator Data'!I86))/(J$139-J$140)*10))),1)</f>
        <v>0</v>
      </c>
      <c r="K84" s="58">
        <f>'Indicator Data'!G86/'Indicator Data'!$BC86</f>
        <v>3.0867232404632444E-3</v>
      </c>
      <c r="L84" s="58">
        <f>'Indicator Data'!I86/'Indicator Data'!$BD86</f>
        <v>0</v>
      </c>
      <c r="M84" s="4">
        <f t="shared" si="16"/>
        <v>2.1</v>
      </c>
      <c r="N84" s="4">
        <f t="shared" si="17"/>
        <v>0</v>
      </c>
      <c r="O84" s="4">
        <f>ROUND(IF('Indicator Data'!J86=0,0,IF('Indicator Data'!J86&gt;O$139,10,IF('Indicator Data'!J86&lt;O$140,0,10-(O$139-'Indicator Data'!J86)/(O$139-O$140)*10))),1)</f>
        <v>0</v>
      </c>
      <c r="P84" s="154">
        <f t="shared" si="18"/>
        <v>0</v>
      </c>
      <c r="Q84" s="154">
        <f t="shared" si="19"/>
        <v>0</v>
      </c>
      <c r="R84" s="4">
        <f>IF('Indicator Data'!H86="No data","x",ROUND(IF('Indicator Data'!H86=0,0,IF('Indicator Data'!H86&gt;R$139,10,IF('Indicator Data'!H86&lt;R$140,0,10-(R$139-'Indicator Data'!H86)/(R$139-R$140)*10))),1))</f>
        <v>1</v>
      </c>
      <c r="S84" s="6">
        <f t="shared" si="20"/>
        <v>2.5</v>
      </c>
      <c r="T84" s="6">
        <f t="shared" si="21"/>
        <v>5.7</v>
      </c>
      <c r="U84" s="6">
        <f t="shared" si="22"/>
        <v>4.0999999999999996</v>
      </c>
      <c r="V84" s="6">
        <f t="shared" si="23"/>
        <v>0.5</v>
      </c>
      <c r="W84" s="14">
        <f t="shared" si="24"/>
        <v>3.4</v>
      </c>
      <c r="X84" s="4">
        <f>ROUND(IF('Indicator Data'!M86=0,0,IF('Indicator Data'!M86&gt;X$139,10,IF('Indicator Data'!M86&lt;X$140,0,10-(X$139-'Indicator Data'!M86)/(X$139-X$140)*10))),1)</f>
        <v>10</v>
      </c>
      <c r="Y84" s="4">
        <f>ROUND(IF('Indicator Data'!N86=0,0,IF('Indicator Data'!N86&gt;Y$139,10,IF('Indicator Data'!N86&lt;Y$140,0,10-(Y$139-'Indicator Data'!N86)/(Y$139-Y$140)*10))),1)</f>
        <v>10</v>
      </c>
      <c r="Z84" s="6">
        <f t="shared" si="25"/>
        <v>10</v>
      </c>
      <c r="AA84" s="6">
        <f>IF('Indicator Data'!K86=5,10,IF('Indicator Data'!K86=4,8,IF('Indicator Data'!K86=3,5,IF('Indicator Data'!K86=2,2,IF('Indicator Data'!K86=1,1,0)))))</f>
        <v>5</v>
      </c>
      <c r="AB84" s="194">
        <f>IF('Indicator Data'!L86="No data","x",IF('Indicator Data'!L86&gt;1000,10,IF('Indicator Data'!L86&gt;=500,9,IF('Indicator Data'!L86&gt;=240,8,IF('Indicator Data'!L86&gt;=120,7,IF('Indicator Data'!L86&gt;=60,6,IF('Indicator Data'!L86&gt;=20,5,IF('Indicator Data'!L86&gt;=1,4,0))))))))</f>
        <v>4</v>
      </c>
      <c r="AC84" s="6">
        <f t="shared" si="26"/>
        <v>5</v>
      </c>
      <c r="AD84" s="7">
        <f t="shared" si="27"/>
        <v>7.5</v>
      </c>
    </row>
    <row r="85" spans="1:30" s="11" customFormat="1" x14ac:dyDescent="0.25">
      <c r="A85" s="11" t="s">
        <v>401</v>
      </c>
      <c r="B85" s="30" t="s">
        <v>14</v>
      </c>
      <c r="C85" s="30" t="s">
        <v>529</v>
      </c>
      <c r="D85" s="4">
        <f>ROUND(IF('Indicator Data'!G87=0,0,IF(LOG('Indicator Data'!G87)&gt;D$139,10,IF(LOG('Indicator Data'!G87)&lt;D$140,0,10-(D$139-LOG('Indicator Data'!G87))/(D$139-D$140)*10))),1)</f>
        <v>9</v>
      </c>
      <c r="E85" s="4">
        <f>IF('Indicator Data'!D87="No data","x",ROUND(IF(('Indicator Data'!D87)&gt;E$139,10,IF(('Indicator Data'!D87)&lt;E$140,0,10-(E$139-('Indicator Data'!D87))/(E$139-E$140)*10)),1))</f>
        <v>1.3</v>
      </c>
      <c r="F85" s="58">
        <f>'Indicator Data'!E87/'Indicator Data'!$BC87</f>
        <v>0.3525455300641186</v>
      </c>
      <c r="G85" s="58">
        <f>'Indicator Data'!F87/'Indicator Data'!$BC87</f>
        <v>0.18933544045285794</v>
      </c>
      <c r="H85" s="58">
        <f t="shared" si="14"/>
        <v>0.2236066251452738</v>
      </c>
      <c r="I85" s="4">
        <f t="shared" si="15"/>
        <v>5.6</v>
      </c>
      <c r="J85" s="4">
        <f>ROUND(IF('Indicator Data'!I87=0,0,IF(LOG('Indicator Data'!I87)&gt;J$139,10,IF(LOG('Indicator Data'!I87)&lt;J$140,0,10-(J$139-LOG('Indicator Data'!I87))/(J$139-J$140)*10))),1)</f>
        <v>0</v>
      </c>
      <c r="K85" s="58">
        <f>'Indicator Data'!G87/'Indicator Data'!$BC87</f>
        <v>1.2057173132405733E-2</v>
      </c>
      <c r="L85" s="58">
        <f>'Indicator Data'!I87/'Indicator Data'!$BD87</f>
        <v>0</v>
      </c>
      <c r="M85" s="4">
        <f t="shared" si="16"/>
        <v>8</v>
      </c>
      <c r="N85" s="4">
        <f t="shared" si="17"/>
        <v>0</v>
      </c>
      <c r="O85" s="4">
        <f>ROUND(IF('Indicator Data'!J87=0,0,IF('Indicator Data'!J87&gt;O$139,10,IF('Indicator Data'!J87&lt;O$140,0,10-(O$139-'Indicator Data'!J87)/(O$139-O$140)*10))),1)</f>
        <v>0</v>
      </c>
      <c r="P85" s="154">
        <f t="shared" si="18"/>
        <v>0</v>
      </c>
      <c r="Q85" s="154">
        <f t="shared" si="19"/>
        <v>0</v>
      </c>
      <c r="R85" s="4">
        <f>IF('Indicator Data'!H87="No data","x",ROUND(IF('Indicator Data'!H87=0,0,IF('Indicator Data'!H87&gt;R$139,10,IF('Indicator Data'!H87&lt;R$140,0,10-(R$139-'Indicator Data'!H87)/(R$139-R$140)*10))),1))</f>
        <v>1</v>
      </c>
      <c r="S85" s="6">
        <f t="shared" si="20"/>
        <v>1.3</v>
      </c>
      <c r="T85" s="6">
        <f t="shared" si="21"/>
        <v>8.5</v>
      </c>
      <c r="U85" s="6">
        <f t="shared" si="22"/>
        <v>5.6</v>
      </c>
      <c r="V85" s="6">
        <f t="shared" si="23"/>
        <v>0.5</v>
      </c>
      <c r="W85" s="14">
        <f t="shared" si="24"/>
        <v>4.9000000000000004</v>
      </c>
      <c r="X85" s="4">
        <f>ROUND(IF('Indicator Data'!M87=0,0,IF('Indicator Data'!M87&gt;X$139,10,IF('Indicator Data'!M87&lt;X$140,0,10-(X$139-'Indicator Data'!M87)/(X$139-X$140)*10))),1)</f>
        <v>10</v>
      </c>
      <c r="Y85" s="4">
        <f>ROUND(IF('Indicator Data'!N87=0,0,IF('Indicator Data'!N87&gt;Y$139,10,IF('Indicator Data'!N87&lt;Y$140,0,10-(Y$139-'Indicator Data'!N87)/(Y$139-Y$140)*10))),1)</f>
        <v>10</v>
      </c>
      <c r="Z85" s="6">
        <f t="shared" si="25"/>
        <v>10</v>
      </c>
      <c r="AA85" s="6">
        <f>IF('Indicator Data'!K87=5,10,IF('Indicator Data'!K87=4,8,IF('Indicator Data'!K87=3,5,IF('Indicator Data'!K87=2,2,IF('Indicator Data'!K87=1,1,0)))))</f>
        <v>0</v>
      </c>
      <c r="AB85" s="194">
        <f>IF('Indicator Data'!L87="No data","x",IF('Indicator Data'!L87&gt;1000,10,IF('Indicator Data'!L87&gt;=500,9,IF('Indicator Data'!L87&gt;=240,8,IF('Indicator Data'!L87&gt;=120,7,IF('Indicator Data'!L87&gt;=60,6,IF('Indicator Data'!L87&gt;=20,5,IF('Indicator Data'!L87&gt;=1,4,0))))))))</f>
        <v>4</v>
      </c>
      <c r="AC85" s="6">
        <f t="shared" si="26"/>
        <v>4</v>
      </c>
      <c r="AD85" s="7">
        <f t="shared" si="27"/>
        <v>7</v>
      </c>
    </row>
    <row r="86" spans="1:30" s="11" customFormat="1" x14ac:dyDescent="0.25">
      <c r="A86" s="11" t="s">
        <v>403</v>
      </c>
      <c r="B86" s="30" t="s">
        <v>14</v>
      </c>
      <c r="C86" s="30" t="s">
        <v>531</v>
      </c>
      <c r="D86" s="4">
        <f>ROUND(IF('Indicator Data'!G88=0,0,IF(LOG('Indicator Data'!G88)&gt;D$139,10,IF(LOG('Indicator Data'!G88)&lt;D$140,0,10-(D$139-LOG('Indicator Data'!G88))/(D$139-D$140)*10))),1)</f>
        <v>8.3000000000000007</v>
      </c>
      <c r="E86" s="4" t="str">
        <f>IF('Indicator Data'!D88="No data","x",ROUND(IF(('Indicator Data'!D88)&gt;E$139,10,IF(('Indicator Data'!D88)&lt;E$140,0,10-(E$139-('Indicator Data'!D88))/(E$139-E$140)*10)),1))</f>
        <v>x</v>
      </c>
      <c r="F86" s="58">
        <f>'Indicator Data'!E88/'Indicator Data'!$BC88</f>
        <v>0.46799094778495048</v>
      </c>
      <c r="G86" s="58">
        <f>'Indicator Data'!F88/'Indicator Data'!$BC88</f>
        <v>6.8092497979610402E-4</v>
      </c>
      <c r="H86" s="58">
        <f t="shared" si="14"/>
        <v>0.23416570513742427</v>
      </c>
      <c r="I86" s="4">
        <f t="shared" si="15"/>
        <v>5.9</v>
      </c>
      <c r="J86" s="4">
        <f>ROUND(IF('Indicator Data'!I88=0,0,IF(LOG('Indicator Data'!I88)&gt;J$139,10,IF(LOG('Indicator Data'!I88)&lt;J$140,0,10-(J$139-LOG('Indicator Data'!I88))/(J$139-J$140)*10))),1)</f>
        <v>0</v>
      </c>
      <c r="K86" s="58">
        <f>'Indicator Data'!G88/'Indicator Data'!$BC88</f>
        <v>7.7473738885163752E-3</v>
      </c>
      <c r="L86" s="58">
        <f>'Indicator Data'!I88/'Indicator Data'!$BD88</f>
        <v>0</v>
      </c>
      <c r="M86" s="4">
        <f t="shared" si="16"/>
        <v>5.2</v>
      </c>
      <c r="N86" s="4">
        <f t="shared" si="17"/>
        <v>0</v>
      </c>
      <c r="O86" s="4">
        <f>ROUND(IF('Indicator Data'!J88=0,0,IF('Indicator Data'!J88&gt;O$139,10,IF('Indicator Data'!J88&lt;O$140,0,10-(O$139-'Indicator Data'!J88)/(O$139-O$140)*10))),1)</f>
        <v>0</v>
      </c>
      <c r="P86" s="154">
        <f t="shared" si="18"/>
        <v>0</v>
      </c>
      <c r="Q86" s="154">
        <f t="shared" si="19"/>
        <v>0</v>
      </c>
      <c r="R86" s="4">
        <f>IF('Indicator Data'!H88="No data","x",ROUND(IF('Indicator Data'!H88=0,0,IF('Indicator Data'!H88&gt;R$139,10,IF('Indicator Data'!H88&lt;R$140,0,10-(R$139-'Indicator Data'!H88)/(R$139-R$140)*10))),1))</f>
        <v>2</v>
      </c>
      <c r="S86" s="6" t="str">
        <f t="shared" si="20"/>
        <v>x</v>
      </c>
      <c r="T86" s="6">
        <f t="shared" si="21"/>
        <v>7</v>
      </c>
      <c r="U86" s="6">
        <f t="shared" si="22"/>
        <v>5.9</v>
      </c>
      <c r="V86" s="6">
        <f t="shared" si="23"/>
        <v>1</v>
      </c>
      <c r="W86" s="14">
        <f t="shared" si="24"/>
        <v>5.0999999999999996</v>
      </c>
      <c r="X86" s="4">
        <f>ROUND(IF('Indicator Data'!M88=0,0,IF('Indicator Data'!M88&gt;X$139,10,IF('Indicator Data'!M88&lt;X$140,0,10-(X$139-'Indicator Data'!M88)/(X$139-X$140)*10))),1)</f>
        <v>10</v>
      </c>
      <c r="Y86" s="4">
        <f>ROUND(IF('Indicator Data'!N88=0,0,IF('Indicator Data'!N88&gt;Y$139,10,IF('Indicator Data'!N88&lt;Y$140,0,10-(Y$139-'Indicator Data'!N88)/(Y$139-Y$140)*10))),1)</f>
        <v>10</v>
      </c>
      <c r="Z86" s="6">
        <f t="shared" si="25"/>
        <v>10</v>
      </c>
      <c r="AA86" s="6">
        <f>IF('Indicator Data'!K88=5,10,IF('Indicator Data'!K88=4,8,IF('Indicator Data'!K88=3,5,IF('Indicator Data'!K88=2,2,IF('Indicator Data'!K88=1,1,0)))))</f>
        <v>0</v>
      </c>
      <c r="AB86" s="194">
        <f>IF('Indicator Data'!L88="No data","x",IF('Indicator Data'!L88&gt;1000,10,IF('Indicator Data'!L88&gt;=500,9,IF('Indicator Data'!L88&gt;=240,8,IF('Indicator Data'!L88&gt;=120,7,IF('Indicator Data'!L88&gt;=60,6,IF('Indicator Data'!L88&gt;=20,5,IF('Indicator Data'!L88&gt;=1,4,0))))))))</f>
        <v>4</v>
      </c>
      <c r="AC86" s="6">
        <f t="shared" si="26"/>
        <v>4</v>
      </c>
      <c r="AD86" s="7">
        <f t="shared" si="27"/>
        <v>7</v>
      </c>
    </row>
    <row r="87" spans="1:30" s="11" customFormat="1" x14ac:dyDescent="0.25">
      <c r="A87" s="11" t="s">
        <v>405</v>
      </c>
      <c r="B87" s="30" t="s">
        <v>14</v>
      </c>
      <c r="C87" s="30" t="s">
        <v>533</v>
      </c>
      <c r="D87" s="4">
        <f>ROUND(IF('Indicator Data'!G89=0,0,IF(LOG('Indicator Data'!G89)&gt;D$139,10,IF(LOG('Indicator Data'!G89)&lt;D$140,0,10-(D$139-LOG('Indicator Data'!G89))/(D$139-D$140)*10))),1)</f>
        <v>6.9</v>
      </c>
      <c r="E87" s="4" t="str">
        <f>IF('Indicator Data'!D89="No data","x",ROUND(IF(('Indicator Data'!D89)&gt;E$139,10,IF(('Indicator Data'!D89)&lt;E$140,0,10-(E$139-('Indicator Data'!D89))/(E$139-E$140)*10)),1))</f>
        <v>x</v>
      </c>
      <c r="F87" s="58">
        <f>'Indicator Data'!E89/'Indicator Data'!$BC89</f>
        <v>0.21931034572141045</v>
      </c>
      <c r="G87" s="58">
        <f>'Indicator Data'!F89/'Indicator Data'!$BC89</f>
        <v>8.8460319379667626E-2</v>
      </c>
      <c r="H87" s="58">
        <f t="shared" si="14"/>
        <v>0.13177025270562212</v>
      </c>
      <c r="I87" s="4">
        <f t="shared" si="15"/>
        <v>3.3</v>
      </c>
      <c r="J87" s="4">
        <f>ROUND(IF('Indicator Data'!I89=0,0,IF(LOG('Indicator Data'!I89)&gt;J$139,10,IF(LOG('Indicator Data'!I89)&lt;J$140,0,10-(J$139-LOG('Indicator Data'!I89))/(J$139-J$140)*10))),1)</f>
        <v>0</v>
      </c>
      <c r="K87" s="58">
        <f>'Indicator Data'!G89/'Indicator Data'!$BC89</f>
        <v>4.0447065947332517E-3</v>
      </c>
      <c r="L87" s="58">
        <f>'Indicator Data'!I89/'Indicator Data'!$BD89</f>
        <v>0</v>
      </c>
      <c r="M87" s="4">
        <f t="shared" si="16"/>
        <v>2.7</v>
      </c>
      <c r="N87" s="4">
        <f t="shared" si="17"/>
        <v>0</v>
      </c>
      <c r="O87" s="4">
        <f>ROUND(IF('Indicator Data'!J89=0,0,IF('Indicator Data'!J89&gt;O$139,10,IF('Indicator Data'!J89&lt;O$140,0,10-(O$139-'Indicator Data'!J89)/(O$139-O$140)*10))),1)</f>
        <v>0</v>
      </c>
      <c r="P87" s="154">
        <f t="shared" si="18"/>
        <v>0</v>
      </c>
      <c r="Q87" s="154">
        <f t="shared" si="19"/>
        <v>0</v>
      </c>
      <c r="R87" s="4">
        <f>IF('Indicator Data'!H89="No data","x",ROUND(IF('Indicator Data'!H89=0,0,IF('Indicator Data'!H89&gt;R$139,10,IF('Indicator Data'!H89&lt;R$140,0,10-(R$139-'Indicator Data'!H89)/(R$139-R$140)*10))),1))</f>
        <v>2</v>
      </c>
      <c r="S87" s="6" t="str">
        <f t="shared" si="20"/>
        <v>x</v>
      </c>
      <c r="T87" s="6">
        <f t="shared" si="21"/>
        <v>5.2</v>
      </c>
      <c r="U87" s="6">
        <f t="shared" si="22"/>
        <v>3.3</v>
      </c>
      <c r="V87" s="6">
        <f t="shared" si="23"/>
        <v>1</v>
      </c>
      <c r="W87" s="14">
        <f t="shared" si="24"/>
        <v>3.4</v>
      </c>
      <c r="X87" s="4">
        <f>ROUND(IF('Indicator Data'!M89=0,0,IF('Indicator Data'!M89&gt;X$139,10,IF('Indicator Data'!M89&lt;X$140,0,10-(X$139-'Indicator Data'!M89)/(X$139-X$140)*10))),1)</f>
        <v>10</v>
      </c>
      <c r="Y87" s="4">
        <f>ROUND(IF('Indicator Data'!N89=0,0,IF('Indicator Data'!N89&gt;Y$139,10,IF('Indicator Data'!N89&lt;Y$140,0,10-(Y$139-'Indicator Data'!N89)/(Y$139-Y$140)*10))),1)</f>
        <v>10</v>
      </c>
      <c r="Z87" s="6">
        <f t="shared" si="25"/>
        <v>10</v>
      </c>
      <c r="AA87" s="6">
        <f>IF('Indicator Data'!K89=5,10,IF('Indicator Data'!K89=4,8,IF('Indicator Data'!K89=3,5,IF('Indicator Data'!K89=2,2,IF('Indicator Data'!K89=1,1,0)))))</f>
        <v>0</v>
      </c>
      <c r="AB87" s="194">
        <f>IF('Indicator Data'!L89="No data","x",IF('Indicator Data'!L89&gt;1000,10,IF('Indicator Data'!L89&gt;=500,9,IF('Indicator Data'!L89&gt;=240,8,IF('Indicator Data'!L89&gt;=120,7,IF('Indicator Data'!L89&gt;=60,6,IF('Indicator Data'!L89&gt;=20,5,IF('Indicator Data'!L89&gt;=1,4,0))))))))</f>
        <v>4</v>
      </c>
      <c r="AC87" s="6">
        <f t="shared" si="26"/>
        <v>4</v>
      </c>
      <c r="AD87" s="7">
        <f t="shared" si="27"/>
        <v>7</v>
      </c>
    </row>
    <row r="88" spans="1:30" s="11" customFormat="1" x14ac:dyDescent="0.25">
      <c r="A88" s="11" t="s">
        <v>406</v>
      </c>
      <c r="B88" s="30" t="s">
        <v>14</v>
      </c>
      <c r="C88" s="30" t="s">
        <v>534</v>
      </c>
      <c r="D88" s="4">
        <f>ROUND(IF('Indicator Data'!G90=0,0,IF(LOG('Indicator Data'!G90)&gt;D$139,10,IF(LOG('Indicator Data'!G90)&lt;D$140,0,10-(D$139-LOG('Indicator Data'!G90))/(D$139-D$140)*10))),1)</f>
        <v>10</v>
      </c>
      <c r="E88" s="4" t="str">
        <f>IF('Indicator Data'!D90="No data","x",ROUND(IF(('Indicator Data'!D90)&gt;E$139,10,IF(('Indicator Data'!D90)&lt;E$140,0,10-(E$139-('Indicator Data'!D90))/(E$139-E$140)*10)),1))</f>
        <v>x</v>
      </c>
      <c r="F88" s="58">
        <f>'Indicator Data'!E90/'Indicator Data'!$BC90</f>
        <v>5.88694525428042E-2</v>
      </c>
      <c r="G88" s="58">
        <f>'Indicator Data'!F90/'Indicator Data'!$BC90</f>
        <v>1.7103182400519844E-2</v>
      </c>
      <c r="H88" s="58">
        <f t="shared" si="14"/>
        <v>3.3710521871532062E-2</v>
      </c>
      <c r="I88" s="4">
        <f t="shared" si="15"/>
        <v>0.8</v>
      </c>
      <c r="J88" s="4">
        <f>ROUND(IF('Indicator Data'!I90=0,0,IF(LOG('Indicator Data'!I90)&gt;J$139,10,IF(LOG('Indicator Data'!I90)&lt;J$140,0,10-(J$139-LOG('Indicator Data'!I90))/(J$139-J$140)*10))),1)</f>
        <v>0</v>
      </c>
      <c r="K88" s="58">
        <f>'Indicator Data'!G90/'Indicator Data'!$BC90</f>
        <v>1.0547446898828689E-2</v>
      </c>
      <c r="L88" s="58">
        <f>'Indicator Data'!I90/'Indicator Data'!$BD90</f>
        <v>0</v>
      </c>
      <c r="M88" s="4">
        <f t="shared" si="16"/>
        <v>7</v>
      </c>
      <c r="N88" s="4">
        <f t="shared" si="17"/>
        <v>0</v>
      </c>
      <c r="O88" s="4">
        <f>ROUND(IF('Indicator Data'!J90=0,0,IF('Indicator Data'!J90&gt;O$139,10,IF('Indicator Data'!J90&lt;O$140,0,10-(O$139-'Indicator Data'!J90)/(O$139-O$140)*10))),1)</f>
        <v>0</v>
      </c>
      <c r="P88" s="154">
        <f t="shared" si="18"/>
        <v>0</v>
      </c>
      <c r="Q88" s="154">
        <f t="shared" si="19"/>
        <v>0</v>
      </c>
      <c r="R88" s="4">
        <f>IF('Indicator Data'!H90="No data","x",ROUND(IF('Indicator Data'!H90=0,0,IF('Indicator Data'!H90&gt;R$139,10,IF('Indicator Data'!H90&lt;R$140,0,10-(R$139-'Indicator Data'!H90)/(R$139-R$140)*10))),1))</f>
        <v>2</v>
      </c>
      <c r="S88" s="6" t="str">
        <f t="shared" si="20"/>
        <v>x</v>
      </c>
      <c r="T88" s="6">
        <f t="shared" si="21"/>
        <v>9</v>
      </c>
      <c r="U88" s="6">
        <f t="shared" si="22"/>
        <v>0.8</v>
      </c>
      <c r="V88" s="6">
        <f t="shared" si="23"/>
        <v>1</v>
      </c>
      <c r="W88" s="14">
        <f t="shared" si="24"/>
        <v>5.0999999999999996</v>
      </c>
      <c r="X88" s="4">
        <f>ROUND(IF('Indicator Data'!M90=0,0,IF('Indicator Data'!M90&gt;X$139,10,IF('Indicator Data'!M90&lt;X$140,0,10-(X$139-'Indicator Data'!M90)/(X$139-X$140)*10))),1)</f>
        <v>10</v>
      </c>
      <c r="Y88" s="4">
        <f>ROUND(IF('Indicator Data'!N90=0,0,IF('Indicator Data'!N90&gt;Y$139,10,IF('Indicator Data'!N90&lt;Y$140,0,10-(Y$139-'Indicator Data'!N90)/(Y$139-Y$140)*10))),1)</f>
        <v>10</v>
      </c>
      <c r="Z88" s="6">
        <f t="shared" si="25"/>
        <v>10</v>
      </c>
      <c r="AA88" s="6">
        <f>IF('Indicator Data'!K90=5,10,IF('Indicator Data'!K90=4,8,IF('Indicator Data'!K90=3,5,IF('Indicator Data'!K90=2,2,IF('Indicator Data'!K90=1,1,0)))))</f>
        <v>0</v>
      </c>
      <c r="AB88" s="194">
        <f>IF('Indicator Data'!L90="No data","x",IF('Indicator Data'!L90&gt;1000,10,IF('Indicator Data'!L90&gt;=500,9,IF('Indicator Data'!L90&gt;=240,8,IF('Indicator Data'!L90&gt;=120,7,IF('Indicator Data'!L90&gt;=60,6,IF('Indicator Data'!L90&gt;=20,5,IF('Indicator Data'!L90&gt;=1,4,0))))))))</f>
        <v>6</v>
      </c>
      <c r="AC88" s="6">
        <f t="shared" si="26"/>
        <v>6</v>
      </c>
      <c r="AD88" s="7">
        <f t="shared" si="27"/>
        <v>8</v>
      </c>
    </row>
    <row r="89" spans="1:30" s="11" customFormat="1" x14ac:dyDescent="0.25">
      <c r="A89" s="11" t="s">
        <v>407</v>
      </c>
      <c r="B89" s="30" t="s">
        <v>14</v>
      </c>
      <c r="C89" s="30" t="s">
        <v>535</v>
      </c>
      <c r="D89" s="4">
        <f>ROUND(IF('Indicator Data'!G91=0,0,IF(LOG('Indicator Data'!G91)&gt;D$139,10,IF(LOG('Indicator Data'!G91)&lt;D$140,0,10-(D$139-LOG('Indicator Data'!G91))/(D$139-D$140)*10))),1)</f>
        <v>7.3</v>
      </c>
      <c r="E89" s="4" t="str">
        <f>IF('Indicator Data'!D91="No data","x",ROUND(IF(('Indicator Data'!D91)&gt;E$139,10,IF(('Indicator Data'!D91)&lt;E$140,0,10-(E$139-('Indicator Data'!D91))/(E$139-E$140)*10)),1))</f>
        <v>x</v>
      </c>
      <c r="F89" s="58">
        <f>'Indicator Data'!E91/'Indicator Data'!$BC91</f>
        <v>0.12107424286960444</v>
      </c>
      <c r="G89" s="58">
        <f>'Indicator Data'!F91/'Indicator Data'!$BC91</f>
        <v>0.24859813608939987</v>
      </c>
      <c r="H89" s="58">
        <f t="shared" si="14"/>
        <v>0.12268665545715218</v>
      </c>
      <c r="I89" s="4">
        <f t="shared" si="15"/>
        <v>3.1</v>
      </c>
      <c r="J89" s="4">
        <f>ROUND(IF('Indicator Data'!I91=0,0,IF(LOG('Indicator Data'!I91)&gt;J$139,10,IF(LOG('Indicator Data'!I91)&lt;J$140,0,10-(J$139-LOG('Indicator Data'!I91))/(J$139-J$140)*10))),1)</f>
        <v>0</v>
      </c>
      <c r="K89" s="58">
        <f>'Indicator Data'!G91/'Indicator Data'!$BC91</f>
        <v>6.8481735244657936E-3</v>
      </c>
      <c r="L89" s="58">
        <f>'Indicator Data'!I91/'Indicator Data'!$BD91</f>
        <v>0</v>
      </c>
      <c r="M89" s="4">
        <f t="shared" si="16"/>
        <v>4.5999999999999996</v>
      </c>
      <c r="N89" s="4">
        <f t="shared" si="17"/>
        <v>0</v>
      </c>
      <c r="O89" s="4">
        <f>ROUND(IF('Indicator Data'!J91=0,0,IF('Indicator Data'!J91&gt;O$139,10,IF('Indicator Data'!J91&lt;O$140,0,10-(O$139-'Indicator Data'!J91)/(O$139-O$140)*10))),1)</f>
        <v>0</v>
      </c>
      <c r="P89" s="154">
        <f t="shared" si="18"/>
        <v>0</v>
      </c>
      <c r="Q89" s="154">
        <f t="shared" si="19"/>
        <v>0</v>
      </c>
      <c r="R89" s="4">
        <f>IF('Indicator Data'!H91="No data","x",ROUND(IF('Indicator Data'!H91=0,0,IF('Indicator Data'!H91&gt;R$139,10,IF('Indicator Data'!H91&lt;R$140,0,10-(R$139-'Indicator Data'!H91)/(R$139-R$140)*10))),1))</f>
        <v>4.3</v>
      </c>
      <c r="S89" s="6" t="str">
        <f t="shared" si="20"/>
        <v>x</v>
      </c>
      <c r="T89" s="6">
        <f t="shared" si="21"/>
        <v>6.1</v>
      </c>
      <c r="U89" s="6">
        <f t="shared" si="22"/>
        <v>3.1</v>
      </c>
      <c r="V89" s="6">
        <f t="shared" si="23"/>
        <v>2.2000000000000002</v>
      </c>
      <c r="W89" s="14">
        <f t="shared" si="24"/>
        <v>4</v>
      </c>
      <c r="X89" s="4">
        <f>ROUND(IF('Indicator Data'!M91=0,0,IF('Indicator Data'!M91&gt;X$139,10,IF('Indicator Data'!M91&lt;X$140,0,10-(X$139-'Indicator Data'!M91)/(X$139-X$140)*10))),1)</f>
        <v>10</v>
      </c>
      <c r="Y89" s="4">
        <f>ROUND(IF('Indicator Data'!N91=0,0,IF('Indicator Data'!N91&gt;Y$139,10,IF('Indicator Data'!N91&lt;Y$140,0,10-(Y$139-'Indicator Data'!N91)/(Y$139-Y$140)*10))),1)</f>
        <v>10</v>
      </c>
      <c r="Z89" s="6">
        <f t="shared" si="25"/>
        <v>10</v>
      </c>
      <c r="AA89" s="6">
        <f>IF('Indicator Data'!K91=5,10,IF('Indicator Data'!K91=4,8,IF('Indicator Data'!K91=3,5,IF('Indicator Data'!K91=2,2,IF('Indicator Data'!K91=1,1,0)))))</f>
        <v>5</v>
      </c>
      <c r="AB89" s="194">
        <f>IF('Indicator Data'!L91="No data","x",IF('Indicator Data'!L91&gt;1000,10,IF('Indicator Data'!L91&gt;=500,9,IF('Indicator Data'!L91&gt;=240,8,IF('Indicator Data'!L91&gt;=120,7,IF('Indicator Data'!L91&gt;=60,6,IF('Indicator Data'!L91&gt;=20,5,IF('Indicator Data'!L91&gt;=1,4,0))))))))</f>
        <v>5</v>
      </c>
      <c r="AC89" s="6">
        <f t="shared" si="26"/>
        <v>5</v>
      </c>
      <c r="AD89" s="7">
        <f t="shared" si="27"/>
        <v>7.5</v>
      </c>
    </row>
    <row r="90" spans="1:30" s="11" customFormat="1" x14ac:dyDescent="0.25">
      <c r="A90" s="11" t="s">
        <v>13</v>
      </c>
      <c r="B90" s="29" t="s">
        <v>14</v>
      </c>
      <c r="C90" s="29" t="s">
        <v>536</v>
      </c>
      <c r="D90" s="4">
        <f>ROUND(IF('Indicator Data'!G92=0,0,IF(LOG('Indicator Data'!G92)&gt;D$139,10,IF(LOG('Indicator Data'!G92)&lt;D$140,0,10-(D$139-LOG('Indicator Data'!G92))/(D$139-D$140)*10))),1)</f>
        <v>8.3000000000000007</v>
      </c>
      <c r="E90" s="4">
        <f>IF('Indicator Data'!D92="No data","x",ROUND(IF(('Indicator Data'!D92)&gt;E$139,10,IF(('Indicator Data'!D92)&lt;E$140,0,10-(E$139-('Indicator Data'!D92))/(E$139-E$140)*10)),1))</f>
        <v>1.3</v>
      </c>
      <c r="F90" s="58">
        <f>'Indicator Data'!E92/'Indicator Data'!$BC92</f>
        <v>8.1321070704931706E-2</v>
      </c>
      <c r="G90" s="58">
        <f>'Indicator Data'!F92/'Indicator Data'!$BC92</f>
        <v>0.283382802814936</v>
      </c>
      <c r="H90" s="58">
        <f t="shared" si="14"/>
        <v>0.11150623605619986</v>
      </c>
      <c r="I90" s="4">
        <f t="shared" si="15"/>
        <v>2.8</v>
      </c>
      <c r="J90" s="4">
        <f>ROUND(IF('Indicator Data'!I92=0,0,IF(LOG('Indicator Data'!I92)&gt;J$139,10,IF(LOG('Indicator Data'!I92)&lt;J$140,0,10-(J$139-LOG('Indicator Data'!I92))/(J$139-J$140)*10))),1)</f>
        <v>0</v>
      </c>
      <c r="K90" s="58">
        <f>'Indicator Data'!G92/'Indicator Data'!$BC92</f>
        <v>6.185719816027749E-3</v>
      </c>
      <c r="L90" s="58">
        <f>'Indicator Data'!I92/'Indicator Data'!$BD92</f>
        <v>0</v>
      </c>
      <c r="M90" s="4">
        <f t="shared" si="16"/>
        <v>4.0999999999999996</v>
      </c>
      <c r="N90" s="4">
        <f t="shared" si="17"/>
        <v>0</v>
      </c>
      <c r="O90" s="4">
        <f>ROUND(IF('Indicator Data'!J92=0,0,IF('Indicator Data'!J92&gt;O$139,10,IF('Indicator Data'!J92&lt;O$140,0,10-(O$139-'Indicator Data'!J92)/(O$139-O$140)*10))),1)</f>
        <v>0</v>
      </c>
      <c r="P90" s="154">
        <f t="shared" si="18"/>
        <v>0</v>
      </c>
      <c r="Q90" s="154">
        <f t="shared" si="19"/>
        <v>0</v>
      </c>
      <c r="R90" s="4">
        <f>IF('Indicator Data'!H92="No data","x",ROUND(IF('Indicator Data'!H92=0,0,IF('Indicator Data'!H92&gt;R$139,10,IF('Indicator Data'!H92&lt;R$140,0,10-(R$139-'Indicator Data'!H92)/(R$139-R$140)*10))),1))</f>
        <v>2</v>
      </c>
      <c r="S90" s="6">
        <f t="shared" si="20"/>
        <v>1.3</v>
      </c>
      <c r="T90" s="6">
        <f t="shared" si="21"/>
        <v>6.7</v>
      </c>
      <c r="U90" s="6">
        <f t="shared" si="22"/>
        <v>2.8</v>
      </c>
      <c r="V90" s="6">
        <f t="shared" si="23"/>
        <v>1</v>
      </c>
      <c r="W90" s="14">
        <f t="shared" si="24"/>
        <v>3.3</v>
      </c>
      <c r="X90" s="4">
        <f>ROUND(IF('Indicator Data'!M92=0,0,IF('Indicator Data'!M92&gt;X$139,10,IF('Indicator Data'!M92&lt;X$140,0,10-(X$139-'Indicator Data'!M92)/(X$139-X$140)*10))),1)</f>
        <v>10</v>
      </c>
      <c r="Y90" s="4">
        <f>ROUND(IF('Indicator Data'!N92=0,0,IF('Indicator Data'!N92&gt;Y$139,10,IF('Indicator Data'!N92&lt;Y$140,0,10-(Y$139-'Indicator Data'!N92)/(Y$139-Y$140)*10))),1)</f>
        <v>10</v>
      </c>
      <c r="Z90" s="6">
        <f t="shared" si="25"/>
        <v>10</v>
      </c>
      <c r="AA90" s="6">
        <f>IF('Indicator Data'!K92=5,10,IF('Indicator Data'!K92=4,8,IF('Indicator Data'!K92=3,5,IF('Indicator Data'!K92=2,2,IF('Indicator Data'!K92=1,1,0)))))</f>
        <v>5</v>
      </c>
      <c r="AB90" s="194">
        <f>IF('Indicator Data'!L92="No data","x",IF('Indicator Data'!L92&gt;1000,10,IF('Indicator Data'!L92&gt;=500,9,IF('Indicator Data'!L92&gt;=240,8,IF('Indicator Data'!L92&gt;=120,7,IF('Indicator Data'!L92&gt;=60,6,IF('Indicator Data'!L92&gt;=20,5,IF('Indicator Data'!L92&gt;=1,4,0))))))))</f>
        <v>5</v>
      </c>
      <c r="AC90" s="6">
        <f t="shared" si="26"/>
        <v>5</v>
      </c>
      <c r="AD90" s="7">
        <f t="shared" si="27"/>
        <v>7.5</v>
      </c>
    </row>
    <row r="91" spans="1:30" s="11" customFormat="1" x14ac:dyDescent="0.25">
      <c r="A91" s="11" t="s">
        <v>408</v>
      </c>
      <c r="B91" s="30" t="s">
        <v>14</v>
      </c>
      <c r="C91" s="30" t="s">
        <v>537</v>
      </c>
      <c r="D91" s="4">
        <f>ROUND(IF('Indicator Data'!G93=0,0,IF(LOG('Indicator Data'!G93)&gt;D$139,10,IF(LOG('Indicator Data'!G93)&lt;D$140,0,10-(D$139-LOG('Indicator Data'!G93))/(D$139-D$140)*10))),1)</f>
        <v>7.2</v>
      </c>
      <c r="E91" s="4" t="str">
        <f>IF('Indicator Data'!D93="No data","x",ROUND(IF(('Indicator Data'!D93)&gt;E$139,10,IF(('Indicator Data'!D93)&lt;E$140,0,10-(E$139-('Indicator Data'!D93))/(E$139-E$140)*10)),1))</f>
        <v>x</v>
      </c>
      <c r="F91" s="58">
        <f>'Indicator Data'!E93/'Indicator Data'!$BC93</f>
        <v>0.4124805287772989</v>
      </c>
      <c r="G91" s="58">
        <f>'Indicator Data'!F93/'Indicator Data'!$BC93</f>
        <v>9.3310654006755089E-2</v>
      </c>
      <c r="H91" s="58">
        <f t="shared" si="14"/>
        <v>0.22956792789033822</v>
      </c>
      <c r="I91" s="4">
        <f t="shared" si="15"/>
        <v>5.7</v>
      </c>
      <c r="J91" s="4">
        <f>ROUND(IF('Indicator Data'!I93=0,0,IF(LOG('Indicator Data'!I93)&gt;J$139,10,IF(LOG('Indicator Data'!I93)&lt;J$140,0,10-(J$139-LOG('Indicator Data'!I93))/(J$139-J$140)*10))),1)</f>
        <v>0</v>
      </c>
      <c r="K91" s="58">
        <f>'Indicator Data'!G93/'Indicator Data'!$BC93</f>
        <v>2.5508561570182762E-3</v>
      </c>
      <c r="L91" s="58">
        <f>'Indicator Data'!I93/'Indicator Data'!$BD93</f>
        <v>0</v>
      </c>
      <c r="M91" s="4">
        <f t="shared" si="16"/>
        <v>1.7</v>
      </c>
      <c r="N91" s="4">
        <f t="shared" si="17"/>
        <v>0</v>
      </c>
      <c r="O91" s="4">
        <f>ROUND(IF('Indicator Data'!J93=0,0,IF('Indicator Data'!J93&gt;O$139,10,IF('Indicator Data'!J93&lt;O$140,0,10-(O$139-'Indicator Data'!J93)/(O$139-O$140)*10))),1)</f>
        <v>0</v>
      </c>
      <c r="P91" s="154">
        <f t="shared" si="18"/>
        <v>0</v>
      </c>
      <c r="Q91" s="154">
        <f t="shared" si="19"/>
        <v>0</v>
      </c>
      <c r="R91" s="4">
        <f>IF('Indicator Data'!H93="No data","x",ROUND(IF('Indicator Data'!H93=0,0,IF('Indicator Data'!H93&gt;R$139,10,IF('Indicator Data'!H93&lt;R$140,0,10-(R$139-'Indicator Data'!H93)/(R$139-R$140)*10))),1))</f>
        <v>3</v>
      </c>
      <c r="S91" s="6" t="str">
        <f t="shared" si="20"/>
        <v>x</v>
      </c>
      <c r="T91" s="6">
        <f t="shared" si="21"/>
        <v>5</v>
      </c>
      <c r="U91" s="6">
        <f t="shared" si="22"/>
        <v>5.7</v>
      </c>
      <c r="V91" s="6">
        <f t="shared" si="23"/>
        <v>1.5</v>
      </c>
      <c r="W91" s="14">
        <f t="shared" si="24"/>
        <v>4.3</v>
      </c>
      <c r="X91" s="4">
        <f>ROUND(IF('Indicator Data'!M93=0,0,IF('Indicator Data'!M93&gt;X$139,10,IF('Indicator Data'!M93&lt;X$140,0,10-(X$139-'Indicator Data'!M93)/(X$139-X$140)*10))),1)</f>
        <v>10</v>
      </c>
      <c r="Y91" s="4">
        <f>ROUND(IF('Indicator Data'!N93=0,0,IF('Indicator Data'!N93&gt;Y$139,10,IF('Indicator Data'!N93&lt;Y$140,0,10-(Y$139-'Indicator Data'!N93)/(Y$139-Y$140)*10))),1)</f>
        <v>10</v>
      </c>
      <c r="Z91" s="6">
        <f t="shared" si="25"/>
        <v>10</v>
      </c>
      <c r="AA91" s="6">
        <f>IF('Indicator Data'!K93=5,10,IF('Indicator Data'!K93=4,8,IF('Indicator Data'!K93=3,5,IF('Indicator Data'!K93=2,2,IF('Indicator Data'!K93=1,1,0)))))</f>
        <v>5</v>
      </c>
      <c r="AB91" s="194">
        <f>IF('Indicator Data'!L93="No data","x",IF('Indicator Data'!L93&gt;1000,10,IF('Indicator Data'!L93&gt;=500,9,IF('Indicator Data'!L93&gt;=240,8,IF('Indicator Data'!L93&gt;=120,7,IF('Indicator Data'!L93&gt;=60,6,IF('Indicator Data'!L93&gt;=20,5,IF('Indicator Data'!L93&gt;=1,4,0))))))))</f>
        <v>6</v>
      </c>
      <c r="AC91" s="6">
        <f t="shared" si="26"/>
        <v>6</v>
      </c>
      <c r="AD91" s="7">
        <f t="shared" si="27"/>
        <v>8</v>
      </c>
    </row>
    <row r="92" spans="1:30" s="11" customFormat="1" x14ac:dyDescent="0.25">
      <c r="A92" s="11" t="s">
        <v>409</v>
      </c>
      <c r="B92" s="30" t="s">
        <v>14</v>
      </c>
      <c r="C92" s="30" t="s">
        <v>538</v>
      </c>
      <c r="D92" s="4">
        <f>ROUND(IF('Indicator Data'!G94=0,0,IF(LOG('Indicator Data'!G94)&gt;D$139,10,IF(LOG('Indicator Data'!G94)&lt;D$140,0,10-(D$139-LOG('Indicator Data'!G94))/(D$139-D$140)*10))),1)</f>
        <v>7.2</v>
      </c>
      <c r="E92" s="4" t="str">
        <f>IF('Indicator Data'!D94="No data","x",ROUND(IF(('Indicator Data'!D94)&gt;E$139,10,IF(('Indicator Data'!D94)&lt;E$140,0,10-(E$139-('Indicator Data'!D94))/(E$139-E$140)*10)),1))</f>
        <v>x</v>
      </c>
      <c r="F92" s="58">
        <f>'Indicator Data'!E94/'Indicator Data'!$BC94</f>
        <v>0.48701545364574123</v>
      </c>
      <c r="G92" s="58">
        <f>'Indicator Data'!F94/'Indicator Data'!$BC94</f>
        <v>0.31729997222735967</v>
      </c>
      <c r="H92" s="58">
        <f t="shared" si="14"/>
        <v>0.32283271987971052</v>
      </c>
      <c r="I92" s="4">
        <f t="shared" si="15"/>
        <v>8.1</v>
      </c>
      <c r="J92" s="4">
        <f>ROUND(IF('Indicator Data'!I94=0,0,IF(LOG('Indicator Data'!I94)&gt;J$139,10,IF(LOG('Indicator Data'!I94)&lt;J$140,0,10-(J$139-LOG('Indicator Data'!I94))/(J$139-J$140)*10))),1)</f>
        <v>0</v>
      </c>
      <c r="K92" s="58">
        <f>'Indicator Data'!G94/'Indicator Data'!$BC94</f>
        <v>3.3575466085787953E-3</v>
      </c>
      <c r="L92" s="58">
        <f>'Indicator Data'!I94/'Indicator Data'!$BD94</f>
        <v>0</v>
      </c>
      <c r="M92" s="4">
        <f t="shared" si="16"/>
        <v>2.2000000000000002</v>
      </c>
      <c r="N92" s="4">
        <f t="shared" si="17"/>
        <v>0</v>
      </c>
      <c r="O92" s="4">
        <f>ROUND(IF('Indicator Data'!J94=0,0,IF('Indicator Data'!J94&gt;O$139,10,IF('Indicator Data'!J94&lt;O$140,0,10-(O$139-'Indicator Data'!J94)/(O$139-O$140)*10))),1)</f>
        <v>0</v>
      </c>
      <c r="P92" s="154">
        <f t="shared" si="18"/>
        <v>0</v>
      </c>
      <c r="Q92" s="154">
        <f t="shared" si="19"/>
        <v>0</v>
      </c>
      <c r="R92" s="4">
        <f>IF('Indicator Data'!H94="No data","x",ROUND(IF('Indicator Data'!H94=0,0,IF('Indicator Data'!H94&gt;R$139,10,IF('Indicator Data'!H94&lt;R$140,0,10-(R$139-'Indicator Data'!H94)/(R$139-R$140)*10))),1))</f>
        <v>2</v>
      </c>
      <c r="S92" s="6" t="str">
        <f t="shared" si="20"/>
        <v>x</v>
      </c>
      <c r="T92" s="6">
        <f t="shared" si="21"/>
        <v>5.2</v>
      </c>
      <c r="U92" s="6">
        <f t="shared" si="22"/>
        <v>8.1</v>
      </c>
      <c r="V92" s="6">
        <f t="shared" si="23"/>
        <v>1</v>
      </c>
      <c r="W92" s="14">
        <f t="shared" si="24"/>
        <v>5.5</v>
      </c>
      <c r="X92" s="4">
        <f>ROUND(IF('Indicator Data'!M94=0,0,IF('Indicator Data'!M94&gt;X$139,10,IF('Indicator Data'!M94&lt;X$140,0,10-(X$139-'Indicator Data'!M94)/(X$139-X$140)*10))),1)</f>
        <v>10</v>
      </c>
      <c r="Y92" s="4">
        <f>ROUND(IF('Indicator Data'!N94=0,0,IF('Indicator Data'!N94&gt;Y$139,10,IF('Indicator Data'!N94&lt;Y$140,0,10-(Y$139-'Indicator Data'!N94)/(Y$139-Y$140)*10))),1)</f>
        <v>10</v>
      </c>
      <c r="Z92" s="6">
        <f t="shared" si="25"/>
        <v>10</v>
      </c>
      <c r="AA92" s="6">
        <f>IF('Indicator Data'!K94=5,10,IF('Indicator Data'!K94=4,8,IF('Indicator Data'!K94=3,5,IF('Indicator Data'!K94=2,2,IF('Indicator Data'!K94=1,1,0)))))</f>
        <v>5</v>
      </c>
      <c r="AB92" s="194">
        <f>IF('Indicator Data'!L94="No data","x",IF('Indicator Data'!L94&gt;1000,10,IF('Indicator Data'!L94&gt;=500,9,IF('Indicator Data'!L94&gt;=240,8,IF('Indicator Data'!L94&gt;=120,7,IF('Indicator Data'!L94&gt;=60,6,IF('Indicator Data'!L94&gt;=20,5,IF('Indicator Data'!L94&gt;=1,4,0))))))))</f>
        <v>4</v>
      </c>
      <c r="AC92" s="6">
        <f t="shared" si="26"/>
        <v>5</v>
      </c>
      <c r="AD92" s="7">
        <f t="shared" si="27"/>
        <v>7.5</v>
      </c>
    </row>
    <row r="93" spans="1:30" s="11" customFormat="1" x14ac:dyDescent="0.25">
      <c r="A93" s="11" t="s">
        <v>410</v>
      </c>
      <c r="B93" s="30" t="s">
        <v>14</v>
      </c>
      <c r="C93" s="30" t="s">
        <v>539</v>
      </c>
      <c r="D93" s="4">
        <f>ROUND(IF('Indicator Data'!G95=0,0,IF(LOG('Indicator Data'!G95)&gt;D$139,10,IF(LOG('Indicator Data'!G95)&lt;D$140,0,10-(D$139-LOG('Indicator Data'!G95))/(D$139-D$140)*10))),1)</f>
        <v>6.4</v>
      </c>
      <c r="E93" s="4" t="str">
        <f>IF('Indicator Data'!D95="No data","x",ROUND(IF(('Indicator Data'!D95)&gt;E$139,10,IF(('Indicator Data'!D95)&lt;E$140,0,10-(E$139-('Indicator Data'!D95))/(E$139-E$140)*10)),1))</f>
        <v>x</v>
      </c>
      <c r="F93" s="58">
        <f>'Indicator Data'!E95/'Indicator Data'!$BC95</f>
        <v>0.35791113247791495</v>
      </c>
      <c r="G93" s="58">
        <f>'Indicator Data'!F95/'Indicator Data'!$BC95</f>
        <v>0.22301945971200107</v>
      </c>
      <c r="H93" s="58">
        <f t="shared" si="14"/>
        <v>0.23471043116695775</v>
      </c>
      <c r="I93" s="4">
        <f t="shared" si="15"/>
        <v>5.9</v>
      </c>
      <c r="J93" s="4">
        <f>ROUND(IF('Indicator Data'!I95=0,0,IF(LOG('Indicator Data'!I95)&gt;J$139,10,IF(LOG('Indicator Data'!I95)&lt;J$140,0,10-(J$139-LOG('Indicator Data'!I95))/(J$139-J$140)*10))),1)</f>
        <v>0</v>
      </c>
      <c r="K93" s="58">
        <f>'Indicator Data'!G95/'Indicator Data'!$BC95</f>
        <v>1.8766683503191565E-3</v>
      </c>
      <c r="L93" s="58">
        <f>'Indicator Data'!I95/'Indicator Data'!$BD95</f>
        <v>0</v>
      </c>
      <c r="M93" s="4">
        <f t="shared" si="16"/>
        <v>1.3</v>
      </c>
      <c r="N93" s="4">
        <f t="shared" si="17"/>
        <v>0</v>
      </c>
      <c r="O93" s="4">
        <f>ROUND(IF('Indicator Data'!J95=0,0,IF('Indicator Data'!J95&gt;O$139,10,IF('Indicator Data'!J95&lt;O$140,0,10-(O$139-'Indicator Data'!J95)/(O$139-O$140)*10))),1)</f>
        <v>0</v>
      </c>
      <c r="P93" s="154">
        <f t="shared" si="18"/>
        <v>0</v>
      </c>
      <c r="Q93" s="154">
        <f t="shared" si="19"/>
        <v>0</v>
      </c>
      <c r="R93" s="4">
        <f>IF('Indicator Data'!H95="No data","x",ROUND(IF('Indicator Data'!H95=0,0,IF('Indicator Data'!H95&gt;R$139,10,IF('Indicator Data'!H95&lt;R$140,0,10-(R$139-'Indicator Data'!H95)/(R$139-R$140)*10))),1))</f>
        <v>3</v>
      </c>
      <c r="S93" s="6" t="str">
        <f t="shared" si="20"/>
        <v>x</v>
      </c>
      <c r="T93" s="6">
        <f t="shared" si="21"/>
        <v>4.3</v>
      </c>
      <c r="U93" s="6">
        <f t="shared" si="22"/>
        <v>5.9</v>
      </c>
      <c r="V93" s="6">
        <f t="shared" si="23"/>
        <v>1.5</v>
      </c>
      <c r="W93" s="14">
        <f t="shared" si="24"/>
        <v>4.0999999999999996</v>
      </c>
      <c r="X93" s="4">
        <f>ROUND(IF('Indicator Data'!M95=0,0,IF('Indicator Data'!M95&gt;X$139,10,IF('Indicator Data'!M95&lt;X$140,0,10-(X$139-'Indicator Data'!M95)/(X$139-X$140)*10))),1)</f>
        <v>10</v>
      </c>
      <c r="Y93" s="4">
        <f>ROUND(IF('Indicator Data'!N95=0,0,IF('Indicator Data'!N95&gt;Y$139,10,IF('Indicator Data'!N95&lt;Y$140,0,10-(Y$139-'Indicator Data'!N95)/(Y$139-Y$140)*10))),1)</f>
        <v>10</v>
      </c>
      <c r="Z93" s="6">
        <f t="shared" si="25"/>
        <v>10</v>
      </c>
      <c r="AA93" s="6">
        <f>IF('Indicator Data'!K95=5,10,IF('Indicator Data'!K95=4,8,IF('Indicator Data'!K95=3,5,IF('Indicator Data'!K95=2,2,IF('Indicator Data'!K95=1,1,0)))))</f>
        <v>0</v>
      </c>
      <c r="AB93" s="194">
        <f>IF('Indicator Data'!L95="No data","x",IF('Indicator Data'!L95&gt;1000,10,IF('Indicator Data'!L95&gt;=500,9,IF('Indicator Data'!L95&gt;=240,8,IF('Indicator Data'!L95&gt;=120,7,IF('Indicator Data'!L95&gt;=60,6,IF('Indicator Data'!L95&gt;=20,5,IF('Indicator Data'!L95&gt;=1,4,0))))))))</f>
        <v>4</v>
      </c>
      <c r="AC93" s="6">
        <f t="shared" si="26"/>
        <v>4</v>
      </c>
      <c r="AD93" s="7">
        <f t="shared" si="27"/>
        <v>7</v>
      </c>
    </row>
    <row r="94" spans="1:30" s="11" customFormat="1" x14ac:dyDescent="0.25">
      <c r="A94" s="11" t="s">
        <v>411</v>
      </c>
      <c r="B94" s="30" t="s">
        <v>14</v>
      </c>
      <c r="C94" s="30" t="s">
        <v>540</v>
      </c>
      <c r="D94" s="4">
        <f>ROUND(IF('Indicator Data'!G96=0,0,IF(LOG('Indicator Data'!G96)&gt;D$139,10,IF(LOG('Indicator Data'!G96)&lt;D$140,0,10-(D$139-LOG('Indicator Data'!G96))/(D$139-D$140)*10))),1)</f>
        <v>5</v>
      </c>
      <c r="E94" s="4" t="str">
        <f>IF('Indicator Data'!D96="No data","x",ROUND(IF(('Indicator Data'!D96)&gt;E$139,10,IF(('Indicator Data'!D96)&lt;E$140,0,10-(E$139-('Indicator Data'!D96))/(E$139-E$140)*10)),1))</f>
        <v>x</v>
      </c>
      <c r="F94" s="58">
        <f>'Indicator Data'!E96/'Indicator Data'!$BC96</f>
        <v>0.14396112754349233</v>
      </c>
      <c r="G94" s="58">
        <f>'Indicator Data'!F96/'Indicator Data'!$BC96</f>
        <v>8.0683223045772495E-2</v>
      </c>
      <c r="H94" s="58">
        <f t="shared" si="14"/>
        <v>9.2151369533189281E-2</v>
      </c>
      <c r="I94" s="4">
        <f t="shared" si="15"/>
        <v>2.2999999999999998</v>
      </c>
      <c r="J94" s="4">
        <f>ROUND(IF('Indicator Data'!I96=0,0,IF(LOG('Indicator Data'!I96)&gt;J$139,10,IF(LOG('Indicator Data'!I96)&lt;J$140,0,10-(J$139-LOG('Indicator Data'!I96))/(J$139-J$140)*10))),1)</f>
        <v>0</v>
      </c>
      <c r="K94" s="58">
        <f>'Indicator Data'!G96/'Indicator Data'!$BC96</f>
        <v>4.4148862035750687E-4</v>
      </c>
      <c r="L94" s="58">
        <f>'Indicator Data'!I96/'Indicator Data'!$BD96</f>
        <v>0</v>
      </c>
      <c r="M94" s="4">
        <f t="shared" si="16"/>
        <v>0.3</v>
      </c>
      <c r="N94" s="4">
        <f t="shared" si="17"/>
        <v>0</v>
      </c>
      <c r="O94" s="4">
        <f>ROUND(IF('Indicator Data'!J96=0,0,IF('Indicator Data'!J96&gt;O$139,10,IF('Indicator Data'!J96&lt;O$140,0,10-(O$139-'Indicator Data'!J96)/(O$139-O$140)*10))),1)</f>
        <v>0</v>
      </c>
      <c r="P94" s="154">
        <f t="shared" si="18"/>
        <v>0</v>
      </c>
      <c r="Q94" s="154">
        <f t="shared" si="19"/>
        <v>0</v>
      </c>
      <c r="R94" s="4">
        <f>IF('Indicator Data'!H96="No data","x",ROUND(IF('Indicator Data'!H96=0,0,IF('Indicator Data'!H96&gt;R$139,10,IF('Indicator Data'!H96&lt;R$140,0,10-(R$139-'Indicator Data'!H96)/(R$139-R$140)*10))),1))</f>
        <v>3</v>
      </c>
      <c r="S94" s="6" t="str">
        <f t="shared" si="20"/>
        <v>x</v>
      </c>
      <c r="T94" s="6">
        <f t="shared" si="21"/>
        <v>3</v>
      </c>
      <c r="U94" s="6">
        <f t="shared" si="22"/>
        <v>2.2999999999999998</v>
      </c>
      <c r="V94" s="6">
        <f t="shared" si="23"/>
        <v>1.5</v>
      </c>
      <c r="W94" s="14">
        <f t="shared" si="24"/>
        <v>2.2999999999999998</v>
      </c>
      <c r="X94" s="4">
        <f>ROUND(IF('Indicator Data'!M96=0,0,IF('Indicator Data'!M96&gt;X$139,10,IF('Indicator Data'!M96&lt;X$140,0,10-(X$139-'Indicator Data'!M96)/(X$139-X$140)*10))),1)</f>
        <v>10</v>
      </c>
      <c r="Y94" s="4">
        <f>ROUND(IF('Indicator Data'!N96=0,0,IF('Indicator Data'!N96&gt;Y$139,10,IF('Indicator Data'!N96&lt;Y$140,0,10-(Y$139-'Indicator Data'!N96)/(Y$139-Y$140)*10))),1)</f>
        <v>10</v>
      </c>
      <c r="Z94" s="6">
        <f t="shared" si="25"/>
        <v>10</v>
      </c>
      <c r="AA94" s="6">
        <f>IF('Indicator Data'!K96=5,10,IF('Indicator Data'!K96=4,8,IF('Indicator Data'!K96=3,5,IF('Indicator Data'!K96=2,2,IF('Indicator Data'!K96=1,1,0)))))</f>
        <v>0</v>
      </c>
      <c r="AB94" s="194">
        <f>IF('Indicator Data'!L96="No data","x",IF('Indicator Data'!L96&gt;1000,10,IF('Indicator Data'!L96&gt;=500,9,IF('Indicator Data'!L96&gt;=240,8,IF('Indicator Data'!L96&gt;=120,7,IF('Indicator Data'!L96&gt;=60,6,IF('Indicator Data'!L96&gt;=20,5,IF('Indicator Data'!L96&gt;=1,4,0))))))))</f>
        <v>4</v>
      </c>
      <c r="AC94" s="6">
        <f t="shared" si="26"/>
        <v>4</v>
      </c>
      <c r="AD94" s="7">
        <f t="shared" si="27"/>
        <v>7</v>
      </c>
    </row>
    <row r="95" spans="1:30" s="11" customFormat="1" x14ac:dyDescent="0.25">
      <c r="A95" s="11" t="s">
        <v>412</v>
      </c>
      <c r="B95" s="30" t="s">
        <v>14</v>
      </c>
      <c r="C95" s="30" t="s">
        <v>541</v>
      </c>
      <c r="D95" s="4">
        <f>ROUND(IF('Indicator Data'!G97=0,0,IF(LOG('Indicator Data'!G97)&gt;D$139,10,IF(LOG('Indicator Data'!G97)&lt;D$140,0,10-(D$139-LOG('Indicator Data'!G97))/(D$139-D$140)*10))),1)</f>
        <v>5.7</v>
      </c>
      <c r="E95" s="4">
        <f>IF('Indicator Data'!D97="No data","x",ROUND(IF(('Indicator Data'!D97)&gt;E$139,10,IF(('Indicator Data'!D97)&lt;E$140,0,10-(E$139-('Indicator Data'!D97))/(E$139-E$140)*10)),1))</f>
        <v>1.3</v>
      </c>
      <c r="F95" s="58">
        <f>'Indicator Data'!E97/'Indicator Data'!$BC97</f>
        <v>0.38186142397537026</v>
      </c>
      <c r="G95" s="58">
        <f>'Indicator Data'!F97/'Indicator Data'!$BC97</f>
        <v>0.22773509979469955</v>
      </c>
      <c r="H95" s="58">
        <f t="shared" si="14"/>
        <v>0.24786448693636001</v>
      </c>
      <c r="I95" s="4">
        <f t="shared" si="15"/>
        <v>6.2</v>
      </c>
      <c r="J95" s="4">
        <f>ROUND(IF('Indicator Data'!I97=0,0,IF(LOG('Indicator Data'!I97)&gt;J$139,10,IF(LOG('Indicator Data'!I97)&lt;J$140,0,10-(J$139-LOG('Indicator Data'!I97))/(J$139-J$140)*10))),1)</f>
        <v>0</v>
      </c>
      <c r="K95" s="58">
        <f>'Indicator Data'!G97/'Indicator Data'!$BC97</f>
        <v>1.2363642649548905E-3</v>
      </c>
      <c r="L95" s="58">
        <f>'Indicator Data'!I97/'Indicator Data'!$BD97</f>
        <v>0</v>
      </c>
      <c r="M95" s="4">
        <f t="shared" si="16"/>
        <v>0.8</v>
      </c>
      <c r="N95" s="4">
        <f t="shared" si="17"/>
        <v>0</v>
      </c>
      <c r="O95" s="4">
        <f>ROUND(IF('Indicator Data'!J97=0,0,IF('Indicator Data'!J97&gt;O$139,10,IF('Indicator Data'!J97&lt;O$140,0,10-(O$139-'Indicator Data'!J97)/(O$139-O$140)*10))),1)</f>
        <v>0</v>
      </c>
      <c r="P95" s="154">
        <f t="shared" si="18"/>
        <v>0</v>
      </c>
      <c r="Q95" s="154">
        <f t="shared" si="19"/>
        <v>0</v>
      </c>
      <c r="R95" s="4">
        <f>IF('Indicator Data'!H97="No data","x",ROUND(IF('Indicator Data'!H97=0,0,IF('Indicator Data'!H97&gt;R$139,10,IF('Indicator Data'!H97&lt;R$140,0,10-(R$139-'Indicator Data'!H97)/(R$139-R$140)*10))),1))</f>
        <v>0</v>
      </c>
      <c r="S95" s="6">
        <f t="shared" si="20"/>
        <v>1.3</v>
      </c>
      <c r="T95" s="6">
        <f t="shared" si="21"/>
        <v>3.6</v>
      </c>
      <c r="U95" s="6">
        <f t="shared" si="22"/>
        <v>6.2</v>
      </c>
      <c r="V95" s="6">
        <f t="shared" si="23"/>
        <v>0</v>
      </c>
      <c r="W95" s="14">
        <f t="shared" si="24"/>
        <v>3.1</v>
      </c>
      <c r="X95" s="4">
        <f>ROUND(IF('Indicator Data'!M97=0,0,IF('Indicator Data'!M97&gt;X$139,10,IF('Indicator Data'!M97&lt;X$140,0,10-(X$139-'Indicator Data'!M97)/(X$139-X$140)*10))),1)</f>
        <v>10</v>
      </c>
      <c r="Y95" s="4">
        <f>ROUND(IF('Indicator Data'!N97=0,0,IF('Indicator Data'!N97&gt;Y$139,10,IF('Indicator Data'!N97&lt;Y$140,0,10-(Y$139-'Indicator Data'!N97)/(Y$139-Y$140)*10))),1)</f>
        <v>10</v>
      </c>
      <c r="Z95" s="6">
        <f t="shared" si="25"/>
        <v>10</v>
      </c>
      <c r="AA95" s="6">
        <f>IF('Indicator Data'!K97=5,10,IF('Indicator Data'!K97=4,8,IF('Indicator Data'!K97=3,5,IF('Indicator Data'!K97=2,2,IF('Indicator Data'!K97=1,1,0)))))</f>
        <v>5</v>
      </c>
      <c r="AB95" s="194">
        <f>IF('Indicator Data'!L97="No data","x",IF('Indicator Data'!L97&gt;1000,10,IF('Indicator Data'!L97&gt;=500,9,IF('Indicator Data'!L97&gt;=240,8,IF('Indicator Data'!L97&gt;=120,7,IF('Indicator Data'!L97&gt;=60,6,IF('Indicator Data'!L97&gt;=20,5,IF('Indicator Data'!L97&gt;=1,4,0))))))))</f>
        <v>4</v>
      </c>
      <c r="AC95" s="6">
        <f t="shared" si="26"/>
        <v>5</v>
      </c>
      <c r="AD95" s="7">
        <f t="shared" si="27"/>
        <v>7.5</v>
      </c>
    </row>
    <row r="96" spans="1:30" s="11" customFormat="1" x14ac:dyDescent="0.25">
      <c r="A96" s="11" t="s">
        <v>413</v>
      </c>
      <c r="B96" s="30" t="s">
        <v>14</v>
      </c>
      <c r="C96" s="30" t="s">
        <v>542</v>
      </c>
      <c r="D96" s="4">
        <f>ROUND(IF('Indicator Data'!G98=0,0,IF(LOG('Indicator Data'!G98)&gt;D$139,10,IF(LOG('Indicator Data'!G98)&lt;D$140,0,10-(D$139-LOG('Indicator Data'!G98))/(D$139-D$140)*10))),1)</f>
        <v>8.4</v>
      </c>
      <c r="E96" s="4" t="str">
        <f>IF('Indicator Data'!D98="No data","x",ROUND(IF(('Indicator Data'!D98)&gt;E$139,10,IF(('Indicator Data'!D98)&lt;E$140,0,10-(E$139-('Indicator Data'!D98))/(E$139-E$140)*10)),1))</f>
        <v>x</v>
      </c>
      <c r="F96" s="58">
        <f>'Indicator Data'!E98/'Indicator Data'!$BC98</f>
        <v>0.35555007666314109</v>
      </c>
      <c r="G96" s="58">
        <f>'Indicator Data'!F98/'Indicator Data'!$BC98</f>
        <v>0.28356529235720085</v>
      </c>
      <c r="H96" s="58">
        <f t="shared" si="14"/>
        <v>0.24866636142087076</v>
      </c>
      <c r="I96" s="4">
        <f t="shared" si="15"/>
        <v>6.2</v>
      </c>
      <c r="J96" s="4">
        <f>ROUND(IF('Indicator Data'!I98=0,0,IF(LOG('Indicator Data'!I98)&gt;J$139,10,IF(LOG('Indicator Data'!I98)&lt;J$140,0,10-(J$139-LOG('Indicator Data'!I98))/(J$139-J$140)*10))),1)</f>
        <v>0</v>
      </c>
      <c r="K96" s="58">
        <f>'Indicator Data'!G98/'Indicator Data'!$BC98</f>
        <v>4.771338923835502E-3</v>
      </c>
      <c r="L96" s="58">
        <f>'Indicator Data'!I98/'Indicator Data'!$BD98</f>
        <v>0</v>
      </c>
      <c r="M96" s="4">
        <f t="shared" si="16"/>
        <v>3.2</v>
      </c>
      <c r="N96" s="4">
        <f t="shared" si="17"/>
        <v>0</v>
      </c>
      <c r="O96" s="4">
        <f>ROUND(IF('Indicator Data'!J98=0,0,IF('Indicator Data'!J98&gt;O$139,10,IF('Indicator Data'!J98&lt;O$140,0,10-(O$139-'Indicator Data'!J98)/(O$139-O$140)*10))),1)</f>
        <v>0</v>
      </c>
      <c r="P96" s="154">
        <f t="shared" si="18"/>
        <v>0</v>
      </c>
      <c r="Q96" s="154">
        <f t="shared" si="19"/>
        <v>0</v>
      </c>
      <c r="R96" s="4">
        <f>IF('Indicator Data'!H98="No data","x",ROUND(IF('Indicator Data'!H98=0,0,IF('Indicator Data'!H98&gt;R$139,10,IF('Indicator Data'!H98&lt;R$140,0,10-(R$139-'Indicator Data'!H98)/(R$139-R$140)*10))),1))</f>
        <v>2</v>
      </c>
      <c r="S96" s="6" t="str">
        <f t="shared" si="20"/>
        <v>x</v>
      </c>
      <c r="T96" s="6">
        <f t="shared" si="21"/>
        <v>6.5</v>
      </c>
      <c r="U96" s="6">
        <f t="shared" si="22"/>
        <v>6.2</v>
      </c>
      <c r="V96" s="6">
        <f t="shared" si="23"/>
        <v>1</v>
      </c>
      <c r="W96" s="14">
        <f t="shared" si="24"/>
        <v>5</v>
      </c>
      <c r="X96" s="4">
        <f>ROUND(IF('Indicator Data'!M98=0,0,IF('Indicator Data'!M98&gt;X$139,10,IF('Indicator Data'!M98&lt;X$140,0,10-(X$139-'Indicator Data'!M98)/(X$139-X$140)*10))),1)</f>
        <v>10</v>
      </c>
      <c r="Y96" s="4">
        <f>ROUND(IF('Indicator Data'!N98=0,0,IF('Indicator Data'!N98&gt;Y$139,10,IF('Indicator Data'!N98&lt;Y$140,0,10-(Y$139-'Indicator Data'!N98)/(Y$139-Y$140)*10))),1)</f>
        <v>10</v>
      </c>
      <c r="Z96" s="6">
        <f t="shared" si="25"/>
        <v>10</v>
      </c>
      <c r="AA96" s="6">
        <f>IF('Indicator Data'!K98=5,10,IF('Indicator Data'!K98=4,8,IF('Indicator Data'!K98=3,5,IF('Indicator Data'!K98=2,2,IF('Indicator Data'!K98=1,1,0)))))</f>
        <v>8</v>
      </c>
      <c r="AB96" s="194">
        <f>IF('Indicator Data'!L98="No data","x",IF('Indicator Data'!L98&gt;1000,10,IF('Indicator Data'!L98&gt;=500,9,IF('Indicator Data'!L98&gt;=240,8,IF('Indicator Data'!L98&gt;=120,7,IF('Indicator Data'!L98&gt;=60,6,IF('Indicator Data'!L98&gt;=20,5,IF('Indicator Data'!L98&gt;=1,4,0))))))))</f>
        <v>7</v>
      </c>
      <c r="AC96" s="6">
        <f t="shared" si="26"/>
        <v>8</v>
      </c>
      <c r="AD96" s="7">
        <f t="shared" si="27"/>
        <v>8</v>
      </c>
    </row>
    <row r="97" spans="1:30" s="11" customFormat="1" x14ac:dyDescent="0.25">
      <c r="A97" s="11" t="s">
        <v>414</v>
      </c>
      <c r="B97" s="30" t="s">
        <v>14</v>
      </c>
      <c r="C97" s="30" t="s">
        <v>543</v>
      </c>
      <c r="D97" s="4">
        <f>ROUND(IF('Indicator Data'!G99=0,0,IF(LOG('Indicator Data'!G99)&gt;D$139,10,IF(LOG('Indicator Data'!G99)&lt;D$140,0,10-(D$139-LOG('Indicator Data'!G99))/(D$139-D$140)*10))),1)</f>
        <v>9.1999999999999993</v>
      </c>
      <c r="E97" s="4">
        <f>IF('Indicator Data'!D99="No data","x",ROUND(IF(('Indicator Data'!D99)&gt;E$139,10,IF(('Indicator Data'!D99)&lt;E$140,0,10-(E$139-('Indicator Data'!D99))/(E$139-E$140)*10)),1))</f>
        <v>1.3</v>
      </c>
      <c r="F97" s="58">
        <f>'Indicator Data'!E99/'Indicator Data'!$BC99</f>
        <v>0.23173932835394803</v>
      </c>
      <c r="G97" s="58">
        <f>'Indicator Data'!F99/'Indicator Data'!$BC99</f>
        <v>5.7206544956431959E-2</v>
      </c>
      <c r="H97" s="58">
        <f t="shared" si="14"/>
        <v>0.13017130041608199</v>
      </c>
      <c r="I97" s="4">
        <f t="shared" si="15"/>
        <v>3.3</v>
      </c>
      <c r="J97" s="4">
        <f>ROUND(IF('Indicator Data'!I99=0,0,IF(LOG('Indicator Data'!I99)&gt;J$139,10,IF(LOG('Indicator Data'!I99)&lt;J$140,0,10-(J$139-LOG('Indicator Data'!I99))/(J$139-J$140)*10))),1)</f>
        <v>0</v>
      </c>
      <c r="K97" s="58">
        <f>'Indicator Data'!G99/'Indicator Data'!$BC99</f>
        <v>1.1544509147877602E-2</v>
      </c>
      <c r="L97" s="58">
        <f>'Indicator Data'!I99/'Indicator Data'!$BD99</f>
        <v>0</v>
      </c>
      <c r="M97" s="4">
        <f t="shared" si="16"/>
        <v>7.7</v>
      </c>
      <c r="N97" s="4">
        <f t="shared" si="17"/>
        <v>0</v>
      </c>
      <c r="O97" s="4">
        <f>ROUND(IF('Indicator Data'!J99=0,0,IF('Indicator Data'!J99&gt;O$139,10,IF('Indicator Data'!J99&lt;O$140,0,10-(O$139-'Indicator Data'!J99)/(O$139-O$140)*10))),1)</f>
        <v>0</v>
      </c>
      <c r="P97" s="154">
        <f t="shared" si="18"/>
        <v>0</v>
      </c>
      <c r="Q97" s="154">
        <f t="shared" si="19"/>
        <v>0</v>
      </c>
      <c r="R97" s="4">
        <f>IF('Indicator Data'!H99="No data","x",ROUND(IF('Indicator Data'!H99=0,0,IF('Indicator Data'!H99&gt;R$139,10,IF('Indicator Data'!H99&lt;R$140,0,10-(R$139-'Indicator Data'!H99)/(R$139-R$140)*10))),1))</f>
        <v>4.3</v>
      </c>
      <c r="S97" s="6">
        <f t="shared" si="20"/>
        <v>1.3</v>
      </c>
      <c r="T97" s="6">
        <f t="shared" si="21"/>
        <v>8.6</v>
      </c>
      <c r="U97" s="6">
        <f t="shared" si="22"/>
        <v>3.3</v>
      </c>
      <c r="V97" s="6">
        <f t="shared" si="23"/>
        <v>2.2000000000000002</v>
      </c>
      <c r="W97" s="14">
        <f t="shared" si="24"/>
        <v>4.7</v>
      </c>
      <c r="X97" s="4">
        <f>ROUND(IF('Indicator Data'!M99=0,0,IF('Indicator Data'!M99&gt;X$139,10,IF('Indicator Data'!M99&lt;X$140,0,10-(X$139-'Indicator Data'!M99)/(X$139-X$140)*10))),1)</f>
        <v>10</v>
      </c>
      <c r="Y97" s="4">
        <f>ROUND(IF('Indicator Data'!N99=0,0,IF('Indicator Data'!N99&gt;Y$139,10,IF('Indicator Data'!N99&lt;Y$140,0,10-(Y$139-'Indicator Data'!N99)/(Y$139-Y$140)*10))),1)</f>
        <v>10</v>
      </c>
      <c r="Z97" s="6">
        <f t="shared" si="25"/>
        <v>10</v>
      </c>
      <c r="AA97" s="6">
        <f>IF('Indicator Data'!K99=5,10,IF('Indicator Data'!K99=4,8,IF('Indicator Data'!K99=3,5,IF('Indicator Data'!K99=2,2,IF('Indicator Data'!K99=1,1,0)))))</f>
        <v>5</v>
      </c>
      <c r="AB97" s="194">
        <f>IF('Indicator Data'!L99="No data","x",IF('Indicator Data'!L99&gt;1000,10,IF('Indicator Data'!L99&gt;=500,9,IF('Indicator Data'!L99&gt;=240,8,IF('Indicator Data'!L99&gt;=120,7,IF('Indicator Data'!L99&gt;=60,6,IF('Indicator Data'!L99&gt;=20,5,IF('Indicator Data'!L99&gt;=1,4,0))))))))</f>
        <v>4</v>
      </c>
      <c r="AC97" s="6">
        <f t="shared" si="26"/>
        <v>5</v>
      </c>
      <c r="AD97" s="7">
        <f t="shared" si="27"/>
        <v>7.5</v>
      </c>
    </row>
    <row r="98" spans="1:30" s="11" customFormat="1" x14ac:dyDescent="0.25">
      <c r="A98" s="11" t="s">
        <v>415</v>
      </c>
      <c r="B98" s="30" t="s">
        <v>14</v>
      </c>
      <c r="C98" s="30" t="s">
        <v>544</v>
      </c>
      <c r="D98" s="4">
        <f>ROUND(IF('Indicator Data'!G100=0,0,IF(LOG('Indicator Data'!G100)&gt;D$139,10,IF(LOG('Indicator Data'!G100)&lt;D$140,0,10-(D$139-LOG('Indicator Data'!G100))/(D$139-D$140)*10))),1)</f>
        <v>7.9</v>
      </c>
      <c r="E98" s="4">
        <f>IF('Indicator Data'!D100="No data","x",ROUND(IF(('Indicator Data'!D100)&gt;E$139,10,IF(('Indicator Data'!D100)&lt;E$140,0,10-(E$139-('Indicator Data'!D100))/(E$139-E$140)*10)),1))</f>
        <v>0</v>
      </c>
      <c r="F98" s="58">
        <f>'Indicator Data'!E100/'Indicator Data'!$BC100</f>
        <v>0.32078969563924842</v>
      </c>
      <c r="G98" s="58">
        <f>'Indicator Data'!F100/'Indicator Data'!$BC100</f>
        <v>0.26352827668910928</v>
      </c>
      <c r="H98" s="58">
        <f t="shared" si="14"/>
        <v>0.22627691699190153</v>
      </c>
      <c r="I98" s="4">
        <f t="shared" si="15"/>
        <v>5.7</v>
      </c>
      <c r="J98" s="4">
        <f>ROUND(IF('Indicator Data'!I100=0,0,IF(LOG('Indicator Data'!I100)&gt;J$139,10,IF(LOG('Indicator Data'!I100)&lt;J$140,0,10-(J$139-LOG('Indicator Data'!I100))/(J$139-J$140)*10))),1)</f>
        <v>0</v>
      </c>
      <c r="K98" s="58">
        <f>'Indicator Data'!G100/'Indicator Data'!$BC100</f>
        <v>8.3392574620353311E-3</v>
      </c>
      <c r="L98" s="58">
        <f>'Indicator Data'!I100/'Indicator Data'!$BD100</f>
        <v>0</v>
      </c>
      <c r="M98" s="4">
        <f t="shared" si="16"/>
        <v>5.6</v>
      </c>
      <c r="N98" s="4">
        <f t="shared" si="17"/>
        <v>0</v>
      </c>
      <c r="O98" s="4">
        <f>ROUND(IF('Indicator Data'!J100=0,0,IF('Indicator Data'!J100&gt;O$139,10,IF('Indicator Data'!J100&lt;O$140,0,10-(O$139-'Indicator Data'!J100)/(O$139-O$140)*10))),1)</f>
        <v>0</v>
      </c>
      <c r="P98" s="154">
        <f t="shared" si="18"/>
        <v>0</v>
      </c>
      <c r="Q98" s="154">
        <f t="shared" si="19"/>
        <v>0</v>
      </c>
      <c r="R98" s="4">
        <f>IF('Indicator Data'!H100="No data","x",ROUND(IF('Indicator Data'!H100=0,0,IF('Indicator Data'!H100&gt;R$139,10,IF('Indicator Data'!H100&lt;R$140,0,10-(R$139-'Indicator Data'!H100)/(R$139-R$140)*10))),1))</f>
        <v>4.3</v>
      </c>
      <c r="S98" s="6">
        <f t="shared" si="20"/>
        <v>0</v>
      </c>
      <c r="T98" s="6">
        <f t="shared" si="21"/>
        <v>6.9</v>
      </c>
      <c r="U98" s="6">
        <f t="shared" si="22"/>
        <v>5.7</v>
      </c>
      <c r="V98" s="6">
        <f t="shared" si="23"/>
        <v>2.2000000000000002</v>
      </c>
      <c r="W98" s="14">
        <f t="shared" si="24"/>
        <v>4.2</v>
      </c>
      <c r="X98" s="4">
        <f>ROUND(IF('Indicator Data'!M100=0,0,IF('Indicator Data'!M100&gt;X$139,10,IF('Indicator Data'!M100&lt;X$140,0,10-(X$139-'Indicator Data'!M100)/(X$139-X$140)*10))),1)</f>
        <v>10</v>
      </c>
      <c r="Y98" s="4">
        <f>ROUND(IF('Indicator Data'!N100=0,0,IF('Indicator Data'!N100&gt;Y$139,10,IF('Indicator Data'!N100&lt;Y$140,0,10-(Y$139-'Indicator Data'!N100)/(Y$139-Y$140)*10))),1)</f>
        <v>10</v>
      </c>
      <c r="Z98" s="6">
        <f t="shared" si="25"/>
        <v>10</v>
      </c>
      <c r="AA98" s="6">
        <f>IF('Indicator Data'!K100=5,10,IF('Indicator Data'!K100=4,8,IF('Indicator Data'!K100=3,5,IF('Indicator Data'!K100=2,2,IF('Indicator Data'!K100=1,1,0)))))</f>
        <v>5</v>
      </c>
      <c r="AB98" s="194">
        <f>IF('Indicator Data'!L100="No data","x",IF('Indicator Data'!L100&gt;1000,10,IF('Indicator Data'!L100&gt;=500,9,IF('Indicator Data'!L100&gt;=240,8,IF('Indicator Data'!L100&gt;=120,7,IF('Indicator Data'!L100&gt;=60,6,IF('Indicator Data'!L100&gt;=20,5,IF('Indicator Data'!L100&gt;=1,4,0))))))))</f>
        <v>7</v>
      </c>
      <c r="AC98" s="6">
        <f t="shared" si="26"/>
        <v>7</v>
      </c>
      <c r="AD98" s="7">
        <f t="shared" si="27"/>
        <v>8.5</v>
      </c>
    </row>
    <row r="99" spans="1:30" s="11" customFormat="1" x14ac:dyDescent="0.25">
      <c r="A99" s="11" t="s">
        <v>416</v>
      </c>
      <c r="B99" s="30" t="s">
        <v>14</v>
      </c>
      <c r="C99" s="30" t="s">
        <v>545</v>
      </c>
      <c r="D99" s="4">
        <f>ROUND(IF('Indicator Data'!G101=0,0,IF(LOG('Indicator Data'!G101)&gt;D$139,10,IF(LOG('Indicator Data'!G101)&lt;D$140,0,10-(D$139-LOG('Indicator Data'!G101))/(D$139-D$140)*10))),1)</f>
        <v>8.8000000000000007</v>
      </c>
      <c r="E99" s="4">
        <f>IF('Indicator Data'!D101="No data","x",ROUND(IF(('Indicator Data'!D101)&gt;E$139,10,IF(('Indicator Data'!D101)&lt;E$140,0,10-(E$139-('Indicator Data'!D101))/(E$139-E$140)*10)),1))</f>
        <v>6.3</v>
      </c>
      <c r="F99" s="58">
        <f>'Indicator Data'!E101/'Indicator Data'!$BC101</f>
        <v>0.37017086170242802</v>
      </c>
      <c r="G99" s="58">
        <f>'Indicator Data'!F101/'Indicator Data'!$BC101</f>
        <v>0.10284011970765718</v>
      </c>
      <c r="H99" s="58">
        <f t="shared" si="14"/>
        <v>0.2107954607781283</v>
      </c>
      <c r="I99" s="4">
        <f t="shared" si="15"/>
        <v>5.3</v>
      </c>
      <c r="J99" s="4">
        <f>ROUND(IF('Indicator Data'!I101=0,0,IF(LOG('Indicator Data'!I101)&gt;J$139,10,IF(LOG('Indicator Data'!I101)&lt;J$140,0,10-(J$139-LOG('Indicator Data'!I101))/(J$139-J$140)*10))),1)</f>
        <v>0</v>
      </c>
      <c r="K99" s="58">
        <f>'Indicator Data'!G101/'Indicator Data'!$BC101</f>
        <v>1.4459501446200089E-2</v>
      </c>
      <c r="L99" s="58">
        <f>'Indicator Data'!I101/'Indicator Data'!$BD101</f>
        <v>0</v>
      </c>
      <c r="M99" s="4">
        <f t="shared" si="16"/>
        <v>9.6</v>
      </c>
      <c r="N99" s="4">
        <f t="shared" si="17"/>
        <v>0</v>
      </c>
      <c r="O99" s="4">
        <f>ROUND(IF('Indicator Data'!J101=0,0,IF('Indicator Data'!J101&gt;O$139,10,IF('Indicator Data'!J101&lt;O$140,0,10-(O$139-'Indicator Data'!J101)/(O$139-O$140)*10))),1)</f>
        <v>0</v>
      </c>
      <c r="P99" s="154">
        <f t="shared" si="18"/>
        <v>0</v>
      </c>
      <c r="Q99" s="154">
        <f t="shared" si="19"/>
        <v>0</v>
      </c>
      <c r="R99" s="4">
        <f>IF('Indicator Data'!H101="No data","x",ROUND(IF('Indicator Data'!H101=0,0,IF('Indicator Data'!H101&gt;R$139,10,IF('Indicator Data'!H101&lt;R$140,0,10-(R$139-'Indicator Data'!H101)/(R$139-R$140)*10))),1))</f>
        <v>4.3</v>
      </c>
      <c r="S99" s="6">
        <f t="shared" si="20"/>
        <v>6.3</v>
      </c>
      <c r="T99" s="6">
        <f t="shared" si="21"/>
        <v>9.1999999999999993</v>
      </c>
      <c r="U99" s="6">
        <f t="shared" si="22"/>
        <v>5.3</v>
      </c>
      <c r="V99" s="6">
        <f t="shared" si="23"/>
        <v>2.2000000000000002</v>
      </c>
      <c r="W99" s="14">
        <f t="shared" si="24"/>
        <v>6.4</v>
      </c>
      <c r="X99" s="4">
        <f>ROUND(IF('Indicator Data'!M101=0,0,IF('Indicator Data'!M101&gt;X$139,10,IF('Indicator Data'!M101&lt;X$140,0,10-(X$139-'Indicator Data'!M101)/(X$139-X$140)*10))),1)</f>
        <v>10</v>
      </c>
      <c r="Y99" s="4">
        <f>ROUND(IF('Indicator Data'!N101=0,0,IF('Indicator Data'!N101&gt;Y$139,10,IF('Indicator Data'!N101&lt;Y$140,0,10-(Y$139-'Indicator Data'!N101)/(Y$139-Y$140)*10))),1)</f>
        <v>10</v>
      </c>
      <c r="Z99" s="6">
        <f t="shared" si="25"/>
        <v>10</v>
      </c>
      <c r="AA99" s="6">
        <f>IF('Indicator Data'!K101=5,10,IF('Indicator Data'!K101=4,8,IF('Indicator Data'!K101=3,5,IF('Indicator Data'!K101=2,2,IF('Indicator Data'!K101=1,1,0)))))</f>
        <v>5</v>
      </c>
      <c r="AB99" s="194">
        <f>IF('Indicator Data'!L101="No data","x",IF('Indicator Data'!L101&gt;1000,10,IF('Indicator Data'!L101&gt;=500,9,IF('Indicator Data'!L101&gt;=240,8,IF('Indicator Data'!L101&gt;=120,7,IF('Indicator Data'!L101&gt;=60,6,IF('Indicator Data'!L101&gt;=20,5,IF('Indicator Data'!L101&gt;=1,4,0))))))))</f>
        <v>6</v>
      </c>
      <c r="AC99" s="6">
        <f t="shared" si="26"/>
        <v>6</v>
      </c>
      <c r="AD99" s="7">
        <f t="shared" si="27"/>
        <v>8</v>
      </c>
    </row>
    <row r="100" spans="1:30" s="11" customFormat="1" x14ac:dyDescent="0.25">
      <c r="A100" s="11" t="s">
        <v>417</v>
      </c>
      <c r="B100" s="30" t="s">
        <v>14</v>
      </c>
      <c r="C100" s="30" t="s">
        <v>546</v>
      </c>
      <c r="D100" s="4">
        <f>ROUND(IF('Indicator Data'!G102=0,0,IF(LOG('Indicator Data'!G102)&gt;D$139,10,IF(LOG('Indicator Data'!G102)&lt;D$140,0,10-(D$139-LOG('Indicator Data'!G102))/(D$139-D$140)*10))),1)</f>
        <v>8.6</v>
      </c>
      <c r="E100" s="4">
        <f>IF('Indicator Data'!D102="No data","x",ROUND(IF(('Indicator Data'!D102)&gt;E$139,10,IF(('Indicator Data'!D102)&lt;E$140,0,10-(E$139-('Indicator Data'!D102))/(E$139-E$140)*10)),1))</f>
        <v>2.5</v>
      </c>
      <c r="F100" s="58">
        <f>'Indicator Data'!E102/'Indicator Data'!$BC102</f>
        <v>0.50853041928974985</v>
      </c>
      <c r="G100" s="58">
        <f>'Indicator Data'!F102/'Indicator Data'!$BC102</f>
        <v>0.10909071175902481</v>
      </c>
      <c r="H100" s="58">
        <f t="shared" si="14"/>
        <v>0.28153788758463111</v>
      </c>
      <c r="I100" s="4">
        <f t="shared" si="15"/>
        <v>7</v>
      </c>
      <c r="J100" s="4">
        <f>ROUND(IF('Indicator Data'!I102=0,0,IF(LOG('Indicator Data'!I102)&gt;J$139,10,IF(LOG('Indicator Data'!I102)&lt;J$140,0,10-(J$139-LOG('Indicator Data'!I102))/(J$139-J$140)*10))),1)</f>
        <v>0</v>
      </c>
      <c r="K100" s="58">
        <f>'Indicator Data'!G102/'Indicator Data'!$BC102</f>
        <v>9.0806989431349173E-3</v>
      </c>
      <c r="L100" s="58">
        <f>'Indicator Data'!I102/'Indicator Data'!$BD102</f>
        <v>0</v>
      </c>
      <c r="M100" s="4">
        <f t="shared" si="16"/>
        <v>6.1</v>
      </c>
      <c r="N100" s="4">
        <f t="shared" si="17"/>
        <v>0</v>
      </c>
      <c r="O100" s="4">
        <f>ROUND(IF('Indicator Data'!J102=0,0,IF('Indicator Data'!J102&gt;O$139,10,IF('Indicator Data'!J102&lt;O$140,0,10-(O$139-'Indicator Data'!J102)/(O$139-O$140)*10))),1)</f>
        <v>0</v>
      </c>
      <c r="P100" s="154">
        <f t="shared" si="18"/>
        <v>0</v>
      </c>
      <c r="Q100" s="154">
        <f t="shared" si="19"/>
        <v>0</v>
      </c>
      <c r="R100" s="4">
        <f>IF('Indicator Data'!H102="No data","x",ROUND(IF('Indicator Data'!H102=0,0,IF('Indicator Data'!H102&gt;R$139,10,IF('Indicator Data'!H102&lt;R$140,0,10-(R$139-'Indicator Data'!H102)/(R$139-R$140)*10))),1))</f>
        <v>2</v>
      </c>
      <c r="S100" s="6">
        <f t="shared" si="20"/>
        <v>2.5</v>
      </c>
      <c r="T100" s="6">
        <f t="shared" si="21"/>
        <v>7.6</v>
      </c>
      <c r="U100" s="6">
        <f t="shared" si="22"/>
        <v>7</v>
      </c>
      <c r="V100" s="6">
        <f t="shared" si="23"/>
        <v>1</v>
      </c>
      <c r="W100" s="14">
        <f t="shared" si="24"/>
        <v>5.2</v>
      </c>
      <c r="X100" s="4">
        <f>ROUND(IF('Indicator Data'!M102=0,0,IF('Indicator Data'!M102&gt;X$139,10,IF('Indicator Data'!M102&lt;X$140,0,10-(X$139-'Indicator Data'!M102)/(X$139-X$140)*10))),1)</f>
        <v>10</v>
      </c>
      <c r="Y100" s="4">
        <f>ROUND(IF('Indicator Data'!N102=0,0,IF('Indicator Data'!N102&gt;Y$139,10,IF('Indicator Data'!N102&lt;Y$140,0,10-(Y$139-'Indicator Data'!N102)/(Y$139-Y$140)*10))),1)</f>
        <v>10</v>
      </c>
      <c r="Z100" s="6">
        <f t="shared" si="25"/>
        <v>10</v>
      </c>
      <c r="AA100" s="6">
        <f>IF('Indicator Data'!K102=5,10,IF('Indicator Data'!K102=4,8,IF('Indicator Data'!K102=3,5,IF('Indicator Data'!K102=2,2,IF('Indicator Data'!K102=1,1,0)))))</f>
        <v>5</v>
      </c>
      <c r="AB100" s="194">
        <f>IF('Indicator Data'!L102="No data","x",IF('Indicator Data'!L102&gt;1000,10,IF('Indicator Data'!L102&gt;=500,9,IF('Indicator Data'!L102&gt;=240,8,IF('Indicator Data'!L102&gt;=120,7,IF('Indicator Data'!L102&gt;=60,6,IF('Indicator Data'!L102&gt;=20,5,IF('Indicator Data'!L102&gt;=1,4,0))))))))</f>
        <v>5</v>
      </c>
      <c r="AC100" s="6">
        <f t="shared" si="26"/>
        <v>5</v>
      </c>
      <c r="AD100" s="7">
        <f t="shared" si="27"/>
        <v>7.5</v>
      </c>
    </row>
    <row r="101" spans="1:30" s="11" customFormat="1" x14ac:dyDescent="0.25">
      <c r="A101" s="11" t="s">
        <v>419</v>
      </c>
      <c r="B101" s="30" t="s">
        <v>16</v>
      </c>
      <c r="C101" s="30" t="s">
        <v>548</v>
      </c>
      <c r="D101" s="4">
        <f>ROUND(IF('Indicator Data'!G103=0,0,IF(LOG('Indicator Data'!G103)&gt;D$139,10,IF(LOG('Indicator Data'!G103)&lt;D$140,0,10-(D$139-LOG('Indicator Data'!G103))/(D$139-D$140)*10))),1)</f>
        <v>0</v>
      </c>
      <c r="E101" s="4">
        <f>IF('Indicator Data'!D103="No data","x",ROUND(IF(('Indicator Data'!D103)&gt;E$139,10,IF(('Indicator Data'!D103)&lt;E$140,0,10-(E$139-('Indicator Data'!D103))/(E$139-E$140)*10)),1))</f>
        <v>1.3</v>
      </c>
      <c r="F101" s="58">
        <f>'Indicator Data'!E103/'Indicator Data'!$BC103</f>
        <v>1.8013967283213687E-2</v>
      </c>
      <c r="G101" s="58">
        <f>'Indicator Data'!F103/'Indicator Data'!$BC103</f>
        <v>9.1042620339356048E-2</v>
      </c>
      <c r="H101" s="58">
        <f t="shared" si="14"/>
        <v>3.1767638726445856E-2</v>
      </c>
      <c r="I101" s="4">
        <f t="shared" si="15"/>
        <v>0.8</v>
      </c>
      <c r="J101" s="4">
        <f>ROUND(IF('Indicator Data'!I103=0,0,IF(LOG('Indicator Data'!I103)&gt;J$139,10,IF(LOG('Indicator Data'!I103)&lt;J$140,0,10-(J$139-LOG('Indicator Data'!I103))/(J$139-J$140)*10))),1)</f>
        <v>9.4</v>
      </c>
      <c r="K101" s="58">
        <f>'Indicator Data'!G103/'Indicator Data'!$BC103</f>
        <v>0</v>
      </c>
      <c r="L101" s="58">
        <f>'Indicator Data'!I103/'Indicator Data'!$BD103</f>
        <v>3.633119818022135E-3</v>
      </c>
      <c r="M101" s="4">
        <f t="shared" si="16"/>
        <v>0</v>
      </c>
      <c r="N101" s="4">
        <f t="shared" si="17"/>
        <v>1.2</v>
      </c>
      <c r="O101" s="4">
        <f>ROUND(IF('Indicator Data'!J103=0,0,IF('Indicator Data'!J103&gt;O$139,10,IF('Indicator Data'!J103&lt;O$140,0,10-(O$139-'Indicator Data'!J103)/(O$139-O$140)*10))),1)</f>
        <v>3.1</v>
      </c>
      <c r="P101" s="154">
        <f t="shared" si="18"/>
        <v>7</v>
      </c>
      <c r="Q101" s="154">
        <f t="shared" si="19"/>
        <v>5.0999999999999996</v>
      </c>
      <c r="R101" s="4">
        <f>IF('Indicator Data'!H103="No data","x",ROUND(IF('Indicator Data'!H103=0,0,IF('Indicator Data'!H103&gt;R$139,10,IF('Indicator Data'!H103&lt;R$140,0,10-(R$139-'Indicator Data'!H103)/(R$139-R$140)*10))),1))</f>
        <v>7.3</v>
      </c>
      <c r="S101" s="6">
        <f t="shared" si="20"/>
        <v>1.3</v>
      </c>
      <c r="T101" s="6">
        <f t="shared" si="21"/>
        <v>0</v>
      </c>
      <c r="U101" s="6">
        <f t="shared" si="22"/>
        <v>0.8</v>
      </c>
      <c r="V101" s="6">
        <f t="shared" si="23"/>
        <v>6.2</v>
      </c>
      <c r="W101" s="14">
        <f t="shared" si="24"/>
        <v>2.5</v>
      </c>
      <c r="X101" s="4">
        <f>ROUND(IF('Indicator Data'!M103=0,0,IF('Indicator Data'!M103&gt;X$139,10,IF('Indicator Data'!M103&lt;X$140,0,10-(X$139-'Indicator Data'!M103)/(X$139-X$140)*10))),1)</f>
        <v>6.9</v>
      </c>
      <c r="Y101" s="4">
        <f>ROUND(IF('Indicator Data'!N103=0,0,IF('Indicator Data'!N103&gt;Y$139,10,IF('Indicator Data'!N103&lt;Y$140,0,10-(Y$139-'Indicator Data'!N103)/(Y$139-Y$140)*10))),1)</f>
        <v>1.5</v>
      </c>
      <c r="Z101" s="6">
        <f t="shared" si="25"/>
        <v>4.7</v>
      </c>
      <c r="AA101" s="6">
        <f>IF('Indicator Data'!K103=5,10,IF('Indicator Data'!K103=4,8,IF('Indicator Data'!K103=3,5,IF('Indicator Data'!K103=2,2,IF('Indicator Data'!K103=1,1,0)))))</f>
        <v>0</v>
      </c>
      <c r="AB101" s="194">
        <f>IF('Indicator Data'!L103="No data","x",IF('Indicator Data'!L103&gt;1000,10,IF('Indicator Data'!L103&gt;=500,9,IF('Indicator Data'!L103&gt;=240,8,IF('Indicator Data'!L103&gt;=120,7,IF('Indicator Data'!L103&gt;=60,6,IF('Indicator Data'!L103&gt;=20,5,IF('Indicator Data'!L103&gt;=1,4,0))))))))</f>
        <v>4</v>
      </c>
      <c r="AC101" s="6">
        <f t="shared" si="26"/>
        <v>4</v>
      </c>
      <c r="AD101" s="7">
        <f t="shared" si="27"/>
        <v>4.4000000000000004</v>
      </c>
    </row>
    <row r="102" spans="1:30" s="11" customFormat="1" x14ac:dyDescent="0.25">
      <c r="A102" s="11" t="s">
        <v>418</v>
      </c>
      <c r="B102" s="30" t="s">
        <v>16</v>
      </c>
      <c r="C102" s="30" t="s">
        <v>547</v>
      </c>
      <c r="D102" s="4">
        <f>ROUND(IF('Indicator Data'!G104=0,0,IF(LOG('Indicator Data'!G104)&gt;D$139,10,IF(LOG('Indicator Data'!G104)&lt;D$140,0,10-(D$139-LOG('Indicator Data'!G104))/(D$139-D$140)*10))),1)</f>
        <v>4.3</v>
      </c>
      <c r="E102" s="4">
        <f>IF('Indicator Data'!D104="No data","x",ROUND(IF(('Indicator Data'!D104)&gt;E$139,10,IF(('Indicator Data'!D104)&lt;E$140,0,10-(E$139-('Indicator Data'!D104))/(E$139-E$140)*10)),1))</f>
        <v>2.9</v>
      </c>
      <c r="F102" s="58">
        <f>'Indicator Data'!E104/'Indicator Data'!$BC104</f>
        <v>0.15103833992744747</v>
      </c>
      <c r="G102" s="58">
        <f>'Indicator Data'!F104/'Indicator Data'!$BC104</f>
        <v>7.922988043074515E-2</v>
      </c>
      <c r="H102" s="58">
        <f t="shared" si="14"/>
        <v>9.5326640071410021E-2</v>
      </c>
      <c r="I102" s="4">
        <f t="shared" si="15"/>
        <v>2.4</v>
      </c>
      <c r="J102" s="4">
        <f>ROUND(IF('Indicator Data'!I104=0,0,IF(LOG('Indicator Data'!I104)&gt;J$139,10,IF(LOG('Indicator Data'!I104)&lt;J$140,0,10-(J$139-LOG('Indicator Data'!I104))/(J$139-J$140)*10))),1)</f>
        <v>9.4</v>
      </c>
      <c r="K102" s="58">
        <f>'Indicator Data'!G104/'Indicator Data'!$BC104</f>
        <v>1.1442865609632153E-3</v>
      </c>
      <c r="L102" s="58">
        <f>'Indicator Data'!I104/'Indicator Data'!$BD104</f>
        <v>3.633119818022135E-3</v>
      </c>
      <c r="M102" s="4">
        <f t="shared" si="16"/>
        <v>0.8</v>
      </c>
      <c r="N102" s="4">
        <f t="shared" si="17"/>
        <v>1.2</v>
      </c>
      <c r="O102" s="4">
        <f>ROUND(IF('Indicator Data'!J104=0,0,IF('Indicator Data'!J104&gt;O$139,10,IF('Indicator Data'!J104&lt;O$140,0,10-(O$139-'Indicator Data'!J104)/(O$139-O$140)*10))),1)</f>
        <v>3.1</v>
      </c>
      <c r="P102" s="154">
        <f t="shared" si="18"/>
        <v>7</v>
      </c>
      <c r="Q102" s="154">
        <f t="shared" si="19"/>
        <v>5.0999999999999996</v>
      </c>
      <c r="R102" s="4">
        <f>IF('Indicator Data'!H104="No data","x",ROUND(IF('Indicator Data'!H104=0,0,IF('Indicator Data'!H104&gt;R$139,10,IF('Indicator Data'!H104&lt;R$140,0,10-(R$139-'Indicator Data'!H104)/(R$139-R$140)*10))),1))</f>
        <v>7.3</v>
      </c>
      <c r="S102" s="6">
        <f t="shared" si="20"/>
        <v>2.9</v>
      </c>
      <c r="T102" s="6">
        <f t="shared" si="21"/>
        <v>2.7</v>
      </c>
      <c r="U102" s="6">
        <f t="shared" si="22"/>
        <v>2.4</v>
      </c>
      <c r="V102" s="6">
        <f t="shared" si="23"/>
        <v>6.2</v>
      </c>
      <c r="W102" s="14">
        <f t="shared" si="24"/>
        <v>3.7</v>
      </c>
      <c r="X102" s="4">
        <f>ROUND(IF('Indicator Data'!M104=0,0,IF('Indicator Data'!M104&gt;X$139,10,IF('Indicator Data'!M104&lt;X$140,0,10-(X$139-'Indicator Data'!M104)/(X$139-X$140)*10))),1)</f>
        <v>6.9</v>
      </c>
      <c r="Y102" s="4">
        <f>ROUND(IF('Indicator Data'!N104=0,0,IF('Indicator Data'!N104&gt;Y$139,10,IF('Indicator Data'!N104&lt;Y$140,0,10-(Y$139-'Indicator Data'!N104)/(Y$139-Y$140)*10))),1)</f>
        <v>1.5</v>
      </c>
      <c r="Z102" s="6">
        <f t="shared" si="25"/>
        <v>4.7</v>
      </c>
      <c r="AA102" s="6">
        <f>IF('Indicator Data'!K104=5,10,IF('Indicator Data'!K104=4,8,IF('Indicator Data'!K104=3,5,IF('Indicator Data'!K104=2,2,IF('Indicator Data'!K104=1,1,0)))))</f>
        <v>0</v>
      </c>
      <c r="AB102" s="194">
        <f>IF('Indicator Data'!L104="No data","x",IF('Indicator Data'!L104&gt;1000,10,IF('Indicator Data'!L104&gt;=500,9,IF('Indicator Data'!L104&gt;=240,8,IF('Indicator Data'!L104&gt;=120,7,IF('Indicator Data'!L104&gt;=60,6,IF('Indicator Data'!L104&gt;=20,5,IF('Indicator Data'!L104&gt;=1,4,0))))))))</f>
        <v>0</v>
      </c>
      <c r="AC102" s="6">
        <f t="shared" si="26"/>
        <v>0</v>
      </c>
      <c r="AD102" s="7">
        <f t="shared" si="27"/>
        <v>2.4</v>
      </c>
    </row>
    <row r="103" spans="1:30" s="11" customFormat="1" x14ac:dyDescent="0.25">
      <c r="A103" s="11" t="s">
        <v>420</v>
      </c>
      <c r="B103" s="30" t="s">
        <v>16</v>
      </c>
      <c r="C103" s="30" t="s">
        <v>549</v>
      </c>
      <c r="D103" s="4">
        <f>ROUND(IF('Indicator Data'!G105=0,0,IF(LOG('Indicator Data'!G105)&gt;D$139,10,IF(LOG('Indicator Data'!G105)&lt;D$140,0,10-(D$139-LOG('Indicator Data'!G105))/(D$139-D$140)*10))),1)</f>
        <v>5.0999999999999996</v>
      </c>
      <c r="E103" s="4">
        <f>IF('Indicator Data'!D105="No data","x",ROUND(IF(('Indicator Data'!D105)&gt;E$139,10,IF(('Indicator Data'!D105)&lt;E$140,0,10-(E$139-('Indicator Data'!D105))/(E$139-E$140)*10)),1))</f>
        <v>2.1</v>
      </c>
      <c r="F103" s="58">
        <f>'Indicator Data'!E105/'Indicator Data'!$BC105</f>
        <v>0.14318557640082086</v>
      </c>
      <c r="G103" s="58">
        <f>'Indicator Data'!F105/'Indicator Data'!$BC105</f>
        <v>0.30356217070878905</v>
      </c>
      <c r="H103" s="58">
        <f t="shared" si="14"/>
        <v>0.14748333087760768</v>
      </c>
      <c r="I103" s="4">
        <f t="shared" si="15"/>
        <v>3.7</v>
      </c>
      <c r="J103" s="4">
        <f>ROUND(IF('Indicator Data'!I105=0,0,IF(LOG('Indicator Data'!I105)&gt;J$139,10,IF(LOG('Indicator Data'!I105)&lt;J$140,0,10-(J$139-LOG('Indicator Data'!I105))/(J$139-J$140)*10))),1)</f>
        <v>9.4</v>
      </c>
      <c r="K103" s="58">
        <f>'Indicator Data'!G105/'Indicator Data'!$BC105</f>
        <v>4.4079357423187663E-3</v>
      </c>
      <c r="L103" s="58">
        <f>'Indicator Data'!I105/'Indicator Data'!$BD105</f>
        <v>3.633119818022135E-3</v>
      </c>
      <c r="M103" s="4">
        <f t="shared" si="16"/>
        <v>2.9</v>
      </c>
      <c r="N103" s="4">
        <f t="shared" si="17"/>
        <v>1.2</v>
      </c>
      <c r="O103" s="4">
        <f>ROUND(IF('Indicator Data'!J105=0,0,IF('Indicator Data'!J105&gt;O$139,10,IF('Indicator Data'!J105&lt;O$140,0,10-(O$139-'Indicator Data'!J105)/(O$139-O$140)*10))),1)</f>
        <v>3.1</v>
      </c>
      <c r="P103" s="154">
        <f t="shared" si="18"/>
        <v>7</v>
      </c>
      <c r="Q103" s="154">
        <f t="shared" si="19"/>
        <v>5.0999999999999996</v>
      </c>
      <c r="R103" s="4">
        <f>IF('Indicator Data'!H105="No data","x",ROUND(IF('Indicator Data'!H105=0,0,IF('Indicator Data'!H105&gt;R$139,10,IF('Indicator Data'!H105&lt;R$140,0,10-(R$139-'Indicator Data'!H105)/(R$139-R$140)*10))),1))</f>
        <v>6.3</v>
      </c>
      <c r="S103" s="6">
        <f t="shared" si="20"/>
        <v>2.1</v>
      </c>
      <c r="T103" s="6">
        <f t="shared" si="21"/>
        <v>4.0999999999999996</v>
      </c>
      <c r="U103" s="6">
        <f t="shared" si="22"/>
        <v>3.7</v>
      </c>
      <c r="V103" s="6">
        <f t="shared" si="23"/>
        <v>5.7</v>
      </c>
      <c r="W103" s="14">
        <f t="shared" si="24"/>
        <v>4</v>
      </c>
      <c r="X103" s="4">
        <f>ROUND(IF('Indicator Data'!M105=0,0,IF('Indicator Data'!M105&gt;X$139,10,IF('Indicator Data'!M105&lt;X$140,0,10-(X$139-'Indicator Data'!M105)/(X$139-X$140)*10))),1)</f>
        <v>6.9</v>
      </c>
      <c r="Y103" s="4">
        <f>ROUND(IF('Indicator Data'!N105=0,0,IF('Indicator Data'!N105&gt;Y$139,10,IF('Indicator Data'!N105&lt;Y$140,0,10-(Y$139-'Indicator Data'!N105)/(Y$139-Y$140)*10))),1)</f>
        <v>1.5</v>
      </c>
      <c r="Z103" s="6">
        <f t="shared" si="25"/>
        <v>4.7</v>
      </c>
      <c r="AA103" s="6">
        <f>IF('Indicator Data'!K105=5,10,IF('Indicator Data'!K105=4,8,IF('Indicator Data'!K105=3,5,IF('Indicator Data'!K105=2,2,IF('Indicator Data'!K105=1,1,0)))))</f>
        <v>0</v>
      </c>
      <c r="AB103" s="194">
        <f>IF('Indicator Data'!L105="No data","x",IF('Indicator Data'!L105&gt;1000,10,IF('Indicator Data'!L105&gt;=500,9,IF('Indicator Data'!L105&gt;=240,8,IF('Indicator Data'!L105&gt;=120,7,IF('Indicator Data'!L105&gt;=60,6,IF('Indicator Data'!L105&gt;=20,5,IF('Indicator Data'!L105&gt;=1,4,0))))))))</f>
        <v>0</v>
      </c>
      <c r="AC103" s="6">
        <f t="shared" si="26"/>
        <v>0</v>
      </c>
      <c r="AD103" s="7">
        <f t="shared" si="27"/>
        <v>2.4</v>
      </c>
    </row>
    <row r="104" spans="1:30" s="11" customFormat="1" x14ac:dyDescent="0.25">
      <c r="A104" s="11" t="s">
        <v>421</v>
      </c>
      <c r="B104" s="30" t="s">
        <v>16</v>
      </c>
      <c r="C104" s="30" t="s">
        <v>550</v>
      </c>
      <c r="D104" s="4">
        <f>ROUND(IF('Indicator Data'!G106=0,0,IF(LOG('Indicator Data'!G106)&gt;D$139,10,IF(LOG('Indicator Data'!G106)&lt;D$140,0,10-(D$139-LOG('Indicator Data'!G106))/(D$139-D$140)*10))),1)</f>
        <v>4.4000000000000004</v>
      </c>
      <c r="E104" s="4">
        <f>IF('Indicator Data'!D106="No data","x",ROUND(IF(('Indicator Data'!D106)&gt;E$139,10,IF(('Indicator Data'!D106)&lt;E$140,0,10-(E$139-('Indicator Data'!D106))/(E$139-E$140)*10)),1))</f>
        <v>2</v>
      </c>
      <c r="F104" s="58">
        <f>'Indicator Data'!E106/'Indicator Data'!$BC106</f>
        <v>0.32182238467798518</v>
      </c>
      <c r="G104" s="58">
        <f>'Indicator Data'!F106/'Indicator Data'!$BC106</f>
        <v>0.11013316503463233</v>
      </c>
      <c r="H104" s="58">
        <f t="shared" si="14"/>
        <v>0.18844448359765067</v>
      </c>
      <c r="I104" s="4">
        <f t="shared" si="15"/>
        <v>4.7</v>
      </c>
      <c r="J104" s="4">
        <f>ROUND(IF('Indicator Data'!I106=0,0,IF(LOG('Indicator Data'!I106)&gt;J$139,10,IF(LOG('Indicator Data'!I106)&lt;J$140,0,10-(J$139-LOG('Indicator Data'!I106))/(J$139-J$140)*10))),1)</f>
        <v>9.4</v>
      </c>
      <c r="K104" s="58">
        <f>'Indicator Data'!G106/'Indicator Data'!$BC106</f>
        <v>3.2801147588198722E-3</v>
      </c>
      <c r="L104" s="58">
        <f>'Indicator Data'!I106/'Indicator Data'!$BD106</f>
        <v>3.633119818022135E-3</v>
      </c>
      <c r="M104" s="4">
        <f t="shared" si="16"/>
        <v>2.2000000000000002</v>
      </c>
      <c r="N104" s="4">
        <f t="shared" si="17"/>
        <v>1.2</v>
      </c>
      <c r="O104" s="4">
        <f>ROUND(IF('Indicator Data'!J106=0,0,IF('Indicator Data'!J106&gt;O$139,10,IF('Indicator Data'!J106&lt;O$140,0,10-(O$139-'Indicator Data'!J106)/(O$139-O$140)*10))),1)</f>
        <v>3.1</v>
      </c>
      <c r="P104" s="154">
        <f t="shared" si="18"/>
        <v>7</v>
      </c>
      <c r="Q104" s="154">
        <f t="shared" si="19"/>
        <v>5.0999999999999996</v>
      </c>
      <c r="R104" s="4" t="str">
        <f>IF('Indicator Data'!H106="No data","x",ROUND(IF('Indicator Data'!H106=0,0,IF('Indicator Data'!H106&gt;R$139,10,IF('Indicator Data'!H106&lt;R$140,0,10-(R$139-'Indicator Data'!H106)/(R$139-R$140)*10))),1))</f>
        <v>x</v>
      </c>
      <c r="S104" s="6">
        <f t="shared" si="20"/>
        <v>2</v>
      </c>
      <c r="T104" s="6">
        <f t="shared" si="21"/>
        <v>3.4</v>
      </c>
      <c r="U104" s="6">
        <f t="shared" si="22"/>
        <v>4.7</v>
      </c>
      <c r="V104" s="6">
        <f t="shared" si="23"/>
        <v>5.0999999999999996</v>
      </c>
      <c r="W104" s="14">
        <f t="shared" si="24"/>
        <v>3.9</v>
      </c>
      <c r="X104" s="4">
        <f>ROUND(IF('Indicator Data'!M106=0,0,IF('Indicator Data'!M106&gt;X$139,10,IF('Indicator Data'!M106&lt;X$140,0,10-(X$139-'Indicator Data'!M106)/(X$139-X$140)*10))),1)</f>
        <v>6.9</v>
      </c>
      <c r="Y104" s="4">
        <f>ROUND(IF('Indicator Data'!N106=0,0,IF('Indicator Data'!N106&gt;Y$139,10,IF('Indicator Data'!N106&lt;Y$140,0,10-(Y$139-'Indicator Data'!N106)/(Y$139-Y$140)*10))),1)</f>
        <v>1.5</v>
      </c>
      <c r="Z104" s="6">
        <f t="shared" si="25"/>
        <v>4.7</v>
      </c>
      <c r="AA104" s="6">
        <f>IF('Indicator Data'!K106=5,10,IF('Indicator Data'!K106=4,8,IF('Indicator Data'!K106=3,5,IF('Indicator Data'!K106=2,2,IF('Indicator Data'!K106=1,1,0)))))</f>
        <v>0</v>
      </c>
      <c r="AB104" s="194">
        <f>IF('Indicator Data'!L106="No data","x",IF('Indicator Data'!L106&gt;1000,10,IF('Indicator Data'!L106&gt;=500,9,IF('Indicator Data'!L106&gt;=240,8,IF('Indicator Data'!L106&gt;=120,7,IF('Indicator Data'!L106&gt;=60,6,IF('Indicator Data'!L106&gt;=20,5,IF('Indicator Data'!L106&gt;=1,4,0))))))))</f>
        <v>0</v>
      </c>
      <c r="AC104" s="6">
        <f t="shared" si="26"/>
        <v>0</v>
      </c>
      <c r="AD104" s="7">
        <f t="shared" si="27"/>
        <v>2.4</v>
      </c>
    </row>
    <row r="105" spans="1:30" s="11" customFormat="1" x14ac:dyDescent="0.25">
      <c r="A105" s="11" t="s">
        <v>424</v>
      </c>
      <c r="B105" s="30" t="s">
        <v>16</v>
      </c>
      <c r="C105" s="30" t="s">
        <v>553</v>
      </c>
      <c r="D105" s="4">
        <f>ROUND(IF('Indicator Data'!G107=0,0,IF(LOG('Indicator Data'!G107)&gt;D$139,10,IF(LOG('Indicator Data'!G107)&lt;D$140,0,10-(D$139-LOG('Indicator Data'!G107))/(D$139-D$140)*10))),1)</f>
        <v>5.5</v>
      </c>
      <c r="E105" s="4">
        <f>IF('Indicator Data'!D107="No data","x",ROUND(IF(('Indicator Data'!D107)&gt;E$139,10,IF(('Indicator Data'!D107)&lt;E$140,0,10-(E$139-('Indicator Data'!D107))/(E$139-E$140)*10)),1))</f>
        <v>2.1</v>
      </c>
      <c r="F105" s="58">
        <f>'Indicator Data'!E107/'Indicator Data'!$BC107</f>
        <v>9.8434186123354625E-2</v>
      </c>
      <c r="G105" s="58">
        <f>'Indicator Data'!F107/'Indicator Data'!$BC107</f>
        <v>0.44055330898680872</v>
      </c>
      <c r="H105" s="58">
        <f t="shared" si="14"/>
        <v>0.15935542030837949</v>
      </c>
      <c r="I105" s="4">
        <f t="shared" si="15"/>
        <v>4</v>
      </c>
      <c r="J105" s="4">
        <f>ROUND(IF('Indicator Data'!I107=0,0,IF(LOG('Indicator Data'!I107)&gt;J$139,10,IF(LOG('Indicator Data'!I107)&lt;J$140,0,10-(J$139-LOG('Indicator Data'!I107))/(J$139-J$140)*10))),1)</f>
        <v>9.4</v>
      </c>
      <c r="K105" s="58">
        <f>'Indicator Data'!G107/'Indicator Data'!$BC107</f>
        <v>4.1426308488896023E-3</v>
      </c>
      <c r="L105" s="58">
        <f>'Indicator Data'!I107/'Indicator Data'!$BD107</f>
        <v>3.633119818022135E-3</v>
      </c>
      <c r="M105" s="4">
        <f t="shared" si="16"/>
        <v>2.8</v>
      </c>
      <c r="N105" s="4">
        <f t="shared" si="17"/>
        <v>1.2</v>
      </c>
      <c r="O105" s="4">
        <f>ROUND(IF('Indicator Data'!J107=0,0,IF('Indicator Data'!J107&gt;O$139,10,IF('Indicator Data'!J107&lt;O$140,0,10-(O$139-'Indicator Data'!J107)/(O$139-O$140)*10))),1)</f>
        <v>3.1</v>
      </c>
      <c r="P105" s="154">
        <f t="shared" si="18"/>
        <v>7</v>
      </c>
      <c r="Q105" s="154">
        <f t="shared" si="19"/>
        <v>5.0999999999999996</v>
      </c>
      <c r="R105" s="4">
        <f>IF('Indicator Data'!H107="No data","x",ROUND(IF('Indicator Data'!H107=0,0,IF('Indicator Data'!H107&gt;R$139,10,IF('Indicator Data'!H107&lt;R$140,0,10-(R$139-'Indicator Data'!H107)/(R$139-R$140)*10))),1))</f>
        <v>6.3</v>
      </c>
      <c r="S105" s="6">
        <f t="shared" si="20"/>
        <v>2.1</v>
      </c>
      <c r="T105" s="6">
        <f t="shared" si="21"/>
        <v>4.3</v>
      </c>
      <c r="U105" s="6">
        <f t="shared" si="22"/>
        <v>4</v>
      </c>
      <c r="V105" s="6">
        <f t="shared" si="23"/>
        <v>5.7</v>
      </c>
      <c r="W105" s="14">
        <f t="shared" si="24"/>
        <v>4.0999999999999996</v>
      </c>
      <c r="X105" s="4">
        <f>ROUND(IF('Indicator Data'!M107=0,0,IF('Indicator Data'!M107&gt;X$139,10,IF('Indicator Data'!M107&lt;X$140,0,10-(X$139-'Indicator Data'!M107)/(X$139-X$140)*10))),1)</f>
        <v>6.9</v>
      </c>
      <c r="Y105" s="4">
        <f>ROUND(IF('Indicator Data'!N107=0,0,IF('Indicator Data'!N107&gt;Y$139,10,IF('Indicator Data'!N107&lt;Y$140,0,10-(Y$139-'Indicator Data'!N107)/(Y$139-Y$140)*10))),1)</f>
        <v>1.5</v>
      </c>
      <c r="Z105" s="6">
        <f t="shared" si="25"/>
        <v>4.7</v>
      </c>
      <c r="AA105" s="6">
        <f>IF('Indicator Data'!K107=5,10,IF('Indicator Data'!K107=4,8,IF('Indicator Data'!K107=3,5,IF('Indicator Data'!K107=2,2,IF('Indicator Data'!K107=1,1,0)))))</f>
        <v>0</v>
      </c>
      <c r="AB105" s="194">
        <f>IF('Indicator Data'!L107="No data","x",IF('Indicator Data'!L107&gt;1000,10,IF('Indicator Data'!L107&gt;=500,9,IF('Indicator Data'!L107&gt;=240,8,IF('Indicator Data'!L107&gt;=120,7,IF('Indicator Data'!L107&gt;=60,6,IF('Indicator Data'!L107&gt;=20,5,IF('Indicator Data'!L107&gt;=1,4,0))))))))</f>
        <v>0</v>
      </c>
      <c r="AC105" s="6">
        <f t="shared" si="26"/>
        <v>0</v>
      </c>
      <c r="AD105" s="7">
        <f t="shared" si="27"/>
        <v>2.4</v>
      </c>
    </row>
    <row r="106" spans="1:30" s="11" customFormat="1" x14ac:dyDescent="0.25">
      <c r="A106" s="11" t="s">
        <v>423</v>
      </c>
      <c r="B106" s="30" t="s">
        <v>16</v>
      </c>
      <c r="C106" s="30" t="s">
        <v>552</v>
      </c>
      <c r="D106" s="4">
        <f>ROUND(IF('Indicator Data'!G108=0,0,IF(LOG('Indicator Data'!G108)&gt;D$139,10,IF(LOG('Indicator Data'!G108)&lt;D$140,0,10-(D$139-LOG('Indicator Data'!G108))/(D$139-D$140)*10))),1)</f>
        <v>4.4000000000000004</v>
      </c>
      <c r="E106" s="4">
        <f>IF('Indicator Data'!D108="No data","x",ROUND(IF(('Indicator Data'!D108)&gt;E$139,10,IF(('Indicator Data'!D108)&lt;E$140,0,10-(E$139-('Indicator Data'!D108))/(E$139-E$140)*10)),1))</f>
        <v>3.5</v>
      </c>
      <c r="F106" s="58">
        <f>'Indicator Data'!E108/'Indicator Data'!$BC108</f>
        <v>7.2258442243870291E-2</v>
      </c>
      <c r="G106" s="58">
        <f>'Indicator Data'!F108/'Indicator Data'!$BC108</f>
        <v>0</v>
      </c>
      <c r="H106" s="58">
        <f t="shared" si="14"/>
        <v>3.6129221121935146E-2</v>
      </c>
      <c r="I106" s="4">
        <f t="shared" si="15"/>
        <v>0.9</v>
      </c>
      <c r="J106" s="4">
        <f>ROUND(IF('Indicator Data'!I108=0,0,IF(LOG('Indicator Data'!I108)&gt;J$139,10,IF(LOG('Indicator Data'!I108)&lt;J$140,0,10-(J$139-LOG('Indicator Data'!I108))/(J$139-J$140)*10))),1)</f>
        <v>9.4</v>
      </c>
      <c r="K106" s="58">
        <f>'Indicator Data'!G108/'Indicator Data'!$BC108</f>
        <v>1.1955964650050381E-2</v>
      </c>
      <c r="L106" s="58">
        <f>'Indicator Data'!I108/'Indicator Data'!$BD108</f>
        <v>3.633119818022135E-3</v>
      </c>
      <c r="M106" s="4">
        <f t="shared" si="16"/>
        <v>8</v>
      </c>
      <c r="N106" s="4">
        <f t="shared" si="17"/>
        <v>1.2</v>
      </c>
      <c r="O106" s="4">
        <f>ROUND(IF('Indicator Data'!J108=0,0,IF('Indicator Data'!J108&gt;O$139,10,IF('Indicator Data'!J108&lt;O$140,0,10-(O$139-'Indicator Data'!J108)/(O$139-O$140)*10))),1)</f>
        <v>3.1</v>
      </c>
      <c r="P106" s="154">
        <f t="shared" si="18"/>
        <v>7</v>
      </c>
      <c r="Q106" s="154">
        <f t="shared" si="19"/>
        <v>5.0999999999999996</v>
      </c>
      <c r="R106" s="4" t="str">
        <f>IF('Indicator Data'!H108="No data","x",ROUND(IF('Indicator Data'!H108=0,0,IF('Indicator Data'!H108&gt;R$139,10,IF('Indicator Data'!H108&lt;R$140,0,10-(R$139-'Indicator Data'!H108)/(R$139-R$140)*10))),1))</f>
        <v>x</v>
      </c>
      <c r="S106" s="6">
        <f t="shared" si="20"/>
        <v>3.5</v>
      </c>
      <c r="T106" s="6">
        <f t="shared" si="21"/>
        <v>6.5</v>
      </c>
      <c r="U106" s="6">
        <f t="shared" si="22"/>
        <v>0.9</v>
      </c>
      <c r="V106" s="6">
        <f t="shared" si="23"/>
        <v>5.0999999999999996</v>
      </c>
      <c r="W106" s="14">
        <f t="shared" si="24"/>
        <v>4.3</v>
      </c>
      <c r="X106" s="4">
        <f>ROUND(IF('Indicator Data'!M108=0,0,IF('Indicator Data'!M108&gt;X$139,10,IF('Indicator Data'!M108&lt;X$140,0,10-(X$139-'Indicator Data'!M108)/(X$139-X$140)*10))),1)</f>
        <v>6.9</v>
      </c>
      <c r="Y106" s="4">
        <f>ROUND(IF('Indicator Data'!N108=0,0,IF('Indicator Data'!N108&gt;Y$139,10,IF('Indicator Data'!N108&lt;Y$140,0,10-(Y$139-'Indicator Data'!N108)/(Y$139-Y$140)*10))),1)</f>
        <v>1.5</v>
      </c>
      <c r="Z106" s="6">
        <f t="shared" si="25"/>
        <v>4.7</v>
      </c>
      <c r="AA106" s="6">
        <f>IF('Indicator Data'!K108=5,10,IF('Indicator Data'!K108=4,8,IF('Indicator Data'!K108=3,5,IF('Indicator Data'!K108=2,2,IF('Indicator Data'!K108=1,1,0)))))</f>
        <v>0</v>
      </c>
      <c r="AB106" s="194">
        <f>IF('Indicator Data'!L108="No data","x",IF('Indicator Data'!L108&gt;1000,10,IF('Indicator Data'!L108&gt;=500,9,IF('Indicator Data'!L108&gt;=240,8,IF('Indicator Data'!L108&gt;=120,7,IF('Indicator Data'!L108&gt;=60,6,IF('Indicator Data'!L108&gt;=20,5,IF('Indicator Data'!L108&gt;=1,4,0))))))))</f>
        <v>0</v>
      </c>
      <c r="AC106" s="6">
        <f t="shared" si="26"/>
        <v>0</v>
      </c>
      <c r="AD106" s="7">
        <f t="shared" si="27"/>
        <v>2.4</v>
      </c>
    </row>
    <row r="107" spans="1:30" s="11" customFormat="1" x14ac:dyDescent="0.25">
      <c r="A107" s="11" t="s">
        <v>422</v>
      </c>
      <c r="B107" s="30" t="s">
        <v>16</v>
      </c>
      <c r="C107" s="30" t="s">
        <v>551</v>
      </c>
      <c r="D107" s="4">
        <f>ROUND(IF('Indicator Data'!G109=0,0,IF(LOG('Indicator Data'!G109)&gt;D$139,10,IF(LOG('Indicator Data'!G109)&lt;D$140,0,10-(D$139-LOG('Indicator Data'!G109))/(D$139-D$140)*10))),1)</f>
        <v>5.6</v>
      </c>
      <c r="E107" s="4">
        <f>IF('Indicator Data'!D109="No data","x",ROUND(IF(('Indicator Data'!D109)&gt;E$139,10,IF(('Indicator Data'!D109)&lt;E$140,0,10-(E$139-('Indicator Data'!D109))/(E$139-E$140)*10)),1))</f>
        <v>3.3</v>
      </c>
      <c r="F107" s="58">
        <f>'Indicator Data'!E109/'Indicator Data'!$BC109</f>
        <v>0.42483760947226801</v>
      </c>
      <c r="G107" s="58">
        <f>'Indicator Data'!F109/'Indicator Data'!$BC109</f>
        <v>0.37547960628131127</v>
      </c>
      <c r="H107" s="58">
        <f t="shared" si="14"/>
        <v>0.30628870630646182</v>
      </c>
      <c r="I107" s="4">
        <f t="shared" si="15"/>
        <v>7.7</v>
      </c>
      <c r="J107" s="4">
        <f>ROUND(IF('Indicator Data'!I109=0,0,IF(LOG('Indicator Data'!I109)&gt;J$139,10,IF(LOG('Indicator Data'!I109)&lt;J$140,0,10-(J$139-LOG('Indicator Data'!I109))/(J$139-J$140)*10))),1)</f>
        <v>9.4</v>
      </c>
      <c r="K107" s="58">
        <f>'Indicator Data'!G109/'Indicator Data'!$BC109</f>
        <v>6.532410961751973E-3</v>
      </c>
      <c r="L107" s="58">
        <f>'Indicator Data'!I109/'Indicator Data'!$BD109</f>
        <v>3.633119818022135E-3</v>
      </c>
      <c r="M107" s="4">
        <f t="shared" si="16"/>
        <v>4.4000000000000004</v>
      </c>
      <c r="N107" s="4">
        <f t="shared" si="17"/>
        <v>1.2</v>
      </c>
      <c r="O107" s="4">
        <f>ROUND(IF('Indicator Data'!J109=0,0,IF('Indicator Data'!J109&gt;O$139,10,IF('Indicator Data'!J109&lt;O$140,0,10-(O$139-'Indicator Data'!J109)/(O$139-O$140)*10))),1)</f>
        <v>3.1</v>
      </c>
      <c r="P107" s="154">
        <f t="shared" si="18"/>
        <v>7</v>
      </c>
      <c r="Q107" s="154">
        <f t="shared" si="19"/>
        <v>5.0999999999999996</v>
      </c>
      <c r="R107" s="4">
        <f>IF('Indicator Data'!H109="No data","x",ROUND(IF('Indicator Data'!H109=0,0,IF('Indicator Data'!H109&gt;R$139,10,IF('Indicator Data'!H109&lt;R$140,0,10-(R$139-'Indicator Data'!H109)/(R$139-R$140)*10))),1))</f>
        <v>1</v>
      </c>
      <c r="S107" s="6">
        <f t="shared" si="20"/>
        <v>3.3</v>
      </c>
      <c r="T107" s="6">
        <f t="shared" si="21"/>
        <v>5</v>
      </c>
      <c r="U107" s="6">
        <f t="shared" si="22"/>
        <v>7.7</v>
      </c>
      <c r="V107" s="6">
        <f t="shared" si="23"/>
        <v>3.1</v>
      </c>
      <c r="W107" s="14">
        <f t="shared" si="24"/>
        <v>5.0999999999999996</v>
      </c>
      <c r="X107" s="4">
        <f>ROUND(IF('Indicator Data'!M109=0,0,IF('Indicator Data'!M109&gt;X$139,10,IF('Indicator Data'!M109&lt;X$140,0,10-(X$139-'Indicator Data'!M109)/(X$139-X$140)*10))),1)</f>
        <v>6.9</v>
      </c>
      <c r="Y107" s="4">
        <f>ROUND(IF('Indicator Data'!N109=0,0,IF('Indicator Data'!N109&gt;Y$139,10,IF('Indicator Data'!N109&lt;Y$140,0,10-(Y$139-'Indicator Data'!N109)/(Y$139-Y$140)*10))),1)</f>
        <v>1.5</v>
      </c>
      <c r="Z107" s="6">
        <f t="shared" si="25"/>
        <v>4.7</v>
      </c>
      <c r="AA107" s="6">
        <f>IF('Indicator Data'!K109=5,10,IF('Indicator Data'!K109=4,8,IF('Indicator Data'!K109=3,5,IF('Indicator Data'!K109=2,2,IF('Indicator Data'!K109=1,1,0)))))</f>
        <v>0</v>
      </c>
      <c r="AB107" s="194">
        <f>IF('Indicator Data'!L109="No data","x",IF('Indicator Data'!L109&gt;1000,10,IF('Indicator Data'!L109&gt;=500,9,IF('Indicator Data'!L109&gt;=240,8,IF('Indicator Data'!L109&gt;=120,7,IF('Indicator Data'!L109&gt;=60,6,IF('Indicator Data'!L109&gt;=20,5,IF('Indicator Data'!L109&gt;=1,4,0))))))))</f>
        <v>0</v>
      </c>
      <c r="AC107" s="6">
        <f t="shared" si="26"/>
        <v>0</v>
      </c>
      <c r="AD107" s="7">
        <f t="shared" si="27"/>
        <v>2.4</v>
      </c>
    </row>
    <row r="108" spans="1:30" s="11" customFormat="1" x14ac:dyDescent="0.25">
      <c r="A108" s="11" t="s">
        <v>425</v>
      </c>
      <c r="B108" s="30" t="s">
        <v>16</v>
      </c>
      <c r="C108" s="30" t="s">
        <v>554</v>
      </c>
      <c r="D108" s="4">
        <f>ROUND(IF('Indicator Data'!G110=0,0,IF(LOG('Indicator Data'!G110)&gt;D$139,10,IF(LOG('Indicator Data'!G110)&lt;D$140,0,10-(D$139-LOG('Indicator Data'!G110))/(D$139-D$140)*10))),1)</f>
        <v>2.4</v>
      </c>
      <c r="E108" s="4">
        <f>IF('Indicator Data'!D110="No data","x",ROUND(IF(('Indicator Data'!D110)&gt;E$139,10,IF(('Indicator Data'!D110)&lt;E$140,0,10-(E$139-('Indicator Data'!D110))/(E$139-E$140)*10)),1))</f>
        <v>3.3</v>
      </c>
      <c r="F108" s="58">
        <f>'Indicator Data'!E110/'Indicator Data'!$BC110</f>
        <v>0.4484525444248042</v>
      </c>
      <c r="G108" s="58">
        <f>'Indicator Data'!F110/'Indicator Data'!$BC110</f>
        <v>0.19348057029384205</v>
      </c>
      <c r="H108" s="58">
        <f t="shared" si="14"/>
        <v>0.27259641478586261</v>
      </c>
      <c r="I108" s="4">
        <f t="shared" si="15"/>
        <v>6.8</v>
      </c>
      <c r="J108" s="4">
        <f>ROUND(IF('Indicator Data'!I110=0,0,IF(LOG('Indicator Data'!I110)&gt;J$139,10,IF(LOG('Indicator Data'!I110)&lt;J$140,0,10-(J$139-LOG('Indicator Data'!I110))/(J$139-J$140)*10))),1)</f>
        <v>9.4</v>
      </c>
      <c r="K108" s="58">
        <f>'Indicator Data'!G110/'Indicator Data'!$BC110</f>
        <v>5.4871567980021825E-4</v>
      </c>
      <c r="L108" s="58">
        <f>'Indicator Data'!I110/'Indicator Data'!$BD110</f>
        <v>3.633119818022135E-3</v>
      </c>
      <c r="M108" s="4">
        <f t="shared" si="16"/>
        <v>0.4</v>
      </c>
      <c r="N108" s="4">
        <f t="shared" si="17"/>
        <v>1.2</v>
      </c>
      <c r="O108" s="4">
        <f>ROUND(IF('Indicator Data'!J110=0,0,IF('Indicator Data'!J110&gt;O$139,10,IF('Indicator Data'!J110&lt;O$140,0,10-(O$139-'Indicator Data'!J110)/(O$139-O$140)*10))),1)</f>
        <v>3.1</v>
      </c>
      <c r="P108" s="154">
        <f t="shared" si="18"/>
        <v>7</v>
      </c>
      <c r="Q108" s="154">
        <f t="shared" si="19"/>
        <v>5.0999999999999996</v>
      </c>
      <c r="R108" s="4">
        <f>IF('Indicator Data'!H110="No data","x",ROUND(IF('Indicator Data'!H110=0,0,IF('Indicator Data'!H110&gt;R$139,10,IF('Indicator Data'!H110&lt;R$140,0,10-(R$139-'Indicator Data'!H110)/(R$139-R$140)*10))),1))</f>
        <v>6.3</v>
      </c>
      <c r="S108" s="6">
        <f t="shared" si="20"/>
        <v>3.3</v>
      </c>
      <c r="T108" s="6">
        <f t="shared" si="21"/>
        <v>1.5</v>
      </c>
      <c r="U108" s="6">
        <f t="shared" si="22"/>
        <v>6.8</v>
      </c>
      <c r="V108" s="6">
        <f t="shared" si="23"/>
        <v>5.7</v>
      </c>
      <c r="W108" s="14">
        <f t="shared" si="24"/>
        <v>4.5999999999999996</v>
      </c>
      <c r="X108" s="4">
        <f>ROUND(IF('Indicator Data'!M110=0,0,IF('Indicator Data'!M110&gt;X$139,10,IF('Indicator Data'!M110&lt;X$140,0,10-(X$139-'Indicator Data'!M110)/(X$139-X$140)*10))),1)</f>
        <v>6.9</v>
      </c>
      <c r="Y108" s="4">
        <f>ROUND(IF('Indicator Data'!N110=0,0,IF('Indicator Data'!N110&gt;Y$139,10,IF('Indicator Data'!N110&lt;Y$140,0,10-(Y$139-'Indicator Data'!N110)/(Y$139-Y$140)*10))),1)</f>
        <v>1.5</v>
      </c>
      <c r="Z108" s="6">
        <f t="shared" si="25"/>
        <v>4.7</v>
      </c>
      <c r="AA108" s="6">
        <f>IF('Indicator Data'!K110=5,10,IF('Indicator Data'!K110=4,8,IF('Indicator Data'!K110=3,5,IF('Indicator Data'!K110=2,2,IF('Indicator Data'!K110=1,1,0)))))</f>
        <v>0</v>
      </c>
      <c r="AB108" s="194">
        <f>IF('Indicator Data'!L110="No data","x",IF('Indicator Data'!L110&gt;1000,10,IF('Indicator Data'!L110&gt;=500,9,IF('Indicator Data'!L110&gt;=240,8,IF('Indicator Data'!L110&gt;=120,7,IF('Indicator Data'!L110&gt;=60,6,IF('Indicator Data'!L110&gt;=20,5,IF('Indicator Data'!L110&gt;=1,4,0))))))))</f>
        <v>0</v>
      </c>
      <c r="AC108" s="6">
        <f t="shared" si="26"/>
        <v>0</v>
      </c>
      <c r="AD108" s="7">
        <f t="shared" si="27"/>
        <v>2.4</v>
      </c>
    </row>
    <row r="109" spans="1:30" s="11" customFormat="1" x14ac:dyDescent="0.25">
      <c r="A109" s="11" t="s">
        <v>426</v>
      </c>
      <c r="B109" s="30" t="s">
        <v>16</v>
      </c>
      <c r="C109" s="30" t="s">
        <v>555</v>
      </c>
      <c r="D109" s="4">
        <f>ROUND(IF('Indicator Data'!G111=0,0,IF(LOG('Indicator Data'!G111)&gt;D$139,10,IF(LOG('Indicator Data'!G111)&lt;D$140,0,10-(D$139-LOG('Indicator Data'!G111))/(D$139-D$140)*10))),1)</f>
        <v>5.7</v>
      </c>
      <c r="E109" s="4">
        <f>IF('Indicator Data'!D111="No data","x",ROUND(IF(('Indicator Data'!D111)&gt;E$139,10,IF(('Indicator Data'!D111)&lt;E$140,0,10-(E$139-('Indicator Data'!D111))/(E$139-E$140)*10)),1))</f>
        <v>5</v>
      </c>
      <c r="F109" s="58">
        <f>'Indicator Data'!E111/'Indicator Data'!$BC111</f>
        <v>0.59196658558934212</v>
      </c>
      <c r="G109" s="58">
        <f>'Indicator Data'!F111/'Indicator Data'!$BC111</f>
        <v>0.20434269691592183</v>
      </c>
      <c r="H109" s="58">
        <f t="shared" si="14"/>
        <v>0.34706896702365153</v>
      </c>
      <c r="I109" s="4">
        <f t="shared" si="15"/>
        <v>8.6999999999999993</v>
      </c>
      <c r="J109" s="4">
        <f>ROUND(IF('Indicator Data'!I111=0,0,IF(LOG('Indicator Data'!I111)&gt;J$139,10,IF(LOG('Indicator Data'!I111)&lt;J$140,0,10-(J$139-LOG('Indicator Data'!I111))/(J$139-J$140)*10))),1)</f>
        <v>9.4</v>
      </c>
      <c r="K109" s="58">
        <f>'Indicator Data'!G111/'Indicator Data'!$BC111</f>
        <v>8.329093423637926E-3</v>
      </c>
      <c r="L109" s="58">
        <f>'Indicator Data'!I111/'Indicator Data'!$BD111</f>
        <v>3.633119818022135E-3</v>
      </c>
      <c r="M109" s="4">
        <f t="shared" si="16"/>
        <v>5.6</v>
      </c>
      <c r="N109" s="4">
        <f t="shared" si="17"/>
        <v>1.2</v>
      </c>
      <c r="O109" s="4">
        <f>ROUND(IF('Indicator Data'!J111=0,0,IF('Indicator Data'!J111&gt;O$139,10,IF('Indicator Data'!J111&lt;O$140,0,10-(O$139-'Indicator Data'!J111)/(O$139-O$140)*10))),1)</f>
        <v>3.1</v>
      </c>
      <c r="P109" s="154">
        <f t="shared" si="18"/>
        <v>7</v>
      </c>
      <c r="Q109" s="154">
        <f t="shared" si="19"/>
        <v>5.0999999999999996</v>
      </c>
      <c r="R109" s="4">
        <f>IF('Indicator Data'!H111="No data","x",ROUND(IF('Indicator Data'!H111=0,0,IF('Indicator Data'!H111&gt;R$139,10,IF('Indicator Data'!H111&lt;R$140,0,10-(R$139-'Indicator Data'!H111)/(R$139-R$140)*10))),1))</f>
        <v>5.3</v>
      </c>
      <c r="S109" s="6">
        <f t="shared" si="20"/>
        <v>5</v>
      </c>
      <c r="T109" s="6">
        <f t="shared" si="21"/>
        <v>5.7</v>
      </c>
      <c r="U109" s="6">
        <f t="shared" si="22"/>
        <v>8.6999999999999993</v>
      </c>
      <c r="V109" s="6">
        <f t="shared" si="23"/>
        <v>5.2</v>
      </c>
      <c r="W109" s="14">
        <f t="shared" si="24"/>
        <v>6.5</v>
      </c>
      <c r="X109" s="4">
        <f>ROUND(IF('Indicator Data'!M111=0,0,IF('Indicator Data'!M111&gt;X$139,10,IF('Indicator Data'!M111&lt;X$140,0,10-(X$139-'Indicator Data'!M111)/(X$139-X$140)*10))),1)</f>
        <v>6.9</v>
      </c>
      <c r="Y109" s="4">
        <f>ROUND(IF('Indicator Data'!N111=0,0,IF('Indicator Data'!N111&gt;Y$139,10,IF('Indicator Data'!N111&lt;Y$140,0,10-(Y$139-'Indicator Data'!N111)/(Y$139-Y$140)*10))),1)</f>
        <v>1.5</v>
      </c>
      <c r="Z109" s="6">
        <f t="shared" si="25"/>
        <v>4.7</v>
      </c>
      <c r="AA109" s="6">
        <f>IF('Indicator Data'!K111=5,10,IF('Indicator Data'!K111=4,8,IF('Indicator Data'!K111=3,5,IF('Indicator Data'!K111=2,2,IF('Indicator Data'!K111=1,1,0)))))</f>
        <v>0</v>
      </c>
      <c r="AB109" s="194">
        <f>IF('Indicator Data'!L111="No data","x",IF('Indicator Data'!L111&gt;1000,10,IF('Indicator Data'!L111&gt;=500,9,IF('Indicator Data'!L111&gt;=240,8,IF('Indicator Data'!L111&gt;=120,7,IF('Indicator Data'!L111&gt;=60,6,IF('Indicator Data'!L111&gt;=20,5,IF('Indicator Data'!L111&gt;=1,4,0))))))))</f>
        <v>0</v>
      </c>
      <c r="AC109" s="6">
        <f t="shared" si="26"/>
        <v>0</v>
      </c>
      <c r="AD109" s="7">
        <f t="shared" si="27"/>
        <v>2.4</v>
      </c>
    </row>
    <row r="110" spans="1:30" s="11" customFormat="1" x14ac:dyDescent="0.25">
      <c r="A110" s="11" t="s">
        <v>428</v>
      </c>
      <c r="B110" s="30" t="s">
        <v>16</v>
      </c>
      <c r="C110" s="30" t="s">
        <v>557</v>
      </c>
      <c r="D110" s="4">
        <f>ROUND(IF('Indicator Data'!G112=0,0,IF(LOG('Indicator Data'!G112)&gt;D$139,10,IF(LOG('Indicator Data'!G112)&lt;D$140,0,10-(D$139-LOG('Indicator Data'!G112))/(D$139-D$140)*10))),1)</f>
        <v>7.7</v>
      </c>
      <c r="E110" s="4">
        <f>IF('Indicator Data'!D112="No data","x",ROUND(IF(('Indicator Data'!D112)&gt;E$139,10,IF(('Indicator Data'!D112)&lt;E$140,0,10-(E$139-('Indicator Data'!D112))/(E$139-E$140)*10)),1))</f>
        <v>3.3</v>
      </c>
      <c r="F110" s="58">
        <f>'Indicator Data'!E112/'Indicator Data'!$BC112</f>
        <v>3.3220976318592096E-2</v>
      </c>
      <c r="G110" s="58">
        <f>'Indicator Data'!F112/'Indicator Data'!$BC112</f>
        <v>0.41958378487147707</v>
      </c>
      <c r="H110" s="58">
        <f t="shared" si="14"/>
        <v>0.12150643437716532</v>
      </c>
      <c r="I110" s="4">
        <f t="shared" si="15"/>
        <v>3</v>
      </c>
      <c r="J110" s="4">
        <f>ROUND(IF('Indicator Data'!I112=0,0,IF(LOG('Indicator Data'!I112)&gt;J$139,10,IF(LOG('Indicator Data'!I112)&lt;J$140,0,10-(J$139-LOG('Indicator Data'!I112))/(J$139-J$140)*10))),1)</f>
        <v>9.4</v>
      </c>
      <c r="K110" s="58">
        <f>'Indicator Data'!G112/'Indicator Data'!$BC112</f>
        <v>2.0684333932434597E-2</v>
      </c>
      <c r="L110" s="58">
        <f>'Indicator Data'!I112/'Indicator Data'!$BD112</f>
        <v>3.633119818022135E-3</v>
      </c>
      <c r="M110" s="4">
        <f t="shared" si="16"/>
        <v>10</v>
      </c>
      <c r="N110" s="4">
        <f t="shared" si="17"/>
        <v>1.2</v>
      </c>
      <c r="O110" s="4">
        <f>ROUND(IF('Indicator Data'!J112=0,0,IF('Indicator Data'!J112&gt;O$139,10,IF('Indicator Data'!J112&lt;O$140,0,10-(O$139-'Indicator Data'!J112)/(O$139-O$140)*10))),1)</f>
        <v>3.1</v>
      </c>
      <c r="P110" s="154">
        <f t="shared" si="18"/>
        <v>7</v>
      </c>
      <c r="Q110" s="154">
        <f t="shared" si="19"/>
        <v>5.0999999999999996</v>
      </c>
      <c r="R110" s="4">
        <f>IF('Indicator Data'!H112="No data","x",ROUND(IF('Indicator Data'!H112=0,0,IF('Indicator Data'!H112&gt;R$139,10,IF('Indicator Data'!H112&lt;R$140,0,10-(R$139-'Indicator Data'!H112)/(R$139-R$140)*10))),1))</f>
        <v>6.3</v>
      </c>
      <c r="S110" s="6">
        <f t="shared" si="20"/>
        <v>3.3</v>
      </c>
      <c r="T110" s="6">
        <f t="shared" si="21"/>
        <v>9.1999999999999993</v>
      </c>
      <c r="U110" s="6">
        <f t="shared" si="22"/>
        <v>3</v>
      </c>
      <c r="V110" s="6">
        <f t="shared" si="23"/>
        <v>5.7</v>
      </c>
      <c r="W110" s="14">
        <f t="shared" si="24"/>
        <v>6.1</v>
      </c>
      <c r="X110" s="4">
        <f>ROUND(IF('Indicator Data'!M112=0,0,IF('Indicator Data'!M112&gt;X$139,10,IF('Indicator Data'!M112&lt;X$140,0,10-(X$139-'Indicator Data'!M112)/(X$139-X$140)*10))),1)</f>
        <v>6.9</v>
      </c>
      <c r="Y110" s="4">
        <f>ROUND(IF('Indicator Data'!N112=0,0,IF('Indicator Data'!N112&gt;Y$139,10,IF('Indicator Data'!N112&lt;Y$140,0,10-(Y$139-'Indicator Data'!N112)/(Y$139-Y$140)*10))),1)</f>
        <v>1.5</v>
      </c>
      <c r="Z110" s="6">
        <f t="shared" si="25"/>
        <v>4.7</v>
      </c>
      <c r="AA110" s="6">
        <f>IF('Indicator Data'!K112=5,10,IF('Indicator Data'!K112=4,8,IF('Indicator Data'!K112=3,5,IF('Indicator Data'!K112=2,2,IF('Indicator Data'!K112=1,1,0)))))</f>
        <v>0</v>
      </c>
      <c r="AB110" s="194">
        <f>IF('Indicator Data'!L112="No data","x",IF('Indicator Data'!L112&gt;1000,10,IF('Indicator Data'!L112&gt;=500,9,IF('Indicator Data'!L112&gt;=240,8,IF('Indicator Data'!L112&gt;=120,7,IF('Indicator Data'!L112&gt;=60,6,IF('Indicator Data'!L112&gt;=20,5,IF('Indicator Data'!L112&gt;=1,4,0))))))))</f>
        <v>4</v>
      </c>
      <c r="AC110" s="6">
        <f t="shared" si="26"/>
        <v>4</v>
      </c>
      <c r="AD110" s="7">
        <f t="shared" si="27"/>
        <v>4.4000000000000004</v>
      </c>
    </row>
    <row r="111" spans="1:30" s="11" customFormat="1" x14ac:dyDescent="0.25">
      <c r="A111" s="11" t="s">
        <v>427</v>
      </c>
      <c r="B111" s="30" t="s">
        <v>16</v>
      </c>
      <c r="C111" s="30" t="s">
        <v>556</v>
      </c>
      <c r="D111" s="4">
        <f>ROUND(IF('Indicator Data'!G113=0,0,IF(LOG('Indicator Data'!G113)&gt;D$139,10,IF(LOG('Indicator Data'!G113)&lt;D$140,0,10-(D$139-LOG('Indicator Data'!G113))/(D$139-D$140)*10))),1)</f>
        <v>4</v>
      </c>
      <c r="E111" s="4">
        <f>IF('Indicator Data'!D113="No data","x",ROUND(IF(('Indicator Data'!D113)&gt;E$139,10,IF(('Indicator Data'!D113)&lt;E$140,0,10-(E$139-('Indicator Data'!D113))/(E$139-E$140)*10)),1))</f>
        <v>3</v>
      </c>
      <c r="F111" s="58">
        <f>'Indicator Data'!E113/'Indicator Data'!$BC113</f>
        <v>0.47996398869312518</v>
      </c>
      <c r="G111" s="58">
        <f>'Indicator Data'!F113/'Indicator Data'!$BC113</f>
        <v>0.19054596901605084</v>
      </c>
      <c r="H111" s="58">
        <f t="shared" si="14"/>
        <v>0.28761848660057532</v>
      </c>
      <c r="I111" s="4">
        <f t="shared" si="15"/>
        <v>7.2</v>
      </c>
      <c r="J111" s="4">
        <f>ROUND(IF('Indicator Data'!I113=0,0,IF(LOG('Indicator Data'!I113)&gt;J$139,10,IF(LOG('Indicator Data'!I113)&lt;J$140,0,10-(J$139-LOG('Indicator Data'!I113))/(J$139-J$140)*10))),1)</f>
        <v>9.4</v>
      </c>
      <c r="K111" s="58">
        <f>'Indicator Data'!G113/'Indicator Data'!$BC113</f>
        <v>3.1289741181060073E-3</v>
      </c>
      <c r="L111" s="58">
        <f>'Indicator Data'!I113/'Indicator Data'!$BD113</f>
        <v>3.633119818022135E-3</v>
      </c>
      <c r="M111" s="4">
        <f t="shared" si="16"/>
        <v>2.1</v>
      </c>
      <c r="N111" s="4">
        <f t="shared" si="17"/>
        <v>1.2</v>
      </c>
      <c r="O111" s="4">
        <f>ROUND(IF('Indicator Data'!J113=0,0,IF('Indicator Data'!J113&gt;O$139,10,IF('Indicator Data'!J113&lt;O$140,0,10-(O$139-'Indicator Data'!J113)/(O$139-O$140)*10))),1)</f>
        <v>3.1</v>
      </c>
      <c r="P111" s="154">
        <f t="shared" si="18"/>
        <v>7</v>
      </c>
      <c r="Q111" s="154">
        <f t="shared" si="19"/>
        <v>5.0999999999999996</v>
      </c>
      <c r="R111" s="4" t="str">
        <f>IF('Indicator Data'!H113="No data","x",ROUND(IF('Indicator Data'!H113=0,0,IF('Indicator Data'!H113&gt;R$139,10,IF('Indicator Data'!H113&lt;R$140,0,10-(R$139-'Indicator Data'!H113)/(R$139-R$140)*10))),1))</f>
        <v>x</v>
      </c>
      <c r="S111" s="6">
        <f t="shared" si="20"/>
        <v>3</v>
      </c>
      <c r="T111" s="6">
        <f t="shared" si="21"/>
        <v>3.1</v>
      </c>
      <c r="U111" s="6">
        <f t="shared" si="22"/>
        <v>7.2</v>
      </c>
      <c r="V111" s="6">
        <f t="shared" si="23"/>
        <v>5.0999999999999996</v>
      </c>
      <c r="W111" s="14">
        <f t="shared" si="24"/>
        <v>4.9000000000000004</v>
      </c>
      <c r="X111" s="4">
        <f>ROUND(IF('Indicator Data'!M113=0,0,IF('Indicator Data'!M113&gt;X$139,10,IF('Indicator Data'!M113&lt;X$140,0,10-(X$139-'Indicator Data'!M113)/(X$139-X$140)*10))),1)</f>
        <v>6.9</v>
      </c>
      <c r="Y111" s="4">
        <f>ROUND(IF('Indicator Data'!N113=0,0,IF('Indicator Data'!N113&gt;Y$139,10,IF('Indicator Data'!N113&lt;Y$140,0,10-(Y$139-'Indicator Data'!N113)/(Y$139-Y$140)*10))),1)</f>
        <v>1.5</v>
      </c>
      <c r="Z111" s="6">
        <f t="shared" si="25"/>
        <v>4.7</v>
      </c>
      <c r="AA111" s="6">
        <f>IF('Indicator Data'!K113=5,10,IF('Indicator Data'!K113=4,8,IF('Indicator Data'!K113=3,5,IF('Indicator Data'!K113=2,2,IF('Indicator Data'!K113=1,1,0)))))</f>
        <v>0</v>
      </c>
      <c r="AB111" s="194">
        <f>IF('Indicator Data'!L113="No data","x",IF('Indicator Data'!L113&gt;1000,10,IF('Indicator Data'!L113&gt;=500,9,IF('Indicator Data'!L113&gt;=240,8,IF('Indicator Data'!L113&gt;=120,7,IF('Indicator Data'!L113&gt;=60,6,IF('Indicator Data'!L113&gt;=20,5,IF('Indicator Data'!L113&gt;=1,4,0))))))))</f>
        <v>4</v>
      </c>
      <c r="AC111" s="6">
        <f t="shared" si="26"/>
        <v>4</v>
      </c>
      <c r="AD111" s="7">
        <f t="shared" si="27"/>
        <v>4.4000000000000004</v>
      </c>
    </row>
    <row r="112" spans="1:30" s="11" customFormat="1" x14ac:dyDescent="0.25">
      <c r="A112" s="11" t="s">
        <v>429</v>
      </c>
      <c r="B112" s="30" t="s">
        <v>16</v>
      </c>
      <c r="C112" s="30" t="s">
        <v>558</v>
      </c>
      <c r="D112" s="4">
        <f>ROUND(IF('Indicator Data'!G114=0,0,IF(LOG('Indicator Data'!G114)&gt;D$139,10,IF(LOG('Indicator Data'!G114)&lt;D$140,0,10-(D$139-LOG('Indicator Data'!G114))/(D$139-D$140)*10))),1)</f>
        <v>4.8</v>
      </c>
      <c r="E112" s="4">
        <f>IF('Indicator Data'!D114="No data","x",ROUND(IF(('Indicator Data'!D114)&gt;E$139,10,IF(('Indicator Data'!D114)&lt;E$140,0,10-(E$139-('Indicator Data'!D114))/(E$139-E$140)*10)),1))</f>
        <v>4.5999999999999996</v>
      </c>
      <c r="F112" s="58">
        <f>'Indicator Data'!E114/'Indicator Data'!$BC114</f>
        <v>0.29782153687935564</v>
      </c>
      <c r="G112" s="58">
        <f>'Indicator Data'!F114/'Indicator Data'!$BC114</f>
        <v>8.8333787118029909E-3</v>
      </c>
      <c r="H112" s="58">
        <f t="shared" si="14"/>
        <v>0.15111911311762857</v>
      </c>
      <c r="I112" s="4">
        <f t="shared" si="15"/>
        <v>3.8</v>
      </c>
      <c r="J112" s="4">
        <f>ROUND(IF('Indicator Data'!I114=0,0,IF(LOG('Indicator Data'!I114)&gt;J$139,10,IF(LOG('Indicator Data'!I114)&lt;J$140,0,10-(J$139-LOG('Indicator Data'!I114))/(J$139-J$140)*10))),1)</f>
        <v>9.4</v>
      </c>
      <c r="K112" s="58">
        <f>'Indicator Data'!G114/'Indicator Data'!$BC114</f>
        <v>3.6980205514612796E-3</v>
      </c>
      <c r="L112" s="58">
        <f>'Indicator Data'!I114/'Indicator Data'!$BD114</f>
        <v>3.633119818022135E-3</v>
      </c>
      <c r="M112" s="4">
        <f t="shared" si="16"/>
        <v>2.5</v>
      </c>
      <c r="N112" s="4">
        <f t="shared" si="17"/>
        <v>1.2</v>
      </c>
      <c r="O112" s="4">
        <f>ROUND(IF('Indicator Data'!J114=0,0,IF('Indicator Data'!J114&gt;O$139,10,IF('Indicator Data'!J114&lt;O$140,0,10-(O$139-'Indicator Data'!J114)/(O$139-O$140)*10))),1)</f>
        <v>3.1</v>
      </c>
      <c r="P112" s="154">
        <f t="shared" si="18"/>
        <v>7</v>
      </c>
      <c r="Q112" s="154">
        <f t="shared" si="19"/>
        <v>5.0999999999999996</v>
      </c>
      <c r="R112" s="4">
        <f>IF('Indicator Data'!H114="No data","x",ROUND(IF('Indicator Data'!H114=0,0,IF('Indicator Data'!H114&gt;R$139,10,IF('Indicator Data'!H114&lt;R$140,0,10-(R$139-'Indicator Data'!H114)/(R$139-R$140)*10))),1))</f>
        <v>4.3</v>
      </c>
      <c r="S112" s="6">
        <f t="shared" si="20"/>
        <v>4.5999999999999996</v>
      </c>
      <c r="T112" s="6">
        <f t="shared" si="21"/>
        <v>3.7</v>
      </c>
      <c r="U112" s="6">
        <f t="shared" si="22"/>
        <v>3.8</v>
      </c>
      <c r="V112" s="6">
        <f t="shared" si="23"/>
        <v>4.7</v>
      </c>
      <c r="W112" s="14">
        <f t="shared" si="24"/>
        <v>4.2</v>
      </c>
      <c r="X112" s="4">
        <f>ROUND(IF('Indicator Data'!M114=0,0,IF('Indicator Data'!M114&gt;X$139,10,IF('Indicator Data'!M114&lt;X$140,0,10-(X$139-'Indicator Data'!M114)/(X$139-X$140)*10))),1)</f>
        <v>6.9</v>
      </c>
      <c r="Y112" s="4">
        <f>ROUND(IF('Indicator Data'!N114=0,0,IF('Indicator Data'!N114&gt;Y$139,10,IF('Indicator Data'!N114&lt;Y$140,0,10-(Y$139-'Indicator Data'!N114)/(Y$139-Y$140)*10))),1)</f>
        <v>1.5</v>
      </c>
      <c r="Z112" s="6">
        <f t="shared" si="25"/>
        <v>4.7</v>
      </c>
      <c r="AA112" s="6">
        <f>IF('Indicator Data'!K114=5,10,IF('Indicator Data'!K114=4,8,IF('Indicator Data'!K114=3,5,IF('Indicator Data'!K114=2,2,IF('Indicator Data'!K114=1,1,0)))))</f>
        <v>0</v>
      </c>
      <c r="AB112" s="194">
        <f>IF('Indicator Data'!L114="No data","x",IF('Indicator Data'!L114&gt;1000,10,IF('Indicator Data'!L114&gt;=500,9,IF('Indicator Data'!L114&gt;=240,8,IF('Indicator Data'!L114&gt;=120,7,IF('Indicator Data'!L114&gt;=60,6,IF('Indicator Data'!L114&gt;=20,5,IF('Indicator Data'!L114&gt;=1,4,0))))))))</f>
        <v>0</v>
      </c>
      <c r="AC112" s="6">
        <f t="shared" si="26"/>
        <v>0</v>
      </c>
      <c r="AD112" s="7">
        <f t="shared" si="27"/>
        <v>2.4</v>
      </c>
    </row>
    <row r="113" spans="1:30" s="11" customFormat="1" x14ac:dyDescent="0.25">
      <c r="A113" s="11" t="s">
        <v>430</v>
      </c>
      <c r="B113" s="30" t="s">
        <v>16</v>
      </c>
      <c r="C113" s="30" t="s">
        <v>559</v>
      </c>
      <c r="D113" s="4">
        <f>ROUND(IF('Indicator Data'!G115=0,0,IF(LOG('Indicator Data'!G115)&gt;D$139,10,IF(LOG('Indicator Data'!G115)&lt;D$140,0,10-(D$139-LOG('Indicator Data'!G115))/(D$139-D$140)*10))),1)</f>
        <v>0</v>
      </c>
      <c r="E113" s="4">
        <f>IF('Indicator Data'!D115="No data","x",ROUND(IF(('Indicator Data'!D115)&gt;E$139,10,IF(('Indicator Data'!D115)&lt;E$140,0,10-(E$139-('Indicator Data'!D115))/(E$139-E$140)*10)),1))</f>
        <v>2.1</v>
      </c>
      <c r="F113" s="58">
        <f>'Indicator Data'!E115/'Indicator Data'!$BC115</f>
        <v>0.2346290176652373</v>
      </c>
      <c r="G113" s="58">
        <f>'Indicator Data'!F115/'Indicator Data'!$BC115</f>
        <v>0.21856237524370972</v>
      </c>
      <c r="H113" s="58">
        <f t="shared" si="14"/>
        <v>0.17195510264354608</v>
      </c>
      <c r="I113" s="4">
        <f t="shared" si="15"/>
        <v>4.3</v>
      </c>
      <c r="J113" s="4">
        <f>ROUND(IF('Indicator Data'!I115=0,0,IF(LOG('Indicator Data'!I115)&gt;J$139,10,IF(LOG('Indicator Data'!I115)&lt;J$140,0,10-(J$139-LOG('Indicator Data'!I115))/(J$139-J$140)*10))),1)</f>
        <v>9.4</v>
      </c>
      <c r="K113" s="58">
        <f>'Indicator Data'!G115/'Indicator Data'!$BC115</f>
        <v>1.2179258574017036E-5</v>
      </c>
      <c r="L113" s="58">
        <f>'Indicator Data'!I115/'Indicator Data'!$BD115</f>
        <v>3.633119818022135E-3</v>
      </c>
      <c r="M113" s="4">
        <f t="shared" si="16"/>
        <v>0</v>
      </c>
      <c r="N113" s="4">
        <f t="shared" si="17"/>
        <v>1.2</v>
      </c>
      <c r="O113" s="4">
        <f>ROUND(IF('Indicator Data'!J115=0,0,IF('Indicator Data'!J115&gt;O$139,10,IF('Indicator Data'!J115&lt;O$140,0,10-(O$139-'Indicator Data'!J115)/(O$139-O$140)*10))),1)</f>
        <v>3.1</v>
      </c>
      <c r="P113" s="154">
        <f t="shared" si="18"/>
        <v>7</v>
      </c>
      <c r="Q113" s="154">
        <f t="shared" si="19"/>
        <v>5.0999999999999996</v>
      </c>
      <c r="R113" s="4">
        <f>IF('Indicator Data'!H115="No data","x",ROUND(IF('Indicator Data'!H115=0,0,IF('Indicator Data'!H115&gt;R$139,10,IF('Indicator Data'!H115&lt;R$140,0,10-(R$139-'Indicator Data'!H115)/(R$139-R$140)*10))),1))</f>
        <v>7.3</v>
      </c>
      <c r="S113" s="6">
        <f t="shared" si="20"/>
        <v>2.1</v>
      </c>
      <c r="T113" s="6">
        <f t="shared" si="21"/>
        <v>0</v>
      </c>
      <c r="U113" s="6">
        <f t="shared" si="22"/>
        <v>4.3</v>
      </c>
      <c r="V113" s="6">
        <f t="shared" si="23"/>
        <v>6.2</v>
      </c>
      <c r="W113" s="14">
        <f t="shared" si="24"/>
        <v>3.5</v>
      </c>
      <c r="X113" s="4">
        <f>ROUND(IF('Indicator Data'!M115=0,0,IF('Indicator Data'!M115&gt;X$139,10,IF('Indicator Data'!M115&lt;X$140,0,10-(X$139-'Indicator Data'!M115)/(X$139-X$140)*10))),1)</f>
        <v>6.9</v>
      </c>
      <c r="Y113" s="4">
        <f>ROUND(IF('Indicator Data'!N115=0,0,IF('Indicator Data'!N115&gt;Y$139,10,IF('Indicator Data'!N115&lt;Y$140,0,10-(Y$139-'Indicator Data'!N115)/(Y$139-Y$140)*10))),1)</f>
        <v>1.5</v>
      </c>
      <c r="Z113" s="6">
        <f t="shared" si="25"/>
        <v>4.7</v>
      </c>
      <c r="AA113" s="6">
        <f>IF('Indicator Data'!K115=5,10,IF('Indicator Data'!K115=4,8,IF('Indicator Data'!K115=3,5,IF('Indicator Data'!K115=2,2,IF('Indicator Data'!K115=1,1,0)))))</f>
        <v>0</v>
      </c>
      <c r="AB113" s="194">
        <f>IF('Indicator Data'!L115="No data","x",IF('Indicator Data'!L115&gt;1000,10,IF('Indicator Data'!L115&gt;=500,9,IF('Indicator Data'!L115&gt;=240,8,IF('Indicator Data'!L115&gt;=120,7,IF('Indicator Data'!L115&gt;=60,6,IF('Indicator Data'!L115&gt;=20,5,IF('Indicator Data'!L115&gt;=1,4,0))))))))</f>
        <v>0</v>
      </c>
      <c r="AC113" s="6">
        <f t="shared" si="26"/>
        <v>0</v>
      </c>
      <c r="AD113" s="7">
        <f t="shared" si="27"/>
        <v>2.4</v>
      </c>
    </row>
    <row r="114" spans="1:30" s="11" customFormat="1" x14ac:dyDescent="0.25">
      <c r="A114" s="11" t="s">
        <v>431</v>
      </c>
      <c r="B114" s="30" t="s">
        <v>16</v>
      </c>
      <c r="C114" s="30" t="s">
        <v>560</v>
      </c>
      <c r="D114" s="4">
        <f>ROUND(IF('Indicator Data'!G116=0,0,IF(LOG('Indicator Data'!G116)&gt;D$139,10,IF(LOG('Indicator Data'!G116)&lt;D$140,0,10-(D$139-LOG('Indicator Data'!G116))/(D$139-D$140)*10))),1)</f>
        <v>2.4</v>
      </c>
      <c r="E114" s="4">
        <f>IF('Indicator Data'!D116="No data","x",ROUND(IF(('Indicator Data'!D116)&gt;E$139,10,IF(('Indicator Data'!D116)&lt;E$140,0,10-(E$139-('Indicator Data'!D116))/(E$139-E$140)*10)),1))</f>
        <v>3.3</v>
      </c>
      <c r="F114" s="58">
        <f>'Indicator Data'!E116/'Indicator Data'!$BC116</f>
        <v>0.21068273513554189</v>
      </c>
      <c r="G114" s="58">
        <f>'Indicator Data'!F116/'Indicator Data'!$BC116</f>
        <v>0.14750872718664063</v>
      </c>
      <c r="H114" s="58">
        <f t="shared" si="14"/>
        <v>0.1422185493644311</v>
      </c>
      <c r="I114" s="4">
        <f t="shared" si="15"/>
        <v>3.6</v>
      </c>
      <c r="J114" s="4">
        <f>ROUND(IF('Indicator Data'!I116=0,0,IF(LOG('Indicator Data'!I116)&gt;J$139,10,IF(LOG('Indicator Data'!I116)&lt;J$140,0,10-(J$139-LOG('Indicator Data'!I116))/(J$139-J$140)*10))),1)</f>
        <v>9.4</v>
      </c>
      <c r="K114" s="58">
        <f>'Indicator Data'!G116/'Indicator Data'!$BC116</f>
        <v>8.7536247309201985E-4</v>
      </c>
      <c r="L114" s="58">
        <f>'Indicator Data'!I116/'Indicator Data'!$BD116</f>
        <v>3.633119818022135E-3</v>
      </c>
      <c r="M114" s="4">
        <f t="shared" si="16"/>
        <v>0.6</v>
      </c>
      <c r="N114" s="4">
        <f t="shared" si="17"/>
        <v>1.2</v>
      </c>
      <c r="O114" s="4">
        <f>ROUND(IF('Indicator Data'!J116=0,0,IF('Indicator Data'!J116&gt;O$139,10,IF('Indicator Data'!J116&lt;O$140,0,10-(O$139-'Indicator Data'!J116)/(O$139-O$140)*10))),1)</f>
        <v>3.1</v>
      </c>
      <c r="P114" s="154">
        <f t="shared" si="18"/>
        <v>7</v>
      </c>
      <c r="Q114" s="154">
        <f t="shared" si="19"/>
        <v>5.0999999999999996</v>
      </c>
      <c r="R114" s="4">
        <f>IF('Indicator Data'!H116="No data","x",ROUND(IF('Indicator Data'!H116=0,0,IF('Indicator Data'!H116&gt;R$139,10,IF('Indicator Data'!H116&lt;R$140,0,10-(R$139-'Indicator Data'!H116)/(R$139-R$140)*10))),1))</f>
        <v>2</v>
      </c>
      <c r="S114" s="6">
        <f t="shared" si="20"/>
        <v>3.3</v>
      </c>
      <c r="T114" s="6">
        <f t="shared" si="21"/>
        <v>1.5</v>
      </c>
      <c r="U114" s="6">
        <f t="shared" si="22"/>
        <v>3.6</v>
      </c>
      <c r="V114" s="6">
        <f t="shared" si="23"/>
        <v>3.6</v>
      </c>
      <c r="W114" s="14">
        <f t="shared" si="24"/>
        <v>3</v>
      </c>
      <c r="X114" s="4">
        <f>ROUND(IF('Indicator Data'!M116=0,0,IF('Indicator Data'!M116&gt;X$139,10,IF('Indicator Data'!M116&lt;X$140,0,10-(X$139-'Indicator Data'!M116)/(X$139-X$140)*10))),1)</f>
        <v>6.9</v>
      </c>
      <c r="Y114" s="4">
        <f>ROUND(IF('Indicator Data'!N116=0,0,IF('Indicator Data'!N116&gt;Y$139,10,IF('Indicator Data'!N116&lt;Y$140,0,10-(Y$139-'Indicator Data'!N116)/(Y$139-Y$140)*10))),1)</f>
        <v>1.5</v>
      </c>
      <c r="Z114" s="6">
        <f t="shared" si="25"/>
        <v>4.7</v>
      </c>
      <c r="AA114" s="6">
        <f>IF('Indicator Data'!K116=5,10,IF('Indicator Data'!K116=4,8,IF('Indicator Data'!K116=3,5,IF('Indicator Data'!K116=2,2,IF('Indicator Data'!K116=1,1,0)))))</f>
        <v>5</v>
      </c>
      <c r="AB114" s="194">
        <f>IF('Indicator Data'!L116="No data","x",IF('Indicator Data'!L116&gt;1000,10,IF('Indicator Data'!L116&gt;=500,9,IF('Indicator Data'!L116&gt;=240,8,IF('Indicator Data'!L116&gt;=120,7,IF('Indicator Data'!L116&gt;=60,6,IF('Indicator Data'!L116&gt;=20,5,IF('Indicator Data'!L116&gt;=1,4,0))))))))</f>
        <v>4</v>
      </c>
      <c r="AC114" s="6">
        <f t="shared" si="26"/>
        <v>5</v>
      </c>
      <c r="AD114" s="7">
        <f t="shared" si="27"/>
        <v>4.9000000000000004</v>
      </c>
    </row>
    <row r="115" spans="1:30" s="11" customFormat="1" x14ac:dyDescent="0.25">
      <c r="A115" s="11" t="s">
        <v>433</v>
      </c>
      <c r="B115" s="30" t="s">
        <v>4</v>
      </c>
      <c r="C115" s="30" t="s">
        <v>562</v>
      </c>
      <c r="D115" s="4">
        <f>ROUND(IF('Indicator Data'!G117=0,0,IF(LOG('Indicator Data'!G117)&gt;D$139,10,IF(LOG('Indicator Data'!G117)&lt;D$140,0,10-(D$139-LOG('Indicator Data'!G117))/(D$139-D$140)*10))),1)</f>
        <v>7.1</v>
      </c>
      <c r="E115" s="4">
        <f>IF('Indicator Data'!D117="No data","x",ROUND(IF(('Indicator Data'!D117)&gt;E$139,10,IF(('Indicator Data'!D117)&lt;E$140,0,10-(E$139-('Indicator Data'!D117))/(E$139-E$140)*10)),1))</f>
        <v>5.4</v>
      </c>
      <c r="F115" s="58">
        <f>'Indicator Data'!E117/'Indicator Data'!$BC117</f>
        <v>4.7418336110197912E-3</v>
      </c>
      <c r="G115" s="58">
        <f>'Indicator Data'!F117/'Indicator Data'!$BC117</f>
        <v>0</v>
      </c>
      <c r="H115" s="58">
        <f t="shared" si="14"/>
        <v>2.3709168055098956E-3</v>
      </c>
      <c r="I115" s="4">
        <f t="shared" si="15"/>
        <v>0.1</v>
      </c>
      <c r="J115" s="4">
        <f>ROUND(IF('Indicator Data'!I117=0,0,IF(LOG('Indicator Data'!I117)&gt;J$139,10,IF(LOG('Indicator Data'!I117)&lt;J$140,0,10-(J$139-LOG('Indicator Data'!I117))/(J$139-J$140)*10))),1)</f>
        <v>10</v>
      </c>
      <c r="K115" s="58">
        <f>'Indicator Data'!G117/'Indicator Data'!$BC117</f>
        <v>3.769437725102974E-2</v>
      </c>
      <c r="L115" s="58">
        <f>'Indicator Data'!I117/'Indicator Data'!$BD117</f>
        <v>1.1593736172939649E-2</v>
      </c>
      <c r="M115" s="4">
        <f t="shared" si="16"/>
        <v>10</v>
      </c>
      <c r="N115" s="4">
        <f t="shared" si="17"/>
        <v>3.9</v>
      </c>
      <c r="O115" s="4">
        <f>ROUND(IF('Indicator Data'!J117=0,0,IF('Indicator Data'!J117&gt;O$139,10,IF('Indicator Data'!J117&lt;O$140,0,10-(O$139-'Indicator Data'!J117)/(O$139-O$140)*10))),1)</f>
        <v>5.4</v>
      </c>
      <c r="P115" s="154">
        <f t="shared" si="18"/>
        <v>8.3000000000000007</v>
      </c>
      <c r="Q115" s="154">
        <f t="shared" si="19"/>
        <v>6.9</v>
      </c>
      <c r="R115" s="4">
        <f>IF('Indicator Data'!H117="No data","x",ROUND(IF('Indicator Data'!H117=0,0,IF('Indicator Data'!H117&gt;R$139,10,IF('Indicator Data'!H117&lt;R$140,0,10-(R$139-'Indicator Data'!H117)/(R$139-R$140)*10))),1))</f>
        <v>5.3</v>
      </c>
      <c r="S115" s="6">
        <f t="shared" si="20"/>
        <v>5.4</v>
      </c>
      <c r="T115" s="6">
        <f t="shared" si="21"/>
        <v>9</v>
      </c>
      <c r="U115" s="6">
        <f t="shared" si="22"/>
        <v>0.1</v>
      </c>
      <c r="V115" s="6">
        <f t="shared" si="23"/>
        <v>6.1</v>
      </c>
      <c r="W115" s="14">
        <f t="shared" si="24"/>
        <v>6</v>
      </c>
      <c r="X115" s="4">
        <f>ROUND(IF('Indicator Data'!M117=0,0,IF('Indicator Data'!M117&gt;X$139,10,IF('Indicator Data'!M117&lt;X$140,0,10-(X$139-'Indicator Data'!M117)/(X$139-X$140)*10))),1)</f>
        <v>9.1</v>
      </c>
      <c r="Y115" s="4">
        <f>ROUND(IF('Indicator Data'!N117=0,0,IF('Indicator Data'!N117&gt;Y$139,10,IF('Indicator Data'!N117&lt;Y$140,0,10-(Y$139-'Indicator Data'!N117)/(Y$139-Y$140)*10))),1)</f>
        <v>7.9</v>
      </c>
      <c r="Z115" s="6">
        <f t="shared" si="25"/>
        <v>8.6</v>
      </c>
      <c r="AA115" s="6">
        <f>IF('Indicator Data'!K117=5,10,IF('Indicator Data'!K117=4,8,IF('Indicator Data'!K117=3,5,IF('Indicator Data'!K117=2,2,IF('Indicator Data'!K117=1,1,0)))))</f>
        <v>0</v>
      </c>
      <c r="AB115" s="194">
        <f>IF('Indicator Data'!L117="No data","x",IF('Indicator Data'!L117&gt;1000,10,IF('Indicator Data'!L117&gt;=500,9,IF('Indicator Data'!L117&gt;=240,8,IF('Indicator Data'!L117&gt;=120,7,IF('Indicator Data'!L117&gt;=60,6,IF('Indicator Data'!L117&gt;=20,5,IF('Indicator Data'!L117&gt;=1,4,0))))))))</f>
        <v>0</v>
      </c>
      <c r="AC115" s="6">
        <f t="shared" si="26"/>
        <v>0</v>
      </c>
      <c r="AD115" s="7">
        <f t="shared" si="27"/>
        <v>4.3</v>
      </c>
    </row>
    <row r="116" spans="1:30" s="11" customFormat="1" x14ac:dyDescent="0.25">
      <c r="A116" s="11" t="s">
        <v>432</v>
      </c>
      <c r="B116" s="30" t="s">
        <v>4</v>
      </c>
      <c r="C116" s="30" t="s">
        <v>561</v>
      </c>
      <c r="D116" s="4">
        <f>ROUND(IF('Indicator Data'!G118=0,0,IF(LOG('Indicator Data'!G118)&gt;D$139,10,IF(LOG('Indicator Data'!G118)&lt;D$140,0,10-(D$139-LOG('Indicator Data'!G118))/(D$139-D$140)*10))),1)</f>
        <v>6.9</v>
      </c>
      <c r="E116" s="4">
        <f>IF('Indicator Data'!D118="No data","x",ROUND(IF(('Indicator Data'!D118)&gt;E$139,10,IF(('Indicator Data'!D118)&lt;E$140,0,10-(E$139-('Indicator Data'!D118))/(E$139-E$140)*10)),1))</f>
        <v>4.2</v>
      </c>
      <c r="F116" s="58">
        <f>'Indicator Data'!E118/'Indicator Data'!$BC118</f>
        <v>1.2480896872274529E-2</v>
      </c>
      <c r="G116" s="58">
        <f>'Indicator Data'!F118/'Indicator Data'!$BC118</f>
        <v>0</v>
      </c>
      <c r="H116" s="58">
        <f t="shared" si="14"/>
        <v>6.2404484361372643E-3</v>
      </c>
      <c r="I116" s="4">
        <f t="shared" si="15"/>
        <v>0.2</v>
      </c>
      <c r="J116" s="4">
        <f>ROUND(IF('Indicator Data'!I118=0,0,IF(LOG('Indicator Data'!I118)&gt;J$139,10,IF(LOG('Indicator Data'!I118)&lt;J$140,0,10-(J$139-LOG('Indicator Data'!I118))/(J$139-J$140)*10))),1)</f>
        <v>10</v>
      </c>
      <c r="K116" s="58">
        <f>'Indicator Data'!G118/'Indicator Data'!$BC118</f>
        <v>1.9953905618937621E-2</v>
      </c>
      <c r="L116" s="58">
        <f>'Indicator Data'!I118/'Indicator Data'!$BD118</f>
        <v>1.1593736172939649E-2</v>
      </c>
      <c r="M116" s="4">
        <f t="shared" si="16"/>
        <v>10</v>
      </c>
      <c r="N116" s="4">
        <f t="shared" si="17"/>
        <v>3.9</v>
      </c>
      <c r="O116" s="4">
        <f>ROUND(IF('Indicator Data'!J118=0,0,IF('Indicator Data'!J118&gt;O$139,10,IF('Indicator Data'!J118&lt;O$140,0,10-(O$139-'Indicator Data'!J118)/(O$139-O$140)*10))),1)</f>
        <v>5.4</v>
      </c>
      <c r="P116" s="154">
        <f t="shared" si="18"/>
        <v>8.3000000000000007</v>
      </c>
      <c r="Q116" s="154">
        <f t="shared" si="19"/>
        <v>6.9</v>
      </c>
      <c r="R116" s="4">
        <f>IF('Indicator Data'!H118="No data","x",ROUND(IF('Indicator Data'!H118=0,0,IF('Indicator Data'!H118&gt;R$139,10,IF('Indicator Data'!H118&lt;R$140,0,10-(R$139-'Indicator Data'!H118)/(R$139-R$140)*10))),1))</f>
        <v>4.3</v>
      </c>
      <c r="S116" s="6">
        <f t="shared" si="20"/>
        <v>4.2</v>
      </c>
      <c r="T116" s="6">
        <f t="shared" si="21"/>
        <v>8.9</v>
      </c>
      <c r="U116" s="6">
        <f t="shared" si="22"/>
        <v>0.2</v>
      </c>
      <c r="V116" s="6">
        <f t="shared" si="23"/>
        <v>5.6</v>
      </c>
      <c r="W116" s="14">
        <f t="shared" si="24"/>
        <v>5.6</v>
      </c>
      <c r="X116" s="4">
        <f>ROUND(IF('Indicator Data'!M118=0,0,IF('Indicator Data'!M118&gt;X$139,10,IF('Indicator Data'!M118&lt;X$140,0,10-(X$139-'Indicator Data'!M118)/(X$139-X$140)*10))),1)</f>
        <v>9.1</v>
      </c>
      <c r="Y116" s="4">
        <f>ROUND(IF('Indicator Data'!N118=0,0,IF('Indicator Data'!N118&gt;Y$139,10,IF('Indicator Data'!N118&lt;Y$140,0,10-(Y$139-'Indicator Data'!N118)/(Y$139-Y$140)*10))),1)</f>
        <v>7.9</v>
      </c>
      <c r="Z116" s="6">
        <f t="shared" si="25"/>
        <v>8.6</v>
      </c>
      <c r="AA116" s="6">
        <f>IF('Indicator Data'!K118=5,10,IF('Indicator Data'!K118=4,8,IF('Indicator Data'!K118=3,5,IF('Indicator Data'!K118=2,2,IF('Indicator Data'!K118=1,1,0)))))</f>
        <v>0</v>
      </c>
      <c r="AB116" s="194">
        <f>IF('Indicator Data'!L118="No data","x",IF('Indicator Data'!L118&gt;1000,10,IF('Indicator Data'!L118&gt;=500,9,IF('Indicator Data'!L118&gt;=240,8,IF('Indicator Data'!L118&gt;=120,7,IF('Indicator Data'!L118&gt;=60,6,IF('Indicator Data'!L118&gt;=20,5,IF('Indicator Data'!L118&gt;=1,4,0))))))))</f>
        <v>0</v>
      </c>
      <c r="AC116" s="6">
        <f t="shared" si="26"/>
        <v>0</v>
      </c>
      <c r="AD116" s="7">
        <f t="shared" si="27"/>
        <v>4.3</v>
      </c>
    </row>
    <row r="117" spans="1:30" s="11" customFormat="1" x14ac:dyDescent="0.25">
      <c r="A117" s="11" t="s">
        <v>434</v>
      </c>
      <c r="B117" s="30" t="s">
        <v>4</v>
      </c>
      <c r="C117" s="30" t="s">
        <v>563</v>
      </c>
      <c r="D117" s="4">
        <f>ROUND(IF('Indicator Data'!G119=0,0,IF(LOG('Indicator Data'!G119)&gt;D$139,10,IF(LOG('Indicator Data'!G119)&lt;D$140,0,10-(D$139-LOG('Indicator Data'!G119))/(D$139-D$140)*10))),1)</f>
        <v>0</v>
      </c>
      <c r="E117" s="4">
        <f>IF('Indicator Data'!D119="No data","x",ROUND(IF(('Indicator Data'!D119)&gt;E$139,10,IF(('Indicator Data'!D119)&lt;E$140,0,10-(E$139-('Indicator Data'!D119))/(E$139-E$140)*10)),1))</f>
        <v>0</v>
      </c>
      <c r="F117" s="58">
        <f>'Indicator Data'!E119/'Indicator Data'!$BC119</f>
        <v>0</v>
      </c>
      <c r="G117" s="58">
        <f>'Indicator Data'!F119/'Indicator Data'!$BC119</f>
        <v>0</v>
      </c>
      <c r="H117" s="58">
        <f t="shared" si="14"/>
        <v>0</v>
      </c>
      <c r="I117" s="4">
        <f t="shared" si="15"/>
        <v>0</v>
      </c>
      <c r="J117" s="4">
        <f>ROUND(IF('Indicator Data'!I119=0,0,IF(LOG('Indicator Data'!I119)&gt;J$139,10,IF(LOG('Indicator Data'!I119)&lt;J$140,0,10-(J$139-LOG('Indicator Data'!I119))/(J$139-J$140)*10))),1)</f>
        <v>10</v>
      </c>
      <c r="K117" s="58">
        <f>'Indicator Data'!G119/'Indicator Data'!$BC119</f>
        <v>7.4023388572028539E-7</v>
      </c>
      <c r="L117" s="58">
        <f>'Indicator Data'!I119/'Indicator Data'!$BD119</f>
        <v>1.1593736172939649E-2</v>
      </c>
      <c r="M117" s="4">
        <f t="shared" si="16"/>
        <v>0</v>
      </c>
      <c r="N117" s="4">
        <f t="shared" si="17"/>
        <v>3.9</v>
      </c>
      <c r="O117" s="4">
        <f>ROUND(IF('Indicator Data'!J119=0,0,IF('Indicator Data'!J119&gt;O$139,10,IF('Indicator Data'!J119&lt;O$140,0,10-(O$139-'Indicator Data'!J119)/(O$139-O$140)*10))),1)</f>
        <v>5.4</v>
      </c>
      <c r="P117" s="154">
        <f t="shared" si="18"/>
        <v>8.3000000000000007</v>
      </c>
      <c r="Q117" s="154">
        <f t="shared" si="19"/>
        <v>6.9</v>
      </c>
      <c r="R117" s="4" t="str">
        <f>IF('Indicator Data'!H119="No data","x",ROUND(IF('Indicator Data'!H119=0,0,IF('Indicator Data'!H119&gt;R$139,10,IF('Indicator Data'!H119&lt;R$140,0,10-(R$139-'Indicator Data'!H119)/(R$139-R$140)*10))),1))</f>
        <v>x</v>
      </c>
      <c r="S117" s="6">
        <f t="shared" si="20"/>
        <v>0</v>
      </c>
      <c r="T117" s="6">
        <f t="shared" si="21"/>
        <v>0</v>
      </c>
      <c r="U117" s="6">
        <f t="shared" si="22"/>
        <v>0</v>
      </c>
      <c r="V117" s="6">
        <f t="shared" si="23"/>
        <v>6.9</v>
      </c>
      <c r="W117" s="14">
        <f t="shared" si="24"/>
        <v>2.4</v>
      </c>
      <c r="X117" s="4">
        <f>ROUND(IF('Indicator Data'!M119=0,0,IF('Indicator Data'!M119&gt;X$139,10,IF('Indicator Data'!M119&lt;X$140,0,10-(X$139-'Indicator Data'!M119)/(X$139-X$140)*10))),1)</f>
        <v>9.1</v>
      </c>
      <c r="Y117" s="4">
        <f>ROUND(IF('Indicator Data'!N119=0,0,IF('Indicator Data'!N119&gt;Y$139,10,IF('Indicator Data'!N119&lt;Y$140,0,10-(Y$139-'Indicator Data'!N119)/(Y$139-Y$140)*10))),1)</f>
        <v>7.9</v>
      </c>
      <c r="Z117" s="6">
        <f t="shared" si="25"/>
        <v>8.6</v>
      </c>
      <c r="AA117" s="6">
        <f>IF('Indicator Data'!K119=5,10,IF('Indicator Data'!K119=4,8,IF('Indicator Data'!K119=3,5,IF('Indicator Data'!K119=2,2,IF('Indicator Data'!K119=1,1,0)))))</f>
        <v>0</v>
      </c>
      <c r="AB117" s="194">
        <f>IF('Indicator Data'!L119="No data","x",IF('Indicator Data'!L119&gt;1000,10,IF('Indicator Data'!L119&gt;=500,9,IF('Indicator Data'!L119&gt;=240,8,IF('Indicator Data'!L119&gt;=120,7,IF('Indicator Data'!L119&gt;=60,6,IF('Indicator Data'!L119&gt;=20,5,IF('Indicator Data'!L119&gt;=1,4,0))))))))</f>
        <v>0</v>
      </c>
      <c r="AC117" s="6">
        <f t="shared" si="26"/>
        <v>0</v>
      </c>
      <c r="AD117" s="7">
        <f t="shared" si="27"/>
        <v>4.3</v>
      </c>
    </row>
    <row r="118" spans="1:30" s="11" customFormat="1" x14ac:dyDescent="0.25">
      <c r="A118" s="11" t="s">
        <v>435</v>
      </c>
      <c r="B118" s="30" t="s">
        <v>4</v>
      </c>
      <c r="C118" s="30" t="s">
        <v>564</v>
      </c>
      <c r="D118" s="4">
        <f>ROUND(IF('Indicator Data'!G120=0,0,IF(LOG('Indicator Data'!G120)&gt;D$139,10,IF(LOG('Indicator Data'!G120)&lt;D$140,0,10-(D$139-LOG('Indicator Data'!G120))/(D$139-D$140)*10))),1)</f>
        <v>5.9</v>
      </c>
      <c r="E118" s="4">
        <f>IF('Indicator Data'!D120="No data","x",ROUND(IF(('Indicator Data'!D120)&gt;E$139,10,IF(('Indicator Data'!D120)&lt;E$140,0,10-(E$139-('Indicator Data'!D120))/(E$139-E$140)*10)),1))</f>
        <v>0.8</v>
      </c>
      <c r="F118" s="58">
        <f>'Indicator Data'!E120/'Indicator Data'!$BC120</f>
        <v>2.4208143173321796E-2</v>
      </c>
      <c r="G118" s="58">
        <f>'Indicator Data'!F120/'Indicator Data'!$BC120</f>
        <v>9.797794898325822E-2</v>
      </c>
      <c r="H118" s="58">
        <f t="shared" si="14"/>
        <v>3.6598558832475453E-2</v>
      </c>
      <c r="I118" s="4">
        <f t="shared" si="15"/>
        <v>0.9</v>
      </c>
      <c r="J118" s="4">
        <f>ROUND(IF('Indicator Data'!I120=0,0,IF(LOG('Indicator Data'!I120)&gt;J$139,10,IF(LOG('Indicator Data'!I120)&lt;J$140,0,10-(J$139-LOG('Indicator Data'!I120))/(J$139-J$140)*10))),1)</f>
        <v>10</v>
      </c>
      <c r="K118" s="58">
        <f>'Indicator Data'!G120/'Indicator Data'!$BC120</f>
        <v>1.1017574863160528E-2</v>
      </c>
      <c r="L118" s="58">
        <f>'Indicator Data'!I120/'Indicator Data'!$BD120</f>
        <v>1.1593736172939649E-2</v>
      </c>
      <c r="M118" s="4">
        <f t="shared" si="16"/>
        <v>7.3</v>
      </c>
      <c r="N118" s="4">
        <f t="shared" si="17"/>
        <v>3.9</v>
      </c>
      <c r="O118" s="4">
        <f>ROUND(IF('Indicator Data'!J120=0,0,IF('Indicator Data'!J120&gt;O$139,10,IF('Indicator Data'!J120&lt;O$140,0,10-(O$139-'Indicator Data'!J120)/(O$139-O$140)*10))),1)</f>
        <v>5.4</v>
      </c>
      <c r="P118" s="154">
        <f t="shared" si="18"/>
        <v>8.3000000000000007</v>
      </c>
      <c r="Q118" s="154">
        <f t="shared" si="19"/>
        <v>6.9</v>
      </c>
      <c r="R118" s="4">
        <f>IF('Indicator Data'!H120="No data","x",ROUND(IF('Indicator Data'!H120=0,0,IF('Indicator Data'!H120&gt;R$139,10,IF('Indicator Data'!H120&lt;R$140,0,10-(R$139-'Indicator Data'!H120)/(R$139-R$140)*10))),1))</f>
        <v>2</v>
      </c>
      <c r="S118" s="6">
        <f t="shared" si="20"/>
        <v>0.8</v>
      </c>
      <c r="T118" s="6">
        <f t="shared" si="21"/>
        <v>6.7</v>
      </c>
      <c r="U118" s="6">
        <f t="shared" si="22"/>
        <v>0.9</v>
      </c>
      <c r="V118" s="6">
        <f t="shared" si="23"/>
        <v>4.5</v>
      </c>
      <c r="W118" s="14">
        <f t="shared" si="24"/>
        <v>3.7</v>
      </c>
      <c r="X118" s="4">
        <f>ROUND(IF('Indicator Data'!M120=0,0,IF('Indicator Data'!M120&gt;X$139,10,IF('Indicator Data'!M120&lt;X$140,0,10-(X$139-'Indicator Data'!M120)/(X$139-X$140)*10))),1)</f>
        <v>9.1</v>
      </c>
      <c r="Y118" s="4">
        <f>ROUND(IF('Indicator Data'!N120=0,0,IF('Indicator Data'!N120&gt;Y$139,10,IF('Indicator Data'!N120&lt;Y$140,0,10-(Y$139-'Indicator Data'!N120)/(Y$139-Y$140)*10))),1)</f>
        <v>7.9</v>
      </c>
      <c r="Z118" s="6">
        <f t="shared" si="25"/>
        <v>8.6</v>
      </c>
      <c r="AA118" s="6">
        <f>IF('Indicator Data'!K120=5,10,IF('Indicator Data'!K120=4,8,IF('Indicator Data'!K120=3,5,IF('Indicator Data'!K120=2,2,IF('Indicator Data'!K120=1,1,0)))))</f>
        <v>0</v>
      </c>
      <c r="AB118" s="194">
        <f>IF('Indicator Data'!L120="No data","x",IF('Indicator Data'!L120&gt;1000,10,IF('Indicator Data'!L120&gt;=500,9,IF('Indicator Data'!L120&gt;=240,8,IF('Indicator Data'!L120&gt;=120,7,IF('Indicator Data'!L120&gt;=60,6,IF('Indicator Data'!L120&gt;=20,5,IF('Indicator Data'!L120&gt;=1,4,0))))))))</f>
        <v>0</v>
      </c>
      <c r="AC118" s="6">
        <f t="shared" si="26"/>
        <v>0</v>
      </c>
      <c r="AD118" s="7">
        <f t="shared" si="27"/>
        <v>4.3</v>
      </c>
    </row>
    <row r="119" spans="1:30" s="11" customFormat="1" x14ac:dyDescent="0.25">
      <c r="A119" s="15" t="s">
        <v>749</v>
      </c>
      <c r="B119" s="15" t="s">
        <v>4</v>
      </c>
      <c r="C119" s="118" t="s">
        <v>751</v>
      </c>
      <c r="D119" s="4">
        <f>ROUND(IF('Indicator Data'!G121=0,0,IF(LOG('Indicator Data'!G121)&gt;D$139,10,IF(LOG('Indicator Data'!G121)&lt;D$140,0,10-(D$139-LOG('Indicator Data'!G121))/(D$139-D$140)*10))),1)</f>
        <v>0</v>
      </c>
      <c r="E119" s="4">
        <f>IF('Indicator Data'!D121="No data","x",ROUND(IF(('Indicator Data'!D121)&gt;E$139,10,IF(('Indicator Data'!D121)&lt;E$140,0,10-(E$139-('Indicator Data'!D121))/(E$139-E$140)*10)),1))</f>
        <v>2.5</v>
      </c>
      <c r="F119" s="58">
        <f>'Indicator Data'!E121/'Indicator Data'!$BC121</f>
        <v>0</v>
      </c>
      <c r="G119" s="58">
        <f>'Indicator Data'!F121/'Indicator Data'!$BC121</f>
        <v>0</v>
      </c>
      <c r="H119" s="58">
        <f t="shared" si="14"/>
        <v>0</v>
      </c>
      <c r="I119" s="4">
        <f t="shared" si="15"/>
        <v>0</v>
      </c>
      <c r="J119" s="4">
        <f>ROUND(IF('Indicator Data'!I121=0,0,IF(LOG('Indicator Data'!I121)&gt;J$139,10,IF(LOG('Indicator Data'!I121)&lt;J$140,0,10-(J$139-LOG('Indicator Data'!I121))/(J$139-J$140)*10))),1)</f>
        <v>10</v>
      </c>
      <c r="K119" s="58">
        <f>'Indicator Data'!G121/'Indicator Data'!$BC121</f>
        <v>4.4922880631400268E-5</v>
      </c>
      <c r="L119" s="58">
        <f>'Indicator Data'!I121/'Indicator Data'!$BD121</f>
        <v>1.1593736172939649E-2</v>
      </c>
      <c r="M119" s="4">
        <f t="shared" si="16"/>
        <v>0</v>
      </c>
      <c r="N119" s="4">
        <f t="shared" si="17"/>
        <v>3.9</v>
      </c>
      <c r="O119" s="4">
        <f>ROUND(IF('Indicator Data'!J121=0,0,IF('Indicator Data'!J121&gt;O$139,10,IF('Indicator Data'!J121&lt;O$140,0,10-(O$139-'Indicator Data'!J121)/(O$139-O$140)*10))),1)</f>
        <v>5.4</v>
      </c>
      <c r="P119" s="154">
        <f t="shared" si="18"/>
        <v>8.3000000000000007</v>
      </c>
      <c r="Q119" s="154">
        <f t="shared" si="19"/>
        <v>6.9</v>
      </c>
      <c r="R119" s="4" t="str">
        <f>IF('Indicator Data'!H121="No data","x",ROUND(IF('Indicator Data'!H121=0,0,IF('Indicator Data'!H121&gt;R$139,10,IF('Indicator Data'!H121&lt;R$140,0,10-(R$139-'Indicator Data'!H121)/(R$139-R$140)*10))),1))</f>
        <v>x</v>
      </c>
      <c r="S119" s="6">
        <f t="shared" si="20"/>
        <v>2.5</v>
      </c>
      <c r="T119" s="6">
        <f t="shared" si="21"/>
        <v>0</v>
      </c>
      <c r="U119" s="6">
        <f t="shared" si="22"/>
        <v>0</v>
      </c>
      <c r="V119" s="6">
        <f t="shared" si="23"/>
        <v>6.9</v>
      </c>
      <c r="W119" s="14">
        <f t="shared" si="24"/>
        <v>2.9</v>
      </c>
      <c r="X119" s="4">
        <f>ROUND(IF('Indicator Data'!M121=0,0,IF('Indicator Data'!M121&gt;X$139,10,IF('Indicator Data'!M121&lt;X$140,0,10-(X$139-'Indicator Data'!M121)/(X$139-X$140)*10))),1)</f>
        <v>9.1</v>
      </c>
      <c r="Y119" s="4">
        <f>ROUND(IF('Indicator Data'!N121=0,0,IF('Indicator Data'!N121&gt;Y$139,10,IF('Indicator Data'!N121&lt;Y$140,0,10-(Y$139-'Indicator Data'!N121)/(Y$139-Y$140)*10))),1)</f>
        <v>7.9</v>
      </c>
      <c r="Z119" s="6">
        <f t="shared" si="25"/>
        <v>8.6</v>
      </c>
      <c r="AA119" s="6">
        <f>IF('Indicator Data'!K121=5,10,IF('Indicator Data'!K121=4,8,IF('Indicator Data'!K121=3,5,IF('Indicator Data'!K121=2,2,IF('Indicator Data'!K121=1,1,0)))))</f>
        <v>0</v>
      </c>
      <c r="AB119" s="194">
        <f>IF('Indicator Data'!L121="No data","x",IF('Indicator Data'!L121&gt;1000,10,IF('Indicator Data'!L121&gt;=500,9,IF('Indicator Data'!L121&gt;=240,8,IF('Indicator Data'!L121&gt;=120,7,IF('Indicator Data'!L121&gt;=60,6,IF('Indicator Data'!L121&gt;=20,5,IF('Indicator Data'!L121&gt;=1,4,0))))))))</f>
        <v>0</v>
      </c>
      <c r="AC119" s="6">
        <f t="shared" si="26"/>
        <v>0</v>
      </c>
      <c r="AD119" s="7">
        <f t="shared" si="27"/>
        <v>4.3</v>
      </c>
    </row>
    <row r="120" spans="1:30" s="11" customFormat="1" x14ac:dyDescent="0.25">
      <c r="A120" s="15" t="s">
        <v>750</v>
      </c>
      <c r="B120" s="15" t="s">
        <v>4</v>
      </c>
      <c r="C120" s="118" t="s">
        <v>752</v>
      </c>
      <c r="D120" s="4">
        <f>ROUND(IF('Indicator Data'!G122=0,0,IF(LOG('Indicator Data'!G122)&gt;D$139,10,IF(LOG('Indicator Data'!G122)&lt;D$140,0,10-(D$139-LOG('Indicator Data'!G122))/(D$139-D$140)*10))),1)</f>
        <v>0.7</v>
      </c>
      <c r="E120" s="4">
        <f>IF('Indicator Data'!D122="No data","x",ROUND(IF(('Indicator Data'!D122)&gt;E$139,10,IF(('Indicator Data'!D122)&lt;E$140,0,10-(E$139-('Indicator Data'!D122))/(E$139-E$140)*10)),1))</f>
        <v>2.5</v>
      </c>
      <c r="F120" s="58">
        <f>'Indicator Data'!E122/'Indicator Data'!$BC122</f>
        <v>0</v>
      </c>
      <c r="G120" s="58">
        <f>'Indicator Data'!F122/'Indicator Data'!$BC122</f>
        <v>0</v>
      </c>
      <c r="H120" s="58">
        <f>F120*0.5+G120*0.25</f>
        <v>0</v>
      </c>
      <c r="I120" s="4">
        <f>ROUND(IF(H120=0,0,IF(H120&gt;I$139,10,IF(H120&lt;I$140,0,10-(I$139-H120)/(I$139-I$140)*10))),1)</f>
        <v>0</v>
      </c>
      <c r="J120" s="4">
        <f>ROUND(IF('Indicator Data'!I122=0,0,IF(LOG('Indicator Data'!I122)&gt;J$139,10,IF(LOG('Indicator Data'!I122)&lt;J$140,0,10-(J$139-LOG('Indicator Data'!I122))/(J$139-J$140)*10))),1)</f>
        <v>10</v>
      </c>
      <c r="K120" s="58">
        <f>'Indicator Data'!G122/'Indicator Data'!$BC122</f>
        <v>4.8591012972014746E-3</v>
      </c>
      <c r="L120" s="58">
        <f>'Indicator Data'!I122/'Indicator Data'!$BD122</f>
        <v>1.1593736172939649E-2</v>
      </c>
      <c r="M120" s="4">
        <f>ROUND(IF(K120&gt;M$139,10,IF(K120&lt;M$140,0,10-(M$139-K120)/(M$139-M$140)*10)),1)</f>
        <v>3.2</v>
      </c>
      <c r="N120" s="4">
        <f>ROUND(IF(L120&gt;N$139,10,IF(L120&lt;N$140,0,10-(N$139-L120)/(N$139-N$140)*10)),1)</f>
        <v>3.9</v>
      </c>
      <c r="O120" s="4">
        <f>ROUND(IF('Indicator Data'!J122=0,0,IF('Indicator Data'!J122&gt;O$139,10,IF('Indicator Data'!J122&lt;O$140,0,10-(O$139-'Indicator Data'!J122)/(O$139-O$140)*10))),1)</f>
        <v>5.4</v>
      </c>
      <c r="P120" s="154">
        <f>ROUND((10-GEOMEAN(((10-N120)/10*9+1),((10-J120)/10*9+1)))/9*10,1)</f>
        <v>8.3000000000000007</v>
      </c>
      <c r="Q120" s="154">
        <f>ROUND(AVERAGE(P120,O120),1)</f>
        <v>6.9</v>
      </c>
      <c r="R120" s="4" t="str">
        <f>IF('Indicator Data'!H122="No data","x",ROUND(IF('Indicator Data'!H122=0,0,IF('Indicator Data'!H122&gt;R$139,10,IF('Indicator Data'!H122&lt;R$140,0,10-(R$139-'Indicator Data'!H122)/(R$139-R$140)*10))),1))</f>
        <v>x</v>
      </c>
      <c r="S120" s="6">
        <f>E120</f>
        <v>2.5</v>
      </c>
      <c r="T120" s="6">
        <f>ROUND((10-GEOMEAN(((10-D120)/10*9+1),((10-M120)/10*9+1)))/9*10,1)</f>
        <v>2</v>
      </c>
      <c r="U120" s="6">
        <f>I120</f>
        <v>0</v>
      </c>
      <c r="V120" s="6">
        <f>ROUND(AVERAGE(Q120,R120),1)</f>
        <v>6.9</v>
      </c>
      <c r="W120" s="14">
        <f>IF(S120="x",ROUND((10-GEOMEAN(((10-T120)/10*9+1),((10-U120)/10*9+1),((10-V120)/10*9+1)))/9*10,1),ROUND((10-GEOMEAN(((10-S120)/10*9+1),((10-T120)/10*9+1),((10-U120)/10*9+1),((10-V120)/10*9+1)))/9*10,1))</f>
        <v>3.3</v>
      </c>
      <c r="X120" s="4">
        <f>ROUND(IF('Indicator Data'!M122=0,0,IF('Indicator Data'!M122&gt;X$139,10,IF('Indicator Data'!M122&lt;X$140,0,10-(X$139-'Indicator Data'!M122)/(X$139-X$140)*10))),1)</f>
        <v>9.1</v>
      </c>
      <c r="Y120" s="4">
        <f>ROUND(IF('Indicator Data'!N122=0,0,IF('Indicator Data'!N122&gt;Y$139,10,IF('Indicator Data'!N122&lt;Y$140,0,10-(Y$139-'Indicator Data'!N122)/(Y$139-Y$140)*10))),1)</f>
        <v>7.9</v>
      </c>
      <c r="Z120" s="6">
        <f>ROUND((10-GEOMEAN(((10-X120)/10*9+1),((10-Y120)/10*9+1)))/9*10,1)</f>
        <v>8.6</v>
      </c>
      <c r="AA120" s="6">
        <f>IF('Indicator Data'!K122=5,10,IF('Indicator Data'!K122=4,8,IF('Indicator Data'!K122=3,5,IF('Indicator Data'!K122=2,2,IF('Indicator Data'!K122=1,1,0)))))</f>
        <v>0</v>
      </c>
      <c r="AB120" s="194">
        <f>IF('Indicator Data'!L122="No data","x",IF('Indicator Data'!L122&gt;1000,10,IF('Indicator Data'!L122&gt;=500,9,IF('Indicator Data'!L122&gt;=240,8,IF('Indicator Data'!L122&gt;=120,7,IF('Indicator Data'!L122&gt;=60,6,IF('Indicator Data'!L122&gt;=20,5,IF('Indicator Data'!L122&gt;=1,4,0))))))))</f>
        <v>0</v>
      </c>
      <c r="AC120" s="6">
        <f>ROUND(IF(AB120="x",AA120,IF(AB120&gt;AA120,AB120,AA120)),1)</f>
        <v>0</v>
      </c>
      <c r="AD120" s="7">
        <f>ROUND(IF(AC120&gt;=8,AC120,AVERAGE(Z120,AC120)),1)</f>
        <v>4.3</v>
      </c>
    </row>
    <row r="121" spans="1:30" s="11" customFormat="1" x14ac:dyDescent="0.25">
      <c r="A121" s="11" t="s">
        <v>436</v>
      </c>
      <c r="B121" s="30" t="s">
        <v>4</v>
      </c>
      <c r="C121" s="30" t="s">
        <v>565</v>
      </c>
      <c r="D121" s="4">
        <f>ROUND(IF('Indicator Data'!G123=0,0,IF(LOG('Indicator Data'!G123)&gt;D$139,10,IF(LOG('Indicator Data'!G123)&lt;D$140,0,10-(D$139-LOG('Indicator Data'!G123))/(D$139-D$140)*10))),1)</f>
        <v>3.2</v>
      </c>
      <c r="E121" s="4">
        <f>IF('Indicator Data'!D123="No data","x",ROUND(IF(('Indicator Data'!D123)&gt;E$139,10,IF(('Indicator Data'!D123)&lt;E$140,0,10-(E$139-('Indicator Data'!D123))/(E$139-E$140)*10)),1))</f>
        <v>3.3</v>
      </c>
      <c r="F121" s="58">
        <f>'Indicator Data'!E123/'Indicator Data'!$BC123</f>
        <v>0.31173965280886162</v>
      </c>
      <c r="G121" s="58">
        <f>'Indicator Data'!F123/'Indicator Data'!$BC123</f>
        <v>1.0502107835948607E-2</v>
      </c>
      <c r="H121" s="58">
        <f>F121*0.5+G121*0.25</f>
        <v>0.15849535336341797</v>
      </c>
      <c r="I121" s="4">
        <f>ROUND(IF(H121=0,0,IF(H121&gt;I$139,10,IF(H121&lt;I$140,0,10-(I$139-H121)/(I$139-I$140)*10))),1)</f>
        <v>4</v>
      </c>
      <c r="J121" s="4">
        <f>ROUND(IF('Indicator Data'!I123=0,0,IF(LOG('Indicator Data'!I123)&gt;J$139,10,IF(LOG('Indicator Data'!I123)&lt;J$140,0,10-(J$139-LOG('Indicator Data'!I123))/(J$139-J$140)*10))),1)</f>
        <v>10</v>
      </c>
      <c r="K121" s="58">
        <f>'Indicator Data'!G123/'Indicator Data'!$BC123</f>
        <v>1.3336957157459276E-3</v>
      </c>
      <c r="L121" s="58">
        <f>'Indicator Data'!I123/'Indicator Data'!$BD123</f>
        <v>1.1593736172939649E-2</v>
      </c>
      <c r="M121" s="4">
        <f>ROUND(IF(K121&gt;M$139,10,IF(K121&lt;M$140,0,10-(M$139-K121)/(M$139-M$140)*10)),1)</f>
        <v>0.9</v>
      </c>
      <c r="N121" s="4">
        <f>ROUND(IF(L121&gt;N$139,10,IF(L121&lt;N$140,0,10-(N$139-L121)/(N$139-N$140)*10)),1)</f>
        <v>3.9</v>
      </c>
      <c r="O121" s="4">
        <f>ROUND(IF('Indicator Data'!J123=0,0,IF('Indicator Data'!J123&gt;O$139,10,IF('Indicator Data'!J123&lt;O$140,0,10-(O$139-'Indicator Data'!J123)/(O$139-O$140)*10))),1)</f>
        <v>5.4</v>
      </c>
      <c r="P121" s="154">
        <f>ROUND((10-GEOMEAN(((10-N121)/10*9+1),((10-J121)/10*9+1)))/9*10,1)</f>
        <v>8.3000000000000007</v>
      </c>
      <c r="Q121" s="154">
        <f>ROUND(AVERAGE(P121,O121),1)</f>
        <v>6.9</v>
      </c>
      <c r="R121" s="4">
        <f>IF('Indicator Data'!H123="No data","x",ROUND(IF('Indicator Data'!H123=0,0,IF('Indicator Data'!H123&gt;R$139,10,IF('Indicator Data'!H123&lt;R$140,0,10-(R$139-'Indicator Data'!H123)/(R$139-R$140)*10))),1))</f>
        <v>3</v>
      </c>
      <c r="S121" s="6">
        <f>E121</f>
        <v>3.3</v>
      </c>
      <c r="T121" s="6">
        <f>ROUND((10-GEOMEAN(((10-D121)/10*9+1),((10-M121)/10*9+1)))/9*10,1)</f>
        <v>2.1</v>
      </c>
      <c r="U121" s="6">
        <f>I121</f>
        <v>4</v>
      </c>
      <c r="V121" s="6">
        <f>ROUND(AVERAGE(Q121,R121),1)</f>
        <v>5</v>
      </c>
      <c r="W121" s="14">
        <f>IF(S121="x",ROUND((10-GEOMEAN(((10-T121)/10*9+1),((10-U121)/10*9+1),((10-V121)/10*9+1)))/9*10,1),ROUND((10-GEOMEAN(((10-S121)/10*9+1),((10-T121)/10*9+1),((10-U121)/10*9+1),((10-V121)/10*9+1)))/9*10,1))</f>
        <v>3.7</v>
      </c>
      <c r="X121" s="4">
        <f>ROUND(IF('Indicator Data'!M123=0,0,IF('Indicator Data'!M123&gt;X$139,10,IF('Indicator Data'!M123&lt;X$140,0,10-(X$139-'Indicator Data'!M123)/(X$139-X$140)*10))),1)</f>
        <v>9.1</v>
      </c>
      <c r="Y121" s="4">
        <f>ROUND(IF('Indicator Data'!N123=0,0,IF('Indicator Data'!N123&gt;Y$139,10,IF('Indicator Data'!N123&lt;Y$140,0,10-(Y$139-'Indicator Data'!N123)/(Y$139-Y$140)*10))),1)</f>
        <v>7.9</v>
      </c>
      <c r="Z121" s="6">
        <f>ROUND((10-GEOMEAN(((10-X121)/10*9+1),((10-Y121)/10*9+1)))/9*10,1)</f>
        <v>8.6</v>
      </c>
      <c r="AA121" s="6">
        <f>IF('Indicator Data'!K123=5,10,IF('Indicator Data'!K123=4,8,IF('Indicator Data'!K123=3,5,IF('Indicator Data'!K123=2,2,IF('Indicator Data'!K123=1,1,0)))))</f>
        <v>0</v>
      </c>
      <c r="AB121" s="194">
        <f>IF('Indicator Data'!L123="No data","x",IF('Indicator Data'!L123&gt;1000,10,IF('Indicator Data'!L123&gt;=500,9,IF('Indicator Data'!L123&gt;=240,8,IF('Indicator Data'!L123&gt;=120,7,IF('Indicator Data'!L123&gt;=60,6,IF('Indicator Data'!L123&gt;=20,5,IF('Indicator Data'!L123&gt;=1,4,0))))))))</f>
        <v>0</v>
      </c>
      <c r="AC121" s="6">
        <f>ROUND(IF(AB121="x",AA121,IF(AB121&gt;AA121,AB121,AA121)),1)</f>
        <v>0</v>
      </c>
      <c r="AD121" s="7">
        <f>ROUND(IF(AC121&gt;=8,AC121,AVERAGE(Z121,AC121)),1)</f>
        <v>4.3</v>
      </c>
    </row>
    <row r="122" spans="1:30" s="11" customFormat="1" x14ac:dyDescent="0.25">
      <c r="A122" s="11" t="s">
        <v>437</v>
      </c>
      <c r="B122" s="30" t="s">
        <v>4</v>
      </c>
      <c r="C122" s="30" t="s">
        <v>566</v>
      </c>
      <c r="D122" s="4">
        <f>ROUND(IF('Indicator Data'!G124=0,0,IF(LOG('Indicator Data'!G124)&gt;D$139,10,IF(LOG('Indicator Data'!G124)&lt;D$140,0,10-(D$139-LOG('Indicator Data'!G124))/(D$139-D$140)*10))),1)</f>
        <v>7.3</v>
      </c>
      <c r="E122" s="4">
        <f>IF('Indicator Data'!D124="No data","x",ROUND(IF(('Indicator Data'!D124)&gt;E$139,10,IF(('Indicator Data'!D124)&lt;E$140,0,10-(E$139-('Indicator Data'!D124))/(E$139-E$140)*10)),1))</f>
        <v>2.9</v>
      </c>
      <c r="F122" s="58">
        <f>'Indicator Data'!E124/'Indicator Data'!$BC124</f>
        <v>0.4204639435993287</v>
      </c>
      <c r="G122" s="58">
        <f>'Indicator Data'!F124/'Indicator Data'!$BC124</f>
        <v>1.6755125209342225E-3</v>
      </c>
      <c r="H122" s="58">
        <f t="shared" ref="H122:H137" si="28">F122*0.5+G122*0.25</f>
        <v>0.21065084992989791</v>
      </c>
      <c r="I122" s="4">
        <f t="shared" ref="I122:I137" si="29">ROUND(IF(H122=0,0,IF(H122&gt;I$139,10,IF(H122&lt;I$140,0,10-(I$139-H122)/(I$139-I$140)*10))),1)</f>
        <v>5.3</v>
      </c>
      <c r="J122" s="4">
        <f>ROUND(IF('Indicator Data'!I124=0,0,IF(LOG('Indicator Data'!I124)&gt;J$139,10,IF(LOG('Indicator Data'!I124)&lt;J$140,0,10-(J$139-LOG('Indicator Data'!I124))/(J$139-J$140)*10))),1)</f>
        <v>10</v>
      </c>
      <c r="K122" s="58">
        <f>'Indicator Data'!G124/'Indicator Data'!$BC124</f>
        <v>2.6211290203546823E-2</v>
      </c>
      <c r="L122" s="58">
        <f>'Indicator Data'!I124/'Indicator Data'!$BD124</f>
        <v>1.1593736172939649E-2</v>
      </c>
      <c r="M122" s="4">
        <f t="shared" ref="M122:M137" si="30">ROUND(IF(K122&gt;M$139,10,IF(K122&lt;M$140,0,10-(M$139-K122)/(M$139-M$140)*10)),1)</f>
        <v>10</v>
      </c>
      <c r="N122" s="4">
        <f t="shared" ref="N122:N137" si="31">ROUND(IF(L122&gt;N$139,10,IF(L122&lt;N$140,0,10-(N$139-L122)/(N$139-N$140)*10)),1)</f>
        <v>3.9</v>
      </c>
      <c r="O122" s="4">
        <f>ROUND(IF('Indicator Data'!J124=0,0,IF('Indicator Data'!J124&gt;O$139,10,IF('Indicator Data'!J124&lt;O$140,0,10-(O$139-'Indicator Data'!J124)/(O$139-O$140)*10))),1)</f>
        <v>5.4</v>
      </c>
      <c r="P122" s="154">
        <f t="shared" ref="P122:P137" si="32">ROUND((10-GEOMEAN(((10-N122)/10*9+1),((10-J122)/10*9+1)))/9*10,1)</f>
        <v>8.3000000000000007</v>
      </c>
      <c r="Q122" s="154">
        <f t="shared" ref="Q122:Q137" si="33">ROUND(AVERAGE(P122,O122),1)</f>
        <v>6.9</v>
      </c>
      <c r="R122" s="4">
        <f>IF('Indicator Data'!H124="No data","x",ROUND(IF('Indicator Data'!H124=0,0,IF('Indicator Data'!H124&gt;R$139,10,IF('Indicator Data'!H124&lt;R$140,0,10-(R$139-'Indicator Data'!H124)/(R$139-R$140)*10))),1))</f>
        <v>5.3</v>
      </c>
      <c r="S122" s="6">
        <f t="shared" ref="S122:S137" si="34">E122</f>
        <v>2.9</v>
      </c>
      <c r="T122" s="6">
        <f t="shared" ref="T122:T137" si="35">ROUND((10-GEOMEAN(((10-D122)/10*9+1),((10-M122)/10*9+1)))/9*10,1)</f>
        <v>9.1</v>
      </c>
      <c r="U122" s="6">
        <f t="shared" ref="U122:U137" si="36">I122</f>
        <v>5.3</v>
      </c>
      <c r="V122" s="6">
        <f t="shared" ref="V122:V137" si="37">ROUND(AVERAGE(Q122,R122),1)</f>
        <v>6.1</v>
      </c>
      <c r="W122" s="14">
        <f t="shared" ref="W122:W137" si="38">IF(S122="x",ROUND((10-GEOMEAN(((10-T122)/10*9+1),((10-U122)/10*9+1),((10-V122)/10*9+1)))/9*10,1),ROUND((10-GEOMEAN(((10-S122)/10*9+1),((10-T122)/10*9+1),((10-U122)/10*9+1),((10-V122)/10*9+1)))/9*10,1))</f>
        <v>6.4</v>
      </c>
      <c r="X122" s="4">
        <f>ROUND(IF('Indicator Data'!M124=0,0,IF('Indicator Data'!M124&gt;X$139,10,IF('Indicator Data'!M124&lt;X$140,0,10-(X$139-'Indicator Data'!M124)/(X$139-X$140)*10))),1)</f>
        <v>9.1</v>
      </c>
      <c r="Y122" s="4">
        <f>ROUND(IF('Indicator Data'!N124=0,0,IF('Indicator Data'!N124&gt;Y$139,10,IF('Indicator Data'!N124&lt;Y$140,0,10-(Y$139-'Indicator Data'!N124)/(Y$139-Y$140)*10))),1)</f>
        <v>7.9</v>
      </c>
      <c r="Z122" s="6">
        <f t="shared" ref="Z122:Z137" si="39">ROUND((10-GEOMEAN(((10-X122)/10*9+1),((10-Y122)/10*9+1)))/9*10,1)</f>
        <v>8.6</v>
      </c>
      <c r="AA122" s="6">
        <f>IF('Indicator Data'!K124=5,10,IF('Indicator Data'!K124=4,8,IF('Indicator Data'!K124=3,5,IF('Indicator Data'!K124=2,2,IF('Indicator Data'!K124=1,1,0)))))</f>
        <v>0</v>
      </c>
      <c r="AB122" s="194">
        <f>IF('Indicator Data'!L124="No data","x",IF('Indicator Data'!L124&gt;1000,10,IF('Indicator Data'!L124&gt;=500,9,IF('Indicator Data'!L124&gt;=240,8,IF('Indicator Data'!L124&gt;=120,7,IF('Indicator Data'!L124&gt;=60,6,IF('Indicator Data'!L124&gt;=20,5,IF('Indicator Data'!L124&gt;=1,4,0))))))))</f>
        <v>4</v>
      </c>
      <c r="AC122" s="6">
        <f t="shared" ref="AC122:AC137" si="40">ROUND(IF(AB122="x",AA122,IF(AB122&gt;AA122,AB122,AA122)),1)</f>
        <v>4</v>
      </c>
      <c r="AD122" s="7">
        <f t="shared" ref="AD122:AD137" si="41">ROUND(IF(AC122&gt;=8,AC122,AVERAGE(Z122,AC122)),1)</f>
        <v>6.3</v>
      </c>
    </row>
    <row r="123" spans="1:30" s="11" customFormat="1" x14ac:dyDescent="0.25">
      <c r="A123" s="11" t="s">
        <v>438</v>
      </c>
      <c r="B123" s="30" t="s">
        <v>4</v>
      </c>
      <c r="C123" s="30" t="s">
        <v>567</v>
      </c>
      <c r="D123" s="4">
        <f>ROUND(IF('Indicator Data'!G125=0,0,IF(LOG('Indicator Data'!G125)&gt;D$139,10,IF(LOG('Indicator Data'!G125)&lt;D$140,0,10-(D$139-LOG('Indicator Data'!G125))/(D$139-D$140)*10))),1)</f>
        <v>6.8</v>
      </c>
      <c r="E123" s="4">
        <f>IF('Indicator Data'!D125="No data","x",ROUND(IF(('Indicator Data'!D125)&gt;E$139,10,IF(('Indicator Data'!D125)&lt;E$140,0,10-(E$139-('Indicator Data'!D125))/(E$139-E$140)*10)),1))</f>
        <v>5.4</v>
      </c>
      <c r="F123" s="58">
        <f>'Indicator Data'!E125/'Indicator Data'!$BC125</f>
        <v>0.43281115588477143</v>
      </c>
      <c r="G123" s="58">
        <f>'Indicator Data'!F125/'Indicator Data'!$BC125</f>
        <v>0.10377427928599617</v>
      </c>
      <c r="H123" s="58">
        <f t="shared" si="28"/>
        <v>0.24234914776388475</v>
      </c>
      <c r="I123" s="4">
        <f t="shared" si="29"/>
        <v>6.1</v>
      </c>
      <c r="J123" s="4">
        <f>ROUND(IF('Indicator Data'!I125=0,0,IF(LOG('Indicator Data'!I125)&gt;J$139,10,IF(LOG('Indicator Data'!I125)&lt;J$140,0,10-(J$139-LOG('Indicator Data'!I125))/(J$139-J$140)*10))),1)</f>
        <v>10</v>
      </c>
      <c r="K123" s="58">
        <f>'Indicator Data'!G125/'Indicator Data'!$BC125</f>
        <v>2.6905911960056685E-2</v>
      </c>
      <c r="L123" s="58">
        <f>'Indicator Data'!I125/'Indicator Data'!$BD125</f>
        <v>1.1593736172939649E-2</v>
      </c>
      <c r="M123" s="4">
        <f t="shared" si="30"/>
        <v>10</v>
      </c>
      <c r="N123" s="4">
        <f t="shared" si="31"/>
        <v>3.9</v>
      </c>
      <c r="O123" s="4">
        <f>ROUND(IF('Indicator Data'!J125=0,0,IF('Indicator Data'!J125&gt;O$139,10,IF('Indicator Data'!J125&lt;O$140,0,10-(O$139-'Indicator Data'!J125)/(O$139-O$140)*10))),1)</f>
        <v>5.4</v>
      </c>
      <c r="P123" s="154">
        <f t="shared" si="32"/>
        <v>8.3000000000000007</v>
      </c>
      <c r="Q123" s="154">
        <f t="shared" si="33"/>
        <v>6.9</v>
      </c>
      <c r="R123" s="4">
        <f>IF('Indicator Data'!H125="No data","x",ROUND(IF('Indicator Data'!H125=0,0,IF('Indicator Data'!H125&gt;R$139,10,IF('Indicator Data'!H125&lt;R$140,0,10-(R$139-'Indicator Data'!H125)/(R$139-R$140)*10))),1))</f>
        <v>3</v>
      </c>
      <c r="S123" s="6">
        <f t="shared" si="34"/>
        <v>5.4</v>
      </c>
      <c r="T123" s="6">
        <f t="shared" si="35"/>
        <v>8.9</v>
      </c>
      <c r="U123" s="6">
        <f t="shared" si="36"/>
        <v>6.1</v>
      </c>
      <c r="V123" s="6">
        <f t="shared" si="37"/>
        <v>5</v>
      </c>
      <c r="W123" s="14">
        <f t="shared" si="38"/>
        <v>6.7</v>
      </c>
      <c r="X123" s="4">
        <f>ROUND(IF('Indicator Data'!M125=0,0,IF('Indicator Data'!M125&gt;X$139,10,IF('Indicator Data'!M125&lt;X$140,0,10-(X$139-'Indicator Data'!M125)/(X$139-X$140)*10))),1)</f>
        <v>9.1</v>
      </c>
      <c r="Y123" s="4">
        <f>ROUND(IF('Indicator Data'!N125=0,0,IF('Indicator Data'!N125&gt;Y$139,10,IF('Indicator Data'!N125&lt;Y$140,0,10-(Y$139-'Indicator Data'!N125)/(Y$139-Y$140)*10))),1)</f>
        <v>7.9</v>
      </c>
      <c r="Z123" s="6">
        <f t="shared" si="39"/>
        <v>8.6</v>
      </c>
      <c r="AA123" s="6">
        <f>IF('Indicator Data'!K125=5,10,IF('Indicator Data'!K125=4,8,IF('Indicator Data'!K125=3,5,IF('Indicator Data'!K125=2,2,IF('Indicator Data'!K125=1,1,0)))))</f>
        <v>0</v>
      </c>
      <c r="AB123" s="194">
        <f>IF('Indicator Data'!L125="No data","x",IF('Indicator Data'!L125&gt;1000,10,IF('Indicator Data'!L125&gt;=500,9,IF('Indicator Data'!L125&gt;=240,8,IF('Indicator Data'!L125&gt;=120,7,IF('Indicator Data'!L125&gt;=60,6,IF('Indicator Data'!L125&gt;=20,5,IF('Indicator Data'!L125&gt;=1,4,0))))))))</f>
        <v>0</v>
      </c>
      <c r="AC123" s="6">
        <f t="shared" si="40"/>
        <v>0</v>
      </c>
      <c r="AD123" s="7">
        <f t="shared" si="41"/>
        <v>4.3</v>
      </c>
    </row>
    <row r="124" spans="1:30" s="11" customFormat="1" x14ac:dyDescent="0.25">
      <c r="A124" s="11" t="s">
        <v>439</v>
      </c>
      <c r="B124" s="30" t="s">
        <v>4</v>
      </c>
      <c r="C124" s="30" t="s">
        <v>568</v>
      </c>
      <c r="D124" s="4">
        <f>ROUND(IF('Indicator Data'!G126=0,0,IF(LOG('Indicator Data'!G126)&gt;D$139,10,IF(LOG('Indicator Data'!G126)&lt;D$140,0,10-(D$139-LOG('Indicator Data'!G126))/(D$139-D$140)*10))),1)</f>
        <v>6.8</v>
      </c>
      <c r="E124" s="4">
        <f>IF('Indicator Data'!D126="No data","x",ROUND(IF(('Indicator Data'!D126)&gt;E$139,10,IF(('Indicator Data'!D126)&lt;E$140,0,10-(E$139-('Indicator Data'!D126))/(E$139-E$140)*10)),1))</f>
        <v>3.8</v>
      </c>
      <c r="F124" s="58">
        <f>'Indicator Data'!E126/'Indicator Data'!$BC126</f>
        <v>0.21848682938513467</v>
      </c>
      <c r="G124" s="58">
        <f>'Indicator Data'!F126/'Indicator Data'!$BC126</f>
        <v>0.28745999786871529</v>
      </c>
      <c r="H124" s="58">
        <f t="shared" si="28"/>
        <v>0.18110841415974616</v>
      </c>
      <c r="I124" s="4">
        <f t="shared" si="29"/>
        <v>4.5</v>
      </c>
      <c r="J124" s="4">
        <f>ROUND(IF('Indicator Data'!I126=0,0,IF(LOG('Indicator Data'!I126)&gt;J$139,10,IF(LOG('Indicator Data'!I126)&lt;J$140,0,10-(J$139-LOG('Indicator Data'!I126))/(J$139-J$140)*10))),1)</f>
        <v>10</v>
      </c>
      <c r="K124" s="58">
        <f>'Indicator Data'!G126/'Indicator Data'!$BC126</f>
        <v>1.5900235343830275E-2</v>
      </c>
      <c r="L124" s="58">
        <f>'Indicator Data'!I126/'Indicator Data'!$BD126</f>
        <v>1.1593736172939649E-2</v>
      </c>
      <c r="M124" s="4">
        <f t="shared" si="30"/>
        <v>10</v>
      </c>
      <c r="N124" s="4">
        <f t="shared" si="31"/>
        <v>3.9</v>
      </c>
      <c r="O124" s="4">
        <f>ROUND(IF('Indicator Data'!J126=0,0,IF('Indicator Data'!J126&gt;O$139,10,IF('Indicator Data'!J126&lt;O$140,0,10-(O$139-'Indicator Data'!J126)/(O$139-O$140)*10))),1)</f>
        <v>5.4</v>
      </c>
      <c r="P124" s="154">
        <f t="shared" si="32"/>
        <v>8.3000000000000007</v>
      </c>
      <c r="Q124" s="154">
        <f t="shared" si="33"/>
        <v>6.9</v>
      </c>
      <c r="R124" s="4">
        <f>IF('Indicator Data'!H126="No data","x",ROUND(IF('Indicator Data'!H126=0,0,IF('Indicator Data'!H126&gt;R$139,10,IF('Indicator Data'!H126&lt;R$140,0,10-(R$139-'Indicator Data'!H126)/(R$139-R$140)*10))),1))</f>
        <v>3</v>
      </c>
      <c r="S124" s="6">
        <f t="shared" si="34"/>
        <v>3.8</v>
      </c>
      <c r="T124" s="6">
        <f t="shared" si="35"/>
        <v>8.9</v>
      </c>
      <c r="U124" s="6">
        <f t="shared" si="36"/>
        <v>4.5</v>
      </c>
      <c r="V124" s="6">
        <f t="shared" si="37"/>
        <v>5</v>
      </c>
      <c r="W124" s="14">
        <f t="shared" si="38"/>
        <v>6.1</v>
      </c>
      <c r="X124" s="4">
        <f>ROUND(IF('Indicator Data'!M126=0,0,IF('Indicator Data'!M126&gt;X$139,10,IF('Indicator Data'!M126&lt;X$140,0,10-(X$139-'Indicator Data'!M126)/(X$139-X$140)*10))),1)</f>
        <v>9.1</v>
      </c>
      <c r="Y124" s="4">
        <f>ROUND(IF('Indicator Data'!N126=0,0,IF('Indicator Data'!N126&gt;Y$139,10,IF('Indicator Data'!N126&lt;Y$140,0,10-(Y$139-'Indicator Data'!N126)/(Y$139-Y$140)*10))),1)</f>
        <v>7.9</v>
      </c>
      <c r="Z124" s="6">
        <f t="shared" si="39"/>
        <v>8.6</v>
      </c>
      <c r="AA124" s="6">
        <f>IF('Indicator Data'!K126=5,10,IF('Indicator Data'!K126=4,8,IF('Indicator Data'!K126=3,5,IF('Indicator Data'!K126=2,2,IF('Indicator Data'!K126=1,1,0)))))</f>
        <v>5</v>
      </c>
      <c r="AB124" s="194">
        <f>IF('Indicator Data'!L126="No data","x",IF('Indicator Data'!L126&gt;1000,10,IF('Indicator Data'!L126&gt;=500,9,IF('Indicator Data'!L126&gt;=240,8,IF('Indicator Data'!L126&gt;=120,7,IF('Indicator Data'!L126&gt;=60,6,IF('Indicator Data'!L126&gt;=20,5,IF('Indicator Data'!L126&gt;=1,4,0))))))))</f>
        <v>0</v>
      </c>
      <c r="AC124" s="6">
        <f t="shared" si="40"/>
        <v>5</v>
      </c>
      <c r="AD124" s="7">
        <f t="shared" si="41"/>
        <v>6.8</v>
      </c>
    </row>
    <row r="125" spans="1:30" s="11" customFormat="1" x14ac:dyDescent="0.25">
      <c r="A125" s="11" t="s">
        <v>440</v>
      </c>
      <c r="B125" s="30" t="s">
        <v>4</v>
      </c>
      <c r="C125" s="30" t="s">
        <v>569</v>
      </c>
      <c r="D125" s="4">
        <f>ROUND(IF('Indicator Data'!G127=0,0,IF(LOG('Indicator Data'!G127)&gt;D$139,10,IF(LOG('Indicator Data'!G127)&lt;D$140,0,10-(D$139-LOG('Indicator Data'!G127))/(D$139-D$140)*10))),1)</f>
        <v>3.3</v>
      </c>
      <c r="E125" s="4">
        <f>IF('Indicator Data'!D127="No data","x",ROUND(IF(('Indicator Data'!D127)&gt;E$139,10,IF(('Indicator Data'!D127)&lt;E$140,0,10-(E$139-('Indicator Data'!D127))/(E$139-E$140)*10)),1))</f>
        <v>2.1</v>
      </c>
      <c r="F125" s="58">
        <f>'Indicator Data'!E127/'Indicator Data'!$BC127</f>
        <v>0.1111567525164637</v>
      </c>
      <c r="G125" s="58">
        <f>'Indicator Data'!F127/'Indicator Data'!$BC127</f>
        <v>0.39921400702276466</v>
      </c>
      <c r="H125" s="58">
        <f t="shared" si="28"/>
        <v>0.155381878013923</v>
      </c>
      <c r="I125" s="4">
        <f t="shared" si="29"/>
        <v>3.9</v>
      </c>
      <c r="J125" s="4">
        <f>ROUND(IF('Indicator Data'!I127=0,0,IF(LOG('Indicator Data'!I127)&gt;J$139,10,IF(LOG('Indicator Data'!I127)&lt;J$140,0,10-(J$139-LOG('Indicator Data'!I127))/(J$139-J$140)*10))),1)</f>
        <v>10</v>
      </c>
      <c r="K125" s="58">
        <f>'Indicator Data'!G127/'Indicator Data'!$BC127</f>
        <v>1.7115182252012387E-3</v>
      </c>
      <c r="L125" s="58">
        <f>'Indicator Data'!I127/'Indicator Data'!$BD127</f>
        <v>1.1593736172939649E-2</v>
      </c>
      <c r="M125" s="4">
        <f t="shared" si="30"/>
        <v>1.1000000000000001</v>
      </c>
      <c r="N125" s="4">
        <f t="shared" si="31"/>
        <v>3.9</v>
      </c>
      <c r="O125" s="4">
        <f>ROUND(IF('Indicator Data'!J127=0,0,IF('Indicator Data'!J127&gt;O$139,10,IF('Indicator Data'!J127&lt;O$140,0,10-(O$139-'Indicator Data'!J127)/(O$139-O$140)*10))),1)</f>
        <v>5.4</v>
      </c>
      <c r="P125" s="154">
        <f t="shared" si="32"/>
        <v>8.3000000000000007</v>
      </c>
      <c r="Q125" s="154">
        <f t="shared" si="33"/>
        <v>6.9</v>
      </c>
      <c r="R125" s="4">
        <f>IF('Indicator Data'!H127="No data","x",ROUND(IF('Indicator Data'!H127=0,0,IF('Indicator Data'!H127&gt;R$139,10,IF('Indicator Data'!H127&lt;R$140,0,10-(R$139-'Indicator Data'!H127)/(R$139-R$140)*10))),1))</f>
        <v>3</v>
      </c>
      <c r="S125" s="6">
        <f t="shared" si="34"/>
        <v>2.1</v>
      </c>
      <c r="T125" s="6">
        <f t="shared" si="35"/>
        <v>2.2999999999999998</v>
      </c>
      <c r="U125" s="6">
        <f t="shared" si="36"/>
        <v>3.9</v>
      </c>
      <c r="V125" s="6">
        <f t="shared" si="37"/>
        <v>5</v>
      </c>
      <c r="W125" s="14">
        <f t="shared" si="38"/>
        <v>3.4</v>
      </c>
      <c r="X125" s="4">
        <f>ROUND(IF('Indicator Data'!M127=0,0,IF('Indicator Data'!M127&gt;X$139,10,IF('Indicator Data'!M127&lt;X$140,0,10-(X$139-'Indicator Data'!M127)/(X$139-X$140)*10))),1)</f>
        <v>9.1</v>
      </c>
      <c r="Y125" s="4">
        <f>ROUND(IF('Indicator Data'!N127=0,0,IF('Indicator Data'!N127&gt;Y$139,10,IF('Indicator Data'!N127&lt;Y$140,0,10-(Y$139-'Indicator Data'!N127)/(Y$139-Y$140)*10))),1)</f>
        <v>7.9</v>
      </c>
      <c r="Z125" s="6">
        <f t="shared" si="39"/>
        <v>8.6</v>
      </c>
      <c r="AA125" s="6">
        <f>IF('Indicator Data'!K127=5,10,IF('Indicator Data'!K127=4,8,IF('Indicator Data'!K127=3,5,IF('Indicator Data'!K127=2,2,IF('Indicator Data'!K127=1,1,0)))))</f>
        <v>0</v>
      </c>
      <c r="AB125" s="194">
        <f>IF('Indicator Data'!L127="No data","x",IF('Indicator Data'!L127&gt;1000,10,IF('Indicator Data'!L127&gt;=500,9,IF('Indicator Data'!L127&gt;=240,8,IF('Indicator Data'!L127&gt;=120,7,IF('Indicator Data'!L127&gt;=60,6,IF('Indicator Data'!L127&gt;=20,5,IF('Indicator Data'!L127&gt;=1,4,0))))))))</f>
        <v>0</v>
      </c>
      <c r="AC125" s="6">
        <f t="shared" si="40"/>
        <v>0</v>
      </c>
      <c r="AD125" s="7">
        <f t="shared" si="41"/>
        <v>4.3</v>
      </c>
    </row>
    <row r="126" spans="1:30" s="11" customFormat="1" x14ac:dyDescent="0.25">
      <c r="A126" s="11" t="s">
        <v>441</v>
      </c>
      <c r="B126" s="30" t="s">
        <v>4</v>
      </c>
      <c r="C126" s="30" t="s">
        <v>570</v>
      </c>
      <c r="D126" s="4">
        <f>ROUND(IF('Indicator Data'!G128=0,0,IF(LOG('Indicator Data'!G128)&gt;D$139,10,IF(LOG('Indicator Data'!G128)&lt;D$140,0,10-(D$139-LOG('Indicator Data'!G128))/(D$139-D$140)*10))),1)</f>
        <v>7.2</v>
      </c>
      <c r="E126" s="4">
        <f>IF('Indicator Data'!D128="No data","x",ROUND(IF(('Indicator Data'!D128)&gt;E$139,10,IF(('Indicator Data'!D128)&lt;E$140,0,10-(E$139-('Indicator Data'!D128))/(E$139-E$140)*10)),1))</f>
        <v>2.1</v>
      </c>
      <c r="F126" s="58">
        <f>'Indicator Data'!E128/'Indicator Data'!$BC128</f>
        <v>0.4557606804697748</v>
      </c>
      <c r="G126" s="58">
        <f>'Indicator Data'!F128/'Indicator Data'!$BC128</f>
        <v>9.6839893126970361E-2</v>
      </c>
      <c r="H126" s="58">
        <f t="shared" si="28"/>
        <v>0.25209031351662997</v>
      </c>
      <c r="I126" s="4">
        <f t="shared" si="29"/>
        <v>6.3</v>
      </c>
      <c r="J126" s="4">
        <f>ROUND(IF('Indicator Data'!I128=0,0,IF(LOG('Indicator Data'!I128)&gt;J$139,10,IF(LOG('Indicator Data'!I128)&lt;J$140,0,10-(J$139-LOG('Indicator Data'!I128))/(J$139-J$140)*10))),1)</f>
        <v>10</v>
      </c>
      <c r="K126" s="58">
        <f>'Indicator Data'!G128/'Indicator Data'!$BC128</f>
        <v>1.1902518024488485E-2</v>
      </c>
      <c r="L126" s="58">
        <f>'Indicator Data'!I128/'Indicator Data'!$BD128</f>
        <v>1.1593736172939649E-2</v>
      </c>
      <c r="M126" s="4">
        <f t="shared" si="30"/>
        <v>7.9</v>
      </c>
      <c r="N126" s="4">
        <f t="shared" si="31"/>
        <v>3.9</v>
      </c>
      <c r="O126" s="4">
        <f>ROUND(IF('Indicator Data'!J128=0,0,IF('Indicator Data'!J128&gt;O$139,10,IF('Indicator Data'!J128&lt;O$140,0,10-(O$139-'Indicator Data'!J128)/(O$139-O$140)*10))),1)</f>
        <v>5.4</v>
      </c>
      <c r="P126" s="154">
        <f t="shared" si="32"/>
        <v>8.3000000000000007</v>
      </c>
      <c r="Q126" s="154">
        <f t="shared" si="33"/>
        <v>6.9</v>
      </c>
      <c r="R126" s="4">
        <f>IF('Indicator Data'!H128="No data","x",ROUND(IF('Indicator Data'!H128=0,0,IF('Indicator Data'!H128&gt;R$139,10,IF('Indicator Data'!H128&lt;R$140,0,10-(R$139-'Indicator Data'!H128)/(R$139-R$140)*10))),1))</f>
        <v>1</v>
      </c>
      <c r="S126" s="6">
        <f t="shared" si="34"/>
        <v>2.1</v>
      </c>
      <c r="T126" s="6">
        <f t="shared" si="35"/>
        <v>7.6</v>
      </c>
      <c r="U126" s="6">
        <f t="shared" si="36"/>
        <v>6.3</v>
      </c>
      <c r="V126" s="6">
        <f t="shared" si="37"/>
        <v>4</v>
      </c>
      <c r="W126" s="14">
        <f t="shared" si="38"/>
        <v>5.4</v>
      </c>
      <c r="X126" s="4">
        <f>ROUND(IF('Indicator Data'!M128=0,0,IF('Indicator Data'!M128&gt;X$139,10,IF('Indicator Data'!M128&lt;X$140,0,10-(X$139-'Indicator Data'!M128)/(X$139-X$140)*10))),1)</f>
        <v>9.1</v>
      </c>
      <c r="Y126" s="4">
        <f>ROUND(IF('Indicator Data'!N128=0,0,IF('Indicator Data'!N128&gt;Y$139,10,IF('Indicator Data'!N128&lt;Y$140,0,10-(Y$139-'Indicator Data'!N128)/(Y$139-Y$140)*10))),1)</f>
        <v>7.9</v>
      </c>
      <c r="Z126" s="6">
        <f t="shared" si="39"/>
        <v>8.6</v>
      </c>
      <c r="AA126" s="6">
        <f>IF('Indicator Data'!K128=5,10,IF('Indicator Data'!K128=4,8,IF('Indicator Data'!K128=3,5,IF('Indicator Data'!K128=2,2,IF('Indicator Data'!K128=1,1,0)))))</f>
        <v>0</v>
      </c>
      <c r="AB126" s="194">
        <f>IF('Indicator Data'!L128="No data","x",IF('Indicator Data'!L128&gt;1000,10,IF('Indicator Data'!L128&gt;=500,9,IF('Indicator Data'!L128&gt;=240,8,IF('Indicator Data'!L128&gt;=120,7,IF('Indicator Data'!L128&gt;=60,6,IF('Indicator Data'!L128&gt;=20,5,IF('Indicator Data'!L128&gt;=1,4,0))))))))</f>
        <v>0</v>
      </c>
      <c r="AC126" s="6">
        <f t="shared" si="40"/>
        <v>0</v>
      </c>
      <c r="AD126" s="7">
        <f t="shared" si="41"/>
        <v>4.3</v>
      </c>
    </row>
    <row r="127" spans="1:30" s="11" customFormat="1" x14ac:dyDescent="0.25">
      <c r="A127" s="11" t="s">
        <v>442</v>
      </c>
      <c r="B127" s="30" t="s">
        <v>4</v>
      </c>
      <c r="C127" s="30" t="s">
        <v>571</v>
      </c>
      <c r="D127" s="4">
        <f>ROUND(IF('Indicator Data'!G129=0,0,IF(LOG('Indicator Data'!G129)&gt;D$139,10,IF(LOG('Indicator Data'!G129)&lt;D$140,0,10-(D$139-LOG('Indicator Data'!G129))/(D$139-D$140)*10))),1)</f>
        <v>6</v>
      </c>
      <c r="E127" s="4">
        <f>IF('Indicator Data'!D129="No data","x",ROUND(IF(('Indicator Data'!D129)&gt;E$139,10,IF(('Indicator Data'!D129)&lt;E$140,0,10-(E$139-('Indicator Data'!D129))/(E$139-E$140)*10)),1))</f>
        <v>2.1</v>
      </c>
      <c r="F127" s="58">
        <f>'Indicator Data'!E129/'Indicator Data'!$BC129</f>
        <v>0.18656579653397709</v>
      </c>
      <c r="G127" s="58">
        <f>'Indicator Data'!F129/'Indicator Data'!$BC129</f>
        <v>0.36024754882555271</v>
      </c>
      <c r="H127" s="58">
        <f t="shared" si="28"/>
        <v>0.18334478547337674</v>
      </c>
      <c r="I127" s="4">
        <f t="shared" si="29"/>
        <v>4.5999999999999996</v>
      </c>
      <c r="J127" s="4">
        <f>ROUND(IF('Indicator Data'!I129=0,0,IF(LOG('Indicator Data'!I129)&gt;J$139,10,IF(LOG('Indicator Data'!I129)&lt;J$140,0,10-(J$139-LOG('Indicator Data'!I129))/(J$139-J$140)*10))),1)</f>
        <v>10</v>
      </c>
      <c r="K127" s="58">
        <f>'Indicator Data'!G129/'Indicator Data'!$BC129</f>
        <v>8.1696354288591233E-3</v>
      </c>
      <c r="L127" s="58">
        <f>'Indicator Data'!I129/'Indicator Data'!$BD129</f>
        <v>1.1593736172939649E-2</v>
      </c>
      <c r="M127" s="4">
        <f t="shared" si="30"/>
        <v>5.4</v>
      </c>
      <c r="N127" s="4">
        <f t="shared" si="31"/>
        <v>3.9</v>
      </c>
      <c r="O127" s="4">
        <f>ROUND(IF('Indicator Data'!J129=0,0,IF('Indicator Data'!J129&gt;O$139,10,IF('Indicator Data'!J129&lt;O$140,0,10-(O$139-'Indicator Data'!J129)/(O$139-O$140)*10))),1)</f>
        <v>5.4</v>
      </c>
      <c r="P127" s="154">
        <f t="shared" si="32"/>
        <v>8.3000000000000007</v>
      </c>
      <c r="Q127" s="154">
        <f t="shared" si="33"/>
        <v>6.9</v>
      </c>
      <c r="R127" s="4">
        <f>IF('Indicator Data'!H129="No data","x",ROUND(IF('Indicator Data'!H129=0,0,IF('Indicator Data'!H129&gt;R$139,10,IF('Indicator Data'!H129&lt;R$140,0,10-(R$139-'Indicator Data'!H129)/(R$139-R$140)*10))),1))</f>
        <v>1</v>
      </c>
      <c r="S127" s="6">
        <f t="shared" si="34"/>
        <v>2.1</v>
      </c>
      <c r="T127" s="6">
        <f t="shared" si="35"/>
        <v>5.7</v>
      </c>
      <c r="U127" s="6">
        <f t="shared" si="36"/>
        <v>4.5999999999999996</v>
      </c>
      <c r="V127" s="6">
        <f t="shared" si="37"/>
        <v>4</v>
      </c>
      <c r="W127" s="14">
        <f t="shared" si="38"/>
        <v>4.2</v>
      </c>
      <c r="X127" s="4">
        <f>ROUND(IF('Indicator Data'!M129=0,0,IF('Indicator Data'!M129&gt;X$139,10,IF('Indicator Data'!M129&lt;X$140,0,10-(X$139-'Indicator Data'!M129)/(X$139-X$140)*10))),1)</f>
        <v>9.1</v>
      </c>
      <c r="Y127" s="4">
        <f>ROUND(IF('Indicator Data'!N129=0,0,IF('Indicator Data'!N129&gt;Y$139,10,IF('Indicator Data'!N129&lt;Y$140,0,10-(Y$139-'Indicator Data'!N129)/(Y$139-Y$140)*10))),1)</f>
        <v>7.9</v>
      </c>
      <c r="Z127" s="6">
        <f t="shared" si="39"/>
        <v>8.6</v>
      </c>
      <c r="AA127" s="6">
        <f>IF('Indicator Data'!K129=5,10,IF('Indicator Data'!K129=4,8,IF('Indicator Data'!K129=3,5,IF('Indicator Data'!K129=2,2,IF('Indicator Data'!K129=1,1,0)))))</f>
        <v>0</v>
      </c>
      <c r="AB127" s="194">
        <f>IF('Indicator Data'!L129="No data","x",IF('Indicator Data'!L129&gt;1000,10,IF('Indicator Data'!L129&gt;=500,9,IF('Indicator Data'!L129&gt;=240,8,IF('Indicator Data'!L129&gt;=120,7,IF('Indicator Data'!L129&gt;=60,6,IF('Indicator Data'!L129&gt;=20,5,IF('Indicator Data'!L129&gt;=1,4,0))))))))</f>
        <v>0</v>
      </c>
      <c r="AC127" s="6">
        <f t="shared" si="40"/>
        <v>0</v>
      </c>
      <c r="AD127" s="7">
        <f t="shared" si="41"/>
        <v>4.3</v>
      </c>
    </row>
    <row r="128" spans="1:30" s="11" customFormat="1" x14ac:dyDescent="0.25">
      <c r="A128" s="11" t="s">
        <v>444</v>
      </c>
      <c r="B128" s="30" t="s">
        <v>4</v>
      </c>
      <c r="C128" s="30" t="s">
        <v>573</v>
      </c>
      <c r="D128" s="4">
        <f>ROUND(IF('Indicator Data'!G130=0,0,IF(LOG('Indicator Data'!G130)&gt;D$139,10,IF(LOG('Indicator Data'!G130)&lt;D$140,0,10-(D$139-LOG('Indicator Data'!G130))/(D$139-D$140)*10))),1)</f>
        <v>6.9</v>
      </c>
      <c r="E128" s="4">
        <f>IF('Indicator Data'!D130="No data","x",ROUND(IF(('Indicator Data'!D130)&gt;E$139,10,IF(('Indicator Data'!D130)&lt;E$140,0,10-(E$139-('Indicator Data'!D130))/(E$139-E$140)*10)),1))</f>
        <v>1.7</v>
      </c>
      <c r="F128" s="58">
        <f>'Indicator Data'!E130/'Indicator Data'!$BC130</f>
        <v>0.11542970998668883</v>
      </c>
      <c r="G128" s="58">
        <f>'Indicator Data'!F130/'Indicator Data'!$BC130</f>
        <v>0.20400963536480748</v>
      </c>
      <c r="H128" s="58">
        <f t="shared" si="28"/>
        <v>0.10871726383454629</v>
      </c>
      <c r="I128" s="4">
        <f t="shared" si="29"/>
        <v>2.7</v>
      </c>
      <c r="J128" s="4">
        <f>ROUND(IF('Indicator Data'!I130=0,0,IF(LOG('Indicator Data'!I130)&gt;J$139,10,IF(LOG('Indicator Data'!I130)&lt;J$140,0,10-(J$139-LOG('Indicator Data'!I130))/(J$139-J$140)*10))),1)</f>
        <v>10</v>
      </c>
      <c r="K128" s="58">
        <f>'Indicator Data'!G130/'Indicator Data'!$BC130</f>
        <v>1.2081133755643451E-2</v>
      </c>
      <c r="L128" s="58">
        <f>'Indicator Data'!I130/'Indicator Data'!$BD130</f>
        <v>1.1593736172939649E-2</v>
      </c>
      <c r="M128" s="4">
        <f t="shared" si="30"/>
        <v>8.1</v>
      </c>
      <c r="N128" s="4">
        <f t="shared" si="31"/>
        <v>3.9</v>
      </c>
      <c r="O128" s="4">
        <f>ROUND(IF('Indicator Data'!J130=0,0,IF('Indicator Data'!J130&gt;O$139,10,IF('Indicator Data'!J130&lt;O$140,0,10-(O$139-'Indicator Data'!J130)/(O$139-O$140)*10))),1)</f>
        <v>5.4</v>
      </c>
      <c r="P128" s="154">
        <f t="shared" si="32"/>
        <v>8.3000000000000007</v>
      </c>
      <c r="Q128" s="154">
        <f t="shared" si="33"/>
        <v>6.9</v>
      </c>
      <c r="R128" s="4">
        <f>IF('Indicator Data'!H130="No data","x",ROUND(IF('Indicator Data'!H130=0,0,IF('Indicator Data'!H130&gt;R$139,10,IF('Indicator Data'!H130&lt;R$140,0,10-(R$139-'Indicator Data'!H130)/(R$139-R$140)*10))),1))</f>
        <v>3</v>
      </c>
      <c r="S128" s="6">
        <f t="shared" si="34"/>
        <v>1.7</v>
      </c>
      <c r="T128" s="6">
        <f t="shared" si="35"/>
        <v>7.6</v>
      </c>
      <c r="U128" s="6">
        <f t="shared" si="36"/>
        <v>2.7</v>
      </c>
      <c r="V128" s="6">
        <f t="shared" si="37"/>
        <v>5</v>
      </c>
      <c r="W128" s="14">
        <f t="shared" si="38"/>
        <v>4.7</v>
      </c>
      <c r="X128" s="4">
        <f>ROUND(IF('Indicator Data'!M130=0,0,IF('Indicator Data'!M130&gt;X$139,10,IF('Indicator Data'!M130&lt;X$140,0,10-(X$139-'Indicator Data'!M130)/(X$139-X$140)*10))),1)</f>
        <v>9.1</v>
      </c>
      <c r="Y128" s="4">
        <f>ROUND(IF('Indicator Data'!N130=0,0,IF('Indicator Data'!N130&gt;Y$139,10,IF('Indicator Data'!N130&lt;Y$140,0,10-(Y$139-'Indicator Data'!N130)/(Y$139-Y$140)*10))),1)</f>
        <v>7.9</v>
      </c>
      <c r="Z128" s="6">
        <f t="shared" si="39"/>
        <v>8.6</v>
      </c>
      <c r="AA128" s="6">
        <f>IF('Indicator Data'!K130=5,10,IF('Indicator Data'!K130=4,8,IF('Indicator Data'!K130=3,5,IF('Indicator Data'!K130=2,2,IF('Indicator Data'!K130=1,1,0)))))</f>
        <v>0</v>
      </c>
      <c r="AB128" s="194">
        <f>IF('Indicator Data'!L130="No data","x",IF('Indicator Data'!L130&gt;1000,10,IF('Indicator Data'!L130&gt;=500,9,IF('Indicator Data'!L130&gt;=240,8,IF('Indicator Data'!L130&gt;=120,7,IF('Indicator Data'!L130&gt;=60,6,IF('Indicator Data'!L130&gt;=20,5,IF('Indicator Data'!L130&gt;=1,4,0))))))))</f>
        <v>0</v>
      </c>
      <c r="AC128" s="6">
        <f t="shared" si="40"/>
        <v>0</v>
      </c>
      <c r="AD128" s="7">
        <f t="shared" si="41"/>
        <v>4.3</v>
      </c>
    </row>
    <row r="129" spans="1:30" s="11" customFormat="1" x14ac:dyDescent="0.25">
      <c r="A129" s="11" t="s">
        <v>445</v>
      </c>
      <c r="B129" s="30" t="s">
        <v>4</v>
      </c>
      <c r="C129" s="30" t="s">
        <v>574</v>
      </c>
      <c r="D129" s="4">
        <f>ROUND(IF('Indicator Data'!G131=0,0,IF(LOG('Indicator Data'!G131)&gt;D$139,10,IF(LOG('Indicator Data'!G131)&lt;D$140,0,10-(D$139-LOG('Indicator Data'!G131))/(D$139-D$140)*10))),1)</f>
        <v>5.6</v>
      </c>
      <c r="E129" s="4">
        <f>IF('Indicator Data'!D131="No data","x",ROUND(IF(('Indicator Data'!D131)&gt;E$139,10,IF(('Indicator Data'!D131)&lt;E$140,0,10-(E$139-('Indicator Data'!D131))/(E$139-E$140)*10)),1))</f>
        <v>2.1</v>
      </c>
      <c r="F129" s="58">
        <f>'Indicator Data'!E131/'Indicator Data'!$BC131</f>
        <v>0.16996684618554864</v>
      </c>
      <c r="G129" s="58">
        <f>'Indicator Data'!F131/'Indicator Data'!$BC131</f>
        <v>0.53578187359752594</v>
      </c>
      <c r="H129" s="58">
        <f t="shared" si="28"/>
        <v>0.2189288914921558</v>
      </c>
      <c r="I129" s="4">
        <f t="shared" si="29"/>
        <v>5.5</v>
      </c>
      <c r="J129" s="4">
        <f>ROUND(IF('Indicator Data'!I131=0,0,IF(LOG('Indicator Data'!I131)&gt;J$139,10,IF(LOG('Indicator Data'!I131)&lt;J$140,0,10-(J$139-LOG('Indicator Data'!I131))/(J$139-J$140)*10))),1)</f>
        <v>10</v>
      </c>
      <c r="K129" s="58">
        <f>'Indicator Data'!G131/'Indicator Data'!$BC131</f>
        <v>7.1901823358301699E-3</v>
      </c>
      <c r="L129" s="58">
        <f>'Indicator Data'!I131/'Indicator Data'!$BD131</f>
        <v>1.1593736172939649E-2</v>
      </c>
      <c r="M129" s="4">
        <f t="shared" si="30"/>
        <v>4.8</v>
      </c>
      <c r="N129" s="4">
        <f t="shared" si="31"/>
        <v>3.9</v>
      </c>
      <c r="O129" s="4">
        <f>ROUND(IF('Indicator Data'!J131=0,0,IF('Indicator Data'!J131&gt;O$139,10,IF('Indicator Data'!J131&lt;O$140,0,10-(O$139-'Indicator Data'!J131)/(O$139-O$140)*10))),1)</f>
        <v>5.4</v>
      </c>
      <c r="P129" s="154">
        <f t="shared" si="32"/>
        <v>8.3000000000000007</v>
      </c>
      <c r="Q129" s="154">
        <f t="shared" si="33"/>
        <v>6.9</v>
      </c>
      <c r="R129" s="4">
        <f>IF('Indicator Data'!H131="No data","x",ROUND(IF('Indicator Data'!H131=0,0,IF('Indicator Data'!H131&gt;R$139,10,IF('Indicator Data'!H131&lt;R$140,0,10-(R$139-'Indicator Data'!H131)/(R$139-R$140)*10))),1))</f>
        <v>2</v>
      </c>
      <c r="S129" s="6">
        <f t="shared" si="34"/>
        <v>2.1</v>
      </c>
      <c r="T129" s="6">
        <f t="shared" si="35"/>
        <v>5.2</v>
      </c>
      <c r="U129" s="6">
        <f t="shared" si="36"/>
        <v>5.5</v>
      </c>
      <c r="V129" s="6">
        <f t="shared" si="37"/>
        <v>4.5</v>
      </c>
      <c r="W129" s="14">
        <f t="shared" si="38"/>
        <v>4.4000000000000004</v>
      </c>
      <c r="X129" s="4">
        <f>ROUND(IF('Indicator Data'!M131=0,0,IF('Indicator Data'!M131&gt;X$139,10,IF('Indicator Data'!M131&lt;X$140,0,10-(X$139-'Indicator Data'!M131)/(X$139-X$140)*10))),1)</f>
        <v>9.1</v>
      </c>
      <c r="Y129" s="4">
        <f>ROUND(IF('Indicator Data'!N131=0,0,IF('Indicator Data'!N131&gt;Y$139,10,IF('Indicator Data'!N131&lt;Y$140,0,10-(Y$139-'Indicator Data'!N131)/(Y$139-Y$140)*10))),1)</f>
        <v>7.9</v>
      </c>
      <c r="Z129" s="6">
        <f t="shared" si="39"/>
        <v>8.6</v>
      </c>
      <c r="AA129" s="6">
        <f>IF('Indicator Data'!K131=5,10,IF('Indicator Data'!K131=4,8,IF('Indicator Data'!K131=3,5,IF('Indicator Data'!K131=2,2,IF('Indicator Data'!K131=1,1,0)))))</f>
        <v>0</v>
      </c>
      <c r="AB129" s="194">
        <f>IF('Indicator Data'!L131="No data","x",IF('Indicator Data'!L131&gt;1000,10,IF('Indicator Data'!L131&gt;=500,9,IF('Indicator Data'!L131&gt;=240,8,IF('Indicator Data'!L131&gt;=120,7,IF('Indicator Data'!L131&gt;=60,6,IF('Indicator Data'!L131&gt;=20,5,IF('Indicator Data'!L131&gt;=1,4,0))))))))</f>
        <v>0</v>
      </c>
      <c r="AC129" s="6">
        <f t="shared" si="40"/>
        <v>0</v>
      </c>
      <c r="AD129" s="7">
        <f t="shared" si="41"/>
        <v>4.3</v>
      </c>
    </row>
    <row r="130" spans="1:30" s="11" customFormat="1" x14ac:dyDescent="0.25">
      <c r="A130" s="11" t="s">
        <v>443</v>
      </c>
      <c r="B130" s="30" t="s">
        <v>4</v>
      </c>
      <c r="C130" s="30" t="s">
        <v>572</v>
      </c>
      <c r="D130" s="4">
        <f>ROUND(IF('Indicator Data'!G132=0,0,IF(LOG('Indicator Data'!G132)&gt;D$139,10,IF(LOG('Indicator Data'!G132)&lt;D$140,0,10-(D$139-LOG('Indicator Data'!G132))/(D$139-D$140)*10))),1)</f>
        <v>6.5</v>
      </c>
      <c r="E130" s="4">
        <f>IF('Indicator Data'!D132="No data","x",ROUND(IF(('Indicator Data'!D132)&gt;E$139,10,IF(('Indicator Data'!D132)&lt;E$140,0,10-(E$139-('Indicator Data'!D132))/(E$139-E$140)*10)),1))</f>
        <v>2.9</v>
      </c>
      <c r="F130" s="58">
        <f>'Indicator Data'!E132/'Indicator Data'!$BC132</f>
        <v>2.9870535247271429E-2</v>
      </c>
      <c r="G130" s="58">
        <f>'Indicator Data'!F132/'Indicator Data'!$BC132</f>
        <v>0.55972757777530824</v>
      </c>
      <c r="H130" s="58">
        <f t="shared" si="28"/>
        <v>0.15486716206746276</v>
      </c>
      <c r="I130" s="4">
        <f t="shared" si="29"/>
        <v>3.9</v>
      </c>
      <c r="J130" s="4">
        <f>ROUND(IF('Indicator Data'!I132=0,0,IF(LOG('Indicator Data'!I132)&gt;J$139,10,IF(LOG('Indicator Data'!I132)&lt;J$140,0,10-(J$139-LOG('Indicator Data'!I132))/(J$139-J$140)*10))),1)</f>
        <v>10</v>
      </c>
      <c r="K130" s="58">
        <f>'Indicator Data'!G132/'Indicator Data'!$BC132</f>
        <v>1.2608227859385137E-2</v>
      </c>
      <c r="L130" s="58">
        <f>'Indicator Data'!I132/'Indicator Data'!$BD132</f>
        <v>1.1593736172939649E-2</v>
      </c>
      <c r="M130" s="4">
        <f t="shared" si="30"/>
        <v>8.4</v>
      </c>
      <c r="N130" s="4">
        <f t="shared" si="31"/>
        <v>3.9</v>
      </c>
      <c r="O130" s="4">
        <f>ROUND(IF('Indicator Data'!J132=0,0,IF('Indicator Data'!J132&gt;O$139,10,IF('Indicator Data'!J132&lt;O$140,0,10-(O$139-'Indicator Data'!J132)/(O$139-O$140)*10))),1)</f>
        <v>5.4</v>
      </c>
      <c r="P130" s="154">
        <f t="shared" si="32"/>
        <v>8.3000000000000007</v>
      </c>
      <c r="Q130" s="154">
        <f t="shared" si="33"/>
        <v>6.9</v>
      </c>
      <c r="R130" s="4">
        <f>IF('Indicator Data'!H132="No data","x",ROUND(IF('Indicator Data'!H132=0,0,IF('Indicator Data'!H132&gt;R$139,10,IF('Indicator Data'!H132&lt;R$140,0,10-(R$139-'Indicator Data'!H132)/(R$139-R$140)*10))),1))</f>
        <v>2</v>
      </c>
      <c r="S130" s="6">
        <f t="shared" si="34"/>
        <v>2.9</v>
      </c>
      <c r="T130" s="6">
        <f t="shared" si="35"/>
        <v>7.6</v>
      </c>
      <c r="U130" s="6">
        <f t="shared" si="36"/>
        <v>3.9</v>
      </c>
      <c r="V130" s="6">
        <f t="shared" si="37"/>
        <v>4.5</v>
      </c>
      <c r="W130" s="14">
        <f t="shared" si="38"/>
        <v>5</v>
      </c>
      <c r="X130" s="4">
        <f>ROUND(IF('Indicator Data'!M132=0,0,IF('Indicator Data'!M132&gt;X$139,10,IF('Indicator Data'!M132&lt;X$140,0,10-(X$139-'Indicator Data'!M132)/(X$139-X$140)*10))),1)</f>
        <v>9.1</v>
      </c>
      <c r="Y130" s="4">
        <f>ROUND(IF('Indicator Data'!N132=0,0,IF('Indicator Data'!N132&gt;Y$139,10,IF('Indicator Data'!N132&lt;Y$140,0,10-(Y$139-'Indicator Data'!N132)/(Y$139-Y$140)*10))),1)</f>
        <v>7.9</v>
      </c>
      <c r="Z130" s="6">
        <f t="shared" si="39"/>
        <v>8.6</v>
      </c>
      <c r="AA130" s="6">
        <f>IF('Indicator Data'!K132=5,10,IF('Indicator Data'!K132=4,8,IF('Indicator Data'!K132=3,5,IF('Indicator Data'!K132=2,2,IF('Indicator Data'!K132=1,1,0)))))</f>
        <v>0</v>
      </c>
      <c r="AB130" s="194">
        <f>IF('Indicator Data'!L132="No data","x",IF('Indicator Data'!L132&gt;1000,10,IF('Indicator Data'!L132&gt;=500,9,IF('Indicator Data'!L132&gt;=240,8,IF('Indicator Data'!L132&gt;=120,7,IF('Indicator Data'!L132&gt;=60,6,IF('Indicator Data'!L132&gt;=20,5,IF('Indicator Data'!L132&gt;=1,4,0))))))))</f>
        <v>0</v>
      </c>
      <c r="AC130" s="6">
        <f t="shared" si="40"/>
        <v>0</v>
      </c>
      <c r="AD130" s="7">
        <f t="shared" si="41"/>
        <v>4.3</v>
      </c>
    </row>
    <row r="131" spans="1:30" s="11" customFormat="1" x14ac:dyDescent="0.25">
      <c r="A131" s="11" t="s">
        <v>447</v>
      </c>
      <c r="B131" s="30" t="s">
        <v>4</v>
      </c>
      <c r="C131" s="30" t="s">
        <v>576</v>
      </c>
      <c r="D131" s="4">
        <f>ROUND(IF('Indicator Data'!G133=0,0,IF(LOG('Indicator Data'!G133)&gt;D$139,10,IF(LOG('Indicator Data'!G133)&lt;D$140,0,10-(D$139-LOG('Indicator Data'!G133))/(D$139-D$140)*10))),1)</f>
        <v>5.5</v>
      </c>
      <c r="E131" s="4">
        <f>IF('Indicator Data'!D133="No data","x",ROUND(IF(('Indicator Data'!D133)&gt;E$139,10,IF(('Indicator Data'!D133)&lt;E$140,0,10-(E$139-('Indicator Data'!D133))/(E$139-E$140)*10)),1))</f>
        <v>4.2</v>
      </c>
      <c r="F131" s="58">
        <f>'Indicator Data'!E133/'Indicator Data'!$BC133</f>
        <v>6.2183138751400052E-2</v>
      </c>
      <c r="G131" s="58">
        <f>'Indicator Data'!F133/'Indicator Data'!$BC133</f>
        <v>0.47128015529297179</v>
      </c>
      <c r="H131" s="58">
        <f t="shared" si="28"/>
        <v>0.14891160819894297</v>
      </c>
      <c r="I131" s="4">
        <f t="shared" si="29"/>
        <v>3.7</v>
      </c>
      <c r="J131" s="4">
        <f>ROUND(IF('Indicator Data'!I133=0,0,IF(LOG('Indicator Data'!I133)&gt;J$139,10,IF(LOG('Indicator Data'!I133)&lt;J$140,0,10-(J$139-LOG('Indicator Data'!I133))/(J$139-J$140)*10))),1)</f>
        <v>10</v>
      </c>
      <c r="K131" s="58">
        <f>'Indicator Data'!G133/'Indicator Data'!$BC133</f>
        <v>4.5203272992063231E-3</v>
      </c>
      <c r="L131" s="58">
        <f>'Indicator Data'!I133/'Indicator Data'!$BD133</f>
        <v>1.1593736172939649E-2</v>
      </c>
      <c r="M131" s="4">
        <f t="shared" si="30"/>
        <v>3</v>
      </c>
      <c r="N131" s="4">
        <f t="shared" si="31"/>
        <v>3.9</v>
      </c>
      <c r="O131" s="4">
        <f>ROUND(IF('Indicator Data'!J133=0,0,IF('Indicator Data'!J133&gt;O$139,10,IF('Indicator Data'!J133&lt;O$140,0,10-(O$139-'Indicator Data'!J133)/(O$139-O$140)*10))),1)</f>
        <v>5.4</v>
      </c>
      <c r="P131" s="154">
        <f t="shared" si="32"/>
        <v>8.3000000000000007</v>
      </c>
      <c r="Q131" s="154">
        <f t="shared" si="33"/>
        <v>6.9</v>
      </c>
      <c r="R131" s="4">
        <f>IF('Indicator Data'!H133="No data","x",ROUND(IF('Indicator Data'!H133=0,0,IF('Indicator Data'!H133&gt;R$139,10,IF('Indicator Data'!H133&lt;R$140,0,10-(R$139-'Indicator Data'!H133)/(R$139-R$140)*10))),1))</f>
        <v>4.3</v>
      </c>
      <c r="S131" s="6">
        <f t="shared" si="34"/>
        <v>4.2</v>
      </c>
      <c r="T131" s="6">
        <f t="shared" si="35"/>
        <v>4.4000000000000004</v>
      </c>
      <c r="U131" s="6">
        <f t="shared" si="36"/>
        <v>3.7</v>
      </c>
      <c r="V131" s="6">
        <f t="shared" si="37"/>
        <v>5.6</v>
      </c>
      <c r="W131" s="14">
        <f t="shared" si="38"/>
        <v>4.5</v>
      </c>
      <c r="X131" s="4">
        <f>ROUND(IF('Indicator Data'!M133=0,0,IF('Indicator Data'!M133&gt;X$139,10,IF('Indicator Data'!M133&lt;X$140,0,10-(X$139-'Indicator Data'!M133)/(X$139-X$140)*10))),1)</f>
        <v>9.1</v>
      </c>
      <c r="Y131" s="4">
        <f>ROUND(IF('Indicator Data'!N133=0,0,IF('Indicator Data'!N133&gt;Y$139,10,IF('Indicator Data'!N133&lt;Y$140,0,10-(Y$139-'Indicator Data'!N133)/(Y$139-Y$140)*10))),1)</f>
        <v>7.9</v>
      </c>
      <c r="Z131" s="6">
        <f t="shared" si="39"/>
        <v>8.6</v>
      </c>
      <c r="AA131" s="6">
        <f>IF('Indicator Data'!K133=5,10,IF('Indicator Data'!K133=4,8,IF('Indicator Data'!K133=3,5,IF('Indicator Data'!K133=2,2,IF('Indicator Data'!K133=1,1,0)))))</f>
        <v>0</v>
      </c>
      <c r="AB131" s="194">
        <f>IF('Indicator Data'!L133="No data","x",IF('Indicator Data'!L133&gt;1000,10,IF('Indicator Data'!L133&gt;=500,9,IF('Indicator Data'!L133&gt;=240,8,IF('Indicator Data'!L133&gt;=120,7,IF('Indicator Data'!L133&gt;=60,6,IF('Indicator Data'!L133&gt;=20,5,IF('Indicator Data'!L133&gt;=1,4,0))))))))</f>
        <v>0</v>
      </c>
      <c r="AC131" s="6">
        <f t="shared" si="40"/>
        <v>0</v>
      </c>
      <c r="AD131" s="7">
        <f t="shared" si="41"/>
        <v>4.3</v>
      </c>
    </row>
    <row r="132" spans="1:30" s="11" customFormat="1" x14ac:dyDescent="0.25">
      <c r="A132" s="11" t="s">
        <v>448</v>
      </c>
      <c r="B132" s="30" t="s">
        <v>4</v>
      </c>
      <c r="C132" s="30" t="s">
        <v>577</v>
      </c>
      <c r="D132" s="4">
        <f>ROUND(IF('Indicator Data'!G134=0,0,IF(LOG('Indicator Data'!G134)&gt;D$139,10,IF(LOG('Indicator Data'!G134)&lt;D$140,0,10-(D$139-LOG('Indicator Data'!G134))/(D$139-D$140)*10))),1)</f>
        <v>6.2</v>
      </c>
      <c r="E132" s="4">
        <f>IF('Indicator Data'!D134="No data","x",ROUND(IF(('Indicator Data'!D134)&gt;E$139,10,IF(('Indicator Data'!D134)&lt;E$140,0,10-(E$139-('Indicator Data'!D134))/(E$139-E$140)*10)),1))</f>
        <v>1.7</v>
      </c>
      <c r="F132" s="58">
        <f>'Indicator Data'!E134/'Indicator Data'!$BC134</f>
        <v>0.52005167691504817</v>
      </c>
      <c r="G132" s="58">
        <f>'Indicator Data'!F134/'Indicator Data'!$BC134</f>
        <v>1.6292815397603966E-2</v>
      </c>
      <c r="H132" s="58">
        <f t="shared" si="28"/>
        <v>0.26409904230692505</v>
      </c>
      <c r="I132" s="4">
        <f t="shared" si="29"/>
        <v>6.6</v>
      </c>
      <c r="J132" s="4">
        <f>ROUND(IF('Indicator Data'!I134=0,0,IF(LOG('Indicator Data'!I134)&gt;J$139,10,IF(LOG('Indicator Data'!I134)&lt;J$140,0,10-(J$139-LOG('Indicator Data'!I134))/(J$139-J$140)*10))),1)</f>
        <v>10</v>
      </c>
      <c r="K132" s="58">
        <f>'Indicator Data'!G134/'Indicator Data'!$BC134</f>
        <v>1.9413547548428355E-2</v>
      </c>
      <c r="L132" s="58">
        <f>'Indicator Data'!I134/'Indicator Data'!$BD134</f>
        <v>1.1593736172939649E-2</v>
      </c>
      <c r="M132" s="4">
        <f t="shared" si="30"/>
        <v>10</v>
      </c>
      <c r="N132" s="4">
        <f t="shared" si="31"/>
        <v>3.9</v>
      </c>
      <c r="O132" s="4">
        <f>ROUND(IF('Indicator Data'!J134=0,0,IF('Indicator Data'!J134&gt;O$139,10,IF('Indicator Data'!J134&lt;O$140,0,10-(O$139-'Indicator Data'!J134)/(O$139-O$140)*10))),1)</f>
        <v>5.4</v>
      </c>
      <c r="P132" s="154">
        <f t="shared" si="32"/>
        <v>8.3000000000000007</v>
      </c>
      <c r="Q132" s="154">
        <f t="shared" si="33"/>
        <v>6.9</v>
      </c>
      <c r="R132" s="4">
        <f>IF('Indicator Data'!H134="No data","x",ROUND(IF('Indicator Data'!H134=0,0,IF('Indicator Data'!H134&gt;R$139,10,IF('Indicator Data'!H134&lt;R$140,0,10-(R$139-'Indicator Data'!H134)/(R$139-R$140)*10))),1))</f>
        <v>3</v>
      </c>
      <c r="S132" s="6">
        <f t="shared" si="34"/>
        <v>1.7</v>
      </c>
      <c r="T132" s="6">
        <f t="shared" si="35"/>
        <v>8.8000000000000007</v>
      </c>
      <c r="U132" s="6">
        <f t="shared" si="36"/>
        <v>6.6</v>
      </c>
      <c r="V132" s="6">
        <f t="shared" si="37"/>
        <v>5</v>
      </c>
      <c r="W132" s="14">
        <f t="shared" si="38"/>
        <v>6.2</v>
      </c>
      <c r="X132" s="4">
        <f>ROUND(IF('Indicator Data'!M134=0,0,IF('Indicator Data'!M134&gt;X$139,10,IF('Indicator Data'!M134&lt;X$140,0,10-(X$139-'Indicator Data'!M134)/(X$139-X$140)*10))),1)</f>
        <v>9.1</v>
      </c>
      <c r="Y132" s="4">
        <f>ROUND(IF('Indicator Data'!N134=0,0,IF('Indicator Data'!N134&gt;Y$139,10,IF('Indicator Data'!N134&lt;Y$140,0,10-(Y$139-'Indicator Data'!N134)/(Y$139-Y$140)*10))),1)</f>
        <v>7.9</v>
      </c>
      <c r="Z132" s="6">
        <f t="shared" si="39"/>
        <v>8.6</v>
      </c>
      <c r="AA132" s="6">
        <f>IF('Indicator Data'!K134=5,10,IF('Indicator Data'!K134=4,8,IF('Indicator Data'!K134=3,5,IF('Indicator Data'!K134=2,2,IF('Indicator Data'!K134=1,1,0)))))</f>
        <v>0</v>
      </c>
      <c r="AB132" s="194">
        <f>IF('Indicator Data'!L134="No data","x",IF('Indicator Data'!L134&gt;1000,10,IF('Indicator Data'!L134&gt;=500,9,IF('Indicator Data'!L134&gt;=240,8,IF('Indicator Data'!L134&gt;=120,7,IF('Indicator Data'!L134&gt;=60,6,IF('Indicator Data'!L134&gt;=20,5,IF('Indicator Data'!L134&gt;=1,4,0))))))))</f>
        <v>0</v>
      </c>
      <c r="AC132" s="6">
        <f t="shared" si="40"/>
        <v>0</v>
      </c>
      <c r="AD132" s="7">
        <f t="shared" si="41"/>
        <v>4.3</v>
      </c>
    </row>
    <row r="133" spans="1:30" s="11" customFormat="1" x14ac:dyDescent="0.25">
      <c r="A133" s="11" t="s">
        <v>449</v>
      </c>
      <c r="B133" s="30" t="s">
        <v>4</v>
      </c>
      <c r="C133" s="30" t="s">
        <v>578</v>
      </c>
      <c r="D133" s="4">
        <f>ROUND(IF('Indicator Data'!G135=0,0,IF(LOG('Indicator Data'!G135)&gt;D$139,10,IF(LOG('Indicator Data'!G135)&lt;D$140,0,10-(D$139-LOG('Indicator Data'!G135))/(D$139-D$140)*10))),1)</f>
        <v>7.3</v>
      </c>
      <c r="E133" s="4">
        <f>IF('Indicator Data'!D135="No data","x",ROUND(IF(('Indicator Data'!D135)&gt;E$139,10,IF(('Indicator Data'!D135)&lt;E$140,0,10-(E$139-('Indicator Data'!D135))/(E$139-E$140)*10)),1))</f>
        <v>2.9</v>
      </c>
      <c r="F133" s="58">
        <f>'Indicator Data'!E135/'Indicator Data'!$BC135</f>
        <v>0.21983503600973461</v>
      </c>
      <c r="G133" s="58">
        <f>'Indicator Data'!F135/'Indicator Data'!$BC135</f>
        <v>0.14534779631947722</v>
      </c>
      <c r="H133" s="58">
        <f t="shared" si="28"/>
        <v>0.14625446708473661</v>
      </c>
      <c r="I133" s="4">
        <f t="shared" si="29"/>
        <v>3.7</v>
      </c>
      <c r="J133" s="4">
        <f>ROUND(IF('Indicator Data'!I135=0,0,IF(LOG('Indicator Data'!I135)&gt;J$139,10,IF(LOG('Indicator Data'!I135)&lt;J$140,0,10-(J$139-LOG('Indicator Data'!I135))/(J$139-J$140)*10))),1)</f>
        <v>10</v>
      </c>
      <c r="K133" s="58">
        <f>'Indicator Data'!G135/'Indicator Data'!$BC135</f>
        <v>3.0684918557856461E-2</v>
      </c>
      <c r="L133" s="58">
        <f>'Indicator Data'!I135/'Indicator Data'!$BD135</f>
        <v>1.1593736172939649E-2</v>
      </c>
      <c r="M133" s="4">
        <f t="shared" si="30"/>
        <v>10</v>
      </c>
      <c r="N133" s="4">
        <f t="shared" si="31"/>
        <v>3.9</v>
      </c>
      <c r="O133" s="4">
        <f>ROUND(IF('Indicator Data'!J135=0,0,IF('Indicator Data'!J135&gt;O$139,10,IF('Indicator Data'!J135&lt;O$140,0,10-(O$139-'Indicator Data'!J135)/(O$139-O$140)*10))),1)</f>
        <v>5.4</v>
      </c>
      <c r="P133" s="154">
        <f t="shared" si="32"/>
        <v>8.3000000000000007</v>
      </c>
      <c r="Q133" s="154">
        <f t="shared" si="33"/>
        <v>6.9</v>
      </c>
      <c r="R133" s="4">
        <f>IF('Indicator Data'!H135="No data","x",ROUND(IF('Indicator Data'!H135=0,0,IF('Indicator Data'!H135&gt;R$139,10,IF('Indicator Data'!H135&lt;R$140,0,10-(R$139-'Indicator Data'!H135)/(R$139-R$140)*10))),1))</f>
        <v>5.3</v>
      </c>
      <c r="S133" s="6">
        <f t="shared" si="34"/>
        <v>2.9</v>
      </c>
      <c r="T133" s="6">
        <f t="shared" si="35"/>
        <v>9.1</v>
      </c>
      <c r="U133" s="6">
        <f t="shared" si="36"/>
        <v>3.7</v>
      </c>
      <c r="V133" s="6">
        <f t="shared" si="37"/>
        <v>6.1</v>
      </c>
      <c r="W133" s="14">
        <f t="shared" si="38"/>
        <v>6.1</v>
      </c>
      <c r="X133" s="4">
        <f>ROUND(IF('Indicator Data'!M135=0,0,IF('Indicator Data'!M135&gt;X$139,10,IF('Indicator Data'!M135&lt;X$140,0,10-(X$139-'Indicator Data'!M135)/(X$139-X$140)*10))),1)</f>
        <v>9.1</v>
      </c>
      <c r="Y133" s="4">
        <f>ROUND(IF('Indicator Data'!N135=0,0,IF('Indicator Data'!N135&gt;Y$139,10,IF('Indicator Data'!N135&lt;Y$140,0,10-(Y$139-'Indicator Data'!N135)/(Y$139-Y$140)*10))),1)</f>
        <v>7.9</v>
      </c>
      <c r="Z133" s="6">
        <f t="shared" si="39"/>
        <v>8.6</v>
      </c>
      <c r="AA133" s="6">
        <f>IF('Indicator Data'!K135=5,10,IF('Indicator Data'!K135=4,8,IF('Indicator Data'!K135=3,5,IF('Indicator Data'!K135=2,2,IF('Indicator Data'!K135=1,1,0)))))</f>
        <v>0</v>
      </c>
      <c r="AB133" s="194">
        <f>IF('Indicator Data'!L135="No data","x",IF('Indicator Data'!L135&gt;1000,10,IF('Indicator Data'!L135&gt;=500,9,IF('Indicator Data'!L135&gt;=240,8,IF('Indicator Data'!L135&gt;=120,7,IF('Indicator Data'!L135&gt;=60,6,IF('Indicator Data'!L135&gt;=20,5,IF('Indicator Data'!L135&gt;=1,4,0))))))))</f>
        <v>0</v>
      </c>
      <c r="AC133" s="6">
        <f t="shared" si="40"/>
        <v>0</v>
      </c>
      <c r="AD133" s="7">
        <f t="shared" si="41"/>
        <v>4.3</v>
      </c>
    </row>
    <row r="134" spans="1:30" s="11" customFormat="1" x14ac:dyDescent="0.25">
      <c r="A134" s="11" t="s">
        <v>450</v>
      </c>
      <c r="B134" s="30" t="s">
        <v>4</v>
      </c>
      <c r="C134" s="30" t="s">
        <v>579</v>
      </c>
      <c r="D134" s="4">
        <f>ROUND(IF('Indicator Data'!G136=0,0,IF(LOG('Indicator Data'!G136)&gt;D$139,10,IF(LOG('Indicator Data'!G136)&lt;D$140,0,10-(D$139-LOG('Indicator Data'!G136))/(D$139-D$140)*10))),1)</f>
        <v>4.9000000000000004</v>
      </c>
      <c r="E134" s="4">
        <f>IF('Indicator Data'!D136="No data","x",ROUND(IF(('Indicator Data'!D136)&gt;E$139,10,IF(('Indicator Data'!D136)&lt;E$140,0,10-(E$139-('Indicator Data'!D136))/(E$139-E$140)*10)),1))</f>
        <v>2.5</v>
      </c>
      <c r="F134" s="58">
        <f>'Indicator Data'!E136/'Indicator Data'!$BC136</f>
        <v>5.1974880356325581E-2</v>
      </c>
      <c r="G134" s="58">
        <f>'Indicator Data'!F136/'Indicator Data'!$BC136</f>
        <v>0.52050880629004181</v>
      </c>
      <c r="H134" s="58">
        <f t="shared" si="28"/>
        <v>0.15611464175067324</v>
      </c>
      <c r="I134" s="4">
        <f t="shared" si="29"/>
        <v>3.9</v>
      </c>
      <c r="J134" s="4">
        <f>ROUND(IF('Indicator Data'!I136=0,0,IF(LOG('Indicator Data'!I136)&gt;J$139,10,IF(LOG('Indicator Data'!I136)&lt;J$140,0,10-(J$139-LOG('Indicator Data'!I136))/(J$139-J$140)*10))),1)</f>
        <v>10</v>
      </c>
      <c r="K134" s="58">
        <f>'Indicator Data'!G136/'Indicator Data'!$BC136</f>
        <v>3.7949031671240521E-3</v>
      </c>
      <c r="L134" s="58">
        <f>'Indicator Data'!I136/'Indicator Data'!$BD136</f>
        <v>1.1593736172939649E-2</v>
      </c>
      <c r="M134" s="4">
        <f t="shared" si="30"/>
        <v>2.5</v>
      </c>
      <c r="N134" s="4">
        <f t="shared" si="31"/>
        <v>3.9</v>
      </c>
      <c r="O134" s="4">
        <f>ROUND(IF('Indicator Data'!J136=0,0,IF('Indicator Data'!J136&gt;O$139,10,IF('Indicator Data'!J136&lt;O$140,0,10-(O$139-'Indicator Data'!J136)/(O$139-O$140)*10))),1)</f>
        <v>5.4</v>
      </c>
      <c r="P134" s="154">
        <f t="shared" si="32"/>
        <v>8.3000000000000007</v>
      </c>
      <c r="Q134" s="154">
        <f t="shared" si="33"/>
        <v>6.9</v>
      </c>
      <c r="R134" s="4">
        <f>IF('Indicator Data'!H136="No data","x",ROUND(IF('Indicator Data'!H136=0,0,IF('Indicator Data'!H136&gt;R$139,10,IF('Indicator Data'!H136&lt;R$140,0,10-(R$139-'Indicator Data'!H136)/(R$139-R$140)*10))),1))</f>
        <v>1</v>
      </c>
      <c r="S134" s="6">
        <f t="shared" si="34"/>
        <v>2.5</v>
      </c>
      <c r="T134" s="6">
        <f t="shared" si="35"/>
        <v>3.8</v>
      </c>
      <c r="U134" s="6">
        <f t="shared" si="36"/>
        <v>3.9</v>
      </c>
      <c r="V134" s="6">
        <f t="shared" si="37"/>
        <v>4</v>
      </c>
      <c r="W134" s="14">
        <f t="shared" si="38"/>
        <v>3.6</v>
      </c>
      <c r="X134" s="4">
        <f>ROUND(IF('Indicator Data'!M136=0,0,IF('Indicator Data'!M136&gt;X$139,10,IF('Indicator Data'!M136&lt;X$140,0,10-(X$139-'Indicator Data'!M136)/(X$139-X$140)*10))),1)</f>
        <v>9.1</v>
      </c>
      <c r="Y134" s="4">
        <f>ROUND(IF('Indicator Data'!N136=0,0,IF('Indicator Data'!N136&gt;Y$139,10,IF('Indicator Data'!N136&lt;Y$140,0,10-(Y$139-'Indicator Data'!N136)/(Y$139-Y$140)*10))),1)</f>
        <v>7.9</v>
      </c>
      <c r="Z134" s="6">
        <f t="shared" si="39"/>
        <v>8.6</v>
      </c>
      <c r="AA134" s="6">
        <f>IF('Indicator Data'!K136=5,10,IF('Indicator Data'!K136=4,8,IF('Indicator Data'!K136=3,5,IF('Indicator Data'!K136=2,2,IF('Indicator Data'!K136=1,1,0)))))</f>
        <v>0</v>
      </c>
      <c r="AB134" s="194">
        <f>IF('Indicator Data'!L136="No data","x",IF('Indicator Data'!L136&gt;1000,10,IF('Indicator Data'!L136&gt;=500,9,IF('Indicator Data'!L136&gt;=240,8,IF('Indicator Data'!L136&gt;=120,7,IF('Indicator Data'!L136&gt;=60,6,IF('Indicator Data'!L136&gt;=20,5,IF('Indicator Data'!L136&gt;=1,4,0))))))))</f>
        <v>0</v>
      </c>
      <c r="AC134" s="6">
        <f t="shared" si="40"/>
        <v>0</v>
      </c>
      <c r="AD134" s="7">
        <f t="shared" si="41"/>
        <v>4.3</v>
      </c>
    </row>
    <row r="135" spans="1:30" s="11" customFormat="1" x14ac:dyDescent="0.25">
      <c r="A135" s="11" t="s">
        <v>451</v>
      </c>
      <c r="B135" s="30" t="s">
        <v>4</v>
      </c>
      <c r="C135" s="30" t="s">
        <v>580</v>
      </c>
      <c r="D135" s="4">
        <f>ROUND(IF('Indicator Data'!G137=0,0,IF(LOG('Indicator Data'!G137)&gt;D$139,10,IF(LOG('Indicator Data'!G137)&lt;D$140,0,10-(D$139-LOG('Indicator Data'!G137))/(D$139-D$140)*10))),1)</f>
        <v>0</v>
      </c>
      <c r="E135" s="4">
        <f>IF('Indicator Data'!D137="No data","x",ROUND(IF(('Indicator Data'!D137)&gt;E$139,10,IF(('Indicator Data'!D137)&lt;E$140,0,10-(E$139-('Indicator Data'!D137))/(E$139-E$140)*10)),1))</f>
        <v>0</v>
      </c>
      <c r="F135" s="58">
        <f>'Indicator Data'!E137/'Indicator Data'!$BC137</f>
        <v>0</v>
      </c>
      <c r="G135" s="58">
        <f>'Indicator Data'!F137/'Indicator Data'!$BC137</f>
        <v>0</v>
      </c>
      <c r="H135" s="58">
        <f t="shared" si="28"/>
        <v>0</v>
      </c>
      <c r="I135" s="4">
        <f t="shared" si="29"/>
        <v>0</v>
      </c>
      <c r="J135" s="4">
        <f>ROUND(IF('Indicator Data'!I137=0,0,IF(LOG('Indicator Data'!I137)&gt;J$139,10,IF(LOG('Indicator Data'!I137)&lt;J$140,0,10-(J$139-LOG('Indicator Data'!I137))/(J$139-J$140)*10))),1)</f>
        <v>10</v>
      </c>
      <c r="K135" s="58">
        <f>'Indicator Data'!G137/'Indicator Data'!$BC137</f>
        <v>0</v>
      </c>
      <c r="L135" s="58">
        <f>'Indicator Data'!I137/'Indicator Data'!$BD137</f>
        <v>1.1593736172939649E-2</v>
      </c>
      <c r="M135" s="4">
        <f t="shared" si="30"/>
        <v>0</v>
      </c>
      <c r="N135" s="4">
        <f t="shared" si="31"/>
        <v>3.9</v>
      </c>
      <c r="O135" s="4">
        <f>ROUND(IF('Indicator Data'!J137=0,0,IF('Indicator Data'!J137&gt;O$139,10,IF('Indicator Data'!J137&lt;O$140,0,10-(O$139-'Indicator Data'!J137)/(O$139-O$140)*10))),1)</f>
        <v>5.4</v>
      </c>
      <c r="P135" s="154">
        <f t="shared" si="32"/>
        <v>8.3000000000000007</v>
      </c>
      <c r="Q135" s="154">
        <f t="shared" si="33"/>
        <v>6.9</v>
      </c>
      <c r="R135" s="4" t="str">
        <f>IF('Indicator Data'!H137="No data","x",ROUND(IF('Indicator Data'!H137=0,0,IF('Indicator Data'!H137&gt;R$139,10,IF('Indicator Data'!H137&lt;R$140,0,10-(R$139-'Indicator Data'!H137)/(R$139-R$140)*10))),1))</f>
        <v>x</v>
      </c>
      <c r="S135" s="6">
        <f t="shared" si="34"/>
        <v>0</v>
      </c>
      <c r="T135" s="6">
        <f t="shared" si="35"/>
        <v>0</v>
      </c>
      <c r="U135" s="6">
        <f t="shared" si="36"/>
        <v>0</v>
      </c>
      <c r="V135" s="6">
        <f t="shared" si="37"/>
        <v>6.9</v>
      </c>
      <c r="W135" s="14">
        <f t="shared" si="38"/>
        <v>2.4</v>
      </c>
      <c r="X135" s="4">
        <f>ROUND(IF('Indicator Data'!M137=0,0,IF('Indicator Data'!M137&gt;X$139,10,IF('Indicator Data'!M137&lt;X$140,0,10-(X$139-'Indicator Data'!M137)/(X$139-X$140)*10))),1)</f>
        <v>9.1</v>
      </c>
      <c r="Y135" s="4">
        <f>ROUND(IF('Indicator Data'!N137=0,0,IF('Indicator Data'!N137&gt;Y$139,10,IF('Indicator Data'!N137&lt;Y$140,0,10-(Y$139-'Indicator Data'!N137)/(Y$139-Y$140)*10))),1)</f>
        <v>7.9</v>
      </c>
      <c r="Z135" s="6">
        <f t="shared" si="39"/>
        <v>8.6</v>
      </c>
      <c r="AA135" s="6">
        <f>IF('Indicator Data'!K137=5,10,IF('Indicator Data'!K137=4,8,IF('Indicator Data'!K137=3,5,IF('Indicator Data'!K137=2,2,IF('Indicator Data'!K137=1,1,0)))))</f>
        <v>5</v>
      </c>
      <c r="AB135" s="194">
        <f>IF('Indicator Data'!L137="No data","x",IF('Indicator Data'!L137&gt;1000,10,IF('Indicator Data'!L137&gt;=500,9,IF('Indicator Data'!L137&gt;=240,8,IF('Indicator Data'!L137&gt;=120,7,IF('Indicator Data'!L137&gt;=60,6,IF('Indicator Data'!L137&gt;=20,5,IF('Indicator Data'!L137&gt;=1,4,0))))))))</f>
        <v>0</v>
      </c>
      <c r="AC135" s="6">
        <f t="shared" si="40"/>
        <v>5</v>
      </c>
      <c r="AD135" s="7">
        <f t="shared" si="41"/>
        <v>6.8</v>
      </c>
    </row>
    <row r="136" spans="1:30" s="11" customFormat="1" x14ac:dyDescent="0.25">
      <c r="A136" s="11" t="s">
        <v>446</v>
      </c>
      <c r="B136" s="30" t="s">
        <v>4</v>
      </c>
      <c r="C136" s="30" t="s">
        <v>575</v>
      </c>
      <c r="D136" s="4">
        <f>ROUND(IF('Indicator Data'!G138=0,0,IF(LOG('Indicator Data'!G138)&gt;D$139,10,IF(LOG('Indicator Data'!G138)&lt;D$140,0,10-(D$139-LOG('Indicator Data'!G138))/(D$139-D$140)*10))),1)</f>
        <v>8.3000000000000007</v>
      </c>
      <c r="E136" s="4" t="str">
        <f>IF('Indicator Data'!D138="No data","x",ROUND(IF(('Indicator Data'!D138)&gt;E$139,10,IF(('Indicator Data'!D138)&lt;E$140,0,10-(E$139-('Indicator Data'!D138))/(E$139-E$140)*10)),1))</f>
        <v>x</v>
      </c>
      <c r="F136" s="58">
        <f>'Indicator Data'!E138/'Indicator Data'!$BC138</f>
        <v>0.20163688486882159</v>
      </c>
      <c r="G136" s="58">
        <f>'Indicator Data'!F138/'Indicator Data'!$BC138</f>
        <v>3.5652449529242403E-4</v>
      </c>
      <c r="H136" s="58">
        <f t="shared" si="28"/>
        <v>0.1009075735582339</v>
      </c>
      <c r="I136" s="4">
        <f t="shared" si="29"/>
        <v>2.5</v>
      </c>
      <c r="J136" s="4">
        <f>ROUND(IF('Indicator Data'!I138=0,0,IF(LOG('Indicator Data'!I138)&gt;J$139,10,IF(LOG('Indicator Data'!I138)&lt;J$140,0,10-(J$139-LOG('Indicator Data'!I138))/(J$139-J$140)*10))),1)</f>
        <v>10</v>
      </c>
      <c r="K136" s="58">
        <f>'Indicator Data'!G138/'Indicator Data'!$BC138</f>
        <v>2.152671686597225E-2</v>
      </c>
      <c r="L136" s="58">
        <f>'Indicator Data'!I138/'Indicator Data'!$BD138</f>
        <v>1.1593736172939649E-2</v>
      </c>
      <c r="M136" s="4">
        <f t="shared" si="30"/>
        <v>10</v>
      </c>
      <c r="N136" s="4">
        <f t="shared" si="31"/>
        <v>3.9</v>
      </c>
      <c r="O136" s="4">
        <f>ROUND(IF('Indicator Data'!J138=0,0,IF('Indicator Data'!J138&gt;O$139,10,IF('Indicator Data'!J138&lt;O$140,0,10-(O$139-'Indicator Data'!J138)/(O$139-O$140)*10))),1)</f>
        <v>5.4</v>
      </c>
      <c r="P136" s="154">
        <f t="shared" si="32"/>
        <v>8.3000000000000007</v>
      </c>
      <c r="Q136" s="154">
        <f t="shared" si="33"/>
        <v>6.9</v>
      </c>
      <c r="R136" s="4" t="str">
        <f>IF('Indicator Data'!H138="No data","x",ROUND(IF('Indicator Data'!H138=0,0,IF('Indicator Data'!H138&gt;R$139,10,IF('Indicator Data'!H138&lt;R$140,0,10-(R$139-'Indicator Data'!H138)/(R$139-R$140)*10))),1))</f>
        <v>x</v>
      </c>
      <c r="S136" s="6" t="str">
        <f t="shared" si="34"/>
        <v>x</v>
      </c>
      <c r="T136" s="6">
        <f t="shared" si="35"/>
        <v>9.3000000000000007</v>
      </c>
      <c r="U136" s="6">
        <f t="shared" si="36"/>
        <v>2.5</v>
      </c>
      <c r="V136" s="6">
        <f t="shared" si="37"/>
        <v>6.9</v>
      </c>
      <c r="W136" s="14">
        <f t="shared" si="38"/>
        <v>7.1</v>
      </c>
      <c r="X136" s="4">
        <f>ROUND(IF('Indicator Data'!M138=0,0,IF('Indicator Data'!M138&gt;X$139,10,IF('Indicator Data'!M138&lt;X$140,0,10-(X$139-'Indicator Data'!M138)/(X$139-X$140)*10))),1)</f>
        <v>9.1</v>
      </c>
      <c r="Y136" s="4">
        <f>ROUND(IF('Indicator Data'!N138=0,0,IF('Indicator Data'!N138&gt;Y$139,10,IF('Indicator Data'!N138&lt;Y$140,0,10-(Y$139-'Indicator Data'!N138)/(Y$139-Y$140)*10))),1)</f>
        <v>7.9</v>
      </c>
      <c r="Z136" s="6">
        <f t="shared" si="39"/>
        <v>8.6</v>
      </c>
      <c r="AA136" s="6">
        <f>IF('Indicator Data'!K138=5,10,IF('Indicator Data'!K138=4,8,IF('Indicator Data'!K138=3,5,IF('Indicator Data'!K138=2,2,IF('Indicator Data'!K138=1,1,0)))))</f>
        <v>0</v>
      </c>
      <c r="AB136" s="194">
        <f>IF('Indicator Data'!L138="No data","x",IF('Indicator Data'!L138&gt;1000,10,IF('Indicator Data'!L138&gt;=500,9,IF('Indicator Data'!L138&gt;=240,8,IF('Indicator Data'!L138&gt;=120,7,IF('Indicator Data'!L138&gt;=60,6,IF('Indicator Data'!L138&gt;=20,5,IF('Indicator Data'!L138&gt;=1,4,0))))))))</f>
        <v>0</v>
      </c>
      <c r="AC136" s="6">
        <f t="shared" si="40"/>
        <v>0</v>
      </c>
      <c r="AD136" s="7">
        <f t="shared" si="41"/>
        <v>4.3</v>
      </c>
    </row>
    <row r="137" spans="1:30" s="11" customFormat="1" x14ac:dyDescent="0.25">
      <c r="A137" s="11" t="s">
        <v>452</v>
      </c>
      <c r="B137" s="30" t="s">
        <v>4</v>
      </c>
      <c r="C137" s="30" t="s">
        <v>581</v>
      </c>
      <c r="D137" s="4">
        <f>ROUND(IF('Indicator Data'!G139=0,0,IF(LOG('Indicator Data'!G139)&gt;D$139,10,IF(LOG('Indicator Data'!G139)&lt;D$140,0,10-(D$139-LOG('Indicator Data'!G139))/(D$139-D$140)*10))),1)</f>
        <v>3.8</v>
      </c>
      <c r="E137" s="4">
        <f>IF('Indicator Data'!D139="No data","x",ROUND(IF(('Indicator Data'!D139)&gt;E$139,10,IF(('Indicator Data'!D139)&lt;E$140,0,10-(E$139-('Indicator Data'!D139))/(E$139-E$140)*10)),1))</f>
        <v>5</v>
      </c>
      <c r="F137" s="58">
        <f>'Indicator Data'!E139/'Indicator Data'!$BC139</f>
        <v>0.28232949349897896</v>
      </c>
      <c r="G137" s="58">
        <f>'Indicator Data'!F139/'Indicator Data'!$BC139</f>
        <v>0.3777513092302347</v>
      </c>
      <c r="H137" s="58">
        <f t="shared" si="28"/>
        <v>0.23560257405704815</v>
      </c>
      <c r="I137" s="4">
        <f t="shared" si="29"/>
        <v>5.9</v>
      </c>
      <c r="J137" s="4">
        <f>ROUND(IF('Indicator Data'!I139=0,0,IF(LOG('Indicator Data'!I139)&gt;J$139,10,IF(LOG('Indicator Data'!I139)&lt;J$140,0,10-(J$139-LOG('Indicator Data'!I139))/(J$139-J$140)*10))),1)</f>
        <v>10</v>
      </c>
      <c r="K137" s="58">
        <f>'Indicator Data'!G139/'Indicator Data'!$BC139</f>
        <v>1.8152684827496251E-3</v>
      </c>
      <c r="L137" s="58">
        <f>'Indicator Data'!I139/'Indicator Data'!$BD139</f>
        <v>1.1593736172939649E-2</v>
      </c>
      <c r="M137" s="4">
        <f t="shared" si="30"/>
        <v>1.2</v>
      </c>
      <c r="N137" s="4">
        <f t="shared" si="31"/>
        <v>3.9</v>
      </c>
      <c r="O137" s="4">
        <f>ROUND(IF('Indicator Data'!J139=0,0,IF('Indicator Data'!J139&gt;O$139,10,IF('Indicator Data'!J139&lt;O$140,0,10-(O$139-'Indicator Data'!J139)/(O$139-O$140)*10))),1)</f>
        <v>5.4</v>
      </c>
      <c r="P137" s="154">
        <f t="shared" si="32"/>
        <v>8.3000000000000007</v>
      </c>
      <c r="Q137" s="154">
        <f t="shared" si="33"/>
        <v>6.9</v>
      </c>
      <c r="R137" s="4">
        <f>IF('Indicator Data'!H139="No data","x",ROUND(IF('Indicator Data'!H139=0,0,IF('Indicator Data'!H139&gt;R$139,10,IF('Indicator Data'!H139&lt;R$140,0,10-(R$139-'Indicator Data'!H139)/(R$139-R$140)*10))),1))</f>
        <v>5.3</v>
      </c>
      <c r="S137" s="6">
        <f t="shared" si="34"/>
        <v>5</v>
      </c>
      <c r="T137" s="6">
        <f t="shared" si="35"/>
        <v>2.6</v>
      </c>
      <c r="U137" s="6">
        <f t="shared" si="36"/>
        <v>5.9</v>
      </c>
      <c r="V137" s="6">
        <f t="shared" si="37"/>
        <v>6.1</v>
      </c>
      <c r="W137" s="14">
        <f t="shared" si="38"/>
        <v>5</v>
      </c>
      <c r="X137" s="4">
        <f>ROUND(IF('Indicator Data'!M139=0,0,IF('Indicator Data'!M139&gt;X$139,10,IF('Indicator Data'!M139&lt;X$140,0,10-(X$139-'Indicator Data'!M139)/(X$139-X$140)*10))),1)</f>
        <v>9.1</v>
      </c>
      <c r="Y137" s="4">
        <f>ROUND(IF('Indicator Data'!N139=0,0,IF('Indicator Data'!N139&gt;Y$139,10,IF('Indicator Data'!N139&lt;Y$140,0,10-(Y$139-'Indicator Data'!N139)/(Y$139-Y$140)*10))),1)</f>
        <v>7.9</v>
      </c>
      <c r="Z137" s="6">
        <f t="shared" si="39"/>
        <v>8.6</v>
      </c>
      <c r="AA137" s="6">
        <f>IF('Indicator Data'!K139=5,10,IF('Indicator Data'!K139=4,8,IF('Indicator Data'!K139=3,5,IF('Indicator Data'!K139=2,2,IF('Indicator Data'!K139=1,1,0)))))</f>
        <v>0</v>
      </c>
      <c r="AB137" s="194">
        <f>IF('Indicator Data'!L139="No data","x",IF('Indicator Data'!L139&gt;1000,10,IF('Indicator Data'!L139&gt;=500,9,IF('Indicator Data'!L139&gt;=240,8,IF('Indicator Data'!L139&gt;=120,7,IF('Indicator Data'!L139&gt;=60,6,IF('Indicator Data'!L139&gt;=20,5,IF('Indicator Data'!L139&gt;=1,4,0))))))))</f>
        <v>0</v>
      </c>
      <c r="AC137" s="6">
        <f t="shared" si="40"/>
        <v>0</v>
      </c>
      <c r="AD137" s="7">
        <f t="shared" si="41"/>
        <v>4.3</v>
      </c>
    </row>
    <row r="138" spans="1:30" customFormat="1" x14ac:dyDescent="0.25"/>
    <row r="139" spans="1:30" s="27" customFormat="1" x14ac:dyDescent="0.25">
      <c r="A139" s="18"/>
      <c r="B139" s="19" t="s">
        <v>43</v>
      </c>
      <c r="C139" s="19"/>
      <c r="D139" s="20">
        <v>5</v>
      </c>
      <c r="E139" s="20">
        <v>5</v>
      </c>
      <c r="F139" s="20"/>
      <c r="G139" s="20"/>
      <c r="H139" s="20"/>
      <c r="I139" s="23">
        <v>0.4</v>
      </c>
      <c r="J139" s="150">
        <v>5</v>
      </c>
      <c r="K139" s="21"/>
      <c r="L139" s="19"/>
      <c r="M139" s="22">
        <v>1.4999999999999999E-2</v>
      </c>
      <c r="N139" s="151">
        <v>0.03</v>
      </c>
      <c r="O139" s="152">
        <v>0.3</v>
      </c>
      <c r="P139" s="152"/>
      <c r="Q139" s="152"/>
      <c r="R139" s="120">
        <v>0.3</v>
      </c>
      <c r="S139" s="23"/>
      <c r="T139" s="23"/>
      <c r="U139" s="23"/>
      <c r="V139" s="23"/>
      <c r="W139" s="18"/>
      <c r="X139" s="18">
        <v>0.95</v>
      </c>
      <c r="Y139" s="18">
        <v>0.95</v>
      </c>
      <c r="Z139" s="18"/>
      <c r="AA139" s="18"/>
      <c r="AB139" s="18"/>
      <c r="AC139" s="18"/>
      <c r="AD139" s="18"/>
    </row>
    <row r="140" spans="1:30" s="27" customFormat="1" x14ac:dyDescent="0.25">
      <c r="A140" s="18"/>
      <c r="B140" s="19" t="s">
        <v>42</v>
      </c>
      <c r="C140" s="19"/>
      <c r="D140" s="20">
        <v>2</v>
      </c>
      <c r="E140" s="126">
        <v>1</v>
      </c>
      <c r="F140" s="126"/>
      <c r="G140" s="126"/>
      <c r="H140" s="126"/>
      <c r="I140" s="23">
        <v>0</v>
      </c>
      <c r="J140" s="150">
        <v>1</v>
      </c>
      <c r="K140" s="21"/>
      <c r="L140" s="19"/>
      <c r="M140" s="22">
        <v>0</v>
      </c>
      <c r="N140" s="151">
        <v>0</v>
      </c>
      <c r="O140" s="152">
        <v>0</v>
      </c>
      <c r="P140" s="152"/>
      <c r="Q140" s="152"/>
      <c r="R140" s="120">
        <v>0</v>
      </c>
      <c r="S140" s="23"/>
      <c r="T140" s="23"/>
      <c r="U140" s="23"/>
      <c r="V140" s="23"/>
      <c r="W140" s="18"/>
      <c r="X140" s="18">
        <v>0</v>
      </c>
      <c r="Y140" s="18">
        <v>0.01</v>
      </c>
      <c r="Z140" s="18"/>
      <c r="AA140" s="18"/>
      <c r="AB140" s="18"/>
      <c r="AC140" s="18"/>
      <c r="AD140" s="18"/>
    </row>
  </sheetData>
  <sortState ref="A3:AD134">
    <sortCondition ref="B3:B134"/>
    <sortCondition ref="A3:A134"/>
  </sortState>
  <mergeCells count="1">
    <mergeCell ref="A1:AD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43"/>
  <sheetViews>
    <sheetView showGridLines="0" zoomScaleNormal="100" workbookViewId="0">
      <pane xSplit="2" ySplit="2" topLeftCell="C3" activePane="bottomRight" state="frozen"/>
      <selection activeCell="AD123" sqref="AD123"/>
      <selection pane="topRight" activeCell="AD123" sqref="AD123"/>
      <selection pane="bottomLeft" activeCell="AD123" sqref="AD123"/>
      <selection pane="bottomRight" activeCell="C11" sqref="C11"/>
    </sheetView>
  </sheetViews>
  <sheetFormatPr defaultColWidth="9.140625" defaultRowHeight="15" x14ac:dyDescent="0.25"/>
  <cols>
    <col min="1" max="1" width="49.42578125" style="8" bestFit="1" customWidth="1"/>
    <col min="2" max="3" width="9.140625" style="8" customWidth="1"/>
    <col min="4" max="6" width="9.140625" style="8"/>
    <col min="7" max="7" width="9.85546875" style="26" customWidth="1"/>
    <col min="8" max="8" width="9.85546875" style="25" customWidth="1"/>
    <col min="9" max="9" width="9.85546875" style="24" customWidth="1"/>
    <col min="10" max="10" width="12.7109375" style="8" bestFit="1" customWidth="1"/>
    <col min="11" max="11" width="11.140625" style="8" bestFit="1" customWidth="1"/>
    <col min="12" max="15" width="9.140625" style="8"/>
    <col min="16" max="17" width="9.85546875" style="24" customWidth="1"/>
    <col min="18" max="18" width="10.5703125" style="26" bestFit="1" customWidth="1"/>
    <col min="19" max="21" width="9.85546875" style="26" customWidth="1"/>
    <col min="22" max="22" width="9.85546875" style="24" customWidth="1"/>
    <col min="23" max="29" width="9.85546875" style="26" customWidth="1"/>
    <col min="30" max="30" width="9.85546875" style="24" customWidth="1"/>
    <col min="31" max="32" width="9.85546875" style="26" customWidth="1"/>
    <col min="33" max="33" width="9.85546875" style="24" customWidth="1"/>
    <col min="34" max="35" width="9.85546875" style="26" customWidth="1"/>
    <col min="36" max="36" width="9.85546875" style="24" customWidth="1"/>
    <col min="37" max="37" width="10.140625" style="8" bestFit="1" customWidth="1"/>
    <col min="38" max="40" width="9.140625" style="8"/>
    <col min="41" max="43" width="9.85546875" style="24" customWidth="1"/>
    <col min="44" max="44" width="9.85546875" style="44" customWidth="1"/>
    <col min="45" max="16384" width="9.140625" style="8"/>
  </cols>
  <sheetData>
    <row r="1" spans="1:47" x14ac:dyDescent="0.25">
      <c r="A1" s="215"/>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5"/>
      <c r="AG1" s="215"/>
      <c r="AH1" s="215"/>
      <c r="AI1" s="215"/>
      <c r="AJ1" s="215"/>
      <c r="AK1" s="215"/>
      <c r="AL1" s="215"/>
      <c r="AM1" s="215"/>
      <c r="AN1" s="215"/>
      <c r="AO1" s="215"/>
      <c r="AP1" s="215"/>
      <c r="AQ1" s="215"/>
      <c r="AR1" s="215"/>
    </row>
    <row r="2" spans="1:47" s="59" customFormat="1" ht="126" customHeight="1" thickBot="1" x14ac:dyDescent="0.3">
      <c r="A2" s="11" t="s">
        <v>32</v>
      </c>
      <c r="B2" s="28" t="s">
        <v>18</v>
      </c>
      <c r="C2" s="79" t="s">
        <v>583</v>
      </c>
      <c r="D2" s="46" t="s">
        <v>38</v>
      </c>
      <c r="E2" s="46" t="s">
        <v>39</v>
      </c>
      <c r="F2" s="51" t="s">
        <v>605</v>
      </c>
      <c r="G2" s="46" t="s">
        <v>37</v>
      </c>
      <c r="H2" s="46" t="s">
        <v>50</v>
      </c>
      <c r="I2" s="51" t="s">
        <v>604</v>
      </c>
      <c r="J2" s="48" t="s">
        <v>106</v>
      </c>
      <c r="K2" s="123" t="s">
        <v>599</v>
      </c>
      <c r="L2" s="49" t="s">
        <v>600</v>
      </c>
      <c r="M2" s="46" t="s">
        <v>46</v>
      </c>
      <c r="N2" s="124" t="s">
        <v>602</v>
      </c>
      <c r="O2" s="49" t="s">
        <v>601</v>
      </c>
      <c r="P2" s="51" t="s">
        <v>603</v>
      </c>
      <c r="Q2" s="53" t="s">
        <v>689</v>
      </c>
      <c r="R2" s="50" t="s">
        <v>107</v>
      </c>
      <c r="S2" s="49" t="s">
        <v>109</v>
      </c>
      <c r="T2" s="50" t="s">
        <v>36</v>
      </c>
      <c r="U2" s="49" t="s">
        <v>108</v>
      </c>
      <c r="V2" s="47" t="s">
        <v>48</v>
      </c>
      <c r="W2" s="46" t="s">
        <v>53</v>
      </c>
      <c r="X2" s="46" t="s">
        <v>54</v>
      </c>
      <c r="Y2" s="46" t="s">
        <v>55</v>
      </c>
      <c r="Z2" s="50" t="s">
        <v>649</v>
      </c>
      <c r="AA2" s="128" t="s">
        <v>649</v>
      </c>
      <c r="AB2" s="50" t="s">
        <v>650</v>
      </c>
      <c r="AC2" s="128" t="s">
        <v>650</v>
      </c>
      <c r="AD2" s="51" t="s">
        <v>606</v>
      </c>
      <c r="AE2" s="46" t="s">
        <v>130</v>
      </c>
      <c r="AF2" s="46" t="s">
        <v>591</v>
      </c>
      <c r="AG2" s="51" t="s">
        <v>607</v>
      </c>
      <c r="AH2" s="49" t="s">
        <v>657</v>
      </c>
      <c r="AI2" s="46" t="s">
        <v>592</v>
      </c>
      <c r="AJ2" s="51" t="s">
        <v>608</v>
      </c>
      <c r="AK2" s="48" t="s">
        <v>74</v>
      </c>
      <c r="AL2" s="48" t="s">
        <v>72</v>
      </c>
      <c r="AM2" s="51" t="s">
        <v>609</v>
      </c>
      <c r="AN2" s="48" t="s">
        <v>739</v>
      </c>
      <c r="AO2" s="49" t="s">
        <v>623</v>
      </c>
      <c r="AP2" s="51" t="s">
        <v>610</v>
      </c>
      <c r="AQ2" s="211" t="s">
        <v>71</v>
      </c>
      <c r="AR2" s="54" t="s">
        <v>688</v>
      </c>
    </row>
    <row r="3" spans="1:47" s="11" customFormat="1" x14ac:dyDescent="0.25">
      <c r="A3" s="11" t="s">
        <v>332</v>
      </c>
      <c r="B3" s="30" t="s">
        <v>0</v>
      </c>
      <c r="C3" s="30" t="s">
        <v>582</v>
      </c>
      <c r="D3" s="12">
        <f>ROUND(IF('Indicator Data'!O5="No data",IF((0.1284*LN('Indicator Data'!BA5)-0.4735)&gt;D$140,0,IF((0.1284*LN('Indicator Data'!BA5)-0.4735)&lt;D$139,10,(D$140-(0.1284*LN('Indicator Data'!BA5)-0.4735))/(D$140-D$139)*10)),IF('Indicator Data'!O5&gt;D$140,0,IF('Indicator Data'!O5&lt;D$139,10,(D$140-'Indicator Data'!O5)/(D$140-D$139)*10))),1)</f>
        <v>8.4</v>
      </c>
      <c r="E3" s="12">
        <f>IF('Indicator Data'!P5="No data","x",ROUND(IF('Indicator Data'!P5&gt;E$140,10,IF('Indicator Data'!P5&lt;E$139,0,10-(E$140-'Indicator Data'!P5)/(E$140-E$139)*10)),1))</f>
        <v>10</v>
      </c>
      <c r="F3" s="52">
        <f>IF(E3="x",D3,ROUND((10-GEOMEAN(((10-D3)/10*9+1),((10-E3)/10*9+1)))/9*10,1))</f>
        <v>9.4</v>
      </c>
      <c r="G3" s="12">
        <f>IF('Indicator Data'!AG5="No data","x",ROUND(IF('Indicator Data'!AG5&gt;G$140,10,IF('Indicator Data'!AG5&lt;G$139,0,10-(G$140-'Indicator Data'!AG5)/(G$140-G$139)*10)),1))</f>
        <v>8.1999999999999993</v>
      </c>
      <c r="H3" s="12">
        <f>IF('Indicator Data'!AH5="No data","x",ROUND(IF('Indicator Data'!AH5&gt;H$140,10,IF('Indicator Data'!AH5&lt;H$139,0,10-(H$140-'Indicator Data'!AH5)/(H$140-H$139)*10)),1))</f>
        <v>0.1</v>
      </c>
      <c r="I3" s="52">
        <f>IF(AND(G3="x",H3="x"),"x",ROUND(AVERAGE(G3,H3),1))</f>
        <v>4.2</v>
      </c>
      <c r="J3" s="35">
        <f>SUM('Indicator Data'!R5,SUM('Indicator Data'!S5:T5)*1000000)</f>
        <v>2472409209</v>
      </c>
      <c r="K3" s="35">
        <f>J3/'Indicator Data'!BD5</f>
        <v>125.93677140864929</v>
      </c>
      <c r="L3" s="12">
        <f>IF(K3="x","x",ROUND(IF(K3&gt;L$140,10,IF(K3&lt;L$139,0,10-(L$140-K3)/(L$140-L$139)*10)),1))</f>
        <v>2.5</v>
      </c>
      <c r="M3" s="12">
        <f>IF('Indicator Data'!U5="No data","x",ROUND(IF('Indicator Data'!U5&gt;M$140,10,IF('Indicator Data'!U5&lt;M$139,0,10-(M$140-'Indicator Data'!U5)/(M$140-M$139)*10)),1))</f>
        <v>6.4</v>
      </c>
      <c r="N3" s="125">
        <f>'Indicator Data'!Q5/'Indicator Data'!BD5*1000000</f>
        <v>20.159838352371747</v>
      </c>
      <c r="O3" s="12">
        <f>IF(N3="No data","x",ROUND(IF(N3&gt;O$140,10,IF(N3&lt;O$139,0,10-(O$140-N3)/(O$140-O$139)*10)),1))</f>
        <v>2</v>
      </c>
      <c r="P3" s="52">
        <f>ROUND(AVERAGE(L3,M3,O3),1)</f>
        <v>3.6</v>
      </c>
      <c r="Q3" s="45">
        <f>ROUND(AVERAGE(F3,F3,I3,P3),1)</f>
        <v>6.7</v>
      </c>
      <c r="R3" s="35">
        <f>IF(AND('Indicator Data'!AM5="No data",'Indicator Data'!AN5="No data"),0,SUM('Indicator Data'!AM5:AO5))</f>
        <v>0</v>
      </c>
      <c r="S3" s="12">
        <f>ROUND(IF(R3=0,0,IF(LOG(R3)&gt;$S$140,10,IF(LOG(R3)&lt;S$139,0,10-(S$140-LOG(R3))/(S$140-S$139)*10))),1)</f>
        <v>0</v>
      </c>
      <c r="T3" s="41">
        <f>R3/'Indicator Data'!$BB5</f>
        <v>0</v>
      </c>
      <c r="U3" s="12">
        <f>IF(T3="x","x",ROUND(IF(T3&gt;$U$140,10,IF(T3&lt;$U$139,0,((T3*100)/0.0052)^(1/4.0545)/6.5*10)),1))</f>
        <v>0</v>
      </c>
      <c r="V3" s="13">
        <f>ROUND(AVERAGE(S3,U3),1)</f>
        <v>0</v>
      </c>
      <c r="W3" s="12">
        <f>IF('Indicator Data'!AB5="No data","x",ROUND(IF('Indicator Data'!AB5&gt;W$140,10,IF('Indicator Data'!AB5&lt;W$139,0,10-(W$140-'Indicator Data'!AB5)/(W$140-W$139)*10)),1))</f>
        <v>1.2</v>
      </c>
      <c r="X3" s="12">
        <f>IF('Indicator Data'!AA5="No data","x",ROUND(IF('Indicator Data'!AA5&gt;X$140,10,IF('Indicator Data'!AA5&lt;X$139,0,10-(X$140-'Indicator Data'!AA5)/(X$140-X$139)*10)),1))</f>
        <v>1.5</v>
      </c>
      <c r="Y3" s="12">
        <f>IF('Indicator Data'!AF5="No data","x",ROUND(IF('Indicator Data'!AF5&gt;Y$140,10,IF('Indicator Data'!AF5&lt;Y$139,0,10-(Y$140-'Indicator Data'!AF5)/(Y$140-Y$139)*10)),1))</f>
        <v>10</v>
      </c>
      <c r="Z3" s="129">
        <f>IF('Indicator Data'!AC5="No data","x",'Indicator Data'!AC5/'Indicator Data'!$BB5*100000)</f>
        <v>0</v>
      </c>
      <c r="AA3" s="127">
        <f>IF(Z3="x","x",ROUND(IF(Z3&lt;=AA$139,0,IF(Z3&gt;AA$140,10,10-(LOG(AA$140*100)-LOG(Z3*100))/(LOG(AA$140*100))*10)),1))</f>
        <v>0</v>
      </c>
      <c r="AB3" s="129">
        <f>IF('Indicator Data'!AD5="No data","x",'Indicator Data'!AD5/'Indicator Data'!$BB5*100000)</f>
        <v>5.1996888506191788E-2</v>
      </c>
      <c r="AC3" s="127">
        <f>IF(AB3="x","x",ROUND(IF(AB3&lt;=AC$139,0,IF(AB3&gt;AC$140,10,10-(LOG(AC$140*100)-LOG(AB3*100))/(LOG(AC$140*100))*10)),1))</f>
        <v>2.4</v>
      </c>
      <c r="AD3" s="52">
        <f>IF(AND(W3="x",X3="x",Y3="x",AA3="x",AC3="x"),"x",ROUND(AVERAGE(W3,X3,Y3,AA3,AC3),1))</f>
        <v>3</v>
      </c>
      <c r="AE3" s="12">
        <f>IF('Indicator Data'!V5="No data","x",ROUND(IF('Indicator Data'!V5&gt;AE$140,10,IF('Indicator Data'!V5&lt;AE$139,0,10-(AE$140-'Indicator Data'!V5)/(AE$140-AE$139)*10)),1))</f>
        <v>10</v>
      </c>
      <c r="AF3" s="12">
        <f>IF('Indicator Data'!W5="No data","x",ROUND(IF('Indicator Data'!W5&gt;AF$140,10,IF('Indicator Data'!W5&lt;AF$139,0,10-(AF$140-'Indicator Data'!W5)/(AF$140-AF$139)*10)),1))</f>
        <v>3.8</v>
      </c>
      <c r="AG3" s="52">
        <f>IF(AND(AE3="x",AF3="x"),"x",ROUND(AVERAGE(AF3,AE3),1))</f>
        <v>6.9</v>
      </c>
      <c r="AH3" s="12">
        <f>IF('Indicator Data'!AP5="No data","x",ROUND(IF('Indicator Data'!AP5&gt;AH$140,10,IF('Indicator Data'!AP5&lt;AH$139,0,10-(AH$140-'Indicator Data'!AP5)/(AH$140-AH$139)*10)),1))</f>
        <v>3.8</v>
      </c>
      <c r="AI3" s="12">
        <f>IF('Indicator Data'!AQ5="No data","x",ROUND(IF('Indicator Data'!AQ5&gt;AI$140,10,IF('Indicator Data'!AQ5&lt;AI$139,0,10-(AI$140-'Indicator Data'!AQ5)/(AI$140-AI$139)*10)),1))</f>
        <v>1</v>
      </c>
      <c r="AJ3" s="52">
        <f>IF(AND(AH3="x",AI3="x"),"x",ROUND(AVERAGE(AH3,AI3),1))</f>
        <v>2.4</v>
      </c>
      <c r="AK3" s="35">
        <f>'Indicator Data'!AK5+'Indicator Data'!AJ5*0.5+'Indicator Data'!AI5*0.25</f>
        <v>4341.9810774963389</v>
      </c>
      <c r="AL3" s="42">
        <f>AK3/'Indicator Data'!BB5</f>
        <v>2.2576950598257161E-3</v>
      </c>
      <c r="AM3" s="52">
        <f>IF(AL3="x","x",ROUND(IF(AL3&gt;AM$140,10,IF(AL3&lt;AM$139,0,10-(AM$140-AL3)/(AM$140-AM$139)*10)),1))</f>
        <v>0.2</v>
      </c>
      <c r="AN3" s="42">
        <f>IF('Indicator Data'!AL5="No data","x",'Indicator Data'!AL5/'Indicator Data'!BB5)</f>
        <v>1.4396961542689475E-2</v>
      </c>
      <c r="AO3" s="12">
        <f>IF(AN3="x","x",ROUND(IF(AN3&gt;AO$140,10,IF(AN3&lt;AO$139,0,10-(AO$140-AN3)/(AO$140-AO$139)*10)),1))</f>
        <v>0.7</v>
      </c>
      <c r="AP3" s="52">
        <f>AO3</f>
        <v>0.7</v>
      </c>
      <c r="AQ3" s="36">
        <f>ROUND(IF(AP3="x",IF(AG3="x",(10-GEOMEAN(((10-AD3)/10*9+1),((10-AM3)/10*9+1),((10-AJ3)/10*9+1)))/9*10,(10-GEOMEAN(((10-AD3)/10*9+1),((10-AG3)/10*9+1),((10-AM3)/10*9+1),((10-AJ3)/10*9+1)))/9*10),IF(AG3="x",IF(AP3="x",(10-GEOMEAN(((10-AD3)/10*9+1),((10-AM3)/10*9+1),((10-AJ3)/10*9+1)))/9*10,(10-GEOMEAN(((10-AD3)/10*9+1),((10-AP3)/10*9+1),((10-AM3)/10*9+1),((10-AJ3)/10*9+1)))/9*10),(10-GEOMEAN(((10-AD3)/10*9+1),((10-AG3)/10*9+1),((10-AM3)/10*9+1),((10-AP3)/10*9+1),((10-AJ3)/10*9+1)))/9*10)),1)</f>
        <v>3.1</v>
      </c>
      <c r="AR3" s="55">
        <f>ROUND((10-GEOMEAN(((10-V3)/10*9+1),((10-AQ3)/10*9+1)))/9*10,1)</f>
        <v>1.7</v>
      </c>
      <c r="AU3" s="11">
        <v>2.8</v>
      </c>
    </row>
    <row r="4" spans="1:47" s="11" customFormat="1" x14ac:dyDescent="0.25">
      <c r="A4" s="11" t="s">
        <v>333</v>
      </c>
      <c r="B4" s="30" t="s">
        <v>0</v>
      </c>
      <c r="C4" s="30" t="s">
        <v>453</v>
      </c>
      <c r="D4" s="12">
        <f>ROUND(IF('Indicator Data'!O6="No data",IF((0.1284*LN('Indicator Data'!BA6)-0.4735)&gt;D$140,0,IF((0.1284*LN('Indicator Data'!BA6)-0.4735)&lt;D$139,10,(D$140-(0.1284*LN('Indicator Data'!BA6)-0.4735))/(D$140-D$139)*10)),IF('Indicator Data'!O6&gt;D$140,0,IF('Indicator Data'!O6&lt;D$139,10,(D$140-'Indicator Data'!O6)/(D$140-D$139)*10))),1)</f>
        <v>8.4</v>
      </c>
      <c r="E4" s="12">
        <f>IF('Indicator Data'!P6="No data","x",ROUND(IF('Indicator Data'!P6&gt;E$140,10,IF('Indicator Data'!P6&lt;E$139,0,10-(E$140-'Indicator Data'!P6)/(E$140-E$139)*10)),1))</f>
        <v>9.8000000000000007</v>
      </c>
      <c r="F4" s="52">
        <f t="shared" ref="F4:F67" si="0">IF(E4="x",D4,ROUND((10-GEOMEAN(((10-D4)/10*9+1),((10-E4)/10*9+1)))/9*10,1))</f>
        <v>9.1999999999999993</v>
      </c>
      <c r="G4" s="12">
        <f>IF('Indicator Data'!AG6="No data","x",ROUND(IF('Indicator Data'!AG6&gt;G$140,10,IF('Indicator Data'!AG6&lt;G$139,0,10-(G$140-'Indicator Data'!AG6)/(G$140-G$139)*10)),1))</f>
        <v>8.1999999999999993</v>
      </c>
      <c r="H4" s="12">
        <f>IF('Indicator Data'!AH6="No data","x",ROUND(IF('Indicator Data'!AH6&gt;H$140,10,IF('Indicator Data'!AH6&lt;H$139,0,10-(H$140-'Indicator Data'!AH6)/(H$140-H$139)*10)),1))</f>
        <v>1.3</v>
      </c>
      <c r="I4" s="52">
        <f t="shared" ref="I4:I67" si="1">IF(AND(G4="x",H4="x"),"x",ROUND(AVERAGE(G4,H4),1))</f>
        <v>4.8</v>
      </c>
      <c r="J4" s="35">
        <f>SUM('Indicator Data'!R6,SUM('Indicator Data'!S6:T6)*1000000)</f>
        <v>2472409209</v>
      </c>
      <c r="K4" s="35">
        <f>J4/'Indicator Data'!BD6</f>
        <v>125.93677140864929</v>
      </c>
      <c r="L4" s="12">
        <f t="shared" ref="L4:L67" si="2">IF(K4="x","x",ROUND(IF(K4&gt;L$140,10,IF(K4&lt;L$139,0,10-(L$140-K4)/(L$140-L$139)*10)),1))</f>
        <v>2.5</v>
      </c>
      <c r="M4" s="12">
        <f>IF('Indicator Data'!U6="No data","x",ROUND(IF('Indicator Data'!U6&gt;M$140,10,IF('Indicator Data'!U6&lt;M$139,0,10-(M$140-'Indicator Data'!U6)/(M$140-M$139)*10)),1))</f>
        <v>6.4</v>
      </c>
      <c r="N4" s="125">
        <f>'Indicator Data'!Q6/'Indicator Data'!BD6*1000000</f>
        <v>20.159838352371747</v>
      </c>
      <c r="O4" s="12">
        <f t="shared" ref="O4:O67" si="3">IF(N4="No data","x",ROUND(IF(N4&gt;O$140,10,IF(N4&lt;O$139,0,10-(O$140-N4)/(O$140-O$139)*10)),1))</f>
        <v>2</v>
      </c>
      <c r="P4" s="52">
        <f t="shared" ref="P4:P67" si="4">ROUND(AVERAGE(L4,M4,O4),1)</f>
        <v>3.6</v>
      </c>
      <c r="Q4" s="45">
        <f t="shared" ref="Q4:Q67" si="5">ROUND(AVERAGE(F4,F4,I4,P4),1)</f>
        <v>6.7</v>
      </c>
      <c r="R4" s="35">
        <f>IF(AND('Indicator Data'!AM6="No data",'Indicator Data'!AN6="No data"),0,SUM('Indicator Data'!AM6:AO6))</f>
        <v>0</v>
      </c>
      <c r="S4" s="12">
        <f t="shared" ref="S4:S67" si="6">ROUND(IF(R4=0,0,IF(LOG(R4)&gt;$S$140,10,IF(LOG(R4)&lt;S$139,0,10-(S$140-LOG(R4))/(S$140-S$139)*10))),1)</f>
        <v>0</v>
      </c>
      <c r="T4" s="41">
        <f>R4/'Indicator Data'!$BB6</f>
        <v>0</v>
      </c>
      <c r="U4" s="12">
        <f t="shared" ref="U4:U67" si="7">IF(T4="x","x",ROUND(IF(T4&gt;$U$140,10,IF(T4&lt;$U$139,0,((T4*100)/0.0052)^(1/4.0545)/6.5*10)),1))</f>
        <v>0</v>
      </c>
      <c r="V4" s="13">
        <f t="shared" ref="V4:V67" si="8">ROUND(AVERAGE(S4,U4),1)</f>
        <v>0</v>
      </c>
      <c r="W4" s="12">
        <f>IF('Indicator Data'!AB6="No data","x",ROUND(IF('Indicator Data'!AB6&gt;W$140,10,IF('Indicator Data'!AB6&lt;W$139,0,10-(W$140-'Indicator Data'!AB6)/(W$140-W$139)*10)),1))</f>
        <v>2.4</v>
      </c>
      <c r="X4" s="12">
        <f>IF('Indicator Data'!AA6="No data","x",ROUND(IF('Indicator Data'!AA6&gt;X$140,10,IF('Indicator Data'!AA6&lt;X$139,0,10-(X$140-'Indicator Data'!AA6)/(X$140-X$139)*10)),1))</f>
        <v>1.5</v>
      </c>
      <c r="Y4" s="12">
        <f>IF('Indicator Data'!AF6="No data","x",ROUND(IF('Indicator Data'!AF6&gt;Y$140,10,IF('Indicator Data'!AF6&lt;Y$139,0,10-(Y$140-'Indicator Data'!AF6)/(Y$140-Y$139)*10)),1))</f>
        <v>10</v>
      </c>
      <c r="Z4" s="129">
        <f>IF('Indicator Data'!AC6="No data","x",'Indicator Data'!AC6/'Indicator Data'!$BB6*100000)</f>
        <v>0</v>
      </c>
      <c r="AA4" s="127">
        <f t="shared" ref="AA4:AA67" si="9">IF(Z4="x","x",ROUND(IF(Z4&lt;=AA$139,0,IF(Z4&gt;AA$140,10,10-(LOG(AA$140*100)-LOG(Z4*100))/(LOG(AA$140*100))*10)),1))</f>
        <v>0</v>
      </c>
      <c r="AB4" s="129">
        <f>IF('Indicator Data'!AD6="No data","x",'Indicator Data'!AD6/'Indicator Data'!$BB6*100000)</f>
        <v>0</v>
      </c>
      <c r="AC4" s="127">
        <f t="shared" ref="AC4:AC67" si="10">IF(AB4="x","x",ROUND(IF(AB4&lt;=AC$139,0,IF(AB4&gt;AC$140,10,10-(LOG(AC$140*100)-LOG(AB4*100))/(LOG(AC$140*100))*10)),1))</f>
        <v>0</v>
      </c>
      <c r="AD4" s="52">
        <f t="shared" ref="AD4:AD67" si="11">IF(AND(W4="x",X4="x",Y4="x",AA4="x",AC4="x"),"x",ROUND(AVERAGE(W4,X4,Y4,AA4,AC4),1))</f>
        <v>2.8</v>
      </c>
      <c r="AE4" s="12">
        <f>IF('Indicator Data'!V6="No data","x",ROUND(IF('Indicator Data'!V6&gt;AE$140,10,IF('Indicator Data'!V6&lt;AE$139,0,10-(AE$140-'Indicator Data'!V6)/(AE$140-AE$139)*10)),1))</f>
        <v>10</v>
      </c>
      <c r="AF4" s="12">
        <f>IF('Indicator Data'!W6="No data","x",ROUND(IF('Indicator Data'!W6&gt;AF$140,10,IF('Indicator Data'!W6&lt;AF$139,0,10-(AF$140-'Indicator Data'!W6)/(AF$140-AF$139)*10)),1))</f>
        <v>4</v>
      </c>
      <c r="AG4" s="52">
        <f t="shared" ref="AG4:AG67" si="12">IF(AND(AE4="x",AF4="x"),"x",ROUND(AVERAGE(AF4,AE4),1))</f>
        <v>7</v>
      </c>
      <c r="AH4" s="12">
        <f>IF('Indicator Data'!AP6="No data","x",ROUND(IF('Indicator Data'!AP6&gt;AH$140,10,IF('Indicator Data'!AP6&lt;AH$139,0,10-(AH$140-'Indicator Data'!AP6)/(AH$140-AH$139)*10)),1))</f>
        <v>1.3</v>
      </c>
      <c r="AI4" s="12">
        <f>IF('Indicator Data'!AQ6="No data","x",ROUND(IF('Indicator Data'!AQ6&gt;AI$140,10,IF('Indicator Data'!AQ6&lt;AI$139,0,10-(AI$140-'Indicator Data'!AQ6)/(AI$140-AI$139)*10)),1))</f>
        <v>0</v>
      </c>
      <c r="AJ4" s="52">
        <f t="shared" ref="AJ4:AJ67" si="13">IF(AND(AH4="x",AI4="x"),"x",ROUND(AVERAGE(AH4,AI4),1))</f>
        <v>0.7</v>
      </c>
      <c r="AK4" s="35">
        <f>'Indicator Data'!AK6+'Indicator Data'!AJ6*0.5+'Indicator Data'!AI6*0.25</f>
        <v>3833.1350400621786</v>
      </c>
      <c r="AL4" s="42">
        <f>AK4/'Indicator Data'!BB6</f>
        <v>4.826458891630964E-3</v>
      </c>
      <c r="AM4" s="52">
        <f t="shared" ref="AM4:AM67" si="14">IF(AL4="x","x",ROUND(IF(AL4&gt;AM$140,10,IF(AL4&lt;AM$139,0,10-(AM$140-AL4)/(AM$140-AM$139)*10)),1))</f>
        <v>0.5</v>
      </c>
      <c r="AN4" s="42">
        <f>IF('Indicator Data'!AL6="No data","x",'Indicator Data'!AL6/'Indicator Data'!BB6)</f>
        <v>0</v>
      </c>
      <c r="AO4" s="12">
        <f t="shared" ref="AO4:AO67" si="15">IF(AN4="x","x",ROUND(IF(AN4&gt;AO$140,10,IF(AN4&lt;AO$139,0,10-(AO$140-AN4)/(AO$140-AO$139)*10)),1))</f>
        <v>0</v>
      </c>
      <c r="AP4" s="52">
        <f t="shared" ref="AP4:AP67" si="16">AO4</f>
        <v>0</v>
      </c>
      <c r="AQ4" s="36">
        <f t="shared" ref="AQ4:AQ67" si="17">ROUND(IF(AP4="x",IF(AG4="x",(10-GEOMEAN(((10-AD4)/10*9+1),((10-AM4)/10*9+1),((10-AJ4)/10*9+1)))/9*10,(10-GEOMEAN(((10-AD4)/10*9+1),((10-AG4)/10*9+1),((10-AM4)/10*9+1),((10-AJ4)/10*9+1)))/9*10),IF(AG4="x",IF(AP4="x",(10-GEOMEAN(((10-AD4)/10*9+1),((10-AM4)/10*9+1),((10-AJ4)/10*9+1)))/9*10,(10-GEOMEAN(((10-AD4)/10*9+1),((10-AP4)/10*9+1),((10-AM4)/10*9+1),((10-AJ4)/10*9+1)))/9*10),(10-GEOMEAN(((10-AD4)/10*9+1),((10-AG4)/10*9+1),((10-AM4)/10*9+1),((10-AP4)/10*9+1),((10-AJ4)/10*9+1)))/9*10)),1)</f>
        <v>2.7</v>
      </c>
      <c r="AR4" s="55">
        <f t="shared" ref="AR4:AR67" si="18">ROUND((10-GEOMEAN(((10-V4)/10*9+1),((10-AQ4)/10*9+1)))/9*10,1)</f>
        <v>1.4</v>
      </c>
      <c r="AU4" s="11">
        <v>2.7</v>
      </c>
    </row>
    <row r="5" spans="1:47" s="11" customFormat="1" x14ac:dyDescent="0.25">
      <c r="A5" s="11" t="s">
        <v>334</v>
      </c>
      <c r="B5" s="30" t="s">
        <v>0</v>
      </c>
      <c r="C5" s="30" t="s">
        <v>454</v>
      </c>
      <c r="D5" s="12">
        <f>ROUND(IF('Indicator Data'!O7="No data",IF((0.1284*LN('Indicator Data'!BA7)-0.4735)&gt;D$140,0,IF((0.1284*LN('Indicator Data'!BA7)-0.4735)&lt;D$139,10,(D$140-(0.1284*LN('Indicator Data'!BA7)-0.4735))/(D$140-D$139)*10)),IF('Indicator Data'!O7&gt;D$140,0,IF('Indicator Data'!O7&lt;D$139,10,(D$140-'Indicator Data'!O7)/(D$140-D$139)*10))),1)</f>
        <v>8.4</v>
      </c>
      <c r="E5" s="12">
        <f>IF('Indicator Data'!P7="No data","x",ROUND(IF('Indicator Data'!P7&gt;E$140,10,IF('Indicator Data'!P7&lt;E$139,0,10-(E$140-'Indicator Data'!P7)/(E$140-E$139)*10)),1))</f>
        <v>3.5</v>
      </c>
      <c r="F5" s="52">
        <f t="shared" si="0"/>
        <v>6.6</v>
      </c>
      <c r="G5" s="12">
        <f>IF('Indicator Data'!AG7="No data","x",ROUND(IF('Indicator Data'!AG7&gt;G$140,10,IF('Indicator Data'!AG7&lt;G$139,0,10-(G$140-'Indicator Data'!AG7)/(G$140-G$139)*10)),1))</f>
        <v>8.1999999999999993</v>
      </c>
      <c r="H5" s="12">
        <f>IF('Indicator Data'!AH7="No data","x",ROUND(IF('Indicator Data'!AH7&gt;H$140,10,IF('Indicator Data'!AH7&lt;H$139,0,10-(H$140-'Indicator Data'!AH7)/(H$140-H$139)*10)),1))</f>
        <v>3.2</v>
      </c>
      <c r="I5" s="52">
        <f t="shared" si="1"/>
        <v>5.7</v>
      </c>
      <c r="J5" s="35">
        <f>SUM('Indicator Data'!R7,SUM('Indicator Data'!S7:T7)*1000000)</f>
        <v>2472409209</v>
      </c>
      <c r="K5" s="35">
        <f>J5/'Indicator Data'!BD7</f>
        <v>125.93677140864929</v>
      </c>
      <c r="L5" s="12">
        <f t="shared" si="2"/>
        <v>2.5</v>
      </c>
      <c r="M5" s="12">
        <f>IF('Indicator Data'!U7="No data","x",ROUND(IF('Indicator Data'!U7&gt;M$140,10,IF('Indicator Data'!U7&lt;M$139,0,10-(M$140-'Indicator Data'!U7)/(M$140-M$139)*10)),1))</f>
        <v>6.4</v>
      </c>
      <c r="N5" s="125">
        <f>'Indicator Data'!Q7/'Indicator Data'!BD7*1000000</f>
        <v>20.159838352371747</v>
      </c>
      <c r="O5" s="12">
        <f t="shared" si="3"/>
        <v>2</v>
      </c>
      <c r="P5" s="52">
        <f t="shared" si="4"/>
        <v>3.6</v>
      </c>
      <c r="Q5" s="45">
        <f t="shared" si="5"/>
        <v>5.6</v>
      </c>
      <c r="R5" s="35">
        <f>IF(AND('Indicator Data'!AM7="No data",'Indicator Data'!AN7="No data"),0,SUM('Indicator Data'!AM7:AO7))</f>
        <v>1103</v>
      </c>
      <c r="S5" s="12">
        <f t="shared" si="6"/>
        <v>0.1</v>
      </c>
      <c r="T5" s="41">
        <f>R5/'Indicator Data'!$BB7</f>
        <v>4.0187039151576184E-4</v>
      </c>
      <c r="U5" s="12">
        <f t="shared" si="7"/>
        <v>2.5</v>
      </c>
      <c r="V5" s="13">
        <f t="shared" si="8"/>
        <v>1.3</v>
      </c>
      <c r="W5" s="12">
        <f>IF('Indicator Data'!AB7="No data","x",ROUND(IF('Indicator Data'!AB7&gt;W$140,10,IF('Indicator Data'!AB7&lt;W$139,0,10-(W$140-'Indicator Data'!AB7)/(W$140-W$139)*10)),1))</f>
        <v>4</v>
      </c>
      <c r="X5" s="12">
        <f>IF('Indicator Data'!AA7="No data","x",ROUND(IF('Indicator Data'!AA7&gt;X$140,10,IF('Indicator Data'!AA7&lt;X$139,0,10-(X$140-'Indicator Data'!AA7)/(X$140-X$139)*10)),1))</f>
        <v>1.5</v>
      </c>
      <c r="Y5" s="12">
        <f>IF('Indicator Data'!AF7="No data","x",ROUND(IF('Indicator Data'!AF7&gt;Y$140,10,IF('Indicator Data'!AF7&lt;Y$139,0,10-(Y$140-'Indicator Data'!AF7)/(Y$140-Y$139)*10)),1))</f>
        <v>10</v>
      </c>
      <c r="Z5" s="129">
        <f>IF('Indicator Data'!AC7="No data","x",'Indicator Data'!AC7/'Indicator Data'!$BB7*100000)</f>
        <v>0</v>
      </c>
      <c r="AA5" s="127">
        <f t="shared" si="9"/>
        <v>0</v>
      </c>
      <c r="AB5" s="129">
        <f>IF('Indicator Data'!AD7="No data","x",'Indicator Data'!AD7/'Indicator Data'!$BB7*100000)</f>
        <v>0.25504013967455419</v>
      </c>
      <c r="AC5" s="127">
        <f t="shared" si="10"/>
        <v>4.7</v>
      </c>
      <c r="AD5" s="52">
        <f t="shared" si="11"/>
        <v>4</v>
      </c>
      <c r="AE5" s="12">
        <f>IF('Indicator Data'!V7="No data","x",ROUND(IF('Indicator Data'!V7&gt;AE$140,10,IF('Indicator Data'!V7&lt;AE$139,0,10-(AE$140-'Indicator Data'!V7)/(AE$140-AE$139)*10)),1))</f>
        <v>7.2</v>
      </c>
      <c r="AF5" s="12">
        <f>IF('Indicator Data'!W7="No data","x",ROUND(IF('Indicator Data'!W7&gt;AF$140,10,IF('Indicator Data'!W7&lt;AF$139,0,10-(AF$140-'Indicator Data'!W7)/(AF$140-AF$139)*10)),1))</f>
        <v>3.1</v>
      </c>
      <c r="AG5" s="52">
        <f t="shared" si="12"/>
        <v>5.2</v>
      </c>
      <c r="AH5" s="12">
        <f>IF('Indicator Data'!AP7="No data","x",ROUND(IF('Indicator Data'!AP7&gt;AH$140,10,IF('Indicator Data'!AP7&lt;AH$139,0,10-(AH$140-'Indicator Data'!AP7)/(AH$140-AH$139)*10)),1))</f>
        <v>4</v>
      </c>
      <c r="AI5" s="12">
        <f>IF('Indicator Data'!AQ7="No data","x",ROUND(IF('Indicator Data'!AQ7&gt;AI$140,10,IF('Indicator Data'!AQ7&lt;AI$139,0,10-(AI$140-'Indicator Data'!AQ7)/(AI$140-AI$139)*10)),1))</f>
        <v>0</v>
      </c>
      <c r="AJ5" s="52">
        <f t="shared" si="13"/>
        <v>2</v>
      </c>
      <c r="AK5" s="35">
        <f>'Indicator Data'!AK7+'Indicator Data'!AJ7*0.5+'Indicator Data'!AI7*0.25</f>
        <v>13247.017620257193</v>
      </c>
      <c r="AL5" s="42">
        <f>AK5/'Indicator Data'!BB7</f>
        <v>4.8264588916309649E-3</v>
      </c>
      <c r="AM5" s="52">
        <f t="shared" si="14"/>
        <v>0.5</v>
      </c>
      <c r="AN5" s="42">
        <f>IF('Indicator Data'!AL7="No data","x",'Indicator Data'!AL7/'Indicator Data'!BB7)</f>
        <v>9.9483117130754091E-3</v>
      </c>
      <c r="AO5" s="12">
        <f t="shared" si="15"/>
        <v>0.5</v>
      </c>
      <c r="AP5" s="52">
        <f t="shared" si="16"/>
        <v>0.5</v>
      </c>
      <c r="AQ5" s="36">
        <f t="shared" si="17"/>
        <v>2.7</v>
      </c>
      <c r="AR5" s="55">
        <f t="shared" si="18"/>
        <v>2</v>
      </c>
      <c r="AU5" s="11">
        <v>2.4</v>
      </c>
    </row>
    <row r="6" spans="1:47" s="11" customFormat="1" x14ac:dyDescent="0.25">
      <c r="A6" s="11" t="s">
        <v>335</v>
      </c>
      <c r="B6" s="30" t="s">
        <v>0</v>
      </c>
      <c r="C6" s="30" t="s">
        <v>455</v>
      </c>
      <c r="D6" s="12">
        <f>ROUND(IF('Indicator Data'!O8="No data",IF((0.1284*LN('Indicator Data'!BA8)-0.4735)&gt;D$140,0,IF((0.1284*LN('Indicator Data'!BA8)-0.4735)&lt;D$139,10,(D$140-(0.1284*LN('Indicator Data'!BA8)-0.4735))/(D$140-D$139)*10)),IF('Indicator Data'!O8&gt;D$140,0,IF('Indicator Data'!O8&lt;D$139,10,(D$140-'Indicator Data'!O8)/(D$140-D$139)*10))),1)</f>
        <v>8.4</v>
      </c>
      <c r="E6" s="12">
        <f>IF('Indicator Data'!P8="No data","x",ROUND(IF('Indicator Data'!P8&gt;E$140,10,IF('Indicator Data'!P8&lt;E$139,0,10-(E$140-'Indicator Data'!P8)/(E$140-E$139)*10)),1))</f>
        <v>10</v>
      </c>
      <c r="F6" s="52">
        <f t="shared" si="0"/>
        <v>9.4</v>
      </c>
      <c r="G6" s="12">
        <f>IF('Indicator Data'!AG8="No data","x",ROUND(IF('Indicator Data'!AG8&gt;G$140,10,IF('Indicator Data'!AG8&lt;G$139,0,10-(G$140-'Indicator Data'!AG8)/(G$140-G$139)*10)),1))</f>
        <v>8.1999999999999993</v>
      </c>
      <c r="H6" s="12">
        <f>IF('Indicator Data'!AH8="No data","x",ROUND(IF('Indicator Data'!AH8&gt;H$140,10,IF('Indicator Data'!AH8&lt;H$139,0,10-(H$140-'Indicator Data'!AH8)/(H$140-H$139)*10)),1))</f>
        <v>1.7</v>
      </c>
      <c r="I6" s="52">
        <f t="shared" si="1"/>
        <v>5</v>
      </c>
      <c r="J6" s="35">
        <f>SUM('Indicator Data'!R8,SUM('Indicator Data'!S8:T8)*1000000)</f>
        <v>2472409209</v>
      </c>
      <c r="K6" s="35">
        <f>J6/'Indicator Data'!BD8</f>
        <v>125.93677140864929</v>
      </c>
      <c r="L6" s="12">
        <f t="shared" si="2"/>
        <v>2.5</v>
      </c>
      <c r="M6" s="12">
        <f>IF('Indicator Data'!U8="No data","x",ROUND(IF('Indicator Data'!U8&gt;M$140,10,IF('Indicator Data'!U8&lt;M$139,0,10-(M$140-'Indicator Data'!U8)/(M$140-M$139)*10)),1))</f>
        <v>6.4</v>
      </c>
      <c r="N6" s="125">
        <f>'Indicator Data'!Q8/'Indicator Data'!BD8*1000000</f>
        <v>20.159838352371747</v>
      </c>
      <c r="O6" s="12">
        <f t="shared" si="3"/>
        <v>2</v>
      </c>
      <c r="P6" s="52">
        <f t="shared" si="4"/>
        <v>3.6</v>
      </c>
      <c r="Q6" s="45">
        <f t="shared" si="5"/>
        <v>6.9</v>
      </c>
      <c r="R6" s="35">
        <f>IF(AND('Indicator Data'!AM8="No data",'Indicator Data'!AN8="No data"),0,SUM('Indicator Data'!AM8:AO8))</f>
        <v>0</v>
      </c>
      <c r="S6" s="12">
        <f t="shared" si="6"/>
        <v>0</v>
      </c>
      <c r="T6" s="41">
        <f>R6/'Indicator Data'!$BB8</f>
        <v>0</v>
      </c>
      <c r="U6" s="12">
        <f t="shared" si="7"/>
        <v>0</v>
      </c>
      <c r="V6" s="13">
        <f t="shared" si="8"/>
        <v>0</v>
      </c>
      <c r="W6" s="12">
        <f>IF('Indicator Data'!AB8="No data","x",ROUND(IF('Indicator Data'!AB8&gt;W$140,10,IF('Indicator Data'!AB8&lt;W$139,0,10-(W$140-'Indicator Data'!AB8)/(W$140-W$139)*10)),1))</f>
        <v>1.8</v>
      </c>
      <c r="X6" s="12">
        <f>IF('Indicator Data'!AA8="No data","x",ROUND(IF('Indicator Data'!AA8&gt;X$140,10,IF('Indicator Data'!AA8&lt;X$139,0,10-(X$140-'Indicator Data'!AA8)/(X$140-X$139)*10)),1))</f>
        <v>1.5</v>
      </c>
      <c r="Y6" s="12">
        <f>IF('Indicator Data'!AF8="No data","x",ROUND(IF('Indicator Data'!AF8&gt;Y$140,10,IF('Indicator Data'!AF8&lt;Y$139,0,10-(Y$140-'Indicator Data'!AF8)/(Y$140-Y$139)*10)),1))</f>
        <v>10</v>
      </c>
      <c r="Z6" s="129">
        <f>IF('Indicator Data'!AC8="No data","x",'Indicator Data'!AC8/'Indicator Data'!$BB8*100000)</f>
        <v>0</v>
      </c>
      <c r="AA6" s="127">
        <f t="shared" si="9"/>
        <v>0</v>
      </c>
      <c r="AB6" s="129">
        <f>IF('Indicator Data'!AD8="No data","x",'Indicator Data'!AD8/'Indicator Data'!$BB8*100000)</f>
        <v>2.1137478157939236</v>
      </c>
      <c r="AC6" s="127">
        <f t="shared" si="10"/>
        <v>7.8</v>
      </c>
      <c r="AD6" s="52">
        <f t="shared" si="11"/>
        <v>4.2</v>
      </c>
      <c r="AE6" s="12">
        <f>IF('Indicator Data'!V8="No data","x",ROUND(IF('Indicator Data'!V8&gt;AE$140,10,IF('Indicator Data'!V8&lt;AE$139,0,10-(AE$140-'Indicator Data'!V8)/(AE$140-AE$139)*10)),1))</f>
        <v>6.2</v>
      </c>
      <c r="AF6" s="12">
        <f>IF('Indicator Data'!W8="No data","x",ROUND(IF('Indicator Data'!W8&gt;AF$140,10,IF('Indicator Data'!W8&lt;AF$139,0,10-(AF$140-'Indicator Data'!W8)/(AF$140-AF$139)*10)),1))</f>
        <v>4.4000000000000004</v>
      </c>
      <c r="AG6" s="52">
        <f t="shared" si="12"/>
        <v>5.3</v>
      </c>
      <c r="AH6" s="12">
        <f>IF('Indicator Data'!AP8="No data","x",ROUND(IF('Indicator Data'!AP8&gt;AH$140,10,IF('Indicator Data'!AP8&lt;AH$139,0,10-(AH$140-'Indicator Data'!AP8)/(AH$140-AH$139)*10)),1))</f>
        <v>0.9</v>
      </c>
      <c r="AI6" s="12">
        <f>IF('Indicator Data'!AQ8="No data","x",ROUND(IF('Indicator Data'!AQ8&gt;AI$140,10,IF('Indicator Data'!AQ8&lt;AI$139,0,10-(AI$140-'Indicator Data'!AQ8)/(AI$140-AI$139)*10)),1))</f>
        <v>2.4</v>
      </c>
      <c r="AJ6" s="52">
        <f t="shared" si="13"/>
        <v>1.7</v>
      </c>
      <c r="AK6" s="35">
        <f>'Indicator Data'!AK8+'Indicator Data'!AJ8*0.5+'Indicator Data'!AI8*0.25</f>
        <v>0</v>
      </c>
      <c r="AL6" s="42">
        <f>AK6/'Indicator Data'!BB8</f>
        <v>0</v>
      </c>
      <c r="AM6" s="52">
        <f t="shared" si="14"/>
        <v>0</v>
      </c>
      <c r="AN6" s="42">
        <f>IF('Indicator Data'!AL8="No data","x",'Indicator Data'!AL8/'Indicator Data'!BB8)</f>
        <v>0</v>
      </c>
      <c r="AO6" s="12">
        <f t="shared" si="15"/>
        <v>0</v>
      </c>
      <c r="AP6" s="52">
        <f t="shared" si="16"/>
        <v>0</v>
      </c>
      <c r="AQ6" s="36">
        <f t="shared" si="17"/>
        <v>2.5</v>
      </c>
      <c r="AR6" s="55">
        <f t="shared" si="18"/>
        <v>1.3</v>
      </c>
      <c r="AU6" s="11">
        <v>2.5</v>
      </c>
    </row>
    <row r="7" spans="1:47" s="11" customFormat="1" x14ac:dyDescent="0.25">
      <c r="A7" s="11" t="s">
        <v>336</v>
      </c>
      <c r="B7" s="30" t="s">
        <v>0</v>
      </c>
      <c r="C7" s="30" t="s">
        <v>456</v>
      </c>
      <c r="D7" s="12">
        <f>ROUND(IF('Indicator Data'!O9="No data",IF((0.1284*LN('Indicator Data'!BA9)-0.4735)&gt;D$140,0,IF((0.1284*LN('Indicator Data'!BA9)-0.4735)&lt;D$139,10,(D$140-(0.1284*LN('Indicator Data'!BA9)-0.4735))/(D$140-D$139)*10)),IF('Indicator Data'!O9&gt;D$140,0,IF('Indicator Data'!O9&lt;D$139,10,(D$140-'Indicator Data'!O9)/(D$140-D$139)*10))),1)</f>
        <v>8.4</v>
      </c>
      <c r="E7" s="12">
        <f>IF('Indicator Data'!P9="No data","x",ROUND(IF('Indicator Data'!P9&gt;E$140,10,IF('Indicator Data'!P9&lt;E$139,0,10-(E$140-'Indicator Data'!P9)/(E$140-E$139)*10)),1))</f>
        <v>10</v>
      </c>
      <c r="F7" s="52">
        <f t="shared" si="0"/>
        <v>9.4</v>
      </c>
      <c r="G7" s="12">
        <f>IF('Indicator Data'!AG9="No data","x",ROUND(IF('Indicator Data'!AG9&gt;G$140,10,IF('Indicator Data'!AG9&lt;G$139,0,10-(G$140-'Indicator Data'!AG9)/(G$140-G$139)*10)),1))</f>
        <v>8.1999999999999993</v>
      </c>
      <c r="H7" s="12">
        <f>IF('Indicator Data'!AH9="No data","x",ROUND(IF('Indicator Data'!AH9&gt;H$140,10,IF('Indicator Data'!AH9&lt;H$139,0,10-(H$140-'Indicator Data'!AH9)/(H$140-H$139)*10)),1))</f>
        <v>0.7</v>
      </c>
      <c r="I7" s="52">
        <f t="shared" si="1"/>
        <v>4.5</v>
      </c>
      <c r="J7" s="35">
        <f>SUM('Indicator Data'!R9,SUM('Indicator Data'!S9:T9)*1000000)</f>
        <v>2472409209</v>
      </c>
      <c r="K7" s="35">
        <f>J7/'Indicator Data'!BD9</f>
        <v>125.93677140864929</v>
      </c>
      <c r="L7" s="12">
        <f t="shared" si="2"/>
        <v>2.5</v>
      </c>
      <c r="M7" s="12">
        <f>IF('Indicator Data'!U9="No data","x",ROUND(IF('Indicator Data'!U9&gt;M$140,10,IF('Indicator Data'!U9&lt;M$139,0,10-(M$140-'Indicator Data'!U9)/(M$140-M$139)*10)),1))</f>
        <v>6.4</v>
      </c>
      <c r="N7" s="125">
        <f>'Indicator Data'!Q9/'Indicator Data'!BD9*1000000</f>
        <v>20.159838352371747</v>
      </c>
      <c r="O7" s="12">
        <f t="shared" si="3"/>
        <v>2</v>
      </c>
      <c r="P7" s="52">
        <f t="shared" si="4"/>
        <v>3.6</v>
      </c>
      <c r="Q7" s="45">
        <f t="shared" si="5"/>
        <v>6.7</v>
      </c>
      <c r="R7" s="35">
        <f>IF(AND('Indicator Data'!AM9="No data",'Indicator Data'!AN9="No data"),0,SUM('Indicator Data'!AM9:AO9))</f>
        <v>0</v>
      </c>
      <c r="S7" s="12">
        <f t="shared" si="6"/>
        <v>0</v>
      </c>
      <c r="T7" s="41">
        <f>R7/'Indicator Data'!$BB9</f>
        <v>0</v>
      </c>
      <c r="U7" s="12">
        <f t="shared" si="7"/>
        <v>0</v>
      </c>
      <c r="V7" s="13">
        <f t="shared" si="8"/>
        <v>0</v>
      </c>
      <c r="W7" s="12">
        <f>IF('Indicator Data'!AB9="No data","x",ROUND(IF('Indicator Data'!AB9&gt;W$140,10,IF('Indicator Data'!AB9&lt;W$139,0,10-(W$140-'Indicator Data'!AB9)/(W$140-W$139)*10)),1))</f>
        <v>1</v>
      </c>
      <c r="X7" s="12">
        <f>IF('Indicator Data'!AA9="No data","x",ROUND(IF('Indicator Data'!AA9&gt;X$140,10,IF('Indicator Data'!AA9&lt;X$139,0,10-(X$140-'Indicator Data'!AA9)/(X$140-X$139)*10)),1))</f>
        <v>1.5</v>
      </c>
      <c r="Y7" s="12">
        <f>IF('Indicator Data'!AF9="No data","x",ROUND(IF('Indicator Data'!AF9&gt;Y$140,10,IF('Indicator Data'!AF9&lt;Y$139,0,10-(Y$140-'Indicator Data'!AF9)/(Y$140-Y$139)*10)),1))</f>
        <v>10</v>
      </c>
      <c r="Z7" s="129">
        <f>IF('Indicator Data'!AC9="No data","x",'Indicator Data'!AC9/'Indicator Data'!$BB9*100000)</f>
        <v>0</v>
      </c>
      <c r="AA7" s="127">
        <f t="shared" si="9"/>
        <v>0</v>
      </c>
      <c r="AB7" s="129">
        <f>IF('Indicator Data'!AD9="No data","x",'Indicator Data'!AD9/'Indicator Data'!$BB9*100000)</f>
        <v>0.12195374782160118</v>
      </c>
      <c r="AC7" s="127">
        <f t="shared" si="10"/>
        <v>3.6</v>
      </c>
      <c r="AD7" s="52">
        <f t="shared" si="11"/>
        <v>3.2</v>
      </c>
      <c r="AE7" s="12">
        <f>IF('Indicator Data'!V9="No data","x",ROUND(IF('Indicator Data'!V9&gt;AE$140,10,IF('Indicator Data'!V9&lt;AE$139,0,10-(AE$140-'Indicator Data'!V9)/(AE$140-AE$139)*10)),1))</f>
        <v>8.9</v>
      </c>
      <c r="AF7" s="12">
        <f>IF('Indicator Data'!W9="No data","x",ROUND(IF('Indicator Data'!W9&gt;AF$140,10,IF('Indicator Data'!W9&lt;AF$139,0,10-(AF$140-'Indicator Data'!W9)/(AF$140-AF$139)*10)),1))</f>
        <v>4</v>
      </c>
      <c r="AG7" s="52">
        <f t="shared" si="12"/>
        <v>6.5</v>
      </c>
      <c r="AH7" s="12">
        <f>IF('Indicator Data'!AP9="No data","x",ROUND(IF('Indicator Data'!AP9&gt;AH$140,10,IF('Indicator Data'!AP9&lt;AH$139,0,10-(AH$140-'Indicator Data'!AP9)/(AH$140-AH$139)*10)),1))</f>
        <v>1.3</v>
      </c>
      <c r="AI7" s="12">
        <f>IF('Indicator Data'!AQ9="No data","x",ROUND(IF('Indicator Data'!AQ9&gt;AI$140,10,IF('Indicator Data'!AQ9&lt;AI$139,0,10-(AI$140-'Indicator Data'!AQ9)/(AI$140-AI$139)*10)),1))</f>
        <v>1.6</v>
      </c>
      <c r="AJ7" s="52">
        <f t="shared" si="13"/>
        <v>1.5</v>
      </c>
      <c r="AK7" s="35">
        <f>'Indicator Data'!AK9+'Indicator Data'!AJ9*0.5+'Indicator Data'!AI9*0.25</f>
        <v>3702.5431364821407</v>
      </c>
      <c r="AL7" s="42">
        <f>AK7/'Indicator Data'!BB9</f>
        <v>2.2576950598257161E-3</v>
      </c>
      <c r="AM7" s="52">
        <f t="shared" si="14"/>
        <v>0.2</v>
      </c>
      <c r="AN7" s="42">
        <f>IF('Indicator Data'!AL9="No data","x",'Indicator Data'!AL9/'Indicator Data'!BB9)</f>
        <v>1.0699834892327176E-2</v>
      </c>
      <c r="AO7" s="12">
        <f t="shared" si="15"/>
        <v>0.5</v>
      </c>
      <c r="AP7" s="52">
        <f t="shared" si="16"/>
        <v>0.5</v>
      </c>
      <c r="AQ7" s="36">
        <f t="shared" si="17"/>
        <v>2.8</v>
      </c>
      <c r="AR7" s="55">
        <f t="shared" si="18"/>
        <v>1.5</v>
      </c>
      <c r="AU7" s="11">
        <v>3.1</v>
      </c>
    </row>
    <row r="8" spans="1:47" s="11" customFormat="1" x14ac:dyDescent="0.25">
      <c r="A8" s="11" t="s">
        <v>337</v>
      </c>
      <c r="B8" s="30" t="s">
        <v>0</v>
      </c>
      <c r="C8" s="30" t="s">
        <v>457</v>
      </c>
      <c r="D8" s="12">
        <f>ROUND(IF('Indicator Data'!O10="No data",IF((0.1284*LN('Indicator Data'!BA10)-0.4735)&gt;D$140,0,IF((0.1284*LN('Indicator Data'!BA10)-0.4735)&lt;D$139,10,(D$140-(0.1284*LN('Indicator Data'!BA10)-0.4735))/(D$140-D$139)*10)),IF('Indicator Data'!O10&gt;D$140,0,IF('Indicator Data'!O10&lt;D$139,10,(D$140-'Indicator Data'!O10)/(D$140-D$139)*10))),1)</f>
        <v>8.4</v>
      </c>
      <c r="E8" s="12">
        <f>IF('Indicator Data'!P10="No data","x",ROUND(IF('Indicator Data'!P10&gt;E$140,10,IF('Indicator Data'!P10&lt;E$139,0,10-(E$140-'Indicator Data'!P10)/(E$140-E$139)*10)),1))</f>
        <v>10</v>
      </c>
      <c r="F8" s="52">
        <f t="shared" si="0"/>
        <v>9.4</v>
      </c>
      <c r="G8" s="12">
        <f>IF('Indicator Data'!AG10="No data","x",ROUND(IF('Indicator Data'!AG10&gt;G$140,10,IF('Indicator Data'!AG10&lt;G$139,0,10-(G$140-'Indicator Data'!AG10)/(G$140-G$139)*10)),1))</f>
        <v>8.1999999999999993</v>
      </c>
      <c r="H8" s="12">
        <f>IF('Indicator Data'!AH10="No data","x",ROUND(IF('Indicator Data'!AH10&gt;H$140,10,IF('Indicator Data'!AH10&lt;H$139,0,10-(H$140-'Indicator Data'!AH10)/(H$140-H$139)*10)),1))</f>
        <v>0.3</v>
      </c>
      <c r="I8" s="52">
        <f t="shared" si="1"/>
        <v>4.3</v>
      </c>
      <c r="J8" s="35">
        <f>SUM('Indicator Data'!R10,SUM('Indicator Data'!S10:T10)*1000000)</f>
        <v>2472409209</v>
      </c>
      <c r="K8" s="35">
        <f>J8/'Indicator Data'!BD10</f>
        <v>125.93677140864929</v>
      </c>
      <c r="L8" s="12">
        <f t="shared" si="2"/>
        <v>2.5</v>
      </c>
      <c r="M8" s="12">
        <f>IF('Indicator Data'!U10="No data","x",ROUND(IF('Indicator Data'!U10&gt;M$140,10,IF('Indicator Data'!U10&lt;M$139,0,10-(M$140-'Indicator Data'!U10)/(M$140-M$139)*10)),1))</f>
        <v>6.4</v>
      </c>
      <c r="N8" s="125">
        <f>'Indicator Data'!Q10/'Indicator Data'!BD10*1000000</f>
        <v>20.159838352371747</v>
      </c>
      <c r="O8" s="12">
        <f t="shared" si="3"/>
        <v>2</v>
      </c>
      <c r="P8" s="52">
        <f t="shared" si="4"/>
        <v>3.6</v>
      </c>
      <c r="Q8" s="45">
        <f t="shared" si="5"/>
        <v>6.7</v>
      </c>
      <c r="R8" s="35">
        <f>IF(AND('Indicator Data'!AM10="No data",'Indicator Data'!AN10="No data"),0,SUM('Indicator Data'!AM10:AO10))</f>
        <v>0</v>
      </c>
      <c r="S8" s="12">
        <f t="shared" si="6"/>
        <v>0</v>
      </c>
      <c r="T8" s="41">
        <f>R8/'Indicator Data'!$BB10</f>
        <v>0</v>
      </c>
      <c r="U8" s="12">
        <f t="shared" si="7"/>
        <v>0</v>
      </c>
      <c r="V8" s="13">
        <f t="shared" si="8"/>
        <v>0</v>
      </c>
      <c r="W8" s="12">
        <f>IF('Indicator Data'!AB10="No data","x",ROUND(IF('Indicator Data'!AB10&gt;W$140,10,IF('Indicator Data'!AB10&lt;W$139,0,10-(W$140-'Indicator Data'!AB10)/(W$140-W$139)*10)),1))</f>
        <v>5.2</v>
      </c>
      <c r="X8" s="12">
        <f>IF('Indicator Data'!AA10="No data","x",ROUND(IF('Indicator Data'!AA10&gt;X$140,10,IF('Indicator Data'!AA10&lt;X$139,0,10-(X$140-'Indicator Data'!AA10)/(X$140-X$139)*10)),1))</f>
        <v>1.5</v>
      </c>
      <c r="Y8" s="12">
        <f>IF('Indicator Data'!AF10="No data","x",ROUND(IF('Indicator Data'!AF10&gt;Y$140,10,IF('Indicator Data'!AF10&lt;Y$139,0,10-(Y$140-'Indicator Data'!AF10)/(Y$140-Y$139)*10)),1))</f>
        <v>10</v>
      </c>
      <c r="Z8" s="129">
        <f>IF('Indicator Data'!AC10="No data","x",'Indicator Data'!AC10/'Indicator Data'!$BB10*100000)</f>
        <v>0</v>
      </c>
      <c r="AA8" s="127">
        <f t="shared" si="9"/>
        <v>0</v>
      </c>
      <c r="AB8" s="129">
        <f>IF('Indicator Data'!AD10="No data","x",'Indicator Data'!AD10/'Indicator Data'!$BB10*100000)</f>
        <v>0.18771599071181277</v>
      </c>
      <c r="AC8" s="127">
        <f t="shared" si="10"/>
        <v>4.2</v>
      </c>
      <c r="AD8" s="52">
        <f t="shared" si="11"/>
        <v>4.2</v>
      </c>
      <c r="AE8" s="12">
        <f>IF('Indicator Data'!V10="No data","x",ROUND(IF('Indicator Data'!V10&gt;AE$140,10,IF('Indicator Data'!V10&lt;AE$139,0,10-(AE$140-'Indicator Data'!V10)/(AE$140-AE$139)*10)),1))</f>
        <v>10</v>
      </c>
      <c r="AF8" s="12">
        <f>IF('Indicator Data'!W10="No data","x",ROUND(IF('Indicator Data'!W10&gt;AF$140,10,IF('Indicator Data'!W10&lt;AF$139,0,10-(AF$140-'Indicator Data'!W10)/(AF$140-AF$139)*10)),1))</f>
        <v>4.2</v>
      </c>
      <c r="AG8" s="52">
        <f t="shared" si="12"/>
        <v>7.1</v>
      </c>
      <c r="AH8" s="12">
        <f>IF('Indicator Data'!AP10="No data","x",ROUND(IF('Indicator Data'!AP10&gt;AH$140,10,IF('Indicator Data'!AP10&lt;AH$139,0,10-(AH$140-'Indicator Data'!AP10)/(AH$140-AH$139)*10)),1))</f>
        <v>3.8</v>
      </c>
      <c r="AI8" s="12">
        <f>IF('Indicator Data'!AQ10="No data","x",ROUND(IF('Indicator Data'!AQ10&gt;AI$140,10,IF('Indicator Data'!AQ10&lt;AI$139,0,10-(AI$140-'Indicator Data'!AQ10)/(AI$140-AI$139)*10)),1))</f>
        <v>2.6</v>
      </c>
      <c r="AJ8" s="52">
        <f t="shared" si="13"/>
        <v>3.2</v>
      </c>
      <c r="AK8" s="35">
        <f>'Indicator Data'!AK10+'Indicator Data'!AJ10*0.5+'Indicator Data'!AI10*0.25</f>
        <v>3608.1556791160069</v>
      </c>
      <c r="AL8" s="42">
        <f>AK8/'Indicator Data'!BB10</f>
        <v>2.2576950598257161E-3</v>
      </c>
      <c r="AM8" s="52">
        <f t="shared" si="14"/>
        <v>0.2</v>
      </c>
      <c r="AN8" s="42">
        <f>IF('Indicator Data'!AL10="No data","x",'Indicator Data'!AL10/'Indicator Data'!BB10)</f>
        <v>6.5655126126833831E-3</v>
      </c>
      <c r="AO8" s="12">
        <f t="shared" si="15"/>
        <v>0.3</v>
      </c>
      <c r="AP8" s="52">
        <f t="shared" si="16"/>
        <v>0.3</v>
      </c>
      <c r="AQ8" s="36">
        <f t="shared" si="17"/>
        <v>3.5</v>
      </c>
      <c r="AR8" s="55">
        <f t="shared" si="18"/>
        <v>1.9</v>
      </c>
      <c r="AU8" s="11">
        <v>3.5</v>
      </c>
    </row>
    <row r="9" spans="1:47" s="11" customFormat="1" x14ac:dyDescent="0.25">
      <c r="A9" s="11" t="s">
        <v>338</v>
      </c>
      <c r="B9" s="30" t="s">
        <v>0</v>
      </c>
      <c r="C9" s="30" t="s">
        <v>458</v>
      </c>
      <c r="D9" s="12">
        <f>ROUND(IF('Indicator Data'!O11="No data",IF((0.1284*LN('Indicator Data'!BA11)-0.4735)&gt;D$140,0,IF((0.1284*LN('Indicator Data'!BA11)-0.4735)&lt;D$139,10,(D$140-(0.1284*LN('Indicator Data'!BA11)-0.4735))/(D$140-D$139)*10)),IF('Indicator Data'!O11&gt;D$140,0,IF('Indicator Data'!O11&lt;D$139,10,(D$140-'Indicator Data'!O11)/(D$140-D$139)*10))),1)</f>
        <v>8.4</v>
      </c>
      <c r="E9" s="12">
        <f>IF('Indicator Data'!P11="No data","x",ROUND(IF('Indicator Data'!P11&gt;E$140,10,IF('Indicator Data'!P11&lt;E$139,0,10-(E$140-'Indicator Data'!P11)/(E$140-E$139)*10)),1))</f>
        <v>10</v>
      </c>
      <c r="F9" s="52">
        <f t="shared" si="0"/>
        <v>9.4</v>
      </c>
      <c r="G9" s="12">
        <f>IF('Indicator Data'!AG11="No data","x",ROUND(IF('Indicator Data'!AG11&gt;G$140,10,IF('Indicator Data'!AG11&lt;G$139,0,10-(G$140-'Indicator Data'!AG11)/(G$140-G$139)*10)),1))</f>
        <v>8.1999999999999993</v>
      </c>
      <c r="H9" s="12">
        <f>IF('Indicator Data'!AH11="No data","x",ROUND(IF('Indicator Data'!AH11&gt;H$140,10,IF('Indicator Data'!AH11&lt;H$139,0,10-(H$140-'Indicator Data'!AH11)/(H$140-H$139)*10)),1))</f>
        <v>0.7</v>
      </c>
      <c r="I9" s="52">
        <f t="shared" si="1"/>
        <v>4.5</v>
      </c>
      <c r="J9" s="35">
        <f>SUM('Indicator Data'!R11,SUM('Indicator Data'!S11:T11)*1000000)</f>
        <v>2472409209</v>
      </c>
      <c r="K9" s="35">
        <f>J9/'Indicator Data'!BD11</f>
        <v>125.93677140864929</v>
      </c>
      <c r="L9" s="12">
        <f t="shared" si="2"/>
        <v>2.5</v>
      </c>
      <c r="M9" s="12">
        <f>IF('Indicator Data'!U11="No data","x",ROUND(IF('Indicator Data'!U11&gt;M$140,10,IF('Indicator Data'!U11&lt;M$139,0,10-(M$140-'Indicator Data'!U11)/(M$140-M$139)*10)),1))</f>
        <v>6.4</v>
      </c>
      <c r="N9" s="125">
        <f>'Indicator Data'!Q11/'Indicator Data'!BD11*1000000</f>
        <v>20.159838352371747</v>
      </c>
      <c r="O9" s="12">
        <f t="shared" si="3"/>
        <v>2</v>
      </c>
      <c r="P9" s="52">
        <f t="shared" si="4"/>
        <v>3.6</v>
      </c>
      <c r="Q9" s="45">
        <f t="shared" si="5"/>
        <v>6.7</v>
      </c>
      <c r="R9" s="35">
        <f>IF(AND('Indicator Data'!AM11="No data",'Indicator Data'!AN11="No data"),0,SUM('Indicator Data'!AM11:AO11))</f>
        <v>0</v>
      </c>
      <c r="S9" s="12">
        <f t="shared" si="6"/>
        <v>0</v>
      </c>
      <c r="T9" s="41">
        <f>R9/'Indicator Data'!$BB11</f>
        <v>0</v>
      </c>
      <c r="U9" s="12">
        <f t="shared" si="7"/>
        <v>0</v>
      </c>
      <c r="V9" s="13">
        <f t="shared" si="8"/>
        <v>0</v>
      </c>
      <c r="W9" s="12">
        <f>IF('Indicator Data'!AB11="No data","x",ROUND(IF('Indicator Data'!AB11&gt;W$140,10,IF('Indicator Data'!AB11&lt;W$139,0,10-(W$140-'Indicator Data'!AB11)/(W$140-W$139)*10)),1))</f>
        <v>1.4</v>
      </c>
      <c r="X9" s="12">
        <f>IF('Indicator Data'!AA11="No data","x",ROUND(IF('Indicator Data'!AA11&gt;X$140,10,IF('Indicator Data'!AA11&lt;X$139,0,10-(X$140-'Indicator Data'!AA11)/(X$140-X$139)*10)),1))</f>
        <v>1.5</v>
      </c>
      <c r="Y9" s="12">
        <f>IF('Indicator Data'!AF11="No data","x",ROUND(IF('Indicator Data'!AF11&gt;Y$140,10,IF('Indicator Data'!AF11&lt;Y$139,0,10-(Y$140-'Indicator Data'!AF11)/(Y$140-Y$139)*10)),1))</f>
        <v>10</v>
      </c>
      <c r="Z9" s="129">
        <f>IF('Indicator Data'!AC11="No data","x",'Indicator Data'!AC11/'Indicator Data'!$BB11*100000)</f>
        <v>0</v>
      </c>
      <c r="AA9" s="127">
        <f t="shared" si="9"/>
        <v>0</v>
      </c>
      <c r="AB9" s="129">
        <f>IF('Indicator Data'!AD11="No data","x",'Indicator Data'!AD11/'Indicator Data'!$BB11*100000)</f>
        <v>0.23558790962847787</v>
      </c>
      <c r="AC9" s="127">
        <f t="shared" si="10"/>
        <v>4.5999999999999996</v>
      </c>
      <c r="AD9" s="52">
        <f t="shared" si="11"/>
        <v>3.5</v>
      </c>
      <c r="AE9" s="12">
        <f>IF('Indicator Data'!V11="No data","x",ROUND(IF('Indicator Data'!V11&gt;AE$140,10,IF('Indicator Data'!V11&lt;AE$139,0,10-(AE$140-'Indicator Data'!V11)/(AE$140-AE$139)*10)),1))</f>
        <v>9.8000000000000007</v>
      </c>
      <c r="AF9" s="12">
        <f>IF('Indicator Data'!W11="No data","x",ROUND(IF('Indicator Data'!W11&gt;AF$140,10,IF('Indicator Data'!W11&lt;AF$139,0,10-(AF$140-'Indicator Data'!W11)/(AF$140-AF$139)*10)),1))</f>
        <v>3.2</v>
      </c>
      <c r="AG9" s="52">
        <f t="shared" si="12"/>
        <v>6.5</v>
      </c>
      <c r="AH9" s="12">
        <f>IF('Indicator Data'!AP11="No data","x",ROUND(IF('Indicator Data'!AP11&gt;AH$140,10,IF('Indicator Data'!AP11&lt;AH$139,0,10-(AH$140-'Indicator Data'!AP11)/(AH$140-AH$139)*10)),1))</f>
        <v>0</v>
      </c>
      <c r="AI9" s="12">
        <f>IF('Indicator Data'!AQ11="No data","x",ROUND(IF('Indicator Data'!AQ11&gt;AI$140,10,IF('Indicator Data'!AQ11&lt;AI$139,0,10-(AI$140-'Indicator Data'!AQ11)/(AI$140-AI$139)*10)),1))</f>
        <v>3.2</v>
      </c>
      <c r="AJ9" s="52">
        <f t="shared" si="13"/>
        <v>1.6</v>
      </c>
      <c r="AK9" s="35">
        <f>'Indicator Data'!AK11+'Indicator Data'!AJ11*0.5+'Indicator Data'!AI11*0.25</f>
        <v>0</v>
      </c>
      <c r="AL9" s="42">
        <f>AK9/'Indicator Data'!BB11</f>
        <v>0</v>
      </c>
      <c r="AM9" s="52">
        <f t="shared" si="14"/>
        <v>0</v>
      </c>
      <c r="AN9" s="42">
        <f>IF('Indicator Data'!AL11="No data","x",'Indicator Data'!AL11/'Indicator Data'!BB11)</f>
        <v>0</v>
      </c>
      <c r="AO9" s="12">
        <f t="shared" si="15"/>
        <v>0</v>
      </c>
      <c r="AP9" s="52">
        <f t="shared" si="16"/>
        <v>0</v>
      </c>
      <c r="AQ9" s="36">
        <f t="shared" si="17"/>
        <v>2.7</v>
      </c>
      <c r="AR9" s="55">
        <f t="shared" si="18"/>
        <v>1.4</v>
      </c>
      <c r="AU9" s="11">
        <v>3</v>
      </c>
    </row>
    <row r="10" spans="1:47" s="11" customFormat="1" x14ac:dyDescent="0.25">
      <c r="A10" s="11" t="s">
        <v>339</v>
      </c>
      <c r="B10" s="30" t="s">
        <v>0</v>
      </c>
      <c r="C10" s="30" t="s">
        <v>459</v>
      </c>
      <c r="D10" s="12">
        <f>ROUND(IF('Indicator Data'!O12="No data",IF((0.1284*LN('Indicator Data'!BA12)-0.4735)&gt;D$140,0,IF((0.1284*LN('Indicator Data'!BA12)-0.4735)&lt;D$139,10,(D$140-(0.1284*LN('Indicator Data'!BA12)-0.4735))/(D$140-D$139)*10)),IF('Indicator Data'!O12&gt;D$140,0,IF('Indicator Data'!O12&lt;D$139,10,(D$140-'Indicator Data'!O12)/(D$140-D$139)*10))),1)</f>
        <v>8.4</v>
      </c>
      <c r="E10" s="12">
        <f>IF('Indicator Data'!P12="No data","x",ROUND(IF('Indicator Data'!P12&gt;E$140,10,IF('Indicator Data'!P12&lt;E$139,0,10-(E$140-'Indicator Data'!P12)/(E$140-E$139)*10)),1))</f>
        <v>10</v>
      </c>
      <c r="F10" s="52">
        <f t="shared" si="0"/>
        <v>9.4</v>
      </c>
      <c r="G10" s="12">
        <f>IF('Indicator Data'!AG12="No data","x",ROUND(IF('Indicator Data'!AG12&gt;G$140,10,IF('Indicator Data'!AG12&lt;G$139,0,10-(G$140-'Indicator Data'!AG12)/(G$140-G$139)*10)),1))</f>
        <v>8.1999999999999993</v>
      </c>
      <c r="H10" s="12">
        <f>IF('Indicator Data'!AH12="No data","x",ROUND(IF('Indicator Data'!AH12&gt;H$140,10,IF('Indicator Data'!AH12&lt;H$139,0,10-(H$140-'Indicator Data'!AH12)/(H$140-H$139)*10)),1))</f>
        <v>0</v>
      </c>
      <c r="I10" s="52">
        <f t="shared" si="1"/>
        <v>4.0999999999999996</v>
      </c>
      <c r="J10" s="35">
        <f>SUM('Indicator Data'!R12,SUM('Indicator Data'!S12:T12)*1000000)</f>
        <v>2472409209</v>
      </c>
      <c r="K10" s="35">
        <f>J10/'Indicator Data'!BD12</f>
        <v>125.93677140864929</v>
      </c>
      <c r="L10" s="12">
        <f t="shared" si="2"/>
        <v>2.5</v>
      </c>
      <c r="M10" s="12">
        <f>IF('Indicator Data'!U12="No data","x",ROUND(IF('Indicator Data'!U12&gt;M$140,10,IF('Indicator Data'!U12&lt;M$139,0,10-(M$140-'Indicator Data'!U12)/(M$140-M$139)*10)),1))</f>
        <v>6.4</v>
      </c>
      <c r="N10" s="125">
        <f>'Indicator Data'!Q12/'Indicator Data'!BD12*1000000</f>
        <v>20.159838352371747</v>
      </c>
      <c r="O10" s="12">
        <f t="shared" si="3"/>
        <v>2</v>
      </c>
      <c r="P10" s="52">
        <f t="shared" si="4"/>
        <v>3.6</v>
      </c>
      <c r="Q10" s="45">
        <f t="shared" si="5"/>
        <v>6.6</v>
      </c>
      <c r="R10" s="35">
        <f>IF(AND('Indicator Data'!AM12="No data",'Indicator Data'!AN12="No data"),0,SUM('Indicator Data'!AM12:AO12))</f>
        <v>0</v>
      </c>
      <c r="S10" s="12">
        <f t="shared" si="6"/>
        <v>0</v>
      </c>
      <c r="T10" s="41">
        <f>R10/'Indicator Data'!$BB12</f>
        <v>0</v>
      </c>
      <c r="U10" s="12">
        <f t="shared" si="7"/>
        <v>0</v>
      </c>
      <c r="V10" s="13">
        <f t="shared" si="8"/>
        <v>0</v>
      </c>
      <c r="W10" s="12">
        <f>IF('Indicator Data'!AB12="No data","x",ROUND(IF('Indicator Data'!AB12&gt;W$140,10,IF('Indicator Data'!AB12&lt;W$139,0,10-(W$140-'Indicator Data'!AB12)/(W$140-W$139)*10)),1))</f>
        <v>0.8</v>
      </c>
      <c r="X10" s="12">
        <f>IF('Indicator Data'!AA12="No data","x",ROUND(IF('Indicator Data'!AA12&gt;X$140,10,IF('Indicator Data'!AA12&lt;X$139,0,10-(X$140-'Indicator Data'!AA12)/(X$140-X$139)*10)),1))</f>
        <v>1.5</v>
      </c>
      <c r="Y10" s="12">
        <f>IF('Indicator Data'!AF12="No data","x",ROUND(IF('Indicator Data'!AF12&gt;Y$140,10,IF('Indicator Data'!AF12&lt;Y$139,0,10-(Y$140-'Indicator Data'!AF12)/(Y$140-Y$139)*10)),1))</f>
        <v>10</v>
      </c>
      <c r="Z10" s="129">
        <f>IF('Indicator Data'!AC12="No data","x",'Indicator Data'!AC12/'Indicator Data'!$BB12*100000)</f>
        <v>0</v>
      </c>
      <c r="AA10" s="127">
        <f t="shared" si="9"/>
        <v>0</v>
      </c>
      <c r="AB10" s="129">
        <f>IF('Indicator Data'!AD12="No data","x",'Indicator Data'!AD12/'Indicator Data'!$BB12*100000)</f>
        <v>1.5094225703956952</v>
      </c>
      <c r="AC10" s="127">
        <f t="shared" si="10"/>
        <v>7.3</v>
      </c>
      <c r="AD10" s="52">
        <f t="shared" si="11"/>
        <v>3.9</v>
      </c>
      <c r="AE10" s="12">
        <f>IF('Indicator Data'!V12="No data","x",ROUND(IF('Indicator Data'!V12&gt;AE$140,10,IF('Indicator Data'!V12&lt;AE$139,0,10-(AE$140-'Indicator Data'!V12)/(AE$140-AE$139)*10)),1))</f>
        <v>10</v>
      </c>
      <c r="AF10" s="12">
        <f>IF('Indicator Data'!W12="No data","x",ROUND(IF('Indicator Data'!W12&gt;AF$140,10,IF('Indicator Data'!W12&lt;AF$139,0,10-(AF$140-'Indicator Data'!W12)/(AF$140-AF$139)*10)),1))</f>
        <v>5.7</v>
      </c>
      <c r="AG10" s="52">
        <f t="shared" si="12"/>
        <v>7.9</v>
      </c>
      <c r="AH10" s="12">
        <f>IF('Indicator Data'!AP12="No data","x",ROUND(IF('Indicator Data'!AP12&gt;AH$140,10,IF('Indicator Data'!AP12&lt;AH$139,0,10-(AH$140-'Indicator Data'!AP12)/(AH$140-AH$139)*10)),1))</f>
        <v>3.6</v>
      </c>
      <c r="AI10" s="12">
        <f>IF('Indicator Data'!AQ12="No data","x",ROUND(IF('Indicator Data'!AQ12&gt;AI$140,10,IF('Indicator Data'!AQ12&lt;AI$139,0,10-(AI$140-'Indicator Data'!AQ12)/(AI$140-AI$139)*10)),1))</f>
        <v>7</v>
      </c>
      <c r="AJ10" s="52">
        <f t="shared" si="13"/>
        <v>5.3</v>
      </c>
      <c r="AK10" s="35">
        <f>'Indicator Data'!AK12+'Indicator Data'!AJ12*0.5+'Indicator Data'!AI12*0.25</f>
        <v>3888.9090905855742</v>
      </c>
      <c r="AL10" s="42">
        <f>AK10/'Indicator Data'!BB12</f>
        <v>2.2576950598257165E-3</v>
      </c>
      <c r="AM10" s="52">
        <f t="shared" si="14"/>
        <v>0.2</v>
      </c>
      <c r="AN10" s="42">
        <f>IF('Indicator Data'!AL12="No data","x",'Indicator Data'!AL12/'Indicator Data'!BB12)</f>
        <v>1.7488301167997329E-2</v>
      </c>
      <c r="AO10" s="12">
        <f t="shared" si="15"/>
        <v>0.9</v>
      </c>
      <c r="AP10" s="52">
        <f t="shared" si="16"/>
        <v>0.9</v>
      </c>
      <c r="AQ10" s="36">
        <f t="shared" si="17"/>
        <v>4.3</v>
      </c>
      <c r="AR10" s="55">
        <f t="shared" si="18"/>
        <v>2.4</v>
      </c>
      <c r="AU10" s="11">
        <v>4.5</v>
      </c>
    </row>
    <row r="11" spans="1:47" s="11" customFormat="1" x14ac:dyDescent="0.25">
      <c r="A11" s="11" t="s">
        <v>340</v>
      </c>
      <c r="B11" s="30" t="s">
        <v>0</v>
      </c>
      <c r="C11" s="30" t="s">
        <v>460</v>
      </c>
      <c r="D11" s="12">
        <f>ROUND(IF('Indicator Data'!O13="No data",IF((0.1284*LN('Indicator Data'!BA13)-0.4735)&gt;D$140,0,IF((0.1284*LN('Indicator Data'!BA13)-0.4735)&lt;D$139,10,(D$140-(0.1284*LN('Indicator Data'!BA13)-0.4735))/(D$140-D$139)*10)),IF('Indicator Data'!O13&gt;D$140,0,IF('Indicator Data'!O13&lt;D$139,10,(D$140-'Indicator Data'!O13)/(D$140-D$139)*10))),1)</f>
        <v>8.4</v>
      </c>
      <c r="E11" s="12">
        <f>IF('Indicator Data'!P13="No data","x",ROUND(IF('Indicator Data'!P13&gt;E$140,10,IF('Indicator Data'!P13&lt;E$139,0,10-(E$140-'Indicator Data'!P13)/(E$140-E$139)*10)),1))</f>
        <v>9.1</v>
      </c>
      <c r="F11" s="52">
        <f t="shared" si="0"/>
        <v>8.8000000000000007</v>
      </c>
      <c r="G11" s="12">
        <f>IF('Indicator Data'!AG13="No data","x",ROUND(IF('Indicator Data'!AG13&gt;G$140,10,IF('Indicator Data'!AG13&lt;G$139,0,10-(G$140-'Indicator Data'!AG13)/(G$140-G$139)*10)),1))</f>
        <v>8.1999999999999993</v>
      </c>
      <c r="H11" s="12">
        <f>IF('Indicator Data'!AH13="No data","x",ROUND(IF('Indicator Data'!AH13&gt;H$140,10,IF('Indicator Data'!AH13&lt;H$139,0,10-(H$140-'Indicator Data'!AH13)/(H$140-H$139)*10)),1))</f>
        <v>2.4</v>
      </c>
      <c r="I11" s="52">
        <f t="shared" si="1"/>
        <v>5.3</v>
      </c>
      <c r="J11" s="35">
        <f>SUM('Indicator Data'!R13,SUM('Indicator Data'!S13:T13)*1000000)</f>
        <v>2472409209</v>
      </c>
      <c r="K11" s="35">
        <f>J11/'Indicator Data'!BD13</f>
        <v>125.93677140864929</v>
      </c>
      <c r="L11" s="12">
        <f t="shared" si="2"/>
        <v>2.5</v>
      </c>
      <c r="M11" s="12">
        <f>IF('Indicator Data'!U13="No data","x",ROUND(IF('Indicator Data'!U13&gt;M$140,10,IF('Indicator Data'!U13&lt;M$139,0,10-(M$140-'Indicator Data'!U13)/(M$140-M$139)*10)),1))</f>
        <v>6.4</v>
      </c>
      <c r="N11" s="125">
        <f>'Indicator Data'!Q13/'Indicator Data'!BD13*1000000</f>
        <v>20.159838352371747</v>
      </c>
      <c r="O11" s="12">
        <f t="shared" si="3"/>
        <v>2</v>
      </c>
      <c r="P11" s="52">
        <f t="shared" si="4"/>
        <v>3.6</v>
      </c>
      <c r="Q11" s="45">
        <f t="shared" si="5"/>
        <v>6.6</v>
      </c>
      <c r="R11" s="35">
        <f>IF(AND('Indicator Data'!AM13="No data",'Indicator Data'!AN13="No data"),0,SUM('Indicator Data'!AM13:AO13))</f>
        <v>809</v>
      </c>
      <c r="S11" s="12">
        <f t="shared" si="6"/>
        <v>0</v>
      </c>
      <c r="T11" s="41">
        <f>R11/'Indicator Data'!$BB13</f>
        <v>3.8684405068278692E-4</v>
      </c>
      <c r="U11" s="12">
        <f t="shared" si="7"/>
        <v>2.5</v>
      </c>
      <c r="V11" s="13">
        <f t="shared" si="8"/>
        <v>1.3</v>
      </c>
      <c r="W11" s="12">
        <f>IF('Indicator Data'!AB13="No data","x",ROUND(IF('Indicator Data'!AB13&gt;W$140,10,IF('Indicator Data'!AB13&lt;W$139,0,10-(W$140-'Indicator Data'!AB13)/(W$140-W$139)*10)),1))</f>
        <v>4.4000000000000004</v>
      </c>
      <c r="X11" s="12">
        <f>IF('Indicator Data'!AA13="No data","x",ROUND(IF('Indicator Data'!AA13&gt;X$140,10,IF('Indicator Data'!AA13&lt;X$139,0,10-(X$140-'Indicator Data'!AA13)/(X$140-X$139)*10)),1))</f>
        <v>1.5</v>
      </c>
      <c r="Y11" s="12">
        <f>IF('Indicator Data'!AF13="No data","x",ROUND(IF('Indicator Data'!AF13&gt;Y$140,10,IF('Indicator Data'!AF13&lt;Y$139,0,10-(Y$140-'Indicator Data'!AF13)/(Y$140-Y$139)*10)),1))</f>
        <v>10</v>
      </c>
      <c r="Z11" s="129">
        <f>IF('Indicator Data'!AC13="No data","x",'Indicator Data'!AC13/'Indicator Data'!$BB13*100000)</f>
        <v>0</v>
      </c>
      <c r="AA11" s="127">
        <f t="shared" si="9"/>
        <v>0</v>
      </c>
      <c r="AB11" s="129">
        <f>IF('Indicator Data'!AD13="No data","x",'Indicator Data'!AD13/'Indicator Data'!$BB13*100000)</f>
        <v>0.1912702351954447</v>
      </c>
      <c r="AC11" s="127">
        <f t="shared" si="10"/>
        <v>4.3</v>
      </c>
      <c r="AD11" s="52">
        <f t="shared" si="11"/>
        <v>4</v>
      </c>
      <c r="AE11" s="12">
        <f>IF('Indicator Data'!V13="No data","x",ROUND(IF('Indicator Data'!V13&gt;AE$140,10,IF('Indicator Data'!V13&lt;AE$139,0,10-(AE$140-'Indicator Data'!V13)/(AE$140-AE$139)*10)),1))</f>
        <v>10</v>
      </c>
      <c r="AF11" s="12">
        <f>IF('Indicator Data'!W13="No data","x",ROUND(IF('Indicator Data'!W13&gt;AF$140,10,IF('Indicator Data'!W13&lt;AF$139,0,10-(AF$140-'Indicator Data'!W13)/(AF$140-AF$139)*10)),1))</f>
        <v>3.4</v>
      </c>
      <c r="AG11" s="52">
        <f t="shared" si="12"/>
        <v>6.7</v>
      </c>
      <c r="AH11" s="12">
        <f>IF('Indicator Data'!AP13="No data","x",ROUND(IF('Indicator Data'!AP13&gt;AH$140,10,IF('Indicator Data'!AP13&lt;AH$139,0,10-(AH$140-'Indicator Data'!AP13)/(AH$140-AH$139)*10)),1))</f>
        <v>1</v>
      </c>
      <c r="AI11" s="12">
        <f>IF('Indicator Data'!AQ13="No data","x",ROUND(IF('Indicator Data'!AQ13&gt;AI$140,10,IF('Indicator Data'!AQ13&lt;AI$139,0,10-(AI$140-'Indicator Data'!AQ13)/(AI$140-AI$139)*10)),1))</f>
        <v>0.6</v>
      </c>
      <c r="AJ11" s="52">
        <f t="shared" si="13"/>
        <v>0.8</v>
      </c>
      <c r="AK11" s="35">
        <f>'Indicator Data'!AK13+'Indicator Data'!AJ13*0.5+'Indicator Data'!AI13*0.25</f>
        <v>10093.486603807785</v>
      </c>
      <c r="AL11" s="42">
        <f>AK11/'Indicator Data'!BB13</f>
        <v>4.826458891630964E-3</v>
      </c>
      <c r="AM11" s="52">
        <f t="shared" si="14"/>
        <v>0.5</v>
      </c>
      <c r="AN11" s="42">
        <f>IF('Indicator Data'!AL13="No data","x",'Indicator Data'!AL13/'Indicator Data'!BB13)</f>
        <v>0</v>
      </c>
      <c r="AO11" s="12">
        <f t="shared" si="15"/>
        <v>0</v>
      </c>
      <c r="AP11" s="52">
        <f t="shared" si="16"/>
        <v>0</v>
      </c>
      <c r="AQ11" s="36">
        <f t="shared" si="17"/>
        <v>2.9</v>
      </c>
      <c r="AR11" s="55">
        <f t="shared" si="18"/>
        <v>2.1</v>
      </c>
      <c r="AU11" s="11">
        <v>2.9</v>
      </c>
    </row>
    <row r="12" spans="1:47" s="11" customFormat="1" x14ac:dyDescent="0.25">
      <c r="A12" s="11" t="s">
        <v>347</v>
      </c>
      <c r="B12" s="30" t="s">
        <v>0</v>
      </c>
      <c r="C12" s="30" t="s">
        <v>585</v>
      </c>
      <c r="D12" s="12">
        <f>ROUND(IF('Indicator Data'!O14="No data",IF((0.1284*LN('Indicator Data'!BA14)-0.4735)&gt;D$140,0,IF((0.1284*LN('Indicator Data'!BA14)-0.4735)&lt;D$139,10,(D$140-(0.1284*LN('Indicator Data'!BA14)-0.4735))/(D$140-D$139)*10)),IF('Indicator Data'!O14&gt;D$140,0,IF('Indicator Data'!O14&lt;D$139,10,(D$140-'Indicator Data'!O14)/(D$140-D$139)*10))),1)</f>
        <v>8.4</v>
      </c>
      <c r="E12" s="12">
        <f>IF('Indicator Data'!P14="No data","x",ROUND(IF('Indicator Data'!P14&gt;E$140,10,IF('Indicator Data'!P14&lt;E$139,0,10-(E$140-'Indicator Data'!P14)/(E$140-E$139)*10)),1))</f>
        <v>10</v>
      </c>
      <c r="F12" s="52">
        <f t="shared" si="0"/>
        <v>9.4</v>
      </c>
      <c r="G12" s="12">
        <f>IF('Indicator Data'!AG14="No data","x",ROUND(IF('Indicator Data'!AG14&gt;G$140,10,IF('Indicator Data'!AG14&lt;G$139,0,10-(G$140-'Indicator Data'!AG14)/(G$140-G$139)*10)),1))</f>
        <v>8.1999999999999993</v>
      </c>
      <c r="H12" s="12">
        <f>IF('Indicator Data'!AH14="No data","x",ROUND(IF('Indicator Data'!AH14&gt;H$140,10,IF('Indicator Data'!AH14&lt;H$139,0,10-(H$140-'Indicator Data'!AH14)/(H$140-H$139)*10)),1))</f>
        <v>0</v>
      </c>
      <c r="I12" s="52">
        <f t="shared" si="1"/>
        <v>4.0999999999999996</v>
      </c>
      <c r="J12" s="35">
        <f>SUM('Indicator Data'!R14,SUM('Indicator Data'!S14:T14)*1000000)</f>
        <v>2472409209</v>
      </c>
      <c r="K12" s="35">
        <f>J12/'Indicator Data'!BD14</f>
        <v>125.93677140864929</v>
      </c>
      <c r="L12" s="12">
        <f t="shared" si="2"/>
        <v>2.5</v>
      </c>
      <c r="M12" s="12">
        <f>IF('Indicator Data'!U14="No data","x",ROUND(IF('Indicator Data'!U14&gt;M$140,10,IF('Indicator Data'!U14&lt;M$139,0,10-(M$140-'Indicator Data'!U14)/(M$140-M$139)*10)),1))</f>
        <v>6.4</v>
      </c>
      <c r="N12" s="125">
        <f>'Indicator Data'!Q14/'Indicator Data'!BD14*1000000</f>
        <v>20.159838352371747</v>
      </c>
      <c r="O12" s="12">
        <f t="shared" si="3"/>
        <v>2</v>
      </c>
      <c r="P12" s="52">
        <f t="shared" si="4"/>
        <v>3.6</v>
      </c>
      <c r="Q12" s="45">
        <f t="shared" si="5"/>
        <v>6.6</v>
      </c>
      <c r="R12" s="35">
        <f>IF(AND('Indicator Data'!AM14="No data",'Indicator Data'!AN14="No data"),0,SUM('Indicator Data'!AM14:AO14))</f>
        <v>0</v>
      </c>
      <c r="S12" s="12">
        <f t="shared" si="6"/>
        <v>0</v>
      </c>
      <c r="T12" s="41">
        <f>R12/'Indicator Data'!$BB14</f>
        <v>0</v>
      </c>
      <c r="U12" s="12">
        <f t="shared" si="7"/>
        <v>0</v>
      </c>
      <c r="V12" s="13">
        <f t="shared" si="8"/>
        <v>0</v>
      </c>
      <c r="W12" s="12">
        <f>IF('Indicator Data'!AB14="No data","x",ROUND(IF('Indicator Data'!AB14&gt;W$140,10,IF('Indicator Data'!AB14&lt;W$139,0,10-(W$140-'Indicator Data'!AB14)/(W$140-W$139)*10)),1))</f>
        <v>4.4000000000000004</v>
      </c>
      <c r="X12" s="12">
        <f>IF('Indicator Data'!AA14="No data","x",ROUND(IF('Indicator Data'!AA14&gt;X$140,10,IF('Indicator Data'!AA14&lt;X$139,0,10-(X$140-'Indicator Data'!AA14)/(X$140-X$139)*10)),1))</f>
        <v>1.5</v>
      </c>
      <c r="Y12" s="12">
        <f>IF('Indicator Data'!AF14="No data","x",ROUND(IF('Indicator Data'!AF14&gt;Y$140,10,IF('Indicator Data'!AF14&lt;Y$139,0,10-(Y$140-'Indicator Data'!AF14)/(Y$140-Y$139)*10)),1))</f>
        <v>10</v>
      </c>
      <c r="Z12" s="129">
        <f>IF('Indicator Data'!AC14="No data","x",'Indicator Data'!AC14/'Indicator Data'!$BB14*100000)</f>
        <v>0</v>
      </c>
      <c r="AA12" s="127">
        <f t="shared" si="9"/>
        <v>0</v>
      </c>
      <c r="AB12" s="129">
        <f>IF('Indicator Data'!AD14="No data","x",'Indicator Data'!AD14/'Indicator Data'!$BB14*100000)</f>
        <v>0.37786563853624927</v>
      </c>
      <c r="AC12" s="127">
        <f t="shared" si="10"/>
        <v>5.3</v>
      </c>
      <c r="AD12" s="52">
        <f t="shared" si="11"/>
        <v>4.2</v>
      </c>
      <c r="AE12" s="12">
        <f>IF('Indicator Data'!V14="No data","x",ROUND(IF('Indicator Data'!V14&gt;AE$140,10,IF('Indicator Data'!V14&lt;AE$139,0,10-(AE$140-'Indicator Data'!V14)/(AE$140-AE$139)*10)),1))</f>
        <v>10</v>
      </c>
      <c r="AF12" s="12">
        <f>IF('Indicator Data'!W14="No data","x",ROUND(IF('Indicator Data'!W14&gt;AF$140,10,IF('Indicator Data'!W14&lt;AF$139,0,10-(AF$140-'Indicator Data'!W14)/(AF$140-AF$139)*10)),1))</f>
        <v>4.5999999999999996</v>
      </c>
      <c r="AG12" s="52">
        <f t="shared" si="12"/>
        <v>7.3</v>
      </c>
      <c r="AH12" s="12">
        <f>IF('Indicator Data'!AP14="No data","x",ROUND(IF('Indicator Data'!AP14&gt;AH$140,10,IF('Indicator Data'!AP14&lt;AH$139,0,10-(AH$140-'Indicator Data'!AP14)/(AH$140-AH$139)*10)),1))</f>
        <v>3.2</v>
      </c>
      <c r="AI12" s="12">
        <f>IF('Indicator Data'!AQ14="No data","x",ROUND(IF('Indicator Data'!AQ14&gt;AI$140,10,IF('Indicator Data'!AQ14&lt;AI$139,0,10-(AI$140-'Indicator Data'!AQ14)/(AI$140-AI$139)*10)),1))</f>
        <v>3.2</v>
      </c>
      <c r="AJ12" s="52">
        <f t="shared" si="13"/>
        <v>3.2</v>
      </c>
      <c r="AK12" s="35">
        <f>'Indicator Data'!AK14+'Indicator Data'!AJ14*0.5+'Indicator Data'!AI14*0.25</f>
        <v>3584.9172238652204</v>
      </c>
      <c r="AL12" s="42">
        <f>AK12/'Indicator Data'!BB14</f>
        <v>2.2576950598257161E-3</v>
      </c>
      <c r="AM12" s="52">
        <f t="shared" si="14"/>
        <v>0.2</v>
      </c>
      <c r="AN12" s="42">
        <f>IF('Indicator Data'!AL14="No data","x",'Indicator Data'!AL14/'Indicator Data'!BB14)</f>
        <v>2.009239239916143E-2</v>
      </c>
      <c r="AO12" s="12">
        <f t="shared" si="15"/>
        <v>1</v>
      </c>
      <c r="AP12" s="52">
        <f t="shared" si="16"/>
        <v>1</v>
      </c>
      <c r="AQ12" s="36">
        <f t="shared" si="17"/>
        <v>3.7</v>
      </c>
      <c r="AR12" s="55">
        <f t="shared" si="18"/>
        <v>2</v>
      </c>
      <c r="AU12" s="11">
        <v>3.5</v>
      </c>
    </row>
    <row r="13" spans="1:47" s="11" customFormat="1" x14ac:dyDescent="0.25">
      <c r="A13" s="11" t="s">
        <v>341</v>
      </c>
      <c r="B13" s="30" t="s">
        <v>0</v>
      </c>
      <c r="C13" s="30" t="s">
        <v>461</v>
      </c>
      <c r="D13" s="12">
        <f>ROUND(IF('Indicator Data'!O15="No data",IF((0.1284*LN('Indicator Data'!BA15)-0.4735)&gt;D$140,0,IF((0.1284*LN('Indicator Data'!BA15)-0.4735)&lt;D$139,10,(D$140-(0.1284*LN('Indicator Data'!BA15)-0.4735))/(D$140-D$139)*10)),IF('Indicator Data'!O15&gt;D$140,0,IF('Indicator Data'!O15&lt;D$139,10,(D$140-'Indicator Data'!O15)/(D$140-D$139)*10))),1)</f>
        <v>8.4</v>
      </c>
      <c r="E13" s="12">
        <f>IF('Indicator Data'!P15="No data","x",ROUND(IF('Indicator Data'!P15&gt;E$140,10,IF('Indicator Data'!P15&lt;E$139,0,10-(E$140-'Indicator Data'!P15)/(E$140-E$139)*10)),1))</f>
        <v>10</v>
      </c>
      <c r="F13" s="52">
        <f t="shared" si="0"/>
        <v>9.4</v>
      </c>
      <c r="G13" s="12">
        <f>IF('Indicator Data'!AG15="No data","x",ROUND(IF('Indicator Data'!AG15&gt;G$140,10,IF('Indicator Data'!AG15&lt;G$139,0,10-(G$140-'Indicator Data'!AG15)/(G$140-G$139)*10)),1))</f>
        <v>8.1999999999999993</v>
      </c>
      <c r="H13" s="12">
        <f>IF('Indicator Data'!AH15="No data","x",ROUND(IF('Indicator Data'!AH15&gt;H$140,10,IF('Indicator Data'!AH15&lt;H$139,0,10-(H$140-'Indicator Data'!AH15)/(H$140-H$139)*10)),1))</f>
        <v>0</v>
      </c>
      <c r="I13" s="52">
        <f t="shared" si="1"/>
        <v>4.0999999999999996</v>
      </c>
      <c r="J13" s="35">
        <f>SUM('Indicator Data'!R15,SUM('Indicator Data'!S15:T15)*1000000)</f>
        <v>2472409209</v>
      </c>
      <c r="K13" s="35">
        <f>J13/'Indicator Data'!BD15</f>
        <v>125.93677140864929</v>
      </c>
      <c r="L13" s="12">
        <f t="shared" si="2"/>
        <v>2.5</v>
      </c>
      <c r="M13" s="12">
        <f>IF('Indicator Data'!U15="No data","x",ROUND(IF('Indicator Data'!U15&gt;M$140,10,IF('Indicator Data'!U15&lt;M$139,0,10-(M$140-'Indicator Data'!U15)/(M$140-M$139)*10)),1))</f>
        <v>6.4</v>
      </c>
      <c r="N13" s="125">
        <f>'Indicator Data'!Q15/'Indicator Data'!BD15*1000000</f>
        <v>20.159838352371747</v>
      </c>
      <c r="O13" s="12">
        <f t="shared" si="3"/>
        <v>2</v>
      </c>
      <c r="P13" s="52">
        <f t="shared" si="4"/>
        <v>3.6</v>
      </c>
      <c r="Q13" s="45">
        <f t="shared" si="5"/>
        <v>6.6</v>
      </c>
      <c r="R13" s="35">
        <f>IF(AND('Indicator Data'!AM15="No data",'Indicator Data'!AN15="No data"),0,SUM('Indicator Data'!AM15:AO15))</f>
        <v>0</v>
      </c>
      <c r="S13" s="12">
        <f t="shared" si="6"/>
        <v>0</v>
      </c>
      <c r="T13" s="41">
        <f>R13/'Indicator Data'!$BB15</f>
        <v>0</v>
      </c>
      <c r="U13" s="12">
        <f t="shared" si="7"/>
        <v>0</v>
      </c>
      <c r="V13" s="13">
        <f t="shared" si="8"/>
        <v>0</v>
      </c>
      <c r="W13" s="12">
        <f>IF('Indicator Data'!AB15="No data","x",ROUND(IF('Indicator Data'!AB15&gt;W$140,10,IF('Indicator Data'!AB15&lt;W$139,0,10-(W$140-'Indicator Data'!AB15)/(W$140-W$139)*10)),1))</f>
        <v>0.4</v>
      </c>
      <c r="X13" s="12">
        <f>IF('Indicator Data'!AA15="No data","x",ROUND(IF('Indicator Data'!AA15&gt;X$140,10,IF('Indicator Data'!AA15&lt;X$139,0,10-(X$140-'Indicator Data'!AA15)/(X$140-X$139)*10)),1))</f>
        <v>1.5</v>
      </c>
      <c r="Y13" s="12">
        <f>IF('Indicator Data'!AF15="No data","x",ROUND(IF('Indicator Data'!AF15&gt;Y$140,10,IF('Indicator Data'!AF15&lt;Y$139,0,10-(Y$140-'Indicator Data'!AF15)/(Y$140-Y$139)*10)),1))</f>
        <v>10</v>
      </c>
      <c r="Z13" s="129">
        <f>IF('Indicator Data'!AC15="No data","x",'Indicator Data'!AC15/'Indicator Data'!$BB15*100000)</f>
        <v>0</v>
      </c>
      <c r="AA13" s="127">
        <f t="shared" si="9"/>
        <v>0</v>
      </c>
      <c r="AB13" s="129">
        <f>IF('Indicator Data'!AD15="No data","x",'Indicator Data'!AD15/'Indicator Data'!$BB15*100000)</f>
        <v>0.43267847446223479</v>
      </c>
      <c r="AC13" s="127">
        <f t="shared" si="10"/>
        <v>5.5</v>
      </c>
      <c r="AD13" s="52">
        <f t="shared" si="11"/>
        <v>3.5</v>
      </c>
      <c r="AE13" s="12">
        <f>IF('Indicator Data'!V15="No data","x",ROUND(IF('Indicator Data'!V15&gt;AE$140,10,IF('Indicator Data'!V15&lt;AE$139,0,10-(AE$140-'Indicator Data'!V15)/(AE$140-AE$139)*10)),1))</f>
        <v>10</v>
      </c>
      <c r="AF13" s="12">
        <f>IF('Indicator Data'!W15="No data","x",ROUND(IF('Indicator Data'!W15&gt;AF$140,10,IF('Indicator Data'!W15&lt;AF$139,0,10-(AF$140-'Indicator Data'!W15)/(AF$140-AF$139)*10)),1))</f>
        <v>3.8</v>
      </c>
      <c r="AG13" s="52">
        <f t="shared" si="12"/>
        <v>6.9</v>
      </c>
      <c r="AH13" s="12">
        <f>IF('Indicator Data'!AP15="No data","x",ROUND(IF('Indicator Data'!AP15&gt;AH$140,10,IF('Indicator Data'!AP15&lt;AH$139,0,10-(AH$140-'Indicator Data'!AP15)/(AH$140-AH$139)*10)),1))</f>
        <v>1.4</v>
      </c>
      <c r="AI13" s="12">
        <f>IF('Indicator Data'!AQ15="No data","x",ROUND(IF('Indicator Data'!AQ15&gt;AI$140,10,IF('Indicator Data'!AQ15&lt;AI$139,0,10-(AI$140-'Indicator Data'!AQ15)/(AI$140-AI$139)*10)),1))</f>
        <v>0.8</v>
      </c>
      <c r="AJ13" s="52">
        <f t="shared" si="13"/>
        <v>1.1000000000000001</v>
      </c>
      <c r="AK13" s="35">
        <f>'Indicator Data'!AK15+'Indicator Data'!AJ15*0.5+'Indicator Data'!AI15*0.25</f>
        <v>0</v>
      </c>
      <c r="AL13" s="42">
        <f>AK13/'Indicator Data'!BB15</f>
        <v>0</v>
      </c>
      <c r="AM13" s="52">
        <f t="shared" si="14"/>
        <v>0</v>
      </c>
      <c r="AN13" s="42">
        <f>IF('Indicator Data'!AL15="No data","x",'Indicator Data'!AL15/'Indicator Data'!BB15)</f>
        <v>7.764872975797317E-3</v>
      </c>
      <c r="AO13" s="12">
        <f t="shared" si="15"/>
        <v>0.4</v>
      </c>
      <c r="AP13" s="52">
        <f t="shared" si="16"/>
        <v>0.4</v>
      </c>
      <c r="AQ13" s="36">
        <f t="shared" si="17"/>
        <v>2.9</v>
      </c>
      <c r="AR13" s="55">
        <f t="shared" si="18"/>
        <v>1.6</v>
      </c>
      <c r="AU13" s="11">
        <v>2.9</v>
      </c>
    </row>
    <row r="14" spans="1:47" s="11" customFormat="1" x14ac:dyDescent="0.25">
      <c r="A14" s="11" t="s">
        <v>342</v>
      </c>
      <c r="B14" s="30" t="s">
        <v>0</v>
      </c>
      <c r="C14" s="30" t="s">
        <v>462</v>
      </c>
      <c r="D14" s="12">
        <f>ROUND(IF('Indicator Data'!O16="No data",IF((0.1284*LN('Indicator Data'!BA16)-0.4735)&gt;D$140,0,IF((0.1284*LN('Indicator Data'!BA16)-0.4735)&lt;D$139,10,(D$140-(0.1284*LN('Indicator Data'!BA16)-0.4735))/(D$140-D$139)*10)),IF('Indicator Data'!O16&gt;D$140,0,IF('Indicator Data'!O16&lt;D$139,10,(D$140-'Indicator Data'!O16)/(D$140-D$139)*10))),1)</f>
        <v>8.4</v>
      </c>
      <c r="E14" s="12">
        <f>IF('Indicator Data'!P16="No data","x",ROUND(IF('Indicator Data'!P16&gt;E$140,10,IF('Indicator Data'!P16&lt;E$139,0,10-(E$140-'Indicator Data'!P16)/(E$140-E$139)*10)),1))</f>
        <v>10</v>
      </c>
      <c r="F14" s="52">
        <f t="shared" si="0"/>
        <v>9.4</v>
      </c>
      <c r="G14" s="12">
        <f>IF('Indicator Data'!AG16="No data","x",ROUND(IF('Indicator Data'!AG16&gt;G$140,10,IF('Indicator Data'!AG16&lt;G$139,0,10-(G$140-'Indicator Data'!AG16)/(G$140-G$139)*10)),1))</f>
        <v>8.1999999999999993</v>
      </c>
      <c r="H14" s="12">
        <f>IF('Indicator Data'!AH16="No data","x",ROUND(IF('Indicator Data'!AH16&gt;H$140,10,IF('Indicator Data'!AH16&lt;H$139,0,10-(H$140-'Indicator Data'!AH16)/(H$140-H$139)*10)),1))</f>
        <v>0</v>
      </c>
      <c r="I14" s="52">
        <f t="shared" si="1"/>
        <v>4.0999999999999996</v>
      </c>
      <c r="J14" s="35">
        <f>SUM('Indicator Data'!R16,SUM('Indicator Data'!S16:T16)*1000000)</f>
        <v>2472409209</v>
      </c>
      <c r="K14" s="35">
        <f>J14/'Indicator Data'!BD16</f>
        <v>125.93677140864929</v>
      </c>
      <c r="L14" s="12">
        <f t="shared" si="2"/>
        <v>2.5</v>
      </c>
      <c r="M14" s="12">
        <f>IF('Indicator Data'!U16="No data","x",ROUND(IF('Indicator Data'!U16&gt;M$140,10,IF('Indicator Data'!U16&lt;M$139,0,10-(M$140-'Indicator Data'!U16)/(M$140-M$139)*10)),1))</f>
        <v>6.4</v>
      </c>
      <c r="N14" s="125">
        <f>'Indicator Data'!Q16/'Indicator Data'!BD16*1000000</f>
        <v>20.159838352371747</v>
      </c>
      <c r="O14" s="12">
        <f t="shared" si="3"/>
        <v>2</v>
      </c>
      <c r="P14" s="52">
        <f t="shared" si="4"/>
        <v>3.6</v>
      </c>
      <c r="Q14" s="45">
        <f t="shared" si="5"/>
        <v>6.6</v>
      </c>
      <c r="R14" s="35">
        <f>IF(AND('Indicator Data'!AM16="No data",'Indicator Data'!AN16="No data"),0,SUM('Indicator Data'!AM16:AO16))</f>
        <v>33487</v>
      </c>
      <c r="S14" s="12">
        <f t="shared" si="6"/>
        <v>5.0999999999999996</v>
      </c>
      <c r="T14" s="41">
        <f>R14/'Indicator Data'!$BB16</f>
        <v>2.4744570152966029E-2</v>
      </c>
      <c r="U14" s="12">
        <f t="shared" si="7"/>
        <v>7</v>
      </c>
      <c r="V14" s="13">
        <f t="shared" si="8"/>
        <v>6.1</v>
      </c>
      <c r="W14" s="12">
        <f>IF('Indicator Data'!AB16="No data","x",ROUND(IF('Indicator Data'!AB16&gt;W$140,10,IF('Indicator Data'!AB16&lt;W$139,0,10-(W$140-'Indicator Data'!AB16)/(W$140-W$139)*10)),1))</f>
        <v>0.6</v>
      </c>
      <c r="X14" s="12">
        <f>IF('Indicator Data'!AA16="No data","x",ROUND(IF('Indicator Data'!AA16&gt;X$140,10,IF('Indicator Data'!AA16&lt;X$139,0,10-(X$140-'Indicator Data'!AA16)/(X$140-X$139)*10)),1))</f>
        <v>1.5</v>
      </c>
      <c r="Y14" s="12">
        <f>IF('Indicator Data'!AF16="No data","x",ROUND(IF('Indicator Data'!AF16&gt;Y$140,10,IF('Indicator Data'!AF16&lt;Y$139,0,10-(Y$140-'Indicator Data'!AF16)/(Y$140-Y$139)*10)),1))</f>
        <v>10</v>
      </c>
      <c r="Z14" s="129">
        <f>IF('Indicator Data'!AC16="No data","x",'Indicator Data'!AC16/'Indicator Data'!$BB16*100000)</f>
        <v>0</v>
      </c>
      <c r="AA14" s="127">
        <f t="shared" si="9"/>
        <v>0</v>
      </c>
      <c r="AB14" s="129">
        <f>IF('Indicator Data'!AD16="No data","x",'Indicator Data'!AD16/'Indicator Data'!$BB16*100000)</f>
        <v>0.66503757092810423</v>
      </c>
      <c r="AC14" s="127">
        <f t="shared" si="10"/>
        <v>6.1</v>
      </c>
      <c r="AD14" s="52">
        <f t="shared" si="11"/>
        <v>3.6</v>
      </c>
      <c r="AE14" s="12">
        <f>IF('Indicator Data'!V16="No data","x",ROUND(IF('Indicator Data'!V16&gt;AE$140,10,IF('Indicator Data'!V16&lt;AE$139,0,10-(AE$140-'Indicator Data'!V16)/(AE$140-AE$139)*10)),1))</f>
        <v>10</v>
      </c>
      <c r="AF14" s="12">
        <f>IF('Indicator Data'!W16="No data","x",ROUND(IF('Indicator Data'!W16&gt;AF$140,10,IF('Indicator Data'!W16&lt;AF$139,0,10-(AF$140-'Indicator Data'!W16)/(AF$140-AF$139)*10)),1))</f>
        <v>5</v>
      </c>
      <c r="AG14" s="52">
        <f t="shared" si="12"/>
        <v>7.5</v>
      </c>
      <c r="AH14" s="12">
        <f>IF('Indicator Data'!AP16="No data","x",ROUND(IF('Indicator Data'!AP16&gt;AH$140,10,IF('Indicator Data'!AP16&lt;AH$139,0,10-(AH$140-'Indicator Data'!AP16)/(AH$140-AH$139)*10)),1))</f>
        <v>2.9</v>
      </c>
      <c r="AI14" s="12">
        <f>IF('Indicator Data'!AQ16="No data","x",ROUND(IF('Indicator Data'!AQ16&gt;AI$140,10,IF('Indicator Data'!AQ16&lt;AI$139,0,10-(AI$140-'Indicator Data'!AQ16)/(AI$140-AI$139)*10)),1))</f>
        <v>4.3</v>
      </c>
      <c r="AJ14" s="52">
        <f t="shared" si="13"/>
        <v>3.6</v>
      </c>
      <c r="AK14" s="35">
        <f>'Indicator Data'!AK16+'Indicator Data'!AJ16*0.5+'Indicator Data'!AI16*0.25</f>
        <v>3055.3545283275607</v>
      </c>
      <c r="AL14" s="42">
        <f>AK14/'Indicator Data'!BB16</f>
        <v>2.2576950598257165E-3</v>
      </c>
      <c r="AM14" s="52">
        <f t="shared" si="14"/>
        <v>0.2</v>
      </c>
      <c r="AN14" s="42">
        <f>IF('Indicator Data'!AL16="No data","x",'Indicator Data'!AL16/'Indicator Data'!BB16)</f>
        <v>7.1718370341487814E-2</v>
      </c>
      <c r="AO14" s="12">
        <f t="shared" si="15"/>
        <v>3.6</v>
      </c>
      <c r="AP14" s="52">
        <f t="shared" si="16"/>
        <v>3.6</v>
      </c>
      <c r="AQ14" s="36">
        <f t="shared" si="17"/>
        <v>4.0999999999999996</v>
      </c>
      <c r="AR14" s="55">
        <f t="shared" si="18"/>
        <v>5.2</v>
      </c>
      <c r="AU14" s="11">
        <v>4.3</v>
      </c>
    </row>
    <row r="15" spans="1:47" s="11" customFormat="1" x14ac:dyDescent="0.25">
      <c r="A15" s="11" t="s">
        <v>343</v>
      </c>
      <c r="B15" s="30" t="s">
        <v>0</v>
      </c>
      <c r="C15" s="30" t="s">
        <v>463</v>
      </c>
      <c r="D15" s="12">
        <f>ROUND(IF('Indicator Data'!O17="No data",IF((0.1284*LN('Indicator Data'!BA17)-0.4735)&gt;D$140,0,IF((0.1284*LN('Indicator Data'!BA17)-0.4735)&lt;D$139,10,(D$140-(0.1284*LN('Indicator Data'!BA17)-0.4735))/(D$140-D$139)*10)),IF('Indicator Data'!O17&gt;D$140,0,IF('Indicator Data'!O17&lt;D$139,10,(D$140-'Indicator Data'!O17)/(D$140-D$139)*10))),1)</f>
        <v>8.4</v>
      </c>
      <c r="E15" s="12">
        <f>IF('Indicator Data'!P17="No data","x",ROUND(IF('Indicator Data'!P17&gt;E$140,10,IF('Indicator Data'!P17&lt;E$139,0,10-(E$140-'Indicator Data'!P17)/(E$140-E$139)*10)),1))</f>
        <v>10</v>
      </c>
      <c r="F15" s="52">
        <f t="shared" si="0"/>
        <v>9.4</v>
      </c>
      <c r="G15" s="12">
        <f>IF('Indicator Data'!AG17="No data","x",ROUND(IF('Indicator Data'!AG17&gt;G$140,10,IF('Indicator Data'!AG17&lt;G$139,0,10-(G$140-'Indicator Data'!AG17)/(G$140-G$139)*10)),1))</f>
        <v>8.1999999999999993</v>
      </c>
      <c r="H15" s="12">
        <f>IF('Indicator Data'!AH17="No data","x",ROUND(IF('Indicator Data'!AH17&gt;H$140,10,IF('Indicator Data'!AH17&lt;H$139,0,10-(H$140-'Indicator Data'!AH17)/(H$140-H$139)*10)),1))</f>
        <v>2.2000000000000002</v>
      </c>
      <c r="I15" s="52">
        <f t="shared" si="1"/>
        <v>5.2</v>
      </c>
      <c r="J15" s="35">
        <f>SUM('Indicator Data'!R17,SUM('Indicator Data'!S17:T17)*1000000)</f>
        <v>2472409209</v>
      </c>
      <c r="K15" s="35">
        <f>J15/'Indicator Data'!BD17</f>
        <v>125.93677140864929</v>
      </c>
      <c r="L15" s="12">
        <f t="shared" si="2"/>
        <v>2.5</v>
      </c>
      <c r="M15" s="12">
        <f>IF('Indicator Data'!U17="No data","x",ROUND(IF('Indicator Data'!U17&gt;M$140,10,IF('Indicator Data'!U17&lt;M$139,0,10-(M$140-'Indicator Data'!U17)/(M$140-M$139)*10)),1))</f>
        <v>6.4</v>
      </c>
      <c r="N15" s="125">
        <f>'Indicator Data'!Q17/'Indicator Data'!BD17*1000000</f>
        <v>20.159838352371747</v>
      </c>
      <c r="O15" s="12">
        <f t="shared" si="3"/>
        <v>2</v>
      </c>
      <c r="P15" s="52">
        <f t="shared" si="4"/>
        <v>3.6</v>
      </c>
      <c r="Q15" s="45">
        <f t="shared" si="5"/>
        <v>6.9</v>
      </c>
      <c r="R15" s="35">
        <f>IF(AND('Indicator Data'!AM17="No data",'Indicator Data'!AN17="No data"),0,SUM('Indicator Data'!AM17:AO17))</f>
        <v>0</v>
      </c>
      <c r="S15" s="12">
        <f t="shared" si="6"/>
        <v>0</v>
      </c>
      <c r="T15" s="41">
        <f>R15/'Indicator Data'!$BB17</f>
        <v>0</v>
      </c>
      <c r="U15" s="12">
        <f t="shared" si="7"/>
        <v>0</v>
      </c>
      <c r="V15" s="13">
        <f t="shared" si="8"/>
        <v>0</v>
      </c>
      <c r="W15" s="12">
        <f>IF('Indicator Data'!AB17="No data","x",ROUND(IF('Indicator Data'!AB17&gt;W$140,10,IF('Indicator Data'!AB17&lt;W$139,0,10-(W$140-'Indicator Data'!AB17)/(W$140-W$139)*10)),1))</f>
        <v>2.4</v>
      </c>
      <c r="X15" s="12">
        <f>IF('Indicator Data'!AA17="No data","x",ROUND(IF('Indicator Data'!AA17&gt;X$140,10,IF('Indicator Data'!AA17&lt;X$139,0,10-(X$140-'Indicator Data'!AA17)/(X$140-X$139)*10)),1))</f>
        <v>1.5</v>
      </c>
      <c r="Y15" s="12">
        <f>IF('Indicator Data'!AF17="No data","x",ROUND(IF('Indicator Data'!AF17&gt;Y$140,10,IF('Indicator Data'!AF17&lt;Y$139,0,10-(Y$140-'Indicator Data'!AF17)/(Y$140-Y$139)*10)),1))</f>
        <v>10</v>
      </c>
      <c r="Z15" s="129">
        <f>IF('Indicator Data'!AC17="No data","x",'Indicator Data'!AC17/'Indicator Data'!$BB17*100000)</f>
        <v>0</v>
      </c>
      <c r="AA15" s="127">
        <f t="shared" si="9"/>
        <v>0</v>
      </c>
      <c r="AB15" s="129">
        <f>IF('Indicator Data'!AD17="No data","x",'Indicator Data'!AD17/'Indicator Data'!$BB17*100000)</f>
        <v>0.35613296580411263</v>
      </c>
      <c r="AC15" s="127">
        <f t="shared" si="10"/>
        <v>5.2</v>
      </c>
      <c r="AD15" s="52">
        <f t="shared" si="11"/>
        <v>3.8</v>
      </c>
      <c r="AE15" s="12">
        <f>IF('Indicator Data'!V17="No data","x",ROUND(IF('Indicator Data'!V17&gt;AE$140,10,IF('Indicator Data'!V17&lt;AE$139,0,10-(AE$140-'Indicator Data'!V17)/(AE$140-AE$139)*10)),1))</f>
        <v>10</v>
      </c>
      <c r="AF15" s="12">
        <f>IF('Indicator Data'!W17="No data","x",ROUND(IF('Indicator Data'!W17&gt;AF$140,10,IF('Indicator Data'!W17&lt;AF$139,0,10-(AF$140-'Indicator Data'!W17)/(AF$140-AF$139)*10)),1))</f>
        <v>5.0999999999999996</v>
      </c>
      <c r="AG15" s="52">
        <f t="shared" si="12"/>
        <v>7.6</v>
      </c>
      <c r="AH15" s="12">
        <f>IF('Indicator Data'!AP17="No data","x",ROUND(IF('Indicator Data'!AP17&gt;AH$140,10,IF('Indicator Data'!AP17&lt;AH$139,0,10-(AH$140-'Indicator Data'!AP17)/(AH$140-AH$139)*10)),1))</f>
        <v>5.2</v>
      </c>
      <c r="AI15" s="12">
        <f>IF('Indicator Data'!AQ17="No data","x",ROUND(IF('Indicator Data'!AQ17&gt;AI$140,10,IF('Indicator Data'!AQ17&lt;AI$139,0,10-(AI$140-'Indicator Data'!AQ17)/(AI$140-AI$139)*10)),1))</f>
        <v>1.7</v>
      </c>
      <c r="AJ15" s="52">
        <f t="shared" si="13"/>
        <v>3.5</v>
      </c>
      <c r="AK15" s="35">
        <f>'Indicator Data'!AK17+'Indicator Data'!AJ17*0.5+'Indicator Data'!AI17*0.25</f>
        <v>0</v>
      </c>
      <c r="AL15" s="42">
        <f>AK15/'Indicator Data'!BB17</f>
        <v>0</v>
      </c>
      <c r="AM15" s="52">
        <f t="shared" si="14"/>
        <v>0</v>
      </c>
      <c r="AN15" s="42">
        <f>IF('Indicator Data'!AL17="No data","x",'Indicator Data'!AL17/'Indicator Data'!BB17)</f>
        <v>9.4271715423754274E-3</v>
      </c>
      <c r="AO15" s="12">
        <f t="shared" si="15"/>
        <v>0.5</v>
      </c>
      <c r="AP15" s="52">
        <f t="shared" si="16"/>
        <v>0.5</v>
      </c>
      <c r="AQ15" s="36">
        <f t="shared" si="17"/>
        <v>3.7</v>
      </c>
      <c r="AR15" s="55">
        <f t="shared" si="18"/>
        <v>2</v>
      </c>
      <c r="AU15" s="11">
        <v>3.6</v>
      </c>
    </row>
    <row r="16" spans="1:47" s="11" customFormat="1" x14ac:dyDescent="0.25">
      <c r="A16" s="11" t="s">
        <v>344</v>
      </c>
      <c r="B16" s="30" t="s">
        <v>2</v>
      </c>
      <c r="C16" s="30" t="s">
        <v>464</v>
      </c>
      <c r="D16" s="12">
        <f>ROUND(IF('Indicator Data'!O18="No data",IF((0.1284*LN('Indicator Data'!BA18)-0.4735)&gt;D$140,0,IF((0.1284*LN('Indicator Data'!BA18)-0.4735)&lt;D$139,10,(D$140-(0.1284*LN('Indicator Data'!BA18)-0.4735))/(D$140-D$139)*10)),IF('Indicator Data'!O18&gt;D$140,0,IF('Indicator Data'!O18&lt;D$139,10,(D$140-'Indicator Data'!O18)/(D$140-D$139)*10))),1)</f>
        <v>6.6</v>
      </c>
      <c r="E16" s="12">
        <f>IF('Indicator Data'!P18="No data","x",ROUND(IF('Indicator Data'!P18&gt;E$140,10,IF('Indicator Data'!P18&lt;E$139,0,10-(E$140-'Indicator Data'!P18)/(E$140-E$139)*10)),1))</f>
        <v>4.9000000000000004</v>
      </c>
      <c r="F16" s="52">
        <f t="shared" si="0"/>
        <v>5.8</v>
      </c>
      <c r="G16" s="12">
        <f>IF('Indicator Data'!AG18="No data","x",ROUND(IF('Indicator Data'!AG18&gt;G$140,10,IF('Indicator Data'!AG18&lt;G$139,0,10-(G$140-'Indicator Data'!AG18)/(G$140-G$139)*10)),1))</f>
        <v>7.6</v>
      </c>
      <c r="H16" s="12">
        <f>IF('Indicator Data'!AH18="No data","x",ROUND(IF('Indicator Data'!AH18&gt;H$140,10,IF('Indicator Data'!AH18&lt;H$139,0,10-(H$140-'Indicator Data'!AH18)/(H$140-H$139)*10)),1))</f>
        <v>5.4</v>
      </c>
      <c r="I16" s="52">
        <f t="shared" si="1"/>
        <v>6.5</v>
      </c>
      <c r="J16" s="35">
        <f>SUM('Indicator Data'!R18,SUM('Indicator Data'!S18:T18)*1000000)</f>
        <v>2136112641.9999998</v>
      </c>
      <c r="K16" s="35">
        <f>J16/'Indicator Data'!BD18</f>
        <v>88.07344880571938</v>
      </c>
      <c r="L16" s="12">
        <f t="shared" si="2"/>
        <v>1.8</v>
      </c>
      <c r="M16" s="12">
        <f>IF('Indicator Data'!U18="No data","x",ROUND(IF('Indicator Data'!U18&gt;M$140,10,IF('Indicator Data'!U18&lt;M$139,0,10-(M$140-'Indicator Data'!U18)/(M$140-M$139)*10)),1))</f>
        <v>1.6</v>
      </c>
      <c r="N16" s="125">
        <f>'Indicator Data'!Q18/'Indicator Data'!BD18*1000000</f>
        <v>10.062733642910024</v>
      </c>
      <c r="O16" s="12">
        <f t="shared" si="3"/>
        <v>1</v>
      </c>
      <c r="P16" s="52">
        <f t="shared" si="4"/>
        <v>1.5</v>
      </c>
      <c r="Q16" s="45">
        <f t="shared" si="5"/>
        <v>4.9000000000000004</v>
      </c>
      <c r="R16" s="35">
        <f>IF(AND('Indicator Data'!AM18="No data",'Indicator Data'!AN18="No data"),0,SUM('Indicator Data'!AM18:AO18))</f>
        <v>71506</v>
      </c>
      <c r="S16" s="12">
        <f t="shared" si="6"/>
        <v>6.2</v>
      </c>
      <c r="T16" s="41">
        <f>R16/'Indicator Data'!$BB18</f>
        <v>5.7678874202848049E-2</v>
      </c>
      <c r="U16" s="12">
        <f t="shared" si="7"/>
        <v>8.6999999999999993</v>
      </c>
      <c r="V16" s="13">
        <f t="shared" si="8"/>
        <v>7.5</v>
      </c>
      <c r="W16" s="12">
        <f>IF('Indicator Data'!AB18="No data","x",ROUND(IF('Indicator Data'!AB18&gt;W$140,10,IF('Indicator Data'!AB18&lt;W$139,0,10-(W$140-'Indicator Data'!AB18)/(W$140-W$139)*10)),1))</f>
        <v>10</v>
      </c>
      <c r="X16" s="12">
        <f>IF('Indicator Data'!AA18="No data","x",ROUND(IF('Indicator Data'!AA18&gt;X$140,10,IF('Indicator Data'!AA18&lt;X$139,0,10-(X$140-'Indicator Data'!AA18)/(X$140-X$139)*10)),1))</f>
        <v>4.8</v>
      </c>
      <c r="Y16" s="12">
        <f>IF('Indicator Data'!AF18="No data","x",ROUND(IF('Indicator Data'!AF18&gt;Y$140,10,IF('Indicator Data'!AF18&lt;Y$139,0,10-(Y$140-'Indicator Data'!AF18)/(Y$140-Y$139)*10)),1))</f>
        <v>8.6</v>
      </c>
      <c r="Z16" s="129">
        <f>IF('Indicator Data'!AC18="No data","x",'Indicator Data'!AC18/'Indicator Data'!$BB18*100000)</f>
        <v>0</v>
      </c>
      <c r="AA16" s="127">
        <f t="shared" si="9"/>
        <v>0</v>
      </c>
      <c r="AB16" s="129">
        <f>IF('Indicator Data'!AD18="No data","x",'Indicator Data'!AD18/'Indicator Data'!$BB18*100000)</f>
        <v>0.40331492604010888</v>
      </c>
      <c r="AC16" s="127">
        <f t="shared" si="10"/>
        <v>5.4</v>
      </c>
      <c r="AD16" s="52">
        <f t="shared" si="11"/>
        <v>5.8</v>
      </c>
      <c r="AE16" s="12">
        <f>IF('Indicator Data'!V18="No data","x",ROUND(IF('Indicator Data'!V18&gt;AE$140,10,IF('Indicator Data'!V18&lt;AE$139,0,10-(AE$140-'Indicator Data'!V18)/(AE$140-AE$139)*10)),1))</f>
        <v>6</v>
      </c>
      <c r="AF16" s="12">
        <f>IF('Indicator Data'!W18="No data","x",ROUND(IF('Indicator Data'!W18&gt;AF$140,10,IF('Indicator Data'!W18&lt;AF$139,0,10-(AF$140-'Indicator Data'!W18)/(AF$140-AF$139)*10)),1))</f>
        <v>3.4</v>
      </c>
      <c r="AG16" s="52">
        <f t="shared" si="12"/>
        <v>4.7</v>
      </c>
      <c r="AH16" s="12">
        <f>IF('Indicator Data'!AP18="No data","x",ROUND(IF('Indicator Data'!AP18&gt;AH$140,10,IF('Indicator Data'!AP18&lt;AH$139,0,10-(AH$140-'Indicator Data'!AP18)/(AH$140-AH$139)*10)),1))</f>
        <v>1</v>
      </c>
      <c r="AI16" s="12">
        <f>IF('Indicator Data'!AQ18="No data","x",ROUND(IF('Indicator Data'!AQ18&gt;AI$140,10,IF('Indicator Data'!AQ18&lt;AI$139,0,10-(AI$140-'Indicator Data'!AQ18)/(AI$140-AI$139)*10)),1))</f>
        <v>2.9</v>
      </c>
      <c r="AJ16" s="52">
        <f t="shared" si="13"/>
        <v>2</v>
      </c>
      <c r="AK16" s="35">
        <f>'Indicator Data'!AK18+'Indicator Data'!AJ18*0.5+'Indicator Data'!AI18*0.25</f>
        <v>0</v>
      </c>
      <c r="AL16" s="42">
        <f>AK16/'Indicator Data'!BB18</f>
        <v>0</v>
      </c>
      <c r="AM16" s="52">
        <f t="shared" si="14"/>
        <v>0</v>
      </c>
      <c r="AN16" s="42">
        <f>IF('Indicator Data'!AL18="No data","x",'Indicator Data'!AL18/'Indicator Data'!BB18)</f>
        <v>0.39096461637490865</v>
      </c>
      <c r="AO16" s="12">
        <f t="shared" si="15"/>
        <v>10</v>
      </c>
      <c r="AP16" s="52">
        <f t="shared" si="16"/>
        <v>10</v>
      </c>
      <c r="AQ16" s="36">
        <f t="shared" si="17"/>
        <v>5.9</v>
      </c>
      <c r="AR16" s="55">
        <f t="shared" si="18"/>
        <v>6.8</v>
      </c>
      <c r="AU16" s="11">
        <v>5.9</v>
      </c>
    </row>
    <row r="17" spans="1:47" s="11" customFormat="1" x14ac:dyDescent="0.25">
      <c r="A17" s="11" t="s">
        <v>334</v>
      </c>
      <c r="B17" s="30" t="s">
        <v>2</v>
      </c>
      <c r="C17" s="30" t="s">
        <v>465</v>
      </c>
      <c r="D17" s="12">
        <f>ROUND(IF('Indicator Data'!O19="No data",IF((0.1284*LN('Indicator Data'!BA19)-0.4735)&gt;D$140,0,IF((0.1284*LN('Indicator Data'!BA19)-0.4735)&lt;D$139,10,(D$140-(0.1284*LN('Indicator Data'!BA19)-0.4735))/(D$140-D$139)*10)),IF('Indicator Data'!O19&gt;D$140,0,IF('Indicator Data'!O19&lt;D$139,10,(D$140-'Indicator Data'!O19)/(D$140-D$139)*10))),1)</f>
        <v>6.6</v>
      </c>
      <c r="E17" s="12">
        <f>IF('Indicator Data'!P19="No data","x",ROUND(IF('Indicator Data'!P19&gt;E$140,10,IF('Indicator Data'!P19&lt;E$139,0,10-(E$140-'Indicator Data'!P19)/(E$140-E$139)*10)),1))</f>
        <v>2.9</v>
      </c>
      <c r="F17" s="52">
        <f t="shared" si="0"/>
        <v>5</v>
      </c>
      <c r="G17" s="12">
        <f>IF('Indicator Data'!AG19="No data","x",ROUND(IF('Indicator Data'!AG19&gt;G$140,10,IF('Indicator Data'!AG19&lt;G$139,0,10-(G$140-'Indicator Data'!AG19)/(G$140-G$139)*10)),1))</f>
        <v>7.6</v>
      </c>
      <c r="H17" s="12">
        <f>IF('Indicator Data'!AH19="No data","x",ROUND(IF('Indicator Data'!AH19&gt;H$140,10,IF('Indicator Data'!AH19&lt;H$139,0,10-(H$140-'Indicator Data'!AH19)/(H$140-H$139)*10)),1))</f>
        <v>5.4</v>
      </c>
      <c r="I17" s="52">
        <f t="shared" si="1"/>
        <v>6.5</v>
      </c>
      <c r="J17" s="35">
        <f>SUM('Indicator Data'!R19,SUM('Indicator Data'!S19:T19)*1000000)</f>
        <v>2136112641.9999998</v>
      </c>
      <c r="K17" s="35">
        <f>J17/'Indicator Data'!BD19</f>
        <v>88.07344880571938</v>
      </c>
      <c r="L17" s="12">
        <f t="shared" si="2"/>
        <v>1.8</v>
      </c>
      <c r="M17" s="12">
        <f>IF('Indicator Data'!U19="No data","x",ROUND(IF('Indicator Data'!U19&gt;M$140,10,IF('Indicator Data'!U19&lt;M$139,0,10-(M$140-'Indicator Data'!U19)/(M$140-M$139)*10)),1))</f>
        <v>1.6</v>
      </c>
      <c r="N17" s="125">
        <f>'Indicator Data'!Q19/'Indicator Data'!BD19*1000000</f>
        <v>10.062733642910024</v>
      </c>
      <c r="O17" s="12">
        <f t="shared" si="3"/>
        <v>1</v>
      </c>
      <c r="P17" s="52">
        <f t="shared" si="4"/>
        <v>1.5</v>
      </c>
      <c r="Q17" s="45">
        <f t="shared" si="5"/>
        <v>4.5</v>
      </c>
      <c r="R17" s="35">
        <f>IF(AND('Indicator Data'!AM19="No data",'Indicator Data'!AN19="No data"),0,SUM('Indicator Data'!AM19:AO19))</f>
        <v>10683</v>
      </c>
      <c r="S17" s="12">
        <f t="shared" si="6"/>
        <v>3.4</v>
      </c>
      <c r="T17" s="41">
        <f>R17/'Indicator Data'!$BB19</f>
        <v>2.3828004764262678E-3</v>
      </c>
      <c r="U17" s="12">
        <f t="shared" si="7"/>
        <v>4</v>
      </c>
      <c r="V17" s="13">
        <f t="shared" si="8"/>
        <v>3.7</v>
      </c>
      <c r="W17" s="12">
        <f>IF('Indicator Data'!AB19="No data","x",ROUND(IF('Indicator Data'!AB19&gt;W$140,10,IF('Indicator Data'!AB19&lt;W$139,0,10-(W$140-'Indicator Data'!AB19)/(W$140-W$139)*10)),1))</f>
        <v>10</v>
      </c>
      <c r="X17" s="12">
        <f>IF('Indicator Data'!AA19="No data","x",ROUND(IF('Indicator Data'!AA19&gt;X$140,10,IF('Indicator Data'!AA19&lt;X$139,0,10-(X$140-'Indicator Data'!AA19)/(X$140-X$139)*10)),1))</f>
        <v>4.8</v>
      </c>
      <c r="Y17" s="12">
        <f>IF('Indicator Data'!AF19="No data","x",ROUND(IF('Indicator Data'!AF19&gt;Y$140,10,IF('Indicator Data'!AF19&lt;Y$139,0,10-(Y$140-'Indicator Data'!AF19)/(Y$140-Y$139)*10)),1))</f>
        <v>8.6</v>
      </c>
      <c r="Z17" s="129">
        <f>IF('Indicator Data'!AC19="No data","x",'Indicator Data'!AC19/'Indicator Data'!$BB19*100000)</f>
        <v>0.78066101914180819</v>
      </c>
      <c r="AA17" s="127">
        <f t="shared" si="9"/>
        <v>5.0999999999999996</v>
      </c>
      <c r="AB17" s="129">
        <f>IF('Indicator Data'!AD19="No data","x",'Indicator Data'!AD19/'Indicator Data'!$BB19*100000)</f>
        <v>0.60222421476653776</v>
      </c>
      <c r="AC17" s="127">
        <f t="shared" si="10"/>
        <v>5.9</v>
      </c>
      <c r="AD17" s="52">
        <f t="shared" si="11"/>
        <v>6.9</v>
      </c>
      <c r="AE17" s="12" t="str">
        <f>IF('Indicator Data'!V19="No data","x",ROUND(IF('Indicator Data'!V19&gt;AE$140,10,IF('Indicator Data'!V19&lt;AE$139,0,10-(AE$140-'Indicator Data'!V19)/(AE$140-AE$139)*10)),1))</f>
        <v>x</v>
      </c>
      <c r="AF17" s="12" t="str">
        <f>IF('Indicator Data'!W19="No data","x",ROUND(IF('Indicator Data'!W19&gt;AF$140,10,IF('Indicator Data'!W19&lt;AF$139,0,10-(AF$140-'Indicator Data'!W19)/(AF$140-AF$139)*10)),1))</f>
        <v>x</v>
      </c>
      <c r="AG17" s="52" t="str">
        <f t="shared" si="12"/>
        <v>x</v>
      </c>
      <c r="AH17" s="12" t="str">
        <f>IF('Indicator Data'!AP19="No data","x",ROUND(IF('Indicator Data'!AP19&gt;AH$140,10,IF('Indicator Data'!AP19&lt;AH$139,0,10-(AH$140-'Indicator Data'!AP19)/(AH$140-AH$139)*10)),1))</f>
        <v>x</v>
      </c>
      <c r="AI17" s="12">
        <f>IF('Indicator Data'!AQ19="No data","x",ROUND(IF('Indicator Data'!AQ19&gt;AI$140,10,IF('Indicator Data'!AQ19&lt;AI$139,0,10-(AI$140-'Indicator Data'!AQ19)/(AI$140-AI$139)*10)),1))</f>
        <v>0</v>
      </c>
      <c r="AJ17" s="52">
        <f t="shared" si="13"/>
        <v>0</v>
      </c>
      <c r="AK17" s="35">
        <f>'Indicator Data'!AK19+'Indicator Data'!AJ19*0.5+'Indicator Data'!AI19*0.25</f>
        <v>0</v>
      </c>
      <c r="AL17" s="42">
        <f>AK17/'Indicator Data'!BB19</f>
        <v>0</v>
      </c>
      <c r="AM17" s="52">
        <f t="shared" si="14"/>
        <v>0</v>
      </c>
      <c r="AN17" s="42" t="str">
        <f>IF('Indicator Data'!AL19="No data","x",'Indicator Data'!AL19/'Indicator Data'!BB19)</f>
        <v>x</v>
      </c>
      <c r="AO17" s="12" t="str">
        <f t="shared" si="15"/>
        <v>x</v>
      </c>
      <c r="AP17" s="52" t="str">
        <f t="shared" si="16"/>
        <v>x</v>
      </c>
      <c r="AQ17" s="36">
        <f t="shared" si="17"/>
        <v>3.1</v>
      </c>
      <c r="AR17" s="55">
        <f t="shared" si="18"/>
        <v>3.4</v>
      </c>
      <c r="AU17" s="11">
        <v>2.6</v>
      </c>
    </row>
    <row r="18" spans="1:47" s="11" customFormat="1" x14ac:dyDescent="0.25">
      <c r="A18" s="11" t="s">
        <v>339</v>
      </c>
      <c r="B18" s="30" t="s">
        <v>2</v>
      </c>
      <c r="C18" s="30" t="s">
        <v>467</v>
      </c>
      <c r="D18" s="12">
        <f>ROUND(IF('Indicator Data'!O20="No data",IF((0.1284*LN('Indicator Data'!BA20)-0.4735)&gt;D$140,0,IF((0.1284*LN('Indicator Data'!BA20)-0.4735)&lt;D$139,10,(D$140-(0.1284*LN('Indicator Data'!BA20)-0.4735))/(D$140-D$139)*10)),IF('Indicator Data'!O20&gt;D$140,0,IF('Indicator Data'!O20&lt;D$139,10,(D$140-'Indicator Data'!O20)/(D$140-D$139)*10))),1)</f>
        <v>6.6</v>
      </c>
      <c r="E18" s="12">
        <f>IF('Indicator Data'!P20="No data","x",ROUND(IF('Indicator Data'!P20&gt;E$140,10,IF('Indicator Data'!P20&lt;E$139,0,10-(E$140-'Indicator Data'!P20)/(E$140-E$139)*10)),1))</f>
        <v>5</v>
      </c>
      <c r="F18" s="52">
        <f t="shared" si="0"/>
        <v>5.9</v>
      </c>
      <c r="G18" s="12">
        <f>IF('Indicator Data'!AG20="No data","x",ROUND(IF('Indicator Data'!AG20&gt;G$140,10,IF('Indicator Data'!AG20&lt;G$139,0,10-(G$140-'Indicator Data'!AG20)/(G$140-G$139)*10)),1))</f>
        <v>7.6</v>
      </c>
      <c r="H18" s="12">
        <f>IF('Indicator Data'!AH20="No data","x",ROUND(IF('Indicator Data'!AH20&gt;H$140,10,IF('Indicator Data'!AH20&lt;H$139,0,10-(H$140-'Indicator Data'!AH20)/(H$140-H$139)*10)),1))</f>
        <v>5.4</v>
      </c>
      <c r="I18" s="52">
        <f t="shared" si="1"/>
        <v>6.5</v>
      </c>
      <c r="J18" s="35">
        <f>SUM('Indicator Data'!R20,SUM('Indicator Data'!S20:T20)*1000000)</f>
        <v>2136112641.9999998</v>
      </c>
      <c r="K18" s="35">
        <f>J18/'Indicator Data'!BD20</f>
        <v>88.07344880571938</v>
      </c>
      <c r="L18" s="12">
        <f t="shared" si="2"/>
        <v>1.8</v>
      </c>
      <c r="M18" s="12">
        <f>IF('Indicator Data'!U20="No data","x",ROUND(IF('Indicator Data'!U20&gt;M$140,10,IF('Indicator Data'!U20&lt;M$139,0,10-(M$140-'Indicator Data'!U20)/(M$140-M$139)*10)),1))</f>
        <v>1.6</v>
      </c>
      <c r="N18" s="125">
        <f>'Indicator Data'!Q20/'Indicator Data'!BD20*1000000</f>
        <v>10.062733642910024</v>
      </c>
      <c r="O18" s="12">
        <f t="shared" si="3"/>
        <v>1</v>
      </c>
      <c r="P18" s="52">
        <f t="shared" si="4"/>
        <v>1.5</v>
      </c>
      <c r="Q18" s="45">
        <f t="shared" si="5"/>
        <v>5</v>
      </c>
      <c r="R18" s="35">
        <f>IF(AND('Indicator Data'!AM20="No data",'Indicator Data'!AN20="No data"),0,SUM('Indicator Data'!AM20:AO20))</f>
        <v>180485</v>
      </c>
      <c r="S18" s="12">
        <f t="shared" si="6"/>
        <v>7.5</v>
      </c>
      <c r="T18" s="41">
        <f>R18/'Indicator Data'!$BB20</f>
        <v>0.16861768717651676</v>
      </c>
      <c r="U18" s="12">
        <f t="shared" si="7"/>
        <v>10</v>
      </c>
      <c r="V18" s="13">
        <f t="shared" si="8"/>
        <v>8.8000000000000007</v>
      </c>
      <c r="W18" s="12">
        <f>IF('Indicator Data'!AB20="No data","x",ROUND(IF('Indicator Data'!AB20&gt;W$140,10,IF('Indicator Data'!AB20&lt;W$139,0,10-(W$140-'Indicator Data'!AB20)/(W$140-W$139)*10)),1))</f>
        <v>2.4</v>
      </c>
      <c r="X18" s="12">
        <f>IF('Indicator Data'!AA20="No data","x",ROUND(IF('Indicator Data'!AA20&gt;X$140,10,IF('Indicator Data'!AA20&lt;X$139,0,10-(X$140-'Indicator Data'!AA20)/(X$140-X$139)*10)),1))</f>
        <v>4.8</v>
      </c>
      <c r="Y18" s="12">
        <f>IF('Indicator Data'!AF20="No data","x",ROUND(IF('Indicator Data'!AF20&gt;Y$140,10,IF('Indicator Data'!AF20&lt;Y$139,0,10-(Y$140-'Indicator Data'!AF20)/(Y$140-Y$139)*10)),1))</f>
        <v>8.6</v>
      </c>
      <c r="Z18" s="129">
        <f>IF('Indicator Data'!AC20="No data","x",'Indicator Data'!AC20/'Indicator Data'!$BB20*100000)</f>
        <v>0.18684953007343186</v>
      </c>
      <c r="AA18" s="127">
        <f t="shared" si="9"/>
        <v>3.4</v>
      </c>
      <c r="AB18" s="129">
        <f>IF('Indicator Data'!AD20="No data","x",'Indicator Data'!AD20/'Indicator Data'!$BB20*100000)</f>
        <v>1.4013714755507389</v>
      </c>
      <c r="AC18" s="127">
        <f t="shared" si="10"/>
        <v>7.2</v>
      </c>
      <c r="AD18" s="52">
        <f t="shared" si="11"/>
        <v>5.3</v>
      </c>
      <c r="AE18" s="12">
        <f>IF('Indicator Data'!V20="No data","x",ROUND(IF('Indicator Data'!V20&gt;AE$140,10,IF('Indicator Data'!V20&lt;AE$139,0,10-(AE$140-'Indicator Data'!V20)/(AE$140-AE$139)*10)),1))</f>
        <v>6.8</v>
      </c>
      <c r="AF18" s="12">
        <f>IF('Indicator Data'!W20="No data","x",ROUND(IF('Indicator Data'!W20&gt;AF$140,10,IF('Indicator Data'!W20&lt;AF$139,0,10-(AF$140-'Indicator Data'!W20)/(AF$140-AF$139)*10)),1))</f>
        <v>3.4</v>
      </c>
      <c r="AG18" s="52">
        <f t="shared" si="12"/>
        <v>5.0999999999999996</v>
      </c>
      <c r="AH18" s="12">
        <f>IF('Indicator Data'!AP20="No data","x",ROUND(IF('Indicator Data'!AP20&gt;AH$140,10,IF('Indicator Data'!AP20&lt;AH$139,0,10-(AH$140-'Indicator Data'!AP20)/(AH$140-AH$139)*10)),1))</f>
        <v>0</v>
      </c>
      <c r="AI18" s="12">
        <f>IF('Indicator Data'!AQ20="No data","x",ROUND(IF('Indicator Data'!AQ20&gt;AI$140,10,IF('Indicator Data'!AQ20&lt;AI$139,0,10-(AI$140-'Indicator Data'!AQ20)/(AI$140-AI$139)*10)),1))</f>
        <v>7</v>
      </c>
      <c r="AJ18" s="52">
        <f t="shared" si="13"/>
        <v>3.5</v>
      </c>
      <c r="AK18" s="35">
        <f>'Indicator Data'!AK20+'Indicator Data'!AJ20*0.5+'Indicator Data'!AI20*0.25</f>
        <v>27.023852209606794</v>
      </c>
      <c r="AL18" s="42">
        <f>AK18/'Indicator Data'!BB20</f>
        <v>2.5246970430694514E-5</v>
      </c>
      <c r="AM18" s="52">
        <f t="shared" si="14"/>
        <v>0</v>
      </c>
      <c r="AN18" s="42">
        <f>IF('Indicator Data'!AL20="No data","x",'Indicator Data'!AL20/'Indicator Data'!BB20)</f>
        <v>7.5098563127113729E-2</v>
      </c>
      <c r="AO18" s="12">
        <f t="shared" si="15"/>
        <v>3.8</v>
      </c>
      <c r="AP18" s="52">
        <f t="shared" si="16"/>
        <v>3.8</v>
      </c>
      <c r="AQ18" s="36">
        <f t="shared" si="17"/>
        <v>3.8</v>
      </c>
      <c r="AR18" s="55">
        <f t="shared" si="18"/>
        <v>7</v>
      </c>
      <c r="AU18" s="11">
        <v>4.0999999999999996</v>
      </c>
    </row>
    <row r="19" spans="1:47" s="11" customFormat="1" x14ac:dyDescent="0.25">
      <c r="A19" s="11" t="s">
        <v>345</v>
      </c>
      <c r="B19" s="30" t="s">
        <v>2</v>
      </c>
      <c r="C19" s="30" t="s">
        <v>466</v>
      </c>
      <c r="D19" s="12">
        <f>ROUND(IF('Indicator Data'!O21="No data",IF((0.1284*LN('Indicator Data'!BA21)-0.4735)&gt;D$140,0,IF((0.1284*LN('Indicator Data'!BA21)-0.4735)&lt;D$139,10,(D$140-(0.1284*LN('Indicator Data'!BA21)-0.4735))/(D$140-D$139)*10)),IF('Indicator Data'!O21&gt;D$140,0,IF('Indicator Data'!O21&lt;D$139,10,(D$140-'Indicator Data'!O21)/(D$140-D$139)*10))),1)</f>
        <v>6.6</v>
      </c>
      <c r="E19" s="12">
        <f>IF('Indicator Data'!P21="No data","x",ROUND(IF('Indicator Data'!P21&gt;E$140,10,IF('Indicator Data'!P21&lt;E$139,0,10-(E$140-'Indicator Data'!P21)/(E$140-E$139)*10)),1))</f>
        <v>10</v>
      </c>
      <c r="F19" s="52">
        <f t="shared" si="0"/>
        <v>8.9</v>
      </c>
      <c r="G19" s="12">
        <f>IF('Indicator Data'!AG21="No data","x",ROUND(IF('Indicator Data'!AG21&gt;G$140,10,IF('Indicator Data'!AG21&lt;G$139,0,10-(G$140-'Indicator Data'!AG21)/(G$140-G$139)*10)),1))</f>
        <v>7.6</v>
      </c>
      <c r="H19" s="12">
        <f>IF('Indicator Data'!AH21="No data","x",ROUND(IF('Indicator Data'!AH21&gt;H$140,10,IF('Indicator Data'!AH21&lt;H$139,0,10-(H$140-'Indicator Data'!AH21)/(H$140-H$139)*10)),1))</f>
        <v>5.4</v>
      </c>
      <c r="I19" s="52">
        <f t="shared" si="1"/>
        <v>6.5</v>
      </c>
      <c r="J19" s="35">
        <f>SUM('Indicator Data'!R21,SUM('Indicator Data'!S21:T21)*1000000)</f>
        <v>2136112641.9999998</v>
      </c>
      <c r="K19" s="35">
        <f>J19/'Indicator Data'!BD21</f>
        <v>88.07344880571938</v>
      </c>
      <c r="L19" s="12">
        <f t="shared" si="2"/>
        <v>1.8</v>
      </c>
      <c r="M19" s="12">
        <f>IF('Indicator Data'!U21="No data","x",ROUND(IF('Indicator Data'!U21&gt;M$140,10,IF('Indicator Data'!U21&lt;M$139,0,10-(M$140-'Indicator Data'!U21)/(M$140-M$139)*10)),1))</f>
        <v>1.6</v>
      </c>
      <c r="N19" s="125">
        <f>'Indicator Data'!Q21/'Indicator Data'!BD21*1000000</f>
        <v>10.062733642910024</v>
      </c>
      <c r="O19" s="12">
        <f t="shared" si="3"/>
        <v>1</v>
      </c>
      <c r="P19" s="52">
        <f t="shared" si="4"/>
        <v>1.5</v>
      </c>
      <c r="Q19" s="45">
        <f t="shared" si="5"/>
        <v>6.5</v>
      </c>
      <c r="R19" s="35">
        <f>IF(AND('Indicator Data'!AM21="No data",'Indicator Data'!AN21="No data"),0,SUM('Indicator Data'!AM21:AO21))</f>
        <v>325198</v>
      </c>
      <c r="S19" s="12">
        <f t="shared" si="6"/>
        <v>8.4</v>
      </c>
      <c r="T19" s="41">
        <f>R19/'Indicator Data'!$BB21</f>
        <v>7.5059589879449218E-2</v>
      </c>
      <c r="U19" s="12">
        <f t="shared" si="7"/>
        <v>9.3000000000000007</v>
      </c>
      <c r="V19" s="13">
        <f t="shared" si="8"/>
        <v>8.9</v>
      </c>
      <c r="W19" s="12">
        <f>IF('Indicator Data'!AB21="No data","x",ROUND(IF('Indicator Data'!AB21&gt;W$140,10,IF('Indicator Data'!AB21&lt;W$139,0,10-(W$140-'Indicator Data'!AB21)/(W$140-W$139)*10)),1))</f>
        <v>10</v>
      </c>
      <c r="X19" s="12">
        <f>IF('Indicator Data'!AA21="No data","x",ROUND(IF('Indicator Data'!AA21&gt;X$140,10,IF('Indicator Data'!AA21&lt;X$139,0,10-(X$140-'Indicator Data'!AA21)/(X$140-X$139)*10)),1))</f>
        <v>4.8</v>
      </c>
      <c r="Y19" s="12">
        <f>IF('Indicator Data'!AF21="No data","x",ROUND(IF('Indicator Data'!AF21&gt;Y$140,10,IF('Indicator Data'!AF21&lt;Y$139,0,10-(Y$140-'Indicator Data'!AF21)/(Y$140-Y$139)*10)),1))</f>
        <v>8.6</v>
      </c>
      <c r="Z19" s="129">
        <f>IF('Indicator Data'!AC21="No data","x",'Indicator Data'!AC21/'Indicator Data'!$BB21*100000)</f>
        <v>0.23081196649256522</v>
      </c>
      <c r="AA19" s="127">
        <f t="shared" si="9"/>
        <v>3.7</v>
      </c>
      <c r="AB19" s="129">
        <f>IF('Indicator Data'!AD21="No data","x",'Indicator Data'!AD21/'Indicator Data'!$BB21*100000)</f>
        <v>0.5077863262836434</v>
      </c>
      <c r="AC19" s="127">
        <f t="shared" si="10"/>
        <v>5.7</v>
      </c>
      <c r="AD19" s="52">
        <f t="shared" si="11"/>
        <v>6.6</v>
      </c>
      <c r="AE19" s="12">
        <f>IF('Indicator Data'!V21="No data","x",ROUND(IF('Indicator Data'!V21&gt;AE$140,10,IF('Indicator Data'!V21&lt;AE$139,0,10-(AE$140-'Indicator Data'!V21)/(AE$140-AE$139)*10)),1))</f>
        <v>7.6</v>
      </c>
      <c r="AF19" s="12">
        <f>IF('Indicator Data'!W21="No data","x",ROUND(IF('Indicator Data'!W21&gt;AF$140,10,IF('Indicator Data'!W21&lt;AF$139,0,10-(AF$140-'Indicator Data'!W21)/(AF$140-AF$139)*10)),1))</f>
        <v>6.2</v>
      </c>
      <c r="AG19" s="52">
        <f t="shared" si="12"/>
        <v>6.9</v>
      </c>
      <c r="AH19" s="12">
        <f>IF('Indicator Data'!AP21="No data","x",ROUND(IF('Indicator Data'!AP21&gt;AH$140,10,IF('Indicator Data'!AP21&lt;AH$139,0,10-(AH$140-'Indicator Data'!AP21)/(AH$140-AH$139)*10)),1))</f>
        <v>5.9</v>
      </c>
      <c r="AI19" s="12">
        <f>IF('Indicator Data'!AQ21="No data","x",ROUND(IF('Indicator Data'!AQ21&gt;AI$140,10,IF('Indicator Data'!AQ21&lt;AI$139,0,10-(AI$140-'Indicator Data'!AQ21)/(AI$140-AI$139)*10)),1))</f>
        <v>3.8</v>
      </c>
      <c r="AJ19" s="52">
        <f t="shared" si="13"/>
        <v>4.9000000000000004</v>
      </c>
      <c r="AK19" s="35">
        <f>'Indicator Data'!AK21+'Indicator Data'!AJ21*0.5+'Indicator Data'!AI21*0.25</f>
        <v>849</v>
      </c>
      <c r="AL19" s="42">
        <f>AK19/'Indicator Data'!BB21</f>
        <v>1.9595935955218785E-4</v>
      </c>
      <c r="AM19" s="52">
        <f t="shared" si="14"/>
        <v>0</v>
      </c>
      <c r="AN19" s="42">
        <f>IF('Indicator Data'!AL21="No data","x",'Indicator Data'!AL21/'Indicator Data'!BB21)</f>
        <v>0.33584895295613582</v>
      </c>
      <c r="AO19" s="12">
        <f t="shared" si="15"/>
        <v>10</v>
      </c>
      <c r="AP19" s="52">
        <f t="shared" si="16"/>
        <v>10</v>
      </c>
      <c r="AQ19" s="36">
        <f t="shared" si="17"/>
        <v>6.8</v>
      </c>
      <c r="AR19" s="55">
        <f t="shared" si="18"/>
        <v>8</v>
      </c>
      <c r="AU19" s="11">
        <v>6.4</v>
      </c>
    </row>
    <row r="20" spans="1:47" s="11" customFormat="1" x14ac:dyDescent="0.25">
      <c r="A20" s="11" t="s">
        <v>346</v>
      </c>
      <c r="B20" s="30" t="s">
        <v>2</v>
      </c>
      <c r="C20" s="30" t="s">
        <v>468</v>
      </c>
      <c r="D20" s="12">
        <f>ROUND(IF('Indicator Data'!O22="No data",IF((0.1284*LN('Indicator Data'!BA22)-0.4735)&gt;D$140,0,IF((0.1284*LN('Indicator Data'!BA22)-0.4735)&lt;D$139,10,(D$140-(0.1284*LN('Indicator Data'!BA22)-0.4735))/(D$140-D$139)*10)),IF('Indicator Data'!O22&gt;D$140,0,IF('Indicator Data'!O22&lt;D$139,10,(D$140-'Indicator Data'!O22)/(D$140-D$139)*10))),1)</f>
        <v>6.6</v>
      </c>
      <c r="E20" s="12">
        <f>IF('Indicator Data'!P22="No data","x",ROUND(IF('Indicator Data'!P22&gt;E$140,10,IF('Indicator Data'!P22&lt;E$139,0,10-(E$140-'Indicator Data'!P22)/(E$140-E$139)*10)),1))</f>
        <v>0.9</v>
      </c>
      <c r="F20" s="52">
        <f t="shared" si="0"/>
        <v>4.3</v>
      </c>
      <c r="G20" s="12">
        <f>IF('Indicator Data'!AG22="No data","x",ROUND(IF('Indicator Data'!AG22&gt;G$140,10,IF('Indicator Data'!AG22&lt;G$139,0,10-(G$140-'Indicator Data'!AG22)/(G$140-G$139)*10)),1))</f>
        <v>7.6</v>
      </c>
      <c r="H20" s="12">
        <f>IF('Indicator Data'!AH22="No data","x",ROUND(IF('Indicator Data'!AH22&gt;H$140,10,IF('Indicator Data'!AH22&lt;H$139,0,10-(H$140-'Indicator Data'!AH22)/(H$140-H$139)*10)),1))</f>
        <v>5.4</v>
      </c>
      <c r="I20" s="52">
        <f t="shared" si="1"/>
        <v>6.5</v>
      </c>
      <c r="J20" s="35">
        <f>SUM('Indicator Data'!R22,SUM('Indicator Data'!S22:T22)*1000000)</f>
        <v>2136112641.9999998</v>
      </c>
      <c r="K20" s="35">
        <f>J20/'Indicator Data'!BD22</f>
        <v>88.07344880571938</v>
      </c>
      <c r="L20" s="12">
        <f t="shared" si="2"/>
        <v>1.8</v>
      </c>
      <c r="M20" s="12">
        <f>IF('Indicator Data'!U22="No data","x",ROUND(IF('Indicator Data'!U22&gt;M$140,10,IF('Indicator Data'!U22&lt;M$139,0,10-(M$140-'Indicator Data'!U22)/(M$140-M$139)*10)),1))</f>
        <v>1.6</v>
      </c>
      <c r="N20" s="125">
        <f>'Indicator Data'!Q22/'Indicator Data'!BD22*1000000</f>
        <v>10.062733642910024</v>
      </c>
      <c r="O20" s="12">
        <f t="shared" si="3"/>
        <v>1</v>
      </c>
      <c r="P20" s="52">
        <f t="shared" si="4"/>
        <v>1.5</v>
      </c>
      <c r="Q20" s="45">
        <f t="shared" si="5"/>
        <v>4.2</v>
      </c>
      <c r="R20" s="35">
        <f>IF(AND('Indicator Data'!AM22="No data",'Indicator Data'!AN22="No data"),0,SUM('Indicator Data'!AM22:AO22))</f>
        <v>8308</v>
      </c>
      <c r="S20" s="12">
        <f t="shared" si="6"/>
        <v>3.1</v>
      </c>
      <c r="T20" s="41">
        <f>R20/'Indicator Data'!$BB22</f>
        <v>2.2491566339427191E-3</v>
      </c>
      <c r="U20" s="12">
        <f t="shared" si="7"/>
        <v>3.9</v>
      </c>
      <c r="V20" s="13">
        <f t="shared" si="8"/>
        <v>3.5</v>
      </c>
      <c r="W20" s="12">
        <f>IF('Indicator Data'!AB22="No data","x",ROUND(IF('Indicator Data'!AB22&gt;W$140,10,IF('Indicator Data'!AB22&lt;W$139,0,10-(W$140-'Indicator Data'!AB22)/(W$140-W$139)*10)),1))</f>
        <v>8.8000000000000007</v>
      </c>
      <c r="X20" s="12">
        <f>IF('Indicator Data'!AA22="No data","x",ROUND(IF('Indicator Data'!AA22&gt;X$140,10,IF('Indicator Data'!AA22&lt;X$139,0,10-(X$140-'Indicator Data'!AA22)/(X$140-X$139)*10)),1))</f>
        <v>4.8</v>
      </c>
      <c r="Y20" s="12">
        <f>IF('Indicator Data'!AF22="No data","x",ROUND(IF('Indicator Data'!AF22&gt;Y$140,10,IF('Indicator Data'!AF22&lt;Y$139,0,10-(Y$140-'Indicator Data'!AF22)/(Y$140-Y$139)*10)),1))</f>
        <v>8.6</v>
      </c>
      <c r="Z20" s="129">
        <f>IF('Indicator Data'!AC22="No data","x",'Indicator Data'!AC22/'Indicator Data'!$BB22*100000)</f>
        <v>2.7072179031568597E-2</v>
      </c>
      <c r="AA20" s="127">
        <f t="shared" si="9"/>
        <v>1.2</v>
      </c>
      <c r="AB20" s="129">
        <f>IF('Indicator Data'!AD22="No data","x",'Indicator Data'!AD22/'Indicator Data'!$BB22*100000)</f>
        <v>0.10828871612627439</v>
      </c>
      <c r="AC20" s="127">
        <f t="shared" si="10"/>
        <v>3.4</v>
      </c>
      <c r="AD20" s="52">
        <f t="shared" si="11"/>
        <v>5.4</v>
      </c>
      <c r="AE20" s="12" t="str">
        <f>IF('Indicator Data'!V22="No data","x",ROUND(IF('Indicator Data'!V22&gt;AE$140,10,IF('Indicator Data'!V22&lt;AE$139,0,10-(AE$140-'Indicator Data'!V22)/(AE$140-AE$139)*10)),1))</f>
        <v>x</v>
      </c>
      <c r="AF20" s="12" t="str">
        <f>IF('Indicator Data'!W22="No data","x",ROUND(IF('Indicator Data'!W22&gt;AF$140,10,IF('Indicator Data'!W22&lt;AF$139,0,10-(AF$140-'Indicator Data'!W22)/(AF$140-AF$139)*10)),1))</f>
        <v>x</v>
      </c>
      <c r="AG20" s="52" t="str">
        <f t="shared" si="12"/>
        <v>x</v>
      </c>
      <c r="AH20" s="12" t="str">
        <f>IF('Indicator Data'!AP22="No data","x",ROUND(IF('Indicator Data'!AP22&gt;AH$140,10,IF('Indicator Data'!AP22&lt;AH$139,0,10-(AH$140-'Indicator Data'!AP22)/(AH$140-AH$139)*10)),1))</f>
        <v>x</v>
      </c>
      <c r="AI20" s="12">
        <f>IF('Indicator Data'!AQ22="No data","x",ROUND(IF('Indicator Data'!AQ22&gt;AI$140,10,IF('Indicator Data'!AQ22&lt;AI$139,0,10-(AI$140-'Indicator Data'!AQ22)/(AI$140-AI$139)*10)),1))</f>
        <v>0</v>
      </c>
      <c r="AJ20" s="52">
        <f t="shared" si="13"/>
        <v>0</v>
      </c>
      <c r="AK20" s="35">
        <f>'Indicator Data'!AK22+'Indicator Data'!AJ22*0.5+'Indicator Data'!AI22*0.25</f>
        <v>15000</v>
      </c>
      <c r="AL20" s="42">
        <f>AK20/'Indicator Data'!BB22</f>
        <v>4.0608268547352895E-3</v>
      </c>
      <c r="AM20" s="52">
        <f t="shared" si="14"/>
        <v>0.4</v>
      </c>
      <c r="AN20" s="42" t="str">
        <f>IF('Indicator Data'!AL22="No data","x",'Indicator Data'!AL22/'Indicator Data'!BB22)</f>
        <v>x</v>
      </c>
      <c r="AO20" s="12" t="str">
        <f t="shared" si="15"/>
        <v>x</v>
      </c>
      <c r="AP20" s="52" t="str">
        <f t="shared" si="16"/>
        <v>x</v>
      </c>
      <c r="AQ20" s="36">
        <f t="shared" si="17"/>
        <v>2.2999999999999998</v>
      </c>
      <c r="AR20" s="55">
        <f t="shared" si="18"/>
        <v>2.9</v>
      </c>
      <c r="AU20" s="11">
        <v>2.7</v>
      </c>
    </row>
    <row r="21" spans="1:47" s="11" customFormat="1" x14ac:dyDescent="0.25">
      <c r="A21" s="11" t="s">
        <v>347</v>
      </c>
      <c r="B21" s="30" t="s">
        <v>2</v>
      </c>
      <c r="C21" s="30" t="s">
        <v>469</v>
      </c>
      <c r="D21" s="12">
        <f>ROUND(IF('Indicator Data'!O23="No data",IF((0.1284*LN('Indicator Data'!BA23)-0.4735)&gt;D$140,0,IF((0.1284*LN('Indicator Data'!BA23)-0.4735)&lt;D$139,10,(D$140-(0.1284*LN('Indicator Data'!BA23)-0.4735))/(D$140-D$139)*10)),IF('Indicator Data'!O23&gt;D$140,0,IF('Indicator Data'!O23&lt;D$139,10,(D$140-'Indicator Data'!O23)/(D$140-D$139)*10))),1)</f>
        <v>6.6</v>
      </c>
      <c r="E21" s="12">
        <f>IF('Indicator Data'!P23="No data","x",ROUND(IF('Indicator Data'!P23&gt;E$140,10,IF('Indicator Data'!P23&lt;E$139,0,10-(E$140-'Indicator Data'!P23)/(E$140-E$139)*10)),1))</f>
        <v>9.1</v>
      </c>
      <c r="F21" s="52">
        <f t="shared" si="0"/>
        <v>8.1</v>
      </c>
      <c r="G21" s="12">
        <f>IF('Indicator Data'!AG23="No data","x",ROUND(IF('Indicator Data'!AG23&gt;G$140,10,IF('Indicator Data'!AG23&lt;G$139,0,10-(G$140-'Indicator Data'!AG23)/(G$140-G$139)*10)),1))</f>
        <v>7.6</v>
      </c>
      <c r="H21" s="12">
        <f>IF('Indicator Data'!AH23="No data","x",ROUND(IF('Indicator Data'!AH23&gt;H$140,10,IF('Indicator Data'!AH23&lt;H$139,0,10-(H$140-'Indicator Data'!AH23)/(H$140-H$139)*10)),1))</f>
        <v>5.4</v>
      </c>
      <c r="I21" s="52">
        <f t="shared" si="1"/>
        <v>6.5</v>
      </c>
      <c r="J21" s="35">
        <f>SUM('Indicator Data'!R23,SUM('Indicator Data'!S23:T23)*1000000)</f>
        <v>2136112641.9999998</v>
      </c>
      <c r="K21" s="35">
        <f>J21/'Indicator Data'!BD23</f>
        <v>88.07344880571938</v>
      </c>
      <c r="L21" s="12">
        <f t="shared" si="2"/>
        <v>1.8</v>
      </c>
      <c r="M21" s="12">
        <f>IF('Indicator Data'!U23="No data","x",ROUND(IF('Indicator Data'!U23&gt;M$140,10,IF('Indicator Data'!U23&lt;M$139,0,10-(M$140-'Indicator Data'!U23)/(M$140-M$139)*10)),1))</f>
        <v>1.6</v>
      </c>
      <c r="N21" s="125">
        <f>'Indicator Data'!Q23/'Indicator Data'!BD23*1000000</f>
        <v>10.062733642910024</v>
      </c>
      <c r="O21" s="12">
        <f t="shared" si="3"/>
        <v>1</v>
      </c>
      <c r="P21" s="52">
        <f t="shared" si="4"/>
        <v>1.5</v>
      </c>
      <c r="Q21" s="45">
        <f t="shared" si="5"/>
        <v>6.1</v>
      </c>
      <c r="R21" s="35">
        <f>IF(AND('Indicator Data'!AM23="No data",'Indicator Data'!AN23="No data"),0,SUM('Indicator Data'!AM23:AO23))</f>
        <v>7154</v>
      </c>
      <c r="S21" s="12">
        <f t="shared" si="6"/>
        <v>2.8</v>
      </c>
      <c r="T21" s="41">
        <f>R21/'Indicator Data'!$BB23</f>
        <v>2.6967335748607434E-3</v>
      </c>
      <c r="U21" s="12">
        <f t="shared" si="7"/>
        <v>4.0999999999999996</v>
      </c>
      <c r="V21" s="13">
        <f t="shared" si="8"/>
        <v>3.5</v>
      </c>
      <c r="W21" s="12">
        <f>IF('Indicator Data'!AB23="No data","x",ROUND(IF('Indicator Data'!AB23&gt;W$140,10,IF('Indicator Data'!AB23&lt;W$139,0,10-(W$140-'Indicator Data'!AB23)/(W$140-W$139)*10)),1))</f>
        <v>4.8</v>
      </c>
      <c r="X21" s="12">
        <f>IF('Indicator Data'!AA23="No data","x",ROUND(IF('Indicator Data'!AA23&gt;X$140,10,IF('Indicator Data'!AA23&lt;X$139,0,10-(X$140-'Indicator Data'!AA23)/(X$140-X$139)*10)),1))</f>
        <v>4.8</v>
      </c>
      <c r="Y21" s="12">
        <f>IF('Indicator Data'!AF23="No data","x",ROUND(IF('Indicator Data'!AF23&gt;Y$140,10,IF('Indicator Data'!AF23&lt;Y$139,0,10-(Y$140-'Indicator Data'!AF23)/(Y$140-Y$139)*10)),1))</f>
        <v>8.6</v>
      </c>
      <c r="Z21" s="129">
        <f>IF('Indicator Data'!AC23="No data","x",'Indicator Data'!AC23/'Indicator Data'!$BB23*100000)</f>
        <v>7.5390930244918747E-2</v>
      </c>
      <c r="AA21" s="127">
        <f t="shared" si="9"/>
        <v>2.4</v>
      </c>
      <c r="AB21" s="129">
        <f>IF('Indicator Data'!AD23="No data","x",'Indicator Data'!AD23/'Indicator Data'!$BB23*100000)</f>
        <v>0.45234558146951243</v>
      </c>
      <c r="AC21" s="127">
        <f t="shared" si="10"/>
        <v>5.5</v>
      </c>
      <c r="AD21" s="52">
        <f t="shared" si="11"/>
        <v>5.2</v>
      </c>
      <c r="AE21" s="12">
        <f>IF('Indicator Data'!V23="No data","x",ROUND(IF('Indicator Data'!V23&gt;AE$140,10,IF('Indicator Data'!V23&lt;AE$139,0,10-(AE$140-'Indicator Data'!V23)/(AE$140-AE$139)*10)),1))</f>
        <v>9.8000000000000007</v>
      </c>
      <c r="AF21" s="12">
        <f>IF('Indicator Data'!W23="No data","x",ROUND(IF('Indicator Data'!W23&gt;AF$140,10,IF('Indicator Data'!W23&lt;AF$139,0,10-(AF$140-'Indicator Data'!W23)/(AF$140-AF$139)*10)),1))</f>
        <v>4.5</v>
      </c>
      <c r="AG21" s="52">
        <f t="shared" si="12"/>
        <v>7.2</v>
      </c>
      <c r="AH21" s="12">
        <f>IF('Indicator Data'!AP23="No data","x",ROUND(IF('Indicator Data'!AP23&gt;AH$140,10,IF('Indicator Data'!AP23&lt;AH$139,0,10-(AH$140-'Indicator Data'!AP23)/(AH$140-AH$139)*10)),1))</f>
        <v>2.2999999999999998</v>
      </c>
      <c r="AI21" s="12">
        <f>IF('Indicator Data'!AQ23="No data","x",ROUND(IF('Indicator Data'!AQ23&gt;AI$140,10,IF('Indicator Data'!AQ23&lt;AI$139,0,10-(AI$140-'Indicator Data'!AQ23)/(AI$140-AI$139)*10)),1))</f>
        <v>3.2</v>
      </c>
      <c r="AJ21" s="52">
        <f t="shared" si="13"/>
        <v>2.8</v>
      </c>
      <c r="AK21" s="35">
        <f>'Indicator Data'!AK23+'Indicator Data'!AJ23*0.5+'Indicator Data'!AI23*0.25</f>
        <v>62567</v>
      </c>
      <c r="AL21" s="42">
        <f>AK21/'Indicator Data'!BB23</f>
        <v>2.3584921663169157E-2</v>
      </c>
      <c r="AM21" s="52">
        <f t="shared" si="14"/>
        <v>2.4</v>
      </c>
      <c r="AN21" s="42">
        <f>IF('Indicator Data'!AL23="No data","x",'Indicator Data'!AL23/'Indicator Data'!BB23)</f>
        <v>0.16776329057285422</v>
      </c>
      <c r="AO21" s="12">
        <f t="shared" si="15"/>
        <v>8.4</v>
      </c>
      <c r="AP21" s="52">
        <f t="shared" si="16"/>
        <v>8.4</v>
      </c>
      <c r="AQ21" s="36">
        <f t="shared" si="17"/>
        <v>5.7</v>
      </c>
      <c r="AR21" s="55">
        <f t="shared" si="18"/>
        <v>4.7</v>
      </c>
      <c r="AU21" s="11">
        <v>5.7</v>
      </c>
    </row>
    <row r="22" spans="1:47" s="11" customFormat="1" x14ac:dyDescent="0.25">
      <c r="A22" s="11" t="s">
        <v>348</v>
      </c>
      <c r="B22" s="30" t="s">
        <v>2</v>
      </c>
      <c r="C22" s="30" t="s">
        <v>470</v>
      </c>
      <c r="D22" s="12">
        <f>ROUND(IF('Indicator Data'!O24="No data",IF((0.1284*LN('Indicator Data'!BA24)-0.4735)&gt;D$140,0,IF((0.1284*LN('Indicator Data'!BA24)-0.4735)&lt;D$139,10,(D$140-(0.1284*LN('Indicator Data'!BA24)-0.4735))/(D$140-D$139)*10)),IF('Indicator Data'!O24&gt;D$140,0,IF('Indicator Data'!O24&lt;D$139,10,(D$140-'Indicator Data'!O24)/(D$140-D$139)*10))),1)</f>
        <v>6.6</v>
      </c>
      <c r="E22" s="12">
        <f>IF('Indicator Data'!P24="No data","x",ROUND(IF('Indicator Data'!P24&gt;E$140,10,IF('Indicator Data'!P24&lt;E$139,0,10-(E$140-'Indicator Data'!P24)/(E$140-E$139)*10)),1))</f>
        <v>2.6</v>
      </c>
      <c r="F22" s="52">
        <f t="shared" si="0"/>
        <v>4.9000000000000004</v>
      </c>
      <c r="G22" s="12">
        <f>IF('Indicator Data'!AG24="No data","x",ROUND(IF('Indicator Data'!AG24&gt;G$140,10,IF('Indicator Data'!AG24&lt;G$139,0,10-(G$140-'Indicator Data'!AG24)/(G$140-G$139)*10)),1))</f>
        <v>7.6</v>
      </c>
      <c r="H22" s="12">
        <f>IF('Indicator Data'!AH24="No data","x",ROUND(IF('Indicator Data'!AH24&gt;H$140,10,IF('Indicator Data'!AH24&lt;H$139,0,10-(H$140-'Indicator Data'!AH24)/(H$140-H$139)*10)),1))</f>
        <v>5.4</v>
      </c>
      <c r="I22" s="52">
        <f t="shared" si="1"/>
        <v>6.5</v>
      </c>
      <c r="J22" s="35">
        <f>SUM('Indicator Data'!R24,SUM('Indicator Data'!S24:T24)*1000000)</f>
        <v>2136112641.9999998</v>
      </c>
      <c r="K22" s="35">
        <f>J22/'Indicator Data'!BD24</f>
        <v>88.07344880571938</v>
      </c>
      <c r="L22" s="12">
        <f t="shared" si="2"/>
        <v>1.8</v>
      </c>
      <c r="M22" s="12">
        <f>IF('Indicator Data'!U24="No data","x",ROUND(IF('Indicator Data'!U24&gt;M$140,10,IF('Indicator Data'!U24&lt;M$139,0,10-(M$140-'Indicator Data'!U24)/(M$140-M$139)*10)),1))</f>
        <v>1.6</v>
      </c>
      <c r="N22" s="125">
        <f>'Indicator Data'!Q24/'Indicator Data'!BD24*1000000</f>
        <v>10.062733642910024</v>
      </c>
      <c r="O22" s="12">
        <f t="shared" si="3"/>
        <v>1</v>
      </c>
      <c r="P22" s="52">
        <f t="shared" si="4"/>
        <v>1.5</v>
      </c>
      <c r="Q22" s="45">
        <f t="shared" si="5"/>
        <v>4.5</v>
      </c>
      <c r="R22" s="35">
        <f>IF(AND('Indicator Data'!AM24="No data",'Indicator Data'!AN24="No data"),0,SUM('Indicator Data'!AM24:AO24))</f>
        <v>0</v>
      </c>
      <c r="S22" s="12">
        <f t="shared" si="6"/>
        <v>0</v>
      </c>
      <c r="T22" s="41">
        <f>R22/'Indicator Data'!$BB24</f>
        <v>0</v>
      </c>
      <c r="U22" s="12">
        <f t="shared" si="7"/>
        <v>0</v>
      </c>
      <c r="V22" s="13">
        <f t="shared" si="8"/>
        <v>0</v>
      </c>
      <c r="W22" s="12">
        <f>IF('Indicator Data'!AB24="No data","x",ROUND(IF('Indicator Data'!AB24&gt;W$140,10,IF('Indicator Data'!AB24&lt;W$139,0,10-(W$140-'Indicator Data'!AB24)/(W$140-W$139)*10)),1))</f>
        <v>10</v>
      </c>
      <c r="X22" s="12">
        <f>IF('Indicator Data'!AA24="No data","x",ROUND(IF('Indicator Data'!AA24&gt;X$140,10,IF('Indicator Data'!AA24&lt;X$139,0,10-(X$140-'Indicator Data'!AA24)/(X$140-X$139)*10)),1))</f>
        <v>4.8</v>
      </c>
      <c r="Y22" s="12">
        <f>IF('Indicator Data'!AF24="No data","x",ROUND(IF('Indicator Data'!AF24&gt;Y$140,10,IF('Indicator Data'!AF24&lt;Y$139,0,10-(Y$140-'Indicator Data'!AF24)/(Y$140-Y$139)*10)),1))</f>
        <v>8.6</v>
      </c>
      <c r="Z22" s="129">
        <f>IF('Indicator Data'!AC24="No data","x",'Indicator Data'!AC24/'Indicator Data'!$BB24*100000)</f>
        <v>0</v>
      </c>
      <c r="AA22" s="127">
        <f t="shared" si="9"/>
        <v>0</v>
      </c>
      <c r="AB22" s="129">
        <f>IF('Indicator Data'!AD24="No data","x",'Indicator Data'!AD24/'Indicator Data'!$BB24*100000)</f>
        <v>0.59624576149527431</v>
      </c>
      <c r="AC22" s="127">
        <f t="shared" si="10"/>
        <v>5.9</v>
      </c>
      <c r="AD22" s="52">
        <f t="shared" si="11"/>
        <v>5.9</v>
      </c>
      <c r="AE22" s="12" t="str">
        <f>IF('Indicator Data'!V24="No data","x",ROUND(IF('Indicator Data'!V24&gt;AE$140,10,IF('Indicator Data'!V24&lt;AE$139,0,10-(AE$140-'Indicator Data'!V24)/(AE$140-AE$139)*10)),1))</f>
        <v>x</v>
      </c>
      <c r="AF22" s="12" t="str">
        <f>IF('Indicator Data'!W24="No data","x",ROUND(IF('Indicator Data'!W24&gt;AF$140,10,IF('Indicator Data'!W24&lt;AF$139,0,10-(AF$140-'Indicator Data'!W24)/(AF$140-AF$139)*10)),1))</f>
        <v>x</v>
      </c>
      <c r="AG22" s="52" t="str">
        <f t="shared" si="12"/>
        <v>x</v>
      </c>
      <c r="AH22" s="12" t="str">
        <f>IF('Indicator Data'!AP24="No data","x",ROUND(IF('Indicator Data'!AP24&gt;AH$140,10,IF('Indicator Data'!AP24&lt;AH$139,0,10-(AH$140-'Indicator Data'!AP24)/(AH$140-AH$139)*10)),1))</f>
        <v>x</v>
      </c>
      <c r="AI22" s="12">
        <f>IF('Indicator Data'!AQ24="No data","x",ROUND(IF('Indicator Data'!AQ24&gt;AI$140,10,IF('Indicator Data'!AQ24&lt;AI$139,0,10-(AI$140-'Indicator Data'!AQ24)/(AI$140-AI$139)*10)),1))</f>
        <v>0</v>
      </c>
      <c r="AJ22" s="52">
        <f t="shared" si="13"/>
        <v>0</v>
      </c>
      <c r="AK22" s="35">
        <f>'Indicator Data'!AK24+'Indicator Data'!AJ24*0.5+'Indicator Data'!AI24*0.25</f>
        <v>0</v>
      </c>
      <c r="AL22" s="42">
        <f>AK22/'Indicator Data'!BB24</f>
        <v>0</v>
      </c>
      <c r="AM22" s="52">
        <f t="shared" si="14"/>
        <v>0</v>
      </c>
      <c r="AN22" s="42" t="str">
        <f>IF('Indicator Data'!AL24="No data","x",'Indicator Data'!AL24/'Indicator Data'!BB24)</f>
        <v>x</v>
      </c>
      <c r="AO22" s="12" t="str">
        <f t="shared" si="15"/>
        <v>x</v>
      </c>
      <c r="AP22" s="52" t="str">
        <f t="shared" si="16"/>
        <v>x</v>
      </c>
      <c r="AQ22" s="36">
        <f t="shared" si="17"/>
        <v>2.5</v>
      </c>
      <c r="AR22" s="55">
        <f t="shared" si="18"/>
        <v>1.3</v>
      </c>
      <c r="AU22" s="11">
        <v>2.5</v>
      </c>
    </row>
    <row r="23" spans="1:47" s="11" customFormat="1" x14ac:dyDescent="0.25">
      <c r="A23" s="11" t="s">
        <v>349</v>
      </c>
      <c r="B23" s="30" t="s">
        <v>2</v>
      </c>
      <c r="C23" s="30" t="s">
        <v>471</v>
      </c>
      <c r="D23" s="12">
        <f>ROUND(IF('Indicator Data'!O25="No data",IF((0.1284*LN('Indicator Data'!BA25)-0.4735)&gt;D$140,0,IF((0.1284*LN('Indicator Data'!BA25)-0.4735)&lt;D$139,10,(D$140-(0.1284*LN('Indicator Data'!BA25)-0.4735))/(D$140-D$139)*10)),IF('Indicator Data'!O25&gt;D$140,0,IF('Indicator Data'!O25&lt;D$139,10,(D$140-'Indicator Data'!O25)/(D$140-D$139)*10))),1)</f>
        <v>6.6</v>
      </c>
      <c r="E23" s="12">
        <f>IF('Indicator Data'!P25="No data","x",ROUND(IF('Indicator Data'!P25&gt;E$140,10,IF('Indicator Data'!P25&lt;E$139,0,10-(E$140-'Indicator Data'!P25)/(E$140-E$139)*10)),1))</f>
        <v>2.1</v>
      </c>
      <c r="F23" s="52">
        <f t="shared" si="0"/>
        <v>4.7</v>
      </c>
      <c r="G23" s="12">
        <f>IF('Indicator Data'!AG25="No data","x",ROUND(IF('Indicator Data'!AG25&gt;G$140,10,IF('Indicator Data'!AG25&lt;G$139,0,10-(G$140-'Indicator Data'!AG25)/(G$140-G$139)*10)),1))</f>
        <v>7.6</v>
      </c>
      <c r="H23" s="12">
        <f>IF('Indicator Data'!AH25="No data","x",ROUND(IF('Indicator Data'!AH25&gt;H$140,10,IF('Indicator Data'!AH25&lt;H$139,0,10-(H$140-'Indicator Data'!AH25)/(H$140-H$139)*10)),1))</f>
        <v>5.4</v>
      </c>
      <c r="I23" s="52">
        <f t="shared" si="1"/>
        <v>6.5</v>
      </c>
      <c r="J23" s="35">
        <f>SUM('Indicator Data'!R25,SUM('Indicator Data'!S25:T25)*1000000)</f>
        <v>2136112641.9999998</v>
      </c>
      <c r="K23" s="35">
        <f>J23/'Indicator Data'!BD25</f>
        <v>88.07344880571938</v>
      </c>
      <c r="L23" s="12">
        <f t="shared" si="2"/>
        <v>1.8</v>
      </c>
      <c r="M23" s="12">
        <f>IF('Indicator Data'!U25="No data","x",ROUND(IF('Indicator Data'!U25&gt;M$140,10,IF('Indicator Data'!U25&lt;M$139,0,10-(M$140-'Indicator Data'!U25)/(M$140-M$139)*10)),1))</f>
        <v>1.6</v>
      </c>
      <c r="N23" s="125">
        <f>'Indicator Data'!Q25/'Indicator Data'!BD25*1000000</f>
        <v>10.062733642910024</v>
      </c>
      <c r="O23" s="12">
        <f t="shared" si="3"/>
        <v>1</v>
      </c>
      <c r="P23" s="52">
        <f t="shared" si="4"/>
        <v>1.5</v>
      </c>
      <c r="Q23" s="45">
        <f t="shared" si="5"/>
        <v>4.4000000000000004</v>
      </c>
      <c r="R23" s="35">
        <f>IF(AND('Indicator Data'!AM25="No data",'Indicator Data'!AN25="No data"),0,SUM('Indicator Data'!AM25:AO25))</f>
        <v>0</v>
      </c>
      <c r="S23" s="12">
        <f t="shared" si="6"/>
        <v>0</v>
      </c>
      <c r="T23" s="41">
        <f>R23/'Indicator Data'!$BB25</f>
        <v>0</v>
      </c>
      <c r="U23" s="12">
        <f t="shared" si="7"/>
        <v>0</v>
      </c>
      <c r="V23" s="13">
        <f t="shared" si="8"/>
        <v>0</v>
      </c>
      <c r="W23" s="12">
        <f>IF('Indicator Data'!AB25="No data","x",ROUND(IF('Indicator Data'!AB25&gt;W$140,10,IF('Indicator Data'!AB25&lt;W$139,0,10-(W$140-'Indicator Data'!AB25)/(W$140-W$139)*10)),1))</f>
        <v>5.6</v>
      </c>
      <c r="X23" s="12">
        <f>IF('Indicator Data'!AA25="No data","x",ROUND(IF('Indicator Data'!AA25&gt;X$140,10,IF('Indicator Data'!AA25&lt;X$139,0,10-(X$140-'Indicator Data'!AA25)/(X$140-X$139)*10)),1))</f>
        <v>4.8</v>
      </c>
      <c r="Y23" s="12">
        <f>IF('Indicator Data'!AF25="No data","x",ROUND(IF('Indicator Data'!AF25&gt;Y$140,10,IF('Indicator Data'!AF25&lt;Y$139,0,10-(Y$140-'Indicator Data'!AF25)/(Y$140-Y$139)*10)),1))</f>
        <v>8.6</v>
      </c>
      <c r="Z23" s="129">
        <f>IF('Indicator Data'!AC25="No data","x",'Indicator Data'!AC25/'Indicator Data'!$BB25*100000)</f>
        <v>0</v>
      </c>
      <c r="AA23" s="127">
        <f t="shared" si="9"/>
        <v>0</v>
      </c>
      <c r="AB23" s="129">
        <f>IF('Indicator Data'!AD25="No data","x",'Indicator Data'!AD25/'Indicator Data'!$BB25*100000)</f>
        <v>0.58815831457353385</v>
      </c>
      <c r="AC23" s="127">
        <f t="shared" si="10"/>
        <v>5.9</v>
      </c>
      <c r="AD23" s="52">
        <f t="shared" si="11"/>
        <v>5</v>
      </c>
      <c r="AE23" s="12" t="str">
        <f>IF('Indicator Data'!V25="No data","x",ROUND(IF('Indicator Data'!V25&gt;AE$140,10,IF('Indicator Data'!V25&lt;AE$139,0,10-(AE$140-'Indicator Data'!V25)/(AE$140-AE$139)*10)),1))</f>
        <v>x</v>
      </c>
      <c r="AF23" s="12" t="str">
        <f>IF('Indicator Data'!W25="No data","x",ROUND(IF('Indicator Data'!W25&gt;AF$140,10,IF('Indicator Data'!W25&lt;AF$139,0,10-(AF$140-'Indicator Data'!W25)/(AF$140-AF$139)*10)),1))</f>
        <v>x</v>
      </c>
      <c r="AG23" s="52" t="str">
        <f t="shared" si="12"/>
        <v>x</v>
      </c>
      <c r="AH23" s="12" t="str">
        <f>IF('Indicator Data'!AP25="No data","x",ROUND(IF('Indicator Data'!AP25&gt;AH$140,10,IF('Indicator Data'!AP25&lt;AH$139,0,10-(AH$140-'Indicator Data'!AP25)/(AH$140-AH$139)*10)),1))</f>
        <v>x</v>
      </c>
      <c r="AI23" s="12">
        <f>IF('Indicator Data'!AQ25="No data","x",ROUND(IF('Indicator Data'!AQ25&gt;AI$140,10,IF('Indicator Data'!AQ25&lt;AI$139,0,10-(AI$140-'Indicator Data'!AQ25)/(AI$140-AI$139)*10)),1))</f>
        <v>0</v>
      </c>
      <c r="AJ23" s="52">
        <f t="shared" si="13"/>
        <v>0</v>
      </c>
      <c r="AK23" s="35">
        <f>'Indicator Data'!AK25+'Indicator Data'!AJ25*0.5+'Indicator Data'!AI25*0.25</f>
        <v>0</v>
      </c>
      <c r="AL23" s="42">
        <f>AK23/'Indicator Data'!BB25</f>
        <v>0</v>
      </c>
      <c r="AM23" s="52">
        <f t="shared" si="14"/>
        <v>0</v>
      </c>
      <c r="AN23" s="42" t="str">
        <f>IF('Indicator Data'!AL25="No data","x",'Indicator Data'!AL25/'Indicator Data'!BB25)</f>
        <v>x</v>
      </c>
      <c r="AO23" s="12" t="str">
        <f t="shared" si="15"/>
        <v>x</v>
      </c>
      <c r="AP23" s="52" t="str">
        <f t="shared" si="16"/>
        <v>x</v>
      </c>
      <c r="AQ23" s="36">
        <f t="shared" si="17"/>
        <v>2</v>
      </c>
      <c r="AR23" s="55">
        <f t="shared" si="18"/>
        <v>1</v>
      </c>
      <c r="AU23" s="11">
        <v>2.2000000000000002</v>
      </c>
    </row>
    <row r="24" spans="1:47" s="11" customFormat="1" x14ac:dyDescent="0.25">
      <c r="A24" s="11" t="s">
        <v>350</v>
      </c>
      <c r="B24" s="30" t="s">
        <v>2</v>
      </c>
      <c r="C24" s="30" t="s">
        <v>472</v>
      </c>
      <c r="D24" s="12">
        <f>ROUND(IF('Indicator Data'!O26="No data",IF((0.1284*LN('Indicator Data'!BA26)-0.4735)&gt;D$140,0,IF((0.1284*LN('Indicator Data'!BA26)-0.4735)&lt;D$139,10,(D$140-(0.1284*LN('Indicator Data'!BA26)-0.4735))/(D$140-D$139)*10)),IF('Indicator Data'!O26&gt;D$140,0,IF('Indicator Data'!O26&lt;D$139,10,(D$140-'Indicator Data'!O26)/(D$140-D$139)*10))),1)</f>
        <v>6.6</v>
      </c>
      <c r="E24" s="12">
        <f>IF('Indicator Data'!P26="No data","x",ROUND(IF('Indicator Data'!P26&gt;E$140,10,IF('Indicator Data'!P26&lt;E$139,0,10-(E$140-'Indicator Data'!P26)/(E$140-E$139)*10)),1))</f>
        <v>1.8</v>
      </c>
      <c r="F24" s="52">
        <f t="shared" si="0"/>
        <v>4.5999999999999996</v>
      </c>
      <c r="G24" s="12">
        <f>IF('Indicator Data'!AG26="No data","x",ROUND(IF('Indicator Data'!AG26&gt;G$140,10,IF('Indicator Data'!AG26&lt;G$139,0,10-(G$140-'Indicator Data'!AG26)/(G$140-G$139)*10)),1))</f>
        <v>7.6</v>
      </c>
      <c r="H24" s="12">
        <f>IF('Indicator Data'!AH26="No data","x",ROUND(IF('Indicator Data'!AH26&gt;H$140,10,IF('Indicator Data'!AH26&lt;H$139,0,10-(H$140-'Indicator Data'!AH26)/(H$140-H$139)*10)),1))</f>
        <v>5.4</v>
      </c>
      <c r="I24" s="52">
        <f t="shared" si="1"/>
        <v>6.5</v>
      </c>
      <c r="J24" s="35">
        <f>SUM('Indicator Data'!R26,SUM('Indicator Data'!S26:T26)*1000000)</f>
        <v>2136112641.9999998</v>
      </c>
      <c r="K24" s="35">
        <f>J24/'Indicator Data'!BD26</f>
        <v>88.07344880571938</v>
      </c>
      <c r="L24" s="12">
        <f t="shared" si="2"/>
        <v>1.8</v>
      </c>
      <c r="M24" s="12">
        <f>IF('Indicator Data'!U26="No data","x",ROUND(IF('Indicator Data'!U26&gt;M$140,10,IF('Indicator Data'!U26&lt;M$139,0,10-(M$140-'Indicator Data'!U26)/(M$140-M$139)*10)),1))</f>
        <v>1.6</v>
      </c>
      <c r="N24" s="125">
        <f>'Indicator Data'!Q26/'Indicator Data'!BD26*1000000</f>
        <v>10.062733642910024</v>
      </c>
      <c r="O24" s="12">
        <f t="shared" si="3"/>
        <v>1</v>
      </c>
      <c r="P24" s="52">
        <f t="shared" si="4"/>
        <v>1.5</v>
      </c>
      <c r="Q24" s="45">
        <f t="shared" si="5"/>
        <v>4.3</v>
      </c>
      <c r="R24" s="35">
        <f>IF(AND('Indicator Data'!AM26="No data",'Indicator Data'!AN26="No data"),0,SUM('Indicator Data'!AM26:AO26))</f>
        <v>0</v>
      </c>
      <c r="S24" s="12">
        <f t="shared" si="6"/>
        <v>0</v>
      </c>
      <c r="T24" s="41">
        <f>R24/'Indicator Data'!$BB26</f>
        <v>0</v>
      </c>
      <c r="U24" s="12">
        <f t="shared" si="7"/>
        <v>0</v>
      </c>
      <c r="V24" s="13">
        <f t="shared" si="8"/>
        <v>0</v>
      </c>
      <c r="W24" s="12">
        <f>IF('Indicator Data'!AB26="No data","x",ROUND(IF('Indicator Data'!AB26&gt;W$140,10,IF('Indicator Data'!AB26&lt;W$139,0,10-(W$140-'Indicator Data'!AB26)/(W$140-W$139)*10)),1))</f>
        <v>10</v>
      </c>
      <c r="X24" s="12">
        <f>IF('Indicator Data'!AA26="No data","x",ROUND(IF('Indicator Data'!AA26&gt;X$140,10,IF('Indicator Data'!AA26&lt;X$139,0,10-(X$140-'Indicator Data'!AA26)/(X$140-X$139)*10)),1))</f>
        <v>4.8</v>
      </c>
      <c r="Y24" s="12">
        <f>IF('Indicator Data'!AF26="No data","x",ROUND(IF('Indicator Data'!AF26&gt;Y$140,10,IF('Indicator Data'!AF26&lt;Y$139,0,10-(Y$140-'Indicator Data'!AF26)/(Y$140-Y$139)*10)),1))</f>
        <v>8.6</v>
      </c>
      <c r="Z24" s="129">
        <f>IF('Indicator Data'!AC26="No data","x",'Indicator Data'!AC26/'Indicator Data'!$BB26*100000)</f>
        <v>3.5785811692502745</v>
      </c>
      <c r="AA24" s="127">
        <f t="shared" si="9"/>
        <v>6.9</v>
      </c>
      <c r="AB24" s="129">
        <f>IF('Indicator Data'!AD26="No data","x",'Indicator Data'!AD26/'Indicator Data'!$BB26*100000)</f>
        <v>0.76683882198220177</v>
      </c>
      <c r="AC24" s="127">
        <f t="shared" si="10"/>
        <v>6.3</v>
      </c>
      <c r="AD24" s="52">
        <f t="shared" si="11"/>
        <v>7.3</v>
      </c>
      <c r="AE24" s="12" t="str">
        <f>IF('Indicator Data'!V26="No data","x",ROUND(IF('Indicator Data'!V26&gt;AE$140,10,IF('Indicator Data'!V26&lt;AE$139,0,10-(AE$140-'Indicator Data'!V26)/(AE$140-AE$139)*10)),1))</f>
        <v>x</v>
      </c>
      <c r="AF24" s="12" t="str">
        <f>IF('Indicator Data'!W26="No data","x",ROUND(IF('Indicator Data'!W26&gt;AF$140,10,IF('Indicator Data'!W26&lt;AF$139,0,10-(AF$140-'Indicator Data'!W26)/(AF$140-AF$139)*10)),1))</f>
        <v>x</v>
      </c>
      <c r="AG24" s="52" t="str">
        <f t="shared" si="12"/>
        <v>x</v>
      </c>
      <c r="AH24" s="12" t="str">
        <f>IF('Indicator Data'!AP26="No data","x",ROUND(IF('Indicator Data'!AP26&gt;AH$140,10,IF('Indicator Data'!AP26&lt;AH$139,0,10-(AH$140-'Indicator Data'!AP26)/(AH$140-AH$139)*10)),1))</f>
        <v>x</v>
      </c>
      <c r="AI24" s="12">
        <f>IF('Indicator Data'!AQ26="No data","x",ROUND(IF('Indicator Data'!AQ26&gt;AI$140,10,IF('Indicator Data'!AQ26&lt;AI$139,0,10-(AI$140-'Indicator Data'!AQ26)/(AI$140-AI$139)*10)),1))</f>
        <v>0</v>
      </c>
      <c r="AJ24" s="52">
        <f t="shared" si="13"/>
        <v>0</v>
      </c>
      <c r="AK24" s="35">
        <f>'Indicator Data'!AK26+'Indicator Data'!AJ26*0.5+'Indicator Data'!AI26*0.25</f>
        <v>0</v>
      </c>
      <c r="AL24" s="42">
        <f>AK24/'Indicator Data'!BB26</f>
        <v>0</v>
      </c>
      <c r="AM24" s="52">
        <f t="shared" si="14"/>
        <v>0</v>
      </c>
      <c r="AN24" s="42" t="str">
        <f>IF('Indicator Data'!AL26="No data","x",'Indicator Data'!AL26/'Indicator Data'!BB26)</f>
        <v>x</v>
      </c>
      <c r="AO24" s="12" t="str">
        <f t="shared" si="15"/>
        <v>x</v>
      </c>
      <c r="AP24" s="52" t="str">
        <f t="shared" si="16"/>
        <v>x</v>
      </c>
      <c r="AQ24" s="36">
        <f t="shared" si="17"/>
        <v>3.3</v>
      </c>
      <c r="AR24" s="55">
        <f t="shared" si="18"/>
        <v>1.8</v>
      </c>
      <c r="AU24" s="11">
        <v>2.5</v>
      </c>
    </row>
    <row r="25" spans="1:47" s="11" customFormat="1" x14ac:dyDescent="0.25">
      <c r="A25" s="11" t="s">
        <v>343</v>
      </c>
      <c r="B25" s="30" t="s">
        <v>2</v>
      </c>
      <c r="C25" s="30" t="s">
        <v>473</v>
      </c>
      <c r="D25" s="12">
        <f>ROUND(IF('Indicator Data'!O27="No data",IF((0.1284*LN('Indicator Data'!BA27)-0.4735)&gt;D$140,0,IF((0.1284*LN('Indicator Data'!BA27)-0.4735)&lt;D$139,10,(D$140-(0.1284*LN('Indicator Data'!BA27)-0.4735))/(D$140-D$139)*10)),IF('Indicator Data'!O27&gt;D$140,0,IF('Indicator Data'!O27&lt;D$139,10,(D$140-'Indicator Data'!O27)/(D$140-D$139)*10))),1)</f>
        <v>6.6</v>
      </c>
      <c r="E25" s="12">
        <f>IF('Indicator Data'!P27="No data","x",ROUND(IF('Indicator Data'!P27&gt;E$140,10,IF('Indicator Data'!P27&lt;E$139,0,10-(E$140-'Indicator Data'!P27)/(E$140-E$139)*10)),1))</f>
        <v>1.8</v>
      </c>
      <c r="F25" s="52">
        <f t="shared" si="0"/>
        <v>4.5999999999999996</v>
      </c>
      <c r="G25" s="12">
        <f>IF('Indicator Data'!AG27="No data","x",ROUND(IF('Indicator Data'!AG27&gt;G$140,10,IF('Indicator Data'!AG27&lt;G$139,0,10-(G$140-'Indicator Data'!AG27)/(G$140-G$139)*10)),1))</f>
        <v>7.6</v>
      </c>
      <c r="H25" s="12">
        <f>IF('Indicator Data'!AH27="No data","x",ROUND(IF('Indicator Data'!AH27&gt;H$140,10,IF('Indicator Data'!AH27&lt;H$139,0,10-(H$140-'Indicator Data'!AH27)/(H$140-H$139)*10)),1))</f>
        <v>5.4</v>
      </c>
      <c r="I25" s="52">
        <f t="shared" si="1"/>
        <v>6.5</v>
      </c>
      <c r="J25" s="35">
        <f>SUM('Indicator Data'!R27,SUM('Indicator Data'!S27:T27)*1000000)</f>
        <v>2136112641.9999998</v>
      </c>
      <c r="K25" s="35">
        <f>J25/'Indicator Data'!BD27</f>
        <v>88.07344880571938</v>
      </c>
      <c r="L25" s="12">
        <f t="shared" si="2"/>
        <v>1.8</v>
      </c>
      <c r="M25" s="12">
        <f>IF('Indicator Data'!U27="No data","x",ROUND(IF('Indicator Data'!U27&gt;M$140,10,IF('Indicator Data'!U27&lt;M$139,0,10-(M$140-'Indicator Data'!U27)/(M$140-M$139)*10)),1))</f>
        <v>1.6</v>
      </c>
      <c r="N25" s="125">
        <f>'Indicator Data'!Q27/'Indicator Data'!BD27*1000000</f>
        <v>10.062733642910024</v>
      </c>
      <c r="O25" s="12">
        <f t="shared" si="3"/>
        <v>1</v>
      </c>
      <c r="P25" s="52">
        <f t="shared" si="4"/>
        <v>1.5</v>
      </c>
      <c r="Q25" s="45">
        <f t="shared" si="5"/>
        <v>4.3</v>
      </c>
      <c r="R25" s="35">
        <f>IF(AND('Indicator Data'!AM27="No data",'Indicator Data'!AN27="No data"),0,SUM('Indicator Data'!AM27:AO27))</f>
        <v>0</v>
      </c>
      <c r="S25" s="12">
        <f t="shared" si="6"/>
        <v>0</v>
      </c>
      <c r="T25" s="41">
        <f>R25/'Indicator Data'!$BB27</f>
        <v>0</v>
      </c>
      <c r="U25" s="12">
        <f t="shared" si="7"/>
        <v>0</v>
      </c>
      <c r="V25" s="13">
        <f t="shared" si="8"/>
        <v>0</v>
      </c>
      <c r="W25" s="12">
        <f>IF('Indicator Data'!AB27="No data","x",ROUND(IF('Indicator Data'!AB27&gt;W$140,10,IF('Indicator Data'!AB27&lt;W$139,0,10-(W$140-'Indicator Data'!AB27)/(W$140-W$139)*10)),1))</f>
        <v>10</v>
      </c>
      <c r="X25" s="12">
        <f>IF('Indicator Data'!AA27="No data","x",ROUND(IF('Indicator Data'!AA27&gt;X$140,10,IF('Indicator Data'!AA27&lt;X$139,0,10-(X$140-'Indicator Data'!AA27)/(X$140-X$139)*10)),1))</f>
        <v>4.8</v>
      </c>
      <c r="Y25" s="12">
        <f>IF('Indicator Data'!AF27="No data","x",ROUND(IF('Indicator Data'!AF27&gt;Y$140,10,IF('Indicator Data'!AF27&lt;Y$139,0,10-(Y$140-'Indicator Data'!AF27)/(Y$140-Y$139)*10)),1))</f>
        <v>8.6</v>
      </c>
      <c r="Z25" s="129">
        <f>IF('Indicator Data'!AC27="No data","x",'Indicator Data'!AC27/'Indicator Data'!$BB27*100000)</f>
        <v>0</v>
      </c>
      <c r="AA25" s="127">
        <f t="shared" si="9"/>
        <v>0</v>
      </c>
      <c r="AB25" s="129">
        <f>IF('Indicator Data'!AD27="No data","x",'Indicator Data'!AD27/'Indicator Data'!$BB27*100000)</f>
        <v>0.16872226627748063</v>
      </c>
      <c r="AC25" s="127">
        <f t="shared" si="10"/>
        <v>4.0999999999999996</v>
      </c>
      <c r="AD25" s="52">
        <f t="shared" si="11"/>
        <v>5.5</v>
      </c>
      <c r="AE25" s="12" t="str">
        <f>IF('Indicator Data'!V27="No data","x",ROUND(IF('Indicator Data'!V27&gt;AE$140,10,IF('Indicator Data'!V27&lt;AE$139,0,10-(AE$140-'Indicator Data'!V27)/(AE$140-AE$139)*10)),1))</f>
        <v>x</v>
      </c>
      <c r="AF25" s="12" t="str">
        <f>IF('Indicator Data'!W27="No data","x",ROUND(IF('Indicator Data'!W27&gt;AF$140,10,IF('Indicator Data'!W27&lt;AF$139,0,10-(AF$140-'Indicator Data'!W27)/(AF$140-AF$139)*10)),1))</f>
        <v>x</v>
      </c>
      <c r="AG25" s="52" t="str">
        <f t="shared" si="12"/>
        <v>x</v>
      </c>
      <c r="AH25" s="12" t="str">
        <f>IF('Indicator Data'!AP27="No data","x",ROUND(IF('Indicator Data'!AP27&gt;AH$140,10,IF('Indicator Data'!AP27&lt;AH$139,0,10-(AH$140-'Indicator Data'!AP27)/(AH$140-AH$139)*10)),1))</f>
        <v>x</v>
      </c>
      <c r="AI25" s="12">
        <f>IF('Indicator Data'!AQ27="No data","x",ROUND(IF('Indicator Data'!AQ27&gt;AI$140,10,IF('Indicator Data'!AQ27&lt;AI$139,0,10-(AI$140-'Indicator Data'!AQ27)/(AI$140-AI$139)*10)),1))</f>
        <v>1.7</v>
      </c>
      <c r="AJ25" s="52">
        <f t="shared" si="13"/>
        <v>1.7</v>
      </c>
      <c r="AK25" s="35">
        <f>'Indicator Data'!AK27+'Indicator Data'!AJ27*0.5+'Indicator Data'!AI27*0.25</f>
        <v>0</v>
      </c>
      <c r="AL25" s="42">
        <f>AK25/'Indicator Data'!BB27</f>
        <v>0</v>
      </c>
      <c r="AM25" s="52">
        <f t="shared" si="14"/>
        <v>0</v>
      </c>
      <c r="AN25" s="42" t="str">
        <f>IF('Indicator Data'!AL27="No data","x",'Indicator Data'!AL27/'Indicator Data'!BB27)</f>
        <v>x</v>
      </c>
      <c r="AO25" s="12" t="str">
        <f t="shared" si="15"/>
        <v>x</v>
      </c>
      <c r="AP25" s="52" t="str">
        <f t="shared" si="16"/>
        <v>x</v>
      </c>
      <c r="AQ25" s="36">
        <f t="shared" si="17"/>
        <v>2.7</v>
      </c>
      <c r="AR25" s="55">
        <f t="shared" si="18"/>
        <v>1.4</v>
      </c>
      <c r="AU25" s="11">
        <v>2.8</v>
      </c>
    </row>
    <row r="26" spans="1:47" s="11" customFormat="1" x14ac:dyDescent="0.25">
      <c r="A26" s="11" t="s">
        <v>351</v>
      </c>
      <c r="B26" s="30" t="s">
        <v>6</v>
      </c>
      <c r="C26" s="30" t="s">
        <v>474</v>
      </c>
      <c r="D26" s="12">
        <f>ROUND(IF('Indicator Data'!O28="No data",IF((0.1284*LN('Indicator Data'!BA28)-0.4735)&gt;D$140,0,IF((0.1284*LN('Indicator Data'!BA28)-0.4735)&lt;D$139,10,(D$140-(0.1284*LN('Indicator Data'!BA28)-0.4735))/(D$140-D$139)*10)),IF('Indicator Data'!O28&gt;D$140,0,IF('Indicator Data'!O28&lt;D$139,10,(D$140-'Indicator Data'!O28)/(D$140-D$139)*10))),1)</f>
        <v>7.7</v>
      </c>
      <c r="E26" s="12">
        <f>IF('Indicator Data'!P28="No data","x",ROUND(IF('Indicator Data'!P28&gt;E$140,10,IF('Indicator Data'!P28&lt;E$139,0,10-(E$140-'Indicator Data'!P28)/(E$140-E$139)*10)),1))</f>
        <v>1</v>
      </c>
      <c r="F26" s="52">
        <f t="shared" si="0"/>
        <v>5.2</v>
      </c>
      <c r="G26" s="12">
        <f>IF('Indicator Data'!AG28="No data","x",ROUND(IF('Indicator Data'!AG28&gt;G$140,10,IF('Indicator Data'!AG28&lt;G$139,0,10-(G$140-'Indicator Data'!AG28)/(G$140-G$139)*10)),1))</f>
        <v>8.5</v>
      </c>
      <c r="H26" s="12">
        <f>IF('Indicator Data'!AH28="No data","x",ROUND(IF('Indicator Data'!AH28&gt;H$140,10,IF('Indicator Data'!AH28&lt;H$139,0,10-(H$140-'Indicator Data'!AH28)/(H$140-H$139)*10)),1))</f>
        <v>5.6</v>
      </c>
      <c r="I26" s="52">
        <f t="shared" si="1"/>
        <v>7.1</v>
      </c>
      <c r="J26" s="35">
        <f>SUM('Indicator Data'!R28,SUM('Indicator Data'!S28:T28)*1000000)</f>
        <v>232027395</v>
      </c>
      <c r="K26" s="35">
        <f>J26/'Indicator Data'!BD28</f>
        <v>116.75761866733895</v>
      </c>
      <c r="L26" s="12">
        <f t="shared" si="2"/>
        <v>2.2999999999999998</v>
      </c>
      <c r="M26" s="12">
        <f>IF('Indicator Data'!U28="No data","x",ROUND(IF('Indicator Data'!U28&gt;M$140,10,IF('Indicator Data'!U28&lt;M$139,0,10-(M$140-'Indicator Data'!U28)/(M$140-M$139)*10)),1))</f>
        <v>8.1</v>
      </c>
      <c r="N26" s="125">
        <f>'Indicator Data'!Q28/'Indicator Data'!BD28*1000000</f>
        <v>90.925686584148409</v>
      </c>
      <c r="O26" s="12">
        <f t="shared" si="3"/>
        <v>9.1</v>
      </c>
      <c r="P26" s="52">
        <f t="shared" si="4"/>
        <v>6.5</v>
      </c>
      <c r="Q26" s="45">
        <f t="shared" si="5"/>
        <v>6</v>
      </c>
      <c r="R26" s="35">
        <f>IF(AND('Indicator Data'!AM28="No data",'Indicator Data'!AN28="No data"),0,SUM('Indicator Data'!AM28:AO28))</f>
        <v>0</v>
      </c>
      <c r="S26" s="12">
        <f t="shared" si="6"/>
        <v>0</v>
      </c>
      <c r="T26" s="41">
        <f>R26/'Indicator Data'!$BB28</f>
        <v>0</v>
      </c>
      <c r="U26" s="12">
        <f t="shared" si="7"/>
        <v>0</v>
      </c>
      <c r="V26" s="13">
        <f t="shared" si="8"/>
        <v>0</v>
      </c>
      <c r="W26" s="12">
        <f>IF('Indicator Data'!AB28="No data","x",ROUND(IF('Indicator Data'!AB28&gt;W$140,10,IF('Indicator Data'!AB28&lt;W$139,0,10-(W$140-'Indicator Data'!AB28)/(W$140-W$139)*10)),1))</f>
        <v>0.4</v>
      </c>
      <c r="X26" s="12">
        <f>IF('Indicator Data'!AA28="No data","x",ROUND(IF('Indicator Data'!AA28&gt;X$140,10,IF('Indicator Data'!AA28&lt;X$139,0,10-(X$140-'Indicator Data'!AA28)/(X$140-X$139)*10)),1))</f>
        <v>2.2999999999999998</v>
      </c>
      <c r="Y26" s="12">
        <f>IF('Indicator Data'!AF28="No data","x",ROUND(IF('Indicator Data'!AF28&gt;Y$140,10,IF('Indicator Data'!AF28&lt;Y$139,0,10-(Y$140-'Indicator Data'!AF28)/(Y$140-Y$139)*10)),1))</f>
        <v>8.1</v>
      </c>
      <c r="Z26" s="129">
        <f>IF('Indicator Data'!AC28="No data","x",'Indicator Data'!AC28/'Indicator Data'!$BB28*100000)</f>
        <v>0</v>
      </c>
      <c r="AA26" s="127">
        <f t="shared" si="9"/>
        <v>0</v>
      </c>
      <c r="AB26" s="129" t="str">
        <f>IF('Indicator Data'!AD28="No data","x",'Indicator Data'!AD28/'Indicator Data'!$BB28*100000)</f>
        <v>x</v>
      </c>
      <c r="AC26" s="127" t="str">
        <f t="shared" si="10"/>
        <v>x</v>
      </c>
      <c r="AD26" s="52">
        <f t="shared" si="11"/>
        <v>2.7</v>
      </c>
      <c r="AE26" s="12" t="str">
        <f>IF('Indicator Data'!V28="No data","x",ROUND(IF('Indicator Data'!V28&gt;AE$140,10,IF('Indicator Data'!V28&lt;AE$139,0,10-(AE$140-'Indicator Data'!V28)/(AE$140-AE$139)*10)),1))</f>
        <v>x</v>
      </c>
      <c r="AF26" s="12">
        <f>IF('Indicator Data'!W28="No data","x",ROUND(IF('Indicator Data'!W28&gt;AF$140,10,IF('Indicator Data'!W28&lt;AF$139,0,10-(AF$140-'Indicator Data'!W28)/(AF$140-AF$139)*10)),1))</f>
        <v>3.2</v>
      </c>
      <c r="AG26" s="52">
        <f t="shared" si="12"/>
        <v>3.2</v>
      </c>
      <c r="AH26" s="12">
        <f>IF('Indicator Data'!AP28="No data","x",ROUND(IF('Indicator Data'!AP28&gt;AH$140,10,IF('Indicator Data'!AP28&lt;AH$139,0,10-(AH$140-'Indicator Data'!AP28)/(AH$140-AH$139)*10)),1))</f>
        <v>3.4</v>
      </c>
      <c r="AI26" s="12">
        <f>IF('Indicator Data'!AQ28="No data","x",ROUND(IF('Indicator Data'!AQ28&gt;AI$140,10,IF('Indicator Data'!AQ28&lt;AI$139,0,10-(AI$140-'Indicator Data'!AQ28)/(AI$140-AI$139)*10)),1))</f>
        <v>1.1000000000000001</v>
      </c>
      <c r="AJ26" s="52">
        <f t="shared" si="13"/>
        <v>2.2999999999999998</v>
      </c>
      <c r="AK26" s="35">
        <f>'Indicator Data'!AK28+'Indicator Data'!AJ28*0.5+'Indicator Data'!AI28*0.25</f>
        <v>393.96678436659175</v>
      </c>
      <c r="AL26" s="42">
        <f>AK26/'Indicator Data'!BB28</f>
        <v>1.587615492107966E-2</v>
      </c>
      <c r="AM26" s="52">
        <f t="shared" si="14"/>
        <v>1.6</v>
      </c>
      <c r="AN26" s="42" t="str">
        <f>IF('Indicator Data'!AL28="No data","x",'Indicator Data'!AL28/'Indicator Data'!BB28)</f>
        <v>x</v>
      </c>
      <c r="AO26" s="12" t="str">
        <f t="shared" si="15"/>
        <v>x</v>
      </c>
      <c r="AP26" s="52" t="str">
        <f t="shared" si="16"/>
        <v>x</v>
      </c>
      <c r="AQ26" s="36">
        <f t="shared" si="17"/>
        <v>2.5</v>
      </c>
      <c r="AR26" s="55">
        <f t="shared" si="18"/>
        <v>1.3</v>
      </c>
      <c r="AU26" s="11">
        <v>1.7</v>
      </c>
    </row>
    <row r="27" spans="1:47" s="11" customFormat="1" x14ac:dyDescent="0.25">
      <c r="A27" s="11" t="s">
        <v>740</v>
      </c>
      <c r="B27" s="30" t="s">
        <v>6</v>
      </c>
      <c r="C27" s="30" t="s">
        <v>478</v>
      </c>
      <c r="D27" s="12">
        <f>ROUND(IF('Indicator Data'!O29="No data",IF((0.1284*LN('Indicator Data'!BA29)-0.4735)&gt;D$140,0,IF((0.1284*LN('Indicator Data'!BA29)-0.4735)&lt;D$139,10,(D$140-(0.1284*LN('Indicator Data'!BA29)-0.4735))/(D$140-D$139)*10)),IF('Indicator Data'!O29&gt;D$140,0,IF('Indicator Data'!O29&lt;D$139,10,(D$140-'Indicator Data'!O29)/(D$140-D$139)*10))),1)</f>
        <v>7.7</v>
      </c>
      <c r="E27" s="12">
        <f>IF('Indicator Data'!P29="No data","x",ROUND(IF('Indicator Data'!P29&gt;E$140,10,IF('Indicator Data'!P29&lt;E$139,0,10-(E$140-'Indicator Data'!P29)/(E$140-E$139)*10)),1))</f>
        <v>10</v>
      </c>
      <c r="F27" s="52">
        <f t="shared" si="0"/>
        <v>9.1999999999999993</v>
      </c>
      <c r="G27" s="12">
        <f>IF('Indicator Data'!AG29="No data","x",ROUND(IF('Indicator Data'!AG29&gt;G$140,10,IF('Indicator Data'!AG29&lt;G$139,0,10-(G$140-'Indicator Data'!AG29)/(G$140-G$139)*10)),1))</f>
        <v>8.5</v>
      </c>
      <c r="H27" s="12">
        <f>IF('Indicator Data'!AH29="No data","x",ROUND(IF('Indicator Data'!AH29&gt;H$140,10,IF('Indicator Data'!AH29&lt;H$139,0,10-(H$140-'Indicator Data'!AH29)/(H$140-H$139)*10)),1))</f>
        <v>5.6</v>
      </c>
      <c r="I27" s="52">
        <f t="shared" si="1"/>
        <v>7.1</v>
      </c>
      <c r="J27" s="35">
        <f>SUM('Indicator Data'!R29,SUM('Indicator Data'!S29:T29)*1000000)</f>
        <v>232027395</v>
      </c>
      <c r="K27" s="35">
        <f>J27/'Indicator Data'!BD29</f>
        <v>116.75761866733895</v>
      </c>
      <c r="L27" s="12">
        <f t="shared" si="2"/>
        <v>2.2999999999999998</v>
      </c>
      <c r="M27" s="12">
        <f>IF('Indicator Data'!U29="No data","x",ROUND(IF('Indicator Data'!U29&gt;M$140,10,IF('Indicator Data'!U29&lt;M$139,0,10-(M$140-'Indicator Data'!U29)/(M$140-M$139)*10)),1))</f>
        <v>8.1</v>
      </c>
      <c r="N27" s="125">
        <f>'Indicator Data'!Q29/'Indicator Data'!BD29*1000000</f>
        <v>90.925686584148409</v>
      </c>
      <c r="O27" s="12">
        <f t="shared" si="3"/>
        <v>9.1</v>
      </c>
      <c r="P27" s="52">
        <f t="shared" si="4"/>
        <v>6.5</v>
      </c>
      <c r="Q27" s="45">
        <f t="shared" si="5"/>
        <v>8</v>
      </c>
      <c r="R27" s="35">
        <f>IF(AND('Indicator Data'!AM29="No data",'Indicator Data'!AN29="No data"),0,SUM('Indicator Data'!AM29:AO29))</f>
        <v>0</v>
      </c>
      <c r="S27" s="12">
        <f t="shared" si="6"/>
        <v>0</v>
      </c>
      <c r="T27" s="41">
        <f>R27/'Indicator Data'!$BB29</f>
        <v>0</v>
      </c>
      <c r="U27" s="12">
        <f t="shared" si="7"/>
        <v>0</v>
      </c>
      <c r="V27" s="13">
        <f t="shared" si="8"/>
        <v>0</v>
      </c>
      <c r="W27" s="12">
        <f>IF('Indicator Data'!AB29="No data","x",ROUND(IF('Indicator Data'!AB29&gt;W$140,10,IF('Indicator Data'!AB29&lt;W$139,0,10-(W$140-'Indicator Data'!AB29)/(W$140-W$139)*10)),1))</f>
        <v>3.2</v>
      </c>
      <c r="X27" s="12">
        <f>IF('Indicator Data'!AA29="No data","x",ROUND(IF('Indicator Data'!AA29&gt;X$140,10,IF('Indicator Data'!AA29&lt;X$139,0,10-(X$140-'Indicator Data'!AA29)/(X$140-X$139)*10)),1))</f>
        <v>2.2999999999999998</v>
      </c>
      <c r="Y27" s="12">
        <f>IF('Indicator Data'!AF29="No data","x",ROUND(IF('Indicator Data'!AF29&gt;Y$140,10,IF('Indicator Data'!AF29&lt;Y$139,0,10-(Y$140-'Indicator Data'!AF29)/(Y$140-Y$139)*10)),1))</f>
        <v>8.1</v>
      </c>
      <c r="Z27" s="129">
        <f>IF('Indicator Data'!AC29="No data","x",'Indicator Data'!AC29/'Indicator Data'!$BB29*100000)</f>
        <v>0</v>
      </c>
      <c r="AA27" s="127">
        <f t="shared" si="9"/>
        <v>0</v>
      </c>
      <c r="AB27" s="129" t="str">
        <f>IF('Indicator Data'!AD29="No data","x",'Indicator Data'!AD29/'Indicator Data'!$BB29*100000)</f>
        <v>x</v>
      </c>
      <c r="AC27" s="127" t="str">
        <f t="shared" si="10"/>
        <v>x</v>
      </c>
      <c r="AD27" s="52">
        <f t="shared" si="11"/>
        <v>3.4</v>
      </c>
      <c r="AE27" s="12" t="str">
        <f>IF('Indicator Data'!V29="No data","x",ROUND(IF('Indicator Data'!V29&gt;AE$140,10,IF('Indicator Data'!V29&lt;AE$139,0,10-(AE$140-'Indicator Data'!V29)/(AE$140-AE$139)*10)),1))</f>
        <v>x</v>
      </c>
      <c r="AF27" s="12">
        <f>IF('Indicator Data'!W29="No data","x",ROUND(IF('Indicator Data'!W29&gt;AF$140,10,IF('Indicator Data'!W29&lt;AF$139,0,10-(AF$140-'Indicator Data'!W29)/(AF$140-AF$139)*10)),1))</f>
        <v>6.6</v>
      </c>
      <c r="AG27" s="52">
        <f t="shared" si="12"/>
        <v>6.6</v>
      </c>
      <c r="AH27" s="12">
        <f>IF('Indicator Data'!AP29="No data","x",ROUND(IF('Indicator Data'!AP29&gt;AH$140,10,IF('Indicator Data'!AP29&lt;AH$139,0,10-(AH$140-'Indicator Data'!AP29)/(AH$140-AH$139)*10)),1))</f>
        <v>8.9</v>
      </c>
      <c r="AI27" s="12">
        <f>IF('Indicator Data'!AQ29="No data","x",ROUND(IF('Indicator Data'!AQ29&gt;AI$140,10,IF('Indicator Data'!AQ29&lt;AI$139,0,10-(AI$140-'Indicator Data'!AQ29)/(AI$140-AI$139)*10)),1))</f>
        <v>2.6</v>
      </c>
      <c r="AJ27" s="52">
        <f t="shared" si="13"/>
        <v>5.8</v>
      </c>
      <c r="AK27" s="35">
        <f>'Indicator Data'!AK29+'Indicator Data'!AJ29*0.5+'Indicator Data'!AI29*0.25</f>
        <v>3578.8504707745401</v>
      </c>
      <c r="AL27" s="42">
        <f>AK27/'Indicator Data'!BB29</f>
        <v>1.587615492107966E-2</v>
      </c>
      <c r="AM27" s="52">
        <f t="shared" si="14"/>
        <v>1.6</v>
      </c>
      <c r="AN27" s="42">
        <f>IF('Indicator Data'!AL29="No data","x",'Indicator Data'!AL29/'Indicator Data'!BB29)</f>
        <v>0.13993372459775621</v>
      </c>
      <c r="AO27" s="12">
        <f t="shared" si="15"/>
        <v>7</v>
      </c>
      <c r="AP27" s="52">
        <f t="shared" si="16"/>
        <v>7</v>
      </c>
      <c r="AQ27" s="36">
        <f t="shared" si="17"/>
        <v>5.2</v>
      </c>
      <c r="AR27" s="55">
        <f t="shared" si="18"/>
        <v>3</v>
      </c>
      <c r="AU27" s="11">
        <v>4.2</v>
      </c>
    </row>
    <row r="28" spans="1:47" s="11" customFormat="1" x14ac:dyDescent="0.25">
      <c r="A28" s="11" t="s">
        <v>741</v>
      </c>
      <c r="B28" s="30" t="s">
        <v>6</v>
      </c>
      <c r="C28" s="30" t="s">
        <v>479</v>
      </c>
      <c r="D28" s="12">
        <f>ROUND(IF('Indicator Data'!O30="No data",IF((0.1284*LN('Indicator Data'!BA30)-0.4735)&gt;D$140,0,IF((0.1284*LN('Indicator Data'!BA30)-0.4735)&lt;D$139,10,(D$140-(0.1284*LN('Indicator Data'!BA30)-0.4735))/(D$140-D$139)*10)),IF('Indicator Data'!O30&gt;D$140,0,IF('Indicator Data'!O30&lt;D$139,10,(D$140-'Indicator Data'!O30)/(D$140-D$139)*10))),1)</f>
        <v>7.7</v>
      </c>
      <c r="E28" s="12">
        <f>IF('Indicator Data'!P30="No data","x",ROUND(IF('Indicator Data'!P30&gt;E$140,10,IF('Indicator Data'!P30&lt;E$139,0,10-(E$140-'Indicator Data'!P30)/(E$140-E$139)*10)),1))</f>
        <v>4.3</v>
      </c>
      <c r="F28" s="52">
        <f t="shared" si="0"/>
        <v>6.3</v>
      </c>
      <c r="G28" s="12">
        <f>IF('Indicator Data'!AG30="No data","x",ROUND(IF('Indicator Data'!AG30&gt;G$140,10,IF('Indicator Data'!AG30&lt;G$139,0,10-(G$140-'Indicator Data'!AG30)/(G$140-G$139)*10)),1))</f>
        <v>8.5</v>
      </c>
      <c r="H28" s="12">
        <f>IF('Indicator Data'!AH30="No data","x",ROUND(IF('Indicator Data'!AH30&gt;H$140,10,IF('Indicator Data'!AH30&lt;H$139,0,10-(H$140-'Indicator Data'!AH30)/(H$140-H$139)*10)),1))</f>
        <v>5.6</v>
      </c>
      <c r="I28" s="52">
        <f t="shared" si="1"/>
        <v>7.1</v>
      </c>
      <c r="J28" s="35">
        <f>SUM('Indicator Data'!R30,SUM('Indicator Data'!S30:T30)*1000000)</f>
        <v>232027395</v>
      </c>
      <c r="K28" s="35">
        <f>J28/'Indicator Data'!BD30</f>
        <v>116.75761866733895</v>
      </c>
      <c r="L28" s="12">
        <f t="shared" si="2"/>
        <v>2.2999999999999998</v>
      </c>
      <c r="M28" s="12">
        <f>IF('Indicator Data'!U30="No data","x",ROUND(IF('Indicator Data'!U30&gt;M$140,10,IF('Indicator Data'!U30&lt;M$139,0,10-(M$140-'Indicator Data'!U30)/(M$140-M$139)*10)),1))</f>
        <v>8.1</v>
      </c>
      <c r="N28" s="125">
        <f>'Indicator Data'!Q30/'Indicator Data'!BD30*1000000</f>
        <v>90.925686584148409</v>
      </c>
      <c r="O28" s="12">
        <f t="shared" si="3"/>
        <v>9.1</v>
      </c>
      <c r="P28" s="52">
        <f t="shared" si="4"/>
        <v>6.5</v>
      </c>
      <c r="Q28" s="45">
        <f t="shared" si="5"/>
        <v>6.6</v>
      </c>
      <c r="R28" s="35">
        <f>IF(AND('Indicator Data'!AM30="No data",'Indicator Data'!AN30="No data"),0,SUM('Indicator Data'!AM30:AO30))</f>
        <v>0</v>
      </c>
      <c r="S28" s="12">
        <f t="shared" si="6"/>
        <v>0</v>
      </c>
      <c r="T28" s="41">
        <f>R28/'Indicator Data'!$BB30</f>
        <v>0</v>
      </c>
      <c r="U28" s="12">
        <f t="shared" si="7"/>
        <v>0</v>
      </c>
      <c r="V28" s="13">
        <f t="shared" si="8"/>
        <v>0</v>
      </c>
      <c r="W28" s="12">
        <f>IF('Indicator Data'!AB30="No data","x",ROUND(IF('Indicator Data'!AB30&gt;W$140,10,IF('Indicator Data'!AB30&lt;W$139,0,10-(W$140-'Indicator Data'!AB30)/(W$140-W$139)*10)),1))</f>
        <v>3.8</v>
      </c>
      <c r="X28" s="12">
        <f>IF('Indicator Data'!AA30="No data","x",ROUND(IF('Indicator Data'!AA30&gt;X$140,10,IF('Indicator Data'!AA30&lt;X$139,0,10-(X$140-'Indicator Data'!AA30)/(X$140-X$139)*10)),1))</f>
        <v>2.2999999999999998</v>
      </c>
      <c r="Y28" s="12">
        <f>IF('Indicator Data'!AF30="No data","x",ROUND(IF('Indicator Data'!AF30&gt;Y$140,10,IF('Indicator Data'!AF30&lt;Y$139,0,10-(Y$140-'Indicator Data'!AF30)/(Y$140-Y$139)*10)),1))</f>
        <v>8.1</v>
      </c>
      <c r="Z28" s="129">
        <f>IF('Indicator Data'!AC30="No data","x",'Indicator Data'!AC30/'Indicator Data'!$BB30*100000)</f>
        <v>0</v>
      </c>
      <c r="AA28" s="127">
        <f t="shared" si="9"/>
        <v>0</v>
      </c>
      <c r="AB28" s="129" t="str">
        <f>IF('Indicator Data'!AD30="No data","x",'Indicator Data'!AD30/'Indicator Data'!$BB30*100000)</f>
        <v>x</v>
      </c>
      <c r="AC28" s="127" t="str">
        <f t="shared" si="10"/>
        <v>x</v>
      </c>
      <c r="AD28" s="52">
        <f t="shared" si="11"/>
        <v>3.6</v>
      </c>
      <c r="AE28" s="12">
        <f>IF('Indicator Data'!V30="No data","x",ROUND(IF('Indicator Data'!V30&gt;AE$140,10,IF('Indicator Data'!V30&lt;AE$139,0,10-(AE$140-'Indicator Data'!V30)/(AE$140-AE$139)*10)),1))</f>
        <v>0.7</v>
      </c>
      <c r="AF28" s="12">
        <f>IF('Indicator Data'!W30="No data","x",ROUND(IF('Indicator Data'!W30&gt;AF$140,10,IF('Indicator Data'!W30&lt;AF$139,0,10-(AF$140-'Indicator Data'!W30)/(AF$140-AF$139)*10)),1))</f>
        <v>5.4</v>
      </c>
      <c r="AG28" s="52">
        <f t="shared" si="12"/>
        <v>3.1</v>
      </c>
      <c r="AH28" s="12">
        <f>IF('Indicator Data'!AP30="No data","x",ROUND(IF('Indicator Data'!AP30&gt;AH$140,10,IF('Indicator Data'!AP30&lt;AH$139,0,10-(AH$140-'Indicator Data'!AP30)/(AH$140-AH$139)*10)),1))</f>
        <v>4.5</v>
      </c>
      <c r="AI28" s="12">
        <f>IF('Indicator Data'!AQ30="No data","x",ROUND(IF('Indicator Data'!AQ30&gt;AI$140,10,IF('Indicator Data'!AQ30&lt;AI$139,0,10-(AI$140-'Indicator Data'!AQ30)/(AI$140-AI$139)*10)),1))</f>
        <v>5.3</v>
      </c>
      <c r="AJ28" s="52">
        <f t="shared" si="13"/>
        <v>4.9000000000000004</v>
      </c>
      <c r="AK28" s="35">
        <f>'Indicator Data'!AK30+'Indicator Data'!AJ30*0.5+'Indicator Data'!AI30*0.25</f>
        <v>11696.757138105439</v>
      </c>
      <c r="AL28" s="42">
        <f>AK28/'Indicator Data'!BB30</f>
        <v>1.587615492107966E-2</v>
      </c>
      <c r="AM28" s="52">
        <f t="shared" si="14"/>
        <v>1.6</v>
      </c>
      <c r="AN28" s="42">
        <f>IF('Indicator Data'!AL30="No data","x",'Indicator Data'!AL30/'Indicator Data'!BB30)</f>
        <v>8.1683705463182904E-2</v>
      </c>
      <c r="AO28" s="12">
        <f t="shared" si="15"/>
        <v>4.0999999999999996</v>
      </c>
      <c r="AP28" s="52">
        <f t="shared" si="16"/>
        <v>4.0999999999999996</v>
      </c>
      <c r="AQ28" s="36">
        <f t="shared" si="17"/>
        <v>3.5</v>
      </c>
      <c r="AR28" s="55">
        <f t="shared" si="18"/>
        <v>1.9</v>
      </c>
      <c r="AU28" s="11">
        <v>2.8</v>
      </c>
    </row>
    <row r="29" spans="1:47" s="11" customFormat="1" x14ac:dyDescent="0.25">
      <c r="A29" s="11" t="s">
        <v>742</v>
      </c>
      <c r="B29" s="30" t="s">
        <v>6</v>
      </c>
      <c r="C29" s="30" t="s">
        <v>476</v>
      </c>
      <c r="D29" s="12">
        <f>ROUND(IF('Indicator Data'!O31="No data",IF((0.1284*LN('Indicator Data'!BA31)-0.4735)&gt;D$140,0,IF((0.1284*LN('Indicator Data'!BA31)-0.4735)&lt;D$139,10,(D$140-(0.1284*LN('Indicator Data'!BA31)-0.4735))/(D$140-D$139)*10)),IF('Indicator Data'!O31&gt;D$140,0,IF('Indicator Data'!O31&lt;D$139,10,(D$140-'Indicator Data'!O31)/(D$140-D$139)*10))),1)</f>
        <v>7.7</v>
      </c>
      <c r="E29" s="12">
        <f>IF('Indicator Data'!P31="No data","x",ROUND(IF('Indicator Data'!P31&gt;E$140,10,IF('Indicator Data'!P31&lt;E$139,0,10-(E$140-'Indicator Data'!P31)/(E$140-E$139)*10)),1))</f>
        <v>9.1</v>
      </c>
      <c r="F29" s="52">
        <f t="shared" si="0"/>
        <v>8.5</v>
      </c>
      <c r="G29" s="12">
        <f>IF('Indicator Data'!AG31="No data","x",ROUND(IF('Indicator Data'!AG31&gt;G$140,10,IF('Indicator Data'!AG31&lt;G$139,0,10-(G$140-'Indicator Data'!AG31)/(G$140-G$139)*10)),1))</f>
        <v>8.5</v>
      </c>
      <c r="H29" s="12">
        <f>IF('Indicator Data'!AH31="No data","x",ROUND(IF('Indicator Data'!AH31&gt;H$140,10,IF('Indicator Data'!AH31&lt;H$139,0,10-(H$140-'Indicator Data'!AH31)/(H$140-H$139)*10)),1))</f>
        <v>5.6</v>
      </c>
      <c r="I29" s="52">
        <f t="shared" si="1"/>
        <v>7.1</v>
      </c>
      <c r="J29" s="35">
        <f>SUM('Indicator Data'!R31,SUM('Indicator Data'!S31:T31)*1000000)</f>
        <v>232027395</v>
      </c>
      <c r="K29" s="35">
        <f>J29/'Indicator Data'!BD31</f>
        <v>116.75761866733895</v>
      </c>
      <c r="L29" s="12">
        <f t="shared" si="2"/>
        <v>2.2999999999999998</v>
      </c>
      <c r="M29" s="12">
        <f>IF('Indicator Data'!U31="No data","x",ROUND(IF('Indicator Data'!U31&gt;M$140,10,IF('Indicator Data'!U31&lt;M$139,0,10-(M$140-'Indicator Data'!U31)/(M$140-M$139)*10)),1))</f>
        <v>8.1</v>
      </c>
      <c r="N29" s="125">
        <f>'Indicator Data'!Q31/'Indicator Data'!BD31*1000000</f>
        <v>90.925686584148409</v>
      </c>
      <c r="O29" s="12">
        <f t="shared" si="3"/>
        <v>9.1</v>
      </c>
      <c r="P29" s="52">
        <f t="shared" si="4"/>
        <v>6.5</v>
      </c>
      <c r="Q29" s="45">
        <f t="shared" si="5"/>
        <v>7.7</v>
      </c>
      <c r="R29" s="35">
        <f>IF(AND('Indicator Data'!AM31="No data",'Indicator Data'!AN31="No data"),0,SUM('Indicator Data'!AM31:AO31))</f>
        <v>0</v>
      </c>
      <c r="S29" s="12">
        <f t="shared" si="6"/>
        <v>0</v>
      </c>
      <c r="T29" s="41">
        <f>R29/'Indicator Data'!$BB31</f>
        <v>0</v>
      </c>
      <c r="U29" s="12">
        <f t="shared" si="7"/>
        <v>0</v>
      </c>
      <c r="V29" s="13">
        <f t="shared" si="8"/>
        <v>0</v>
      </c>
      <c r="W29" s="12">
        <f>IF('Indicator Data'!AB31="No data","x",ROUND(IF('Indicator Data'!AB31&gt;W$140,10,IF('Indicator Data'!AB31&lt;W$139,0,10-(W$140-'Indicator Data'!AB31)/(W$140-W$139)*10)),1))</f>
        <v>2.7</v>
      </c>
      <c r="X29" s="12">
        <f>IF('Indicator Data'!AA31="No data","x",ROUND(IF('Indicator Data'!AA31&gt;X$140,10,IF('Indicator Data'!AA31&lt;X$139,0,10-(X$140-'Indicator Data'!AA31)/(X$140-X$139)*10)),1))</f>
        <v>2.2999999999999998</v>
      </c>
      <c r="Y29" s="12">
        <f>IF('Indicator Data'!AF31="No data","x",ROUND(IF('Indicator Data'!AF31&gt;Y$140,10,IF('Indicator Data'!AF31&lt;Y$139,0,10-(Y$140-'Indicator Data'!AF31)/(Y$140-Y$139)*10)),1))</f>
        <v>8.1</v>
      </c>
      <c r="Z29" s="129">
        <f>IF('Indicator Data'!AC31="No data","x",'Indicator Data'!AC31/'Indicator Data'!$BB31*100000)</f>
        <v>0</v>
      </c>
      <c r="AA29" s="127">
        <f t="shared" si="9"/>
        <v>0</v>
      </c>
      <c r="AB29" s="129" t="str">
        <f>IF('Indicator Data'!AD31="No data","x",'Indicator Data'!AD31/'Indicator Data'!$BB31*100000)</f>
        <v>x</v>
      </c>
      <c r="AC29" s="127" t="str">
        <f t="shared" si="10"/>
        <v>x</v>
      </c>
      <c r="AD29" s="52">
        <f t="shared" si="11"/>
        <v>3.3</v>
      </c>
      <c r="AE29" s="12" t="str">
        <f>IF('Indicator Data'!V31="No data","x",ROUND(IF('Indicator Data'!V31&gt;AE$140,10,IF('Indicator Data'!V31&lt;AE$139,0,10-(AE$140-'Indicator Data'!V31)/(AE$140-AE$139)*10)),1))</f>
        <v>x</v>
      </c>
      <c r="AF29" s="12">
        <f>IF('Indicator Data'!W31="No data","x",ROUND(IF('Indicator Data'!W31&gt;AF$140,10,IF('Indicator Data'!W31&lt;AF$139,0,10-(AF$140-'Indicator Data'!W31)/(AF$140-AF$139)*10)),1))</f>
        <v>5.6</v>
      </c>
      <c r="AG29" s="52">
        <f t="shared" si="12"/>
        <v>5.6</v>
      </c>
      <c r="AH29" s="12">
        <f>IF('Indicator Data'!AP31="No data","x",ROUND(IF('Indicator Data'!AP31&gt;AH$140,10,IF('Indicator Data'!AP31&lt;AH$139,0,10-(AH$140-'Indicator Data'!AP31)/(AH$140-AH$139)*10)),1))</f>
        <v>5.5</v>
      </c>
      <c r="AI29" s="12">
        <f>IF('Indicator Data'!AQ31="No data","x",ROUND(IF('Indicator Data'!AQ31&gt;AI$140,10,IF('Indicator Data'!AQ31&lt;AI$139,0,10-(AI$140-'Indicator Data'!AQ31)/(AI$140-AI$139)*10)),1))</f>
        <v>3.9</v>
      </c>
      <c r="AJ29" s="52">
        <f t="shared" si="13"/>
        <v>4.7</v>
      </c>
      <c r="AK29" s="35">
        <f>'Indicator Data'!AK31+'Indicator Data'!AJ31*0.5+'Indicator Data'!AI31*0.25</f>
        <v>2102.9985460526136</v>
      </c>
      <c r="AL29" s="42">
        <f>AK29/'Indicator Data'!BB31</f>
        <v>1.587615492107966E-2</v>
      </c>
      <c r="AM29" s="52">
        <f t="shared" si="14"/>
        <v>1.6</v>
      </c>
      <c r="AN29" s="42">
        <f>IF('Indicator Data'!AL31="No data","x",'Indicator Data'!AL31/'Indicator Data'!BB31)</f>
        <v>5.0159776068380839E-2</v>
      </c>
      <c r="AO29" s="12">
        <f t="shared" si="15"/>
        <v>2.5</v>
      </c>
      <c r="AP29" s="52">
        <f t="shared" si="16"/>
        <v>2.5</v>
      </c>
      <c r="AQ29" s="36">
        <f t="shared" si="17"/>
        <v>3.7</v>
      </c>
      <c r="AR29" s="55">
        <f t="shared" si="18"/>
        <v>2</v>
      </c>
      <c r="AU29" s="11">
        <v>3.3</v>
      </c>
    </row>
    <row r="30" spans="1:47" s="11" customFormat="1" x14ac:dyDescent="0.25">
      <c r="A30" s="11" t="s">
        <v>744</v>
      </c>
      <c r="B30" s="30" t="s">
        <v>6</v>
      </c>
      <c r="C30" s="30" t="s">
        <v>747</v>
      </c>
      <c r="D30" s="12">
        <f>ROUND(IF('Indicator Data'!O32="No data",IF((0.1284*LN('Indicator Data'!BA32)-0.4735)&gt;D$140,0,IF((0.1284*LN('Indicator Data'!BA32)-0.4735)&lt;D$139,10,(D$140-(0.1284*LN('Indicator Data'!BA32)-0.4735))/(D$140-D$139)*10)),IF('Indicator Data'!O32&gt;D$140,0,IF('Indicator Data'!O32&lt;D$139,10,(D$140-'Indicator Data'!O32)/(D$140-D$139)*10))),1)</f>
        <v>7.7</v>
      </c>
      <c r="E30" s="12">
        <f>IF('Indicator Data'!P32="No data","x",ROUND(IF('Indicator Data'!P32&gt;E$140,10,IF('Indicator Data'!P32&lt;E$139,0,10-(E$140-'Indicator Data'!P32)/(E$140-E$139)*10)),1))</f>
        <v>2.4</v>
      </c>
      <c r="F30" s="52">
        <f t="shared" si="0"/>
        <v>5.7</v>
      </c>
      <c r="G30" s="12">
        <f>IF('Indicator Data'!AG32="No data","x",ROUND(IF('Indicator Data'!AG32&gt;G$140,10,IF('Indicator Data'!AG32&lt;G$139,0,10-(G$140-'Indicator Data'!AG32)/(G$140-G$139)*10)),1))</f>
        <v>8.5</v>
      </c>
      <c r="H30" s="12">
        <f>IF('Indicator Data'!AH32="No data","x",ROUND(IF('Indicator Data'!AH32&gt;H$140,10,IF('Indicator Data'!AH32&lt;H$139,0,10-(H$140-'Indicator Data'!AH32)/(H$140-H$139)*10)),1))</f>
        <v>5.6</v>
      </c>
      <c r="I30" s="52">
        <f t="shared" si="1"/>
        <v>7.1</v>
      </c>
      <c r="J30" s="35">
        <f>SUM('Indicator Data'!R32,SUM('Indicator Data'!S32:T32)*1000000)</f>
        <v>232027395</v>
      </c>
      <c r="K30" s="35">
        <f>J30/'Indicator Data'!BD32</f>
        <v>116.75761866733895</v>
      </c>
      <c r="L30" s="12">
        <f t="shared" si="2"/>
        <v>2.2999999999999998</v>
      </c>
      <c r="M30" s="12">
        <f>IF('Indicator Data'!U32="No data","x",ROUND(IF('Indicator Data'!U32&gt;M$140,10,IF('Indicator Data'!U32&lt;M$139,0,10-(M$140-'Indicator Data'!U32)/(M$140-M$139)*10)),1))</f>
        <v>8.1</v>
      </c>
      <c r="N30" s="125">
        <f>'Indicator Data'!Q32/'Indicator Data'!BD32*1000000</f>
        <v>90.925686584148409</v>
      </c>
      <c r="O30" s="12">
        <f t="shared" si="3"/>
        <v>9.1</v>
      </c>
      <c r="P30" s="52">
        <f t="shared" si="4"/>
        <v>6.5</v>
      </c>
      <c r="Q30" s="45">
        <f t="shared" si="5"/>
        <v>6.3</v>
      </c>
      <c r="R30" s="35">
        <f>IF(AND('Indicator Data'!AM32="No data",'Indicator Data'!AN32="No data"),0,SUM('Indicator Data'!AM32:AO32))</f>
        <v>0</v>
      </c>
      <c r="S30" s="12">
        <f t="shared" si="6"/>
        <v>0</v>
      </c>
      <c r="T30" s="41">
        <f>R30/'Indicator Data'!$BB32</f>
        <v>0</v>
      </c>
      <c r="U30" s="12">
        <f t="shared" si="7"/>
        <v>0</v>
      </c>
      <c r="V30" s="13">
        <f t="shared" si="8"/>
        <v>0</v>
      </c>
      <c r="W30" s="12">
        <f>IF('Indicator Data'!AB32="No data","x",ROUND(IF('Indicator Data'!AB32&gt;W$140,10,IF('Indicator Data'!AB32&lt;W$139,0,10-(W$140-'Indicator Data'!AB32)/(W$140-W$139)*10)),1))</f>
        <v>4</v>
      </c>
      <c r="X30" s="12">
        <f>IF('Indicator Data'!AA32="No data","x",ROUND(IF('Indicator Data'!AA32&gt;X$140,10,IF('Indicator Data'!AA32&lt;X$139,0,10-(X$140-'Indicator Data'!AA32)/(X$140-X$139)*10)),1))</f>
        <v>2.2999999999999998</v>
      </c>
      <c r="Y30" s="12">
        <f>IF('Indicator Data'!AF32="No data","x",ROUND(IF('Indicator Data'!AF32&gt;Y$140,10,IF('Indicator Data'!AF32&lt;Y$139,0,10-(Y$140-'Indicator Data'!AF32)/(Y$140-Y$139)*10)),1))</f>
        <v>8.1</v>
      </c>
      <c r="Z30" s="129">
        <f>IF('Indicator Data'!AC32="No data","x",'Indicator Data'!AC32/'Indicator Data'!$BB32*100000)</f>
        <v>0</v>
      </c>
      <c r="AA30" s="127">
        <f t="shared" si="9"/>
        <v>0</v>
      </c>
      <c r="AB30" s="129" t="str">
        <f>IF('Indicator Data'!AD32="No data","x",'Indicator Data'!AD32/'Indicator Data'!$BB32*100000)</f>
        <v>x</v>
      </c>
      <c r="AC30" s="127" t="str">
        <f t="shared" si="10"/>
        <v>x</v>
      </c>
      <c r="AD30" s="52">
        <f t="shared" si="11"/>
        <v>3.6</v>
      </c>
      <c r="AE30" s="12" t="str">
        <f>IF('Indicator Data'!V32="No data","x",ROUND(IF('Indicator Data'!V32&gt;AE$140,10,IF('Indicator Data'!V32&lt;AE$139,0,10-(AE$140-'Indicator Data'!V32)/(AE$140-AE$139)*10)),1))</f>
        <v>x</v>
      </c>
      <c r="AF30" s="12">
        <f>IF('Indicator Data'!W32="No data","x",ROUND(IF('Indicator Data'!W32&gt;AF$140,10,IF('Indicator Data'!W32&lt;AF$139,0,10-(AF$140-'Indicator Data'!W32)/(AF$140-AF$139)*10)),1))</f>
        <v>3.9</v>
      </c>
      <c r="AG30" s="52">
        <f t="shared" si="12"/>
        <v>3.9</v>
      </c>
      <c r="AH30" s="12">
        <f>IF('Indicator Data'!AP32="No data","x",ROUND(IF('Indicator Data'!AP32&gt;AH$140,10,IF('Indicator Data'!AP32&lt;AH$139,0,10-(AH$140-'Indicator Data'!AP32)/(AH$140-AH$139)*10)),1))</f>
        <v>4.8</v>
      </c>
      <c r="AI30" s="12">
        <f>IF('Indicator Data'!AQ32="No data","x",ROUND(IF('Indicator Data'!AQ32&gt;AI$140,10,IF('Indicator Data'!AQ32&lt;AI$139,0,10-(AI$140-'Indicator Data'!AQ32)/(AI$140-AI$139)*10)),1))</f>
        <v>0.9</v>
      </c>
      <c r="AJ30" s="52">
        <f t="shared" si="13"/>
        <v>2.9</v>
      </c>
      <c r="AK30" s="35">
        <f>'Indicator Data'!AK32+'Indicator Data'!AJ32*0.5+'Indicator Data'!AI32*0.25</f>
        <v>7803.1460198655732</v>
      </c>
      <c r="AL30" s="42">
        <f>AK30/'Indicator Data'!BB32</f>
        <v>1.5876154921079657E-2</v>
      </c>
      <c r="AM30" s="52">
        <f t="shared" si="14"/>
        <v>1.6</v>
      </c>
      <c r="AN30" s="42" t="str">
        <f>IF('Indicator Data'!AL32="No data","x",'Indicator Data'!AL32/'Indicator Data'!BB32)</f>
        <v>x</v>
      </c>
      <c r="AO30" s="12" t="str">
        <f t="shared" si="15"/>
        <v>x</v>
      </c>
      <c r="AP30" s="52" t="str">
        <f t="shared" si="16"/>
        <v>x</v>
      </c>
      <c r="AQ30" s="36">
        <f t="shared" si="17"/>
        <v>3</v>
      </c>
      <c r="AR30" s="55">
        <f t="shared" si="18"/>
        <v>1.6</v>
      </c>
      <c r="AU30" s="11">
        <v>1.9</v>
      </c>
    </row>
    <row r="31" spans="1:47" s="11" customFormat="1" x14ac:dyDescent="0.25">
      <c r="A31" s="11" t="s">
        <v>745</v>
      </c>
      <c r="B31" s="30" t="s">
        <v>6</v>
      </c>
      <c r="C31" s="30" t="s">
        <v>477</v>
      </c>
      <c r="D31" s="12">
        <f>ROUND(IF('Indicator Data'!O33="No data",IF((0.1284*LN('Indicator Data'!BA33)-0.4735)&gt;D$140,0,IF((0.1284*LN('Indicator Data'!BA33)-0.4735)&lt;D$139,10,(D$140-(0.1284*LN('Indicator Data'!BA33)-0.4735))/(D$140-D$139)*10)),IF('Indicator Data'!O33&gt;D$140,0,IF('Indicator Data'!O33&lt;D$139,10,(D$140-'Indicator Data'!O33)/(D$140-D$139)*10))),1)</f>
        <v>7.7</v>
      </c>
      <c r="E31" s="12">
        <f>IF('Indicator Data'!P33="No data","x",ROUND(IF('Indicator Data'!P33&gt;E$140,10,IF('Indicator Data'!P33&lt;E$139,0,10-(E$140-'Indicator Data'!P33)/(E$140-E$139)*10)),1))</f>
        <v>7.7</v>
      </c>
      <c r="F31" s="52">
        <f t="shared" si="0"/>
        <v>7.7</v>
      </c>
      <c r="G31" s="12">
        <f>IF('Indicator Data'!AG33="No data","x",ROUND(IF('Indicator Data'!AG33&gt;G$140,10,IF('Indicator Data'!AG33&lt;G$139,0,10-(G$140-'Indicator Data'!AG33)/(G$140-G$139)*10)),1))</f>
        <v>8.5</v>
      </c>
      <c r="H31" s="12">
        <f>IF('Indicator Data'!AH33="No data","x",ROUND(IF('Indicator Data'!AH33&gt;H$140,10,IF('Indicator Data'!AH33&lt;H$139,0,10-(H$140-'Indicator Data'!AH33)/(H$140-H$139)*10)),1))</f>
        <v>5.6</v>
      </c>
      <c r="I31" s="52">
        <f t="shared" si="1"/>
        <v>7.1</v>
      </c>
      <c r="J31" s="35">
        <f>SUM('Indicator Data'!R33,SUM('Indicator Data'!S33:T33)*1000000)</f>
        <v>232027395</v>
      </c>
      <c r="K31" s="35">
        <f>J31/'Indicator Data'!BD33</f>
        <v>116.75761866733895</v>
      </c>
      <c r="L31" s="12">
        <f t="shared" si="2"/>
        <v>2.2999999999999998</v>
      </c>
      <c r="M31" s="12">
        <f>IF('Indicator Data'!U33="No data","x",ROUND(IF('Indicator Data'!U33&gt;M$140,10,IF('Indicator Data'!U33&lt;M$139,0,10-(M$140-'Indicator Data'!U33)/(M$140-M$139)*10)),1))</f>
        <v>8.1</v>
      </c>
      <c r="N31" s="125">
        <f>'Indicator Data'!Q33/'Indicator Data'!BD33*1000000</f>
        <v>90.925686584148409</v>
      </c>
      <c r="O31" s="12">
        <f t="shared" si="3"/>
        <v>9.1</v>
      </c>
      <c r="P31" s="52">
        <f t="shared" si="4"/>
        <v>6.5</v>
      </c>
      <c r="Q31" s="45">
        <f t="shared" si="5"/>
        <v>7.3</v>
      </c>
      <c r="R31" s="35">
        <f>IF(AND('Indicator Data'!AM33="No data",'Indicator Data'!AN33="No data"),0,SUM('Indicator Data'!AM33:AO33))</f>
        <v>0</v>
      </c>
      <c r="S31" s="12">
        <f t="shared" si="6"/>
        <v>0</v>
      </c>
      <c r="T31" s="41">
        <f>R31/'Indicator Data'!$BB33</f>
        <v>0</v>
      </c>
      <c r="U31" s="12">
        <f t="shared" si="7"/>
        <v>0</v>
      </c>
      <c r="V31" s="13">
        <f t="shared" si="8"/>
        <v>0</v>
      </c>
      <c r="W31" s="12">
        <f>IF('Indicator Data'!AB33="No data","x",ROUND(IF('Indicator Data'!AB33&gt;W$140,10,IF('Indicator Data'!AB33&lt;W$139,0,10-(W$140-'Indicator Data'!AB33)/(W$140-W$139)*10)),1))</f>
        <v>1</v>
      </c>
      <c r="X31" s="12">
        <f>IF('Indicator Data'!AA33="No data","x",ROUND(IF('Indicator Data'!AA33&gt;X$140,10,IF('Indicator Data'!AA33&lt;X$139,0,10-(X$140-'Indicator Data'!AA33)/(X$140-X$139)*10)),1))</f>
        <v>2.2999999999999998</v>
      </c>
      <c r="Y31" s="12">
        <f>IF('Indicator Data'!AF33="No data","x",ROUND(IF('Indicator Data'!AF33&gt;Y$140,10,IF('Indicator Data'!AF33&lt;Y$139,0,10-(Y$140-'Indicator Data'!AF33)/(Y$140-Y$139)*10)),1))</f>
        <v>8.1</v>
      </c>
      <c r="Z31" s="129">
        <f>IF('Indicator Data'!AC33="No data","x",'Indicator Data'!AC33/'Indicator Data'!$BB33*100000)</f>
        <v>0</v>
      </c>
      <c r="AA31" s="127">
        <f t="shared" si="9"/>
        <v>0</v>
      </c>
      <c r="AB31" s="129" t="str">
        <f>IF('Indicator Data'!AD33="No data","x",'Indicator Data'!AD33/'Indicator Data'!$BB33*100000)</f>
        <v>x</v>
      </c>
      <c r="AC31" s="127" t="str">
        <f t="shared" si="10"/>
        <v>x</v>
      </c>
      <c r="AD31" s="52">
        <f t="shared" si="11"/>
        <v>2.9</v>
      </c>
      <c r="AE31" s="12">
        <f>IF('Indicator Data'!V33="No data","x",ROUND(IF('Indicator Data'!V33&gt;AE$140,10,IF('Indicator Data'!V33&lt;AE$139,0,10-(AE$140-'Indicator Data'!V33)/(AE$140-AE$139)*10)),1))</f>
        <v>0.3</v>
      </c>
      <c r="AF31" s="12">
        <f>IF('Indicator Data'!W33="No data","x",ROUND(IF('Indicator Data'!W33&gt;AF$140,10,IF('Indicator Data'!W33&lt;AF$139,0,10-(AF$140-'Indicator Data'!W33)/(AF$140-AF$139)*10)),1))</f>
        <v>4.8</v>
      </c>
      <c r="AG31" s="52">
        <f t="shared" si="12"/>
        <v>2.6</v>
      </c>
      <c r="AH31" s="12">
        <f>IF('Indicator Data'!AP33="No data","x",ROUND(IF('Indicator Data'!AP33&gt;AH$140,10,IF('Indicator Data'!AP33&lt;AH$139,0,10-(AH$140-'Indicator Data'!AP33)/(AH$140-AH$139)*10)),1))</f>
        <v>5.6</v>
      </c>
      <c r="AI31" s="12">
        <f>IF('Indicator Data'!AQ33="No data","x",ROUND(IF('Indicator Data'!AQ33&gt;AI$140,10,IF('Indicator Data'!AQ33&lt;AI$139,0,10-(AI$140-'Indicator Data'!AQ33)/(AI$140-AI$139)*10)),1))</f>
        <v>5</v>
      </c>
      <c r="AJ31" s="52">
        <f t="shared" si="13"/>
        <v>5.3</v>
      </c>
      <c r="AK31" s="35">
        <f>'Indicator Data'!AK33+'Indicator Data'!AJ33*0.5+'Indicator Data'!AI33*0.25</f>
        <v>3035.8065916990099</v>
      </c>
      <c r="AL31" s="42">
        <f>AK31/'Indicator Data'!BB33</f>
        <v>1.5876154921079657E-2</v>
      </c>
      <c r="AM31" s="52">
        <f t="shared" si="14"/>
        <v>1.6</v>
      </c>
      <c r="AN31" s="42">
        <f>IF('Indicator Data'!AL33="No data","x",'Indicator Data'!AL33/'Indicator Data'!BB33)</f>
        <v>5.0618665606794344E-2</v>
      </c>
      <c r="AO31" s="12">
        <f t="shared" si="15"/>
        <v>2.5</v>
      </c>
      <c r="AP31" s="52">
        <f t="shared" si="16"/>
        <v>2.5</v>
      </c>
      <c r="AQ31" s="36">
        <f t="shared" si="17"/>
        <v>3.1</v>
      </c>
      <c r="AR31" s="55">
        <f t="shared" si="18"/>
        <v>1.7</v>
      </c>
      <c r="AU31" s="11">
        <v>2.7</v>
      </c>
    </row>
    <row r="32" spans="1:47" s="11" customFormat="1" x14ac:dyDescent="0.25">
      <c r="A32" s="11" t="s">
        <v>746</v>
      </c>
      <c r="B32" s="30" t="s">
        <v>6</v>
      </c>
      <c r="C32" s="30" t="s">
        <v>748</v>
      </c>
      <c r="D32" s="12">
        <f>ROUND(IF('Indicator Data'!O34="No data",IF((0.1284*LN('Indicator Data'!BA34)-0.4735)&gt;D$140,0,IF((0.1284*LN('Indicator Data'!BA34)-0.4735)&lt;D$139,10,(D$140-(0.1284*LN('Indicator Data'!BA34)-0.4735))/(D$140-D$139)*10)),IF('Indicator Data'!O34&gt;D$140,0,IF('Indicator Data'!O34&lt;D$139,10,(D$140-'Indicator Data'!O34)/(D$140-D$139)*10))),1)</f>
        <v>7.7</v>
      </c>
      <c r="E32" s="12">
        <f>IF('Indicator Data'!P34="No data","x",ROUND(IF('Indicator Data'!P34&gt;E$140,10,IF('Indicator Data'!P34&lt;E$139,0,10-(E$140-'Indicator Data'!P34)/(E$140-E$139)*10)),1))</f>
        <v>10</v>
      </c>
      <c r="F32" s="52">
        <f t="shared" si="0"/>
        <v>9.1999999999999993</v>
      </c>
      <c r="G32" s="12">
        <f>IF('Indicator Data'!AG34="No data","x",ROUND(IF('Indicator Data'!AG34&gt;G$140,10,IF('Indicator Data'!AG34&lt;G$139,0,10-(G$140-'Indicator Data'!AG34)/(G$140-G$139)*10)),1))</f>
        <v>8.5</v>
      </c>
      <c r="H32" s="12">
        <f>IF('Indicator Data'!AH34="No data","x",ROUND(IF('Indicator Data'!AH34&gt;H$140,10,IF('Indicator Data'!AH34&lt;H$139,0,10-(H$140-'Indicator Data'!AH34)/(H$140-H$139)*10)),1))</f>
        <v>5.6</v>
      </c>
      <c r="I32" s="52">
        <f t="shared" si="1"/>
        <v>7.1</v>
      </c>
      <c r="J32" s="35">
        <f>SUM('Indicator Data'!R34,SUM('Indicator Data'!S34:T34)*1000000)</f>
        <v>232027395</v>
      </c>
      <c r="K32" s="35">
        <f>J32/'Indicator Data'!BD34</f>
        <v>116.75761866733895</v>
      </c>
      <c r="L32" s="12">
        <f t="shared" si="2"/>
        <v>2.2999999999999998</v>
      </c>
      <c r="M32" s="12">
        <f>IF('Indicator Data'!U34="No data","x",ROUND(IF('Indicator Data'!U34&gt;M$140,10,IF('Indicator Data'!U34&lt;M$139,0,10-(M$140-'Indicator Data'!U34)/(M$140-M$139)*10)),1))</f>
        <v>8.1</v>
      </c>
      <c r="N32" s="125">
        <f>'Indicator Data'!Q34/'Indicator Data'!BD34*1000000</f>
        <v>90.925686584148409</v>
      </c>
      <c r="O32" s="12">
        <f t="shared" si="3"/>
        <v>9.1</v>
      </c>
      <c r="P32" s="52">
        <f t="shared" si="4"/>
        <v>6.5</v>
      </c>
      <c r="Q32" s="45">
        <f t="shared" si="5"/>
        <v>8</v>
      </c>
      <c r="R32" s="35">
        <f>IF(AND('Indicator Data'!AM34="No data",'Indicator Data'!AN34="No data"),0,SUM('Indicator Data'!AM34:AO34))</f>
        <v>0</v>
      </c>
      <c r="S32" s="12">
        <f t="shared" si="6"/>
        <v>0</v>
      </c>
      <c r="T32" s="41">
        <f>R32/'Indicator Data'!$BB34</f>
        <v>0</v>
      </c>
      <c r="U32" s="12">
        <f t="shared" si="7"/>
        <v>0</v>
      </c>
      <c r="V32" s="13">
        <f t="shared" si="8"/>
        <v>0</v>
      </c>
      <c r="W32" s="12">
        <f>IF('Indicator Data'!AB34="No data","x",ROUND(IF('Indicator Data'!AB34&gt;W$140,10,IF('Indicator Data'!AB34&lt;W$139,0,10-(W$140-'Indicator Data'!AB34)/(W$140-W$139)*10)),1))</f>
        <v>3.5</v>
      </c>
      <c r="X32" s="12">
        <f>IF('Indicator Data'!AA34="No data","x",ROUND(IF('Indicator Data'!AA34&gt;X$140,10,IF('Indicator Data'!AA34&lt;X$139,0,10-(X$140-'Indicator Data'!AA34)/(X$140-X$139)*10)),1))</f>
        <v>2.2999999999999998</v>
      </c>
      <c r="Y32" s="12">
        <f>IF('Indicator Data'!AF34="No data","x",ROUND(IF('Indicator Data'!AF34&gt;Y$140,10,IF('Indicator Data'!AF34&lt;Y$139,0,10-(Y$140-'Indicator Data'!AF34)/(Y$140-Y$139)*10)),1))</f>
        <v>8.1</v>
      </c>
      <c r="Z32" s="129">
        <f>IF('Indicator Data'!AC34="No data","x",'Indicator Data'!AC34/'Indicator Data'!$BB34*100000)</f>
        <v>0</v>
      </c>
      <c r="AA32" s="127">
        <f t="shared" si="9"/>
        <v>0</v>
      </c>
      <c r="AB32" s="129" t="str">
        <f>IF('Indicator Data'!AD34="No data","x",'Indicator Data'!AD34/'Indicator Data'!$BB34*100000)</f>
        <v>x</v>
      </c>
      <c r="AC32" s="127" t="str">
        <f t="shared" si="10"/>
        <v>x</v>
      </c>
      <c r="AD32" s="52">
        <f t="shared" si="11"/>
        <v>3.5</v>
      </c>
      <c r="AE32" s="12">
        <f>IF('Indicator Data'!V34="No data","x",ROUND(IF('Indicator Data'!V34&gt;AE$140,10,IF('Indicator Data'!V34&lt;AE$139,0,10-(AE$140-'Indicator Data'!V34)/(AE$140-AE$139)*10)),1))</f>
        <v>0.2</v>
      </c>
      <c r="AF32" s="12">
        <f>IF('Indicator Data'!W34="No data","x",ROUND(IF('Indicator Data'!W34&gt;AF$140,10,IF('Indicator Data'!W34&lt;AF$139,0,10-(AF$140-'Indicator Data'!W34)/(AF$140-AF$139)*10)),1))</f>
        <v>6.5</v>
      </c>
      <c r="AG32" s="52">
        <f t="shared" si="12"/>
        <v>3.4</v>
      </c>
      <c r="AH32" s="12">
        <f>IF('Indicator Data'!AP34="No data","x",ROUND(IF('Indicator Data'!AP34&gt;AH$140,10,IF('Indicator Data'!AP34&lt;AH$139,0,10-(AH$140-'Indicator Data'!AP34)/(AH$140-AH$139)*10)),1))</f>
        <v>6.4</v>
      </c>
      <c r="AI32" s="12">
        <f>IF('Indicator Data'!AQ34="No data","x",ROUND(IF('Indicator Data'!AQ34&gt;AI$140,10,IF('Indicator Data'!AQ34&lt;AI$139,0,10-(AI$140-'Indicator Data'!AQ34)/(AI$140-AI$139)*10)),1))</f>
        <v>3.8</v>
      </c>
      <c r="AJ32" s="52">
        <f t="shared" si="13"/>
        <v>5.0999999999999996</v>
      </c>
      <c r="AK32" s="35">
        <f>'Indicator Data'!AK34+'Indicator Data'!AJ34*0.5+'Indicator Data'!AI34*0.25</f>
        <v>1642.2975329145254</v>
      </c>
      <c r="AL32" s="42">
        <f>AK32/'Indicator Data'!BB34</f>
        <v>1.5876154921079657E-2</v>
      </c>
      <c r="AM32" s="52">
        <f t="shared" si="14"/>
        <v>1.6</v>
      </c>
      <c r="AN32" s="42">
        <f>IF('Indicator Data'!AL34="No data","x",'Indicator Data'!AL34/'Indicator Data'!BB34)</f>
        <v>1.0118876798529434E-2</v>
      </c>
      <c r="AO32" s="12">
        <f t="shared" si="15"/>
        <v>0.5</v>
      </c>
      <c r="AP32" s="52">
        <f t="shared" si="16"/>
        <v>0.5</v>
      </c>
      <c r="AQ32" s="36">
        <f t="shared" si="17"/>
        <v>3</v>
      </c>
      <c r="AR32" s="55">
        <f t="shared" si="18"/>
        <v>1.6</v>
      </c>
      <c r="AU32" s="11">
        <v>2.8</v>
      </c>
    </row>
    <row r="33" spans="1:47" s="11" customFormat="1" x14ac:dyDescent="0.25">
      <c r="A33" s="11" t="s">
        <v>743</v>
      </c>
      <c r="B33" s="30" t="s">
        <v>6</v>
      </c>
      <c r="C33" s="30" t="s">
        <v>475</v>
      </c>
      <c r="D33" s="12">
        <f>ROUND(IF('Indicator Data'!O35="No data",IF((0.1284*LN('Indicator Data'!BA35)-0.4735)&gt;D$140,0,IF((0.1284*LN('Indicator Data'!BA35)-0.4735)&lt;D$139,10,(D$140-(0.1284*LN('Indicator Data'!BA35)-0.4735))/(D$140-D$139)*10)),IF('Indicator Data'!O35&gt;D$140,0,IF('Indicator Data'!O35&lt;D$139,10,(D$140-'Indicator Data'!O35)/(D$140-D$139)*10))),1)</f>
        <v>7.7</v>
      </c>
      <c r="E33" s="12">
        <f>IF('Indicator Data'!P35="No data","x",ROUND(IF('Indicator Data'!P35&gt;E$140,10,IF('Indicator Data'!P35&lt;E$139,0,10-(E$140-'Indicator Data'!P35)/(E$140-E$139)*10)),1))</f>
        <v>6.7</v>
      </c>
      <c r="F33" s="52">
        <f t="shared" si="0"/>
        <v>7.2</v>
      </c>
      <c r="G33" s="12">
        <f>IF('Indicator Data'!AG35="No data","x",ROUND(IF('Indicator Data'!AG35&gt;G$140,10,IF('Indicator Data'!AG35&lt;G$139,0,10-(G$140-'Indicator Data'!AG35)/(G$140-G$139)*10)),1))</f>
        <v>8.5</v>
      </c>
      <c r="H33" s="12">
        <f>IF('Indicator Data'!AH35="No data","x",ROUND(IF('Indicator Data'!AH35&gt;H$140,10,IF('Indicator Data'!AH35&lt;H$139,0,10-(H$140-'Indicator Data'!AH35)/(H$140-H$139)*10)),1))</f>
        <v>5.6</v>
      </c>
      <c r="I33" s="52">
        <f t="shared" si="1"/>
        <v>7.1</v>
      </c>
      <c r="J33" s="35">
        <f>SUM('Indicator Data'!R35,SUM('Indicator Data'!S35:T35)*1000000)</f>
        <v>232027395</v>
      </c>
      <c r="K33" s="35">
        <f>J33/'Indicator Data'!BD35</f>
        <v>116.75761866733895</v>
      </c>
      <c r="L33" s="12">
        <f t="shared" si="2"/>
        <v>2.2999999999999998</v>
      </c>
      <c r="M33" s="12">
        <f>IF('Indicator Data'!U35="No data","x",ROUND(IF('Indicator Data'!U35&gt;M$140,10,IF('Indicator Data'!U35&lt;M$139,0,10-(M$140-'Indicator Data'!U35)/(M$140-M$139)*10)),1))</f>
        <v>8.1</v>
      </c>
      <c r="N33" s="125">
        <f>'Indicator Data'!Q35/'Indicator Data'!BD35*1000000</f>
        <v>90.925686584148409</v>
      </c>
      <c r="O33" s="12">
        <f t="shared" si="3"/>
        <v>9.1</v>
      </c>
      <c r="P33" s="52">
        <f t="shared" si="4"/>
        <v>6.5</v>
      </c>
      <c r="Q33" s="45">
        <f t="shared" si="5"/>
        <v>7</v>
      </c>
      <c r="R33" s="35">
        <f>IF(AND('Indicator Data'!AM35="No data",'Indicator Data'!AN35="No data"),0,SUM('Indicator Data'!AM35:AO35))</f>
        <v>0</v>
      </c>
      <c r="S33" s="12">
        <f t="shared" si="6"/>
        <v>0</v>
      </c>
      <c r="T33" s="41">
        <f>R33/'Indicator Data'!$BB35</f>
        <v>0</v>
      </c>
      <c r="U33" s="12">
        <f t="shared" si="7"/>
        <v>0</v>
      </c>
      <c r="V33" s="13">
        <f t="shared" si="8"/>
        <v>0</v>
      </c>
      <c r="W33" s="12">
        <f>IF('Indicator Data'!AB35="No data","x",ROUND(IF('Indicator Data'!AB35&gt;W$140,10,IF('Indicator Data'!AB35&lt;W$139,0,10-(W$140-'Indicator Data'!AB35)/(W$140-W$139)*10)),1))</f>
        <v>0.4</v>
      </c>
      <c r="X33" s="12">
        <f>IF('Indicator Data'!AA35="No data","x",ROUND(IF('Indicator Data'!AA35&gt;X$140,10,IF('Indicator Data'!AA35&lt;X$139,0,10-(X$140-'Indicator Data'!AA35)/(X$140-X$139)*10)),1))</f>
        <v>2.2999999999999998</v>
      </c>
      <c r="Y33" s="12">
        <f>IF('Indicator Data'!AF35="No data","x",ROUND(IF('Indicator Data'!AF35&gt;Y$140,10,IF('Indicator Data'!AF35&lt;Y$139,0,10-(Y$140-'Indicator Data'!AF35)/(Y$140-Y$139)*10)),1))</f>
        <v>8.1</v>
      </c>
      <c r="Z33" s="129">
        <f>IF('Indicator Data'!AC35="No data","x",'Indicator Data'!AC35/'Indicator Data'!$BB35*100000)</f>
        <v>0</v>
      </c>
      <c r="AA33" s="127">
        <f t="shared" si="9"/>
        <v>0</v>
      </c>
      <c r="AB33" s="129" t="str">
        <f>IF('Indicator Data'!AD35="No data","x",'Indicator Data'!AD35/'Indicator Data'!$BB35*100000)</f>
        <v>x</v>
      </c>
      <c r="AC33" s="127" t="str">
        <f t="shared" si="10"/>
        <v>x</v>
      </c>
      <c r="AD33" s="52">
        <f t="shared" si="11"/>
        <v>2.7</v>
      </c>
      <c r="AE33" s="12" t="str">
        <f>IF('Indicator Data'!V35="No data","x",ROUND(IF('Indicator Data'!V35&gt;AE$140,10,IF('Indicator Data'!V35&lt;AE$139,0,10-(AE$140-'Indicator Data'!V35)/(AE$140-AE$139)*10)),1))</f>
        <v>x</v>
      </c>
      <c r="AF33" s="12">
        <f>IF('Indicator Data'!W35="No data","x",ROUND(IF('Indicator Data'!W35&gt;AF$140,10,IF('Indicator Data'!W35&lt;AF$139,0,10-(AF$140-'Indicator Data'!W35)/(AF$140-AF$139)*10)),1))</f>
        <v>4.2</v>
      </c>
      <c r="AG33" s="52">
        <f t="shared" si="12"/>
        <v>4.2</v>
      </c>
      <c r="AH33" s="12">
        <f>IF('Indicator Data'!AP35="No data","x",ROUND(IF('Indicator Data'!AP35&gt;AH$140,10,IF('Indicator Data'!AP35&lt;AH$139,0,10-(AH$140-'Indicator Data'!AP35)/(AH$140-AH$139)*10)),1))</f>
        <v>4.0999999999999996</v>
      </c>
      <c r="AI33" s="12">
        <f>IF('Indicator Data'!AQ35="No data","x",ROUND(IF('Indicator Data'!AQ35&gt;AI$140,10,IF('Indicator Data'!AQ35&lt;AI$139,0,10-(AI$140-'Indicator Data'!AQ35)/(AI$140-AI$139)*10)),1))</f>
        <v>2.2999999999999998</v>
      </c>
      <c r="AJ33" s="52">
        <f t="shared" si="13"/>
        <v>3.2</v>
      </c>
      <c r="AK33" s="35">
        <f>'Indicator Data'!AK35+'Indicator Data'!AJ35*0.5+'Indicator Data'!AI35*0.25</f>
        <v>1296.1769162217065</v>
      </c>
      <c r="AL33" s="42">
        <f>AK33/'Indicator Data'!BB35</f>
        <v>1.5876154921079657E-2</v>
      </c>
      <c r="AM33" s="52">
        <f t="shared" si="14"/>
        <v>1.6</v>
      </c>
      <c r="AN33" s="42">
        <f>IF('Indicator Data'!AL35="No data","x",'Indicator Data'!AL35/'Indicator Data'!BB35)</f>
        <v>3.1234276055509963E-2</v>
      </c>
      <c r="AO33" s="12">
        <f t="shared" si="15"/>
        <v>1.6</v>
      </c>
      <c r="AP33" s="52">
        <f t="shared" si="16"/>
        <v>1.6</v>
      </c>
      <c r="AQ33" s="36">
        <f t="shared" si="17"/>
        <v>2.7</v>
      </c>
      <c r="AR33" s="55">
        <f t="shared" si="18"/>
        <v>1.4</v>
      </c>
      <c r="AU33" s="11">
        <v>2.5</v>
      </c>
    </row>
    <row r="34" spans="1:47" s="11" customFormat="1" x14ac:dyDescent="0.25">
      <c r="A34" s="11" t="s">
        <v>360</v>
      </c>
      <c r="B34" s="30" t="s">
        <v>8</v>
      </c>
      <c r="C34" s="30" t="s">
        <v>488</v>
      </c>
      <c r="D34" s="12">
        <f>ROUND(IF('Indicator Data'!O36="No data",IF((0.1284*LN('Indicator Data'!BA36)-0.4735)&gt;D$140,0,IF((0.1284*LN('Indicator Data'!BA36)-0.4735)&lt;D$139,10,(D$140-(0.1284*LN('Indicator Data'!BA36)-0.4735))/(D$140-D$139)*10)),IF('Indicator Data'!O36&gt;D$140,0,IF('Indicator Data'!O36&lt;D$139,10,(D$140-'Indicator Data'!O36)/(D$140-D$139)*10))),1)</f>
        <v>7.8</v>
      </c>
      <c r="E34" s="12">
        <f>IF('Indicator Data'!P36="No data","x",ROUND(IF('Indicator Data'!P36&gt;E$140,10,IF('Indicator Data'!P36&lt;E$139,0,10-(E$140-'Indicator Data'!P36)/(E$140-E$139)*10)),1))</f>
        <v>2.6</v>
      </c>
      <c r="F34" s="52">
        <f t="shared" si="0"/>
        <v>5.8</v>
      </c>
      <c r="G34" s="12">
        <f>IF('Indicator Data'!AG36="No data","x",ROUND(IF('Indicator Data'!AG36&gt;G$140,10,IF('Indicator Data'!AG36&lt;G$139,0,10-(G$140-'Indicator Data'!AG36)/(G$140-G$139)*10)),1))</f>
        <v>9.1999999999999993</v>
      </c>
      <c r="H34" s="12">
        <f>IF('Indicator Data'!AH36="No data","x",ROUND(IF('Indicator Data'!AH36&gt;H$140,10,IF('Indicator Data'!AH36&lt;H$139,0,10-(H$140-'Indicator Data'!AH36)/(H$140-H$139)*10)),1))</f>
        <v>2.2999999999999998</v>
      </c>
      <c r="I34" s="52">
        <f t="shared" si="1"/>
        <v>5.8</v>
      </c>
      <c r="J34" s="35">
        <f>SUM('Indicator Data'!R36,SUM('Indicator Data'!S36:T36)*1000000)</f>
        <v>3475568089</v>
      </c>
      <c r="K34" s="35">
        <f>J34/'Indicator Data'!BD36</f>
        <v>184.13605769536423</v>
      </c>
      <c r="L34" s="12">
        <f t="shared" si="2"/>
        <v>3.7</v>
      </c>
      <c r="M34" s="12">
        <f>IF('Indicator Data'!U36="No data","x",ROUND(IF('Indicator Data'!U36&gt;M$140,10,IF('Indicator Data'!U36&lt;M$139,0,10-(M$140-'Indicator Data'!U36)/(M$140-M$139)*10)),1))</f>
        <v>6.5</v>
      </c>
      <c r="N34" s="125">
        <f>'Indicator Data'!Q36/'Indicator Data'!BD36*1000000</f>
        <v>47.391208530860929</v>
      </c>
      <c r="O34" s="12">
        <f t="shared" si="3"/>
        <v>4.7</v>
      </c>
      <c r="P34" s="52">
        <f t="shared" si="4"/>
        <v>5</v>
      </c>
      <c r="Q34" s="45">
        <f t="shared" si="5"/>
        <v>5.6</v>
      </c>
      <c r="R34" s="35">
        <f>IF(AND('Indicator Data'!AM36="No data",'Indicator Data'!AN36="No data"),0,SUM('Indicator Data'!AM36:AO36))</f>
        <v>6018</v>
      </c>
      <c r="S34" s="12">
        <f t="shared" si="6"/>
        <v>2.6</v>
      </c>
      <c r="T34" s="41">
        <f>R34/'Indicator Data'!$BB36</f>
        <v>2.5587299692350989E-3</v>
      </c>
      <c r="U34" s="12">
        <f t="shared" si="7"/>
        <v>4</v>
      </c>
      <c r="V34" s="13">
        <f t="shared" si="8"/>
        <v>3.3</v>
      </c>
      <c r="W34" s="12">
        <f>IF('Indicator Data'!AB36="No data","x",ROUND(IF('Indicator Data'!AB36&gt;W$140,10,IF('Indicator Data'!AB36&lt;W$139,0,10-(W$140-'Indicator Data'!AB36)/(W$140-W$139)*10)),1))</f>
        <v>3.4</v>
      </c>
      <c r="X34" s="12">
        <f>IF('Indicator Data'!AA36="No data","x",ROUND(IF('Indicator Data'!AA36&gt;X$140,10,IF('Indicator Data'!AA36&lt;X$139,0,10-(X$140-'Indicator Data'!AA36)/(X$140-X$139)*10)),1))</f>
        <v>1.7</v>
      </c>
      <c r="Y34" s="12">
        <f>IF('Indicator Data'!AF36="No data","x",ROUND(IF('Indicator Data'!AF36&gt;Y$140,10,IF('Indicator Data'!AF36&lt;Y$139,0,10-(Y$140-'Indicator Data'!AF36)/(Y$140-Y$139)*10)),1))</f>
        <v>10</v>
      </c>
      <c r="Z34" s="129">
        <f>IF('Indicator Data'!AC36="No data","x",'Indicator Data'!AC36/'Indicator Data'!$BB36*100000)</f>
        <v>0</v>
      </c>
      <c r="AA34" s="127">
        <f t="shared" si="9"/>
        <v>0</v>
      </c>
      <c r="AB34" s="129">
        <f>IF('Indicator Data'!AD36="No data","x",'Indicator Data'!AD36/'Indicator Data'!$BB36*100000)</f>
        <v>0</v>
      </c>
      <c r="AC34" s="127">
        <f t="shared" si="10"/>
        <v>0</v>
      </c>
      <c r="AD34" s="52">
        <f t="shared" si="11"/>
        <v>3</v>
      </c>
      <c r="AE34" s="12">
        <f>IF('Indicator Data'!V36="No data","x",ROUND(IF('Indicator Data'!V36&gt;AE$140,10,IF('Indicator Data'!V36&lt;AE$139,0,10-(AE$140-'Indicator Data'!V36)/(AE$140-AE$139)*10)),1))</f>
        <v>2.2000000000000002</v>
      </c>
      <c r="AF34" s="12">
        <f>IF('Indicator Data'!W36="No data","x",ROUND(IF('Indicator Data'!W36&gt;AF$140,10,IF('Indicator Data'!W36&lt;AF$139,0,10-(AF$140-'Indicator Data'!W36)/(AF$140-AF$139)*10)),1))</f>
        <v>2.1</v>
      </c>
      <c r="AG34" s="52">
        <f t="shared" si="12"/>
        <v>2.2000000000000002</v>
      </c>
      <c r="AH34" s="12">
        <f>IF('Indicator Data'!AP36="No data","x",ROUND(IF('Indicator Data'!AP36&gt;AH$140,10,IF('Indicator Data'!AP36&lt;AH$139,0,10-(AH$140-'Indicator Data'!AP36)/(AH$140-AH$139)*10)),1))</f>
        <v>3.6</v>
      </c>
      <c r="AI34" s="12">
        <f>IF('Indicator Data'!AQ36="No data","x",ROUND(IF('Indicator Data'!AQ36&gt;AI$140,10,IF('Indicator Data'!AQ36&lt;AI$139,0,10-(AI$140-'Indicator Data'!AQ36)/(AI$140-AI$139)*10)),1))</f>
        <v>0</v>
      </c>
      <c r="AJ34" s="52">
        <f t="shared" si="13"/>
        <v>1.8</v>
      </c>
      <c r="AK34" s="35">
        <f>'Indicator Data'!AK36+'Indicator Data'!AJ36*0.5+'Indicator Data'!AI36*0.25</f>
        <v>1458.4231740667512</v>
      </c>
      <c r="AL34" s="42">
        <f>AK34/'Indicator Data'!BB36</f>
        <v>6.2009157250109235E-4</v>
      </c>
      <c r="AM34" s="52">
        <f t="shared" si="14"/>
        <v>0.1</v>
      </c>
      <c r="AN34" s="42">
        <f>IF('Indicator Data'!AL36="No data","x",'Indicator Data'!AL36/'Indicator Data'!BB36)</f>
        <v>3.205655818764859E-2</v>
      </c>
      <c r="AO34" s="12">
        <f t="shared" si="15"/>
        <v>1.6</v>
      </c>
      <c r="AP34" s="52">
        <f t="shared" si="16"/>
        <v>1.6</v>
      </c>
      <c r="AQ34" s="36">
        <f t="shared" si="17"/>
        <v>1.8</v>
      </c>
      <c r="AR34" s="55">
        <f t="shared" si="18"/>
        <v>2.6</v>
      </c>
      <c r="AU34" s="11">
        <v>1.9</v>
      </c>
    </row>
    <row r="35" spans="1:47" s="11" customFormat="1" x14ac:dyDescent="0.25">
      <c r="A35" s="11" t="s">
        <v>358</v>
      </c>
      <c r="B35" s="30" t="s">
        <v>8</v>
      </c>
      <c r="C35" s="30" t="s">
        <v>486</v>
      </c>
      <c r="D35" s="12">
        <f>ROUND(IF('Indicator Data'!O37="No data",IF((0.1284*LN('Indicator Data'!BA37)-0.4735)&gt;D$140,0,IF((0.1284*LN('Indicator Data'!BA37)-0.4735)&lt;D$139,10,(D$140-(0.1284*LN('Indicator Data'!BA37)-0.4735))/(D$140-D$139)*10)),IF('Indicator Data'!O37&gt;D$140,0,IF('Indicator Data'!O37&lt;D$139,10,(D$140-'Indicator Data'!O37)/(D$140-D$139)*10))),1)</f>
        <v>7.8</v>
      </c>
      <c r="E35" s="12">
        <f>IF('Indicator Data'!P37="No data","x",ROUND(IF('Indicator Data'!P37&gt;E$140,10,IF('Indicator Data'!P37&lt;E$139,0,10-(E$140-'Indicator Data'!P37)/(E$140-E$139)*10)),1))</f>
        <v>9</v>
      </c>
      <c r="F35" s="52">
        <f t="shared" si="0"/>
        <v>8.5</v>
      </c>
      <c r="G35" s="12">
        <f>IF('Indicator Data'!AG37="No data","x",ROUND(IF('Indicator Data'!AG37&gt;G$140,10,IF('Indicator Data'!AG37&lt;G$139,0,10-(G$140-'Indicator Data'!AG37)/(G$140-G$139)*10)),1))</f>
        <v>9.1999999999999993</v>
      </c>
      <c r="H35" s="12">
        <f>IF('Indicator Data'!AH37="No data","x",ROUND(IF('Indicator Data'!AH37&gt;H$140,10,IF('Indicator Data'!AH37&lt;H$139,0,10-(H$140-'Indicator Data'!AH37)/(H$140-H$139)*10)),1))</f>
        <v>0</v>
      </c>
      <c r="I35" s="52">
        <f t="shared" si="1"/>
        <v>4.5999999999999996</v>
      </c>
      <c r="J35" s="35">
        <f>SUM('Indicator Data'!R37,SUM('Indicator Data'!S37:T37)*1000000)</f>
        <v>3475568089</v>
      </c>
      <c r="K35" s="35">
        <f>J35/'Indicator Data'!BD37</f>
        <v>184.13605769536423</v>
      </c>
      <c r="L35" s="12">
        <f t="shared" si="2"/>
        <v>3.7</v>
      </c>
      <c r="M35" s="12">
        <f>IF('Indicator Data'!U37="No data","x",ROUND(IF('Indicator Data'!U37&gt;M$140,10,IF('Indicator Data'!U37&lt;M$139,0,10-(M$140-'Indicator Data'!U37)/(M$140-M$139)*10)),1))</f>
        <v>6.5</v>
      </c>
      <c r="N35" s="125">
        <f>'Indicator Data'!Q37/'Indicator Data'!BD37*1000000</f>
        <v>47.391208530860929</v>
      </c>
      <c r="O35" s="12">
        <f t="shared" si="3"/>
        <v>4.7</v>
      </c>
      <c r="P35" s="52">
        <f t="shared" si="4"/>
        <v>5</v>
      </c>
      <c r="Q35" s="45">
        <f t="shared" si="5"/>
        <v>6.7</v>
      </c>
      <c r="R35" s="35">
        <f>IF(AND('Indicator Data'!AM37="No data",'Indicator Data'!AN37="No data"),0,SUM('Indicator Data'!AM37:AO37))</f>
        <v>40990</v>
      </c>
      <c r="S35" s="12">
        <f t="shared" si="6"/>
        <v>5.4</v>
      </c>
      <c r="T35" s="41">
        <f>R35/'Indicator Data'!$BB37</f>
        <v>5.8180011813033401E-2</v>
      </c>
      <c r="U35" s="12">
        <f t="shared" si="7"/>
        <v>8.6999999999999993</v>
      </c>
      <c r="V35" s="13">
        <f t="shared" si="8"/>
        <v>7.1</v>
      </c>
      <c r="W35" s="12" t="str">
        <f>IF('Indicator Data'!AB37="No data","x",ROUND(IF('Indicator Data'!AB37&gt;W$140,10,IF('Indicator Data'!AB37&lt;W$139,0,10-(W$140-'Indicator Data'!AB37)/(W$140-W$139)*10)),1))</f>
        <v>x</v>
      </c>
      <c r="X35" s="12">
        <f>IF('Indicator Data'!AA37="No data","x",ROUND(IF('Indicator Data'!AA37&gt;X$140,10,IF('Indicator Data'!AA37&lt;X$139,0,10-(X$140-'Indicator Data'!AA37)/(X$140-X$139)*10)),1))</f>
        <v>1.7</v>
      </c>
      <c r="Y35" s="12">
        <f>IF('Indicator Data'!AF37="No data","x",ROUND(IF('Indicator Data'!AF37&gt;Y$140,10,IF('Indicator Data'!AF37&lt;Y$139,0,10-(Y$140-'Indicator Data'!AF37)/(Y$140-Y$139)*10)),1))</f>
        <v>10</v>
      </c>
      <c r="Z35" s="129">
        <f>IF('Indicator Data'!AC37="No data","x",'Indicator Data'!AC37/'Indicator Data'!$BB37*100000)</f>
        <v>0</v>
      </c>
      <c r="AA35" s="127">
        <f t="shared" si="9"/>
        <v>0</v>
      </c>
      <c r="AB35" s="129">
        <f>IF('Indicator Data'!AD37="No data","x",'Indicator Data'!AD37/'Indicator Data'!$BB37*100000)</f>
        <v>0.42581125991485774</v>
      </c>
      <c r="AC35" s="127">
        <f t="shared" si="10"/>
        <v>5.4</v>
      </c>
      <c r="AD35" s="52">
        <f t="shared" si="11"/>
        <v>4.3</v>
      </c>
      <c r="AE35" s="12">
        <f>IF('Indicator Data'!V37="No data","x",ROUND(IF('Indicator Data'!V37&gt;AE$140,10,IF('Indicator Data'!V37&lt;AE$139,0,10-(AE$140-'Indicator Data'!V37)/(AE$140-AE$139)*10)),1))</f>
        <v>1.2</v>
      </c>
      <c r="AF35" s="12">
        <f>IF('Indicator Data'!W37="No data","x",ROUND(IF('Indicator Data'!W37&gt;AF$140,10,IF('Indicator Data'!W37&lt;AF$139,0,10-(AF$140-'Indicator Data'!W37)/(AF$140-AF$139)*10)),1))</f>
        <v>6</v>
      </c>
      <c r="AG35" s="52">
        <f t="shared" si="12"/>
        <v>3.6</v>
      </c>
      <c r="AH35" s="12">
        <f>IF('Indicator Data'!AP37="No data","x",ROUND(IF('Indicator Data'!AP37&gt;AH$140,10,IF('Indicator Data'!AP37&lt;AH$139,0,10-(AH$140-'Indicator Data'!AP37)/(AH$140-AH$139)*10)),1))</f>
        <v>9.8000000000000007</v>
      </c>
      <c r="AI35" s="12">
        <f>IF('Indicator Data'!AQ37="No data","x",ROUND(IF('Indicator Data'!AQ37&gt;AI$140,10,IF('Indicator Data'!AQ37&lt;AI$139,0,10-(AI$140-'Indicator Data'!AQ37)/(AI$140-AI$139)*10)),1))</f>
        <v>1.4</v>
      </c>
      <c r="AJ35" s="52">
        <f t="shared" si="13"/>
        <v>5.6</v>
      </c>
      <c r="AK35" s="35">
        <f>'Indicator Data'!AK37+'Indicator Data'!AJ37*0.5+'Indicator Data'!AI37*0.25</f>
        <v>1436.8777654858739</v>
      </c>
      <c r="AL35" s="42">
        <f>AK35/'Indicator Data'!BB37</f>
        <v>2.0394624388839514E-3</v>
      </c>
      <c r="AM35" s="52">
        <f t="shared" si="14"/>
        <v>0.2</v>
      </c>
      <c r="AN35" s="42">
        <f>IF('Indicator Data'!AL37="No data","x",'Indicator Data'!AL37/'Indicator Data'!BB37)</f>
        <v>0.19754718556064652</v>
      </c>
      <c r="AO35" s="12">
        <f t="shared" si="15"/>
        <v>9.9</v>
      </c>
      <c r="AP35" s="52">
        <f t="shared" si="16"/>
        <v>9.9</v>
      </c>
      <c r="AQ35" s="36">
        <f t="shared" si="17"/>
        <v>5.9</v>
      </c>
      <c r="AR35" s="55">
        <f t="shared" si="18"/>
        <v>6.5</v>
      </c>
      <c r="AU35" s="11">
        <v>3.5</v>
      </c>
    </row>
    <row r="36" spans="1:47" s="11" customFormat="1" x14ac:dyDescent="0.25">
      <c r="A36" s="11" t="s">
        <v>352</v>
      </c>
      <c r="B36" s="30" t="s">
        <v>8</v>
      </c>
      <c r="C36" s="30" t="s">
        <v>480</v>
      </c>
      <c r="D36" s="12">
        <f>ROUND(IF('Indicator Data'!O38="No data",IF((0.1284*LN('Indicator Data'!BA38)-0.4735)&gt;D$140,0,IF((0.1284*LN('Indicator Data'!BA38)-0.4735)&lt;D$139,10,(D$140-(0.1284*LN('Indicator Data'!BA38)-0.4735))/(D$140-D$139)*10)),IF('Indicator Data'!O38&gt;D$140,0,IF('Indicator Data'!O38&lt;D$139,10,(D$140-'Indicator Data'!O38)/(D$140-D$139)*10))),1)</f>
        <v>7.8</v>
      </c>
      <c r="E36" s="12">
        <f>IF('Indicator Data'!P38="No data","x",ROUND(IF('Indicator Data'!P38&gt;E$140,10,IF('Indicator Data'!P38&lt;E$139,0,10-(E$140-'Indicator Data'!P38)/(E$140-E$139)*10)),1))</f>
        <v>9.6999999999999993</v>
      </c>
      <c r="F36" s="52">
        <f t="shared" si="0"/>
        <v>8.9</v>
      </c>
      <c r="G36" s="12">
        <f>IF('Indicator Data'!AG38="No data","x",ROUND(IF('Indicator Data'!AG38&gt;G$140,10,IF('Indicator Data'!AG38&lt;G$139,0,10-(G$140-'Indicator Data'!AG38)/(G$140-G$139)*10)),1))</f>
        <v>9.1999999999999993</v>
      </c>
      <c r="H36" s="12">
        <f>IF('Indicator Data'!AH38="No data","x",ROUND(IF('Indicator Data'!AH38&gt;H$140,10,IF('Indicator Data'!AH38&lt;H$139,0,10-(H$140-'Indicator Data'!AH38)/(H$140-H$139)*10)),1))</f>
        <v>1.3</v>
      </c>
      <c r="I36" s="52">
        <f t="shared" si="1"/>
        <v>5.3</v>
      </c>
      <c r="J36" s="35">
        <f>SUM('Indicator Data'!R38,SUM('Indicator Data'!S38:T38)*1000000)</f>
        <v>3475568089</v>
      </c>
      <c r="K36" s="35">
        <f>J36/'Indicator Data'!BD38</f>
        <v>184.13605769536423</v>
      </c>
      <c r="L36" s="12">
        <f t="shared" si="2"/>
        <v>3.7</v>
      </c>
      <c r="M36" s="12">
        <f>IF('Indicator Data'!U38="No data","x",ROUND(IF('Indicator Data'!U38&gt;M$140,10,IF('Indicator Data'!U38&lt;M$139,0,10-(M$140-'Indicator Data'!U38)/(M$140-M$139)*10)),1))</f>
        <v>6.5</v>
      </c>
      <c r="N36" s="125">
        <f>'Indicator Data'!Q38/'Indicator Data'!BD38*1000000</f>
        <v>47.391208530860929</v>
      </c>
      <c r="O36" s="12">
        <f t="shared" si="3"/>
        <v>4.7</v>
      </c>
      <c r="P36" s="52">
        <f t="shared" si="4"/>
        <v>5</v>
      </c>
      <c r="Q36" s="45">
        <f t="shared" si="5"/>
        <v>7</v>
      </c>
      <c r="R36" s="35">
        <f>IF(AND('Indicator Data'!AM38="No data",'Indicator Data'!AN38="No data"),0,SUM('Indicator Data'!AM38:AO38))</f>
        <v>15251</v>
      </c>
      <c r="S36" s="12">
        <f t="shared" si="6"/>
        <v>3.9</v>
      </c>
      <c r="T36" s="41">
        <f>R36/'Indicator Data'!$BB38</f>
        <v>5.8883780688524841E-3</v>
      </c>
      <c r="U36" s="12">
        <f t="shared" si="7"/>
        <v>4.9000000000000004</v>
      </c>
      <c r="V36" s="13">
        <f t="shared" si="8"/>
        <v>4.4000000000000004</v>
      </c>
      <c r="W36" s="12">
        <f>IF('Indicator Data'!AB38="No data","x",ROUND(IF('Indicator Data'!AB38&gt;W$140,10,IF('Indicator Data'!AB38&lt;W$139,0,10-(W$140-'Indicator Data'!AB38)/(W$140-W$139)*10)),1))</f>
        <v>2.2000000000000002</v>
      </c>
      <c r="X36" s="12">
        <f>IF('Indicator Data'!AA38="No data","x",ROUND(IF('Indicator Data'!AA38&gt;X$140,10,IF('Indicator Data'!AA38&lt;X$139,0,10-(X$140-'Indicator Data'!AA38)/(X$140-X$139)*10)),1))</f>
        <v>1.7</v>
      </c>
      <c r="Y36" s="12">
        <f>IF('Indicator Data'!AF38="No data","x",ROUND(IF('Indicator Data'!AF38&gt;Y$140,10,IF('Indicator Data'!AF38&lt;Y$139,0,10-(Y$140-'Indicator Data'!AF38)/(Y$140-Y$139)*10)),1))</f>
        <v>10</v>
      </c>
      <c r="Z36" s="129">
        <f>IF('Indicator Data'!AC38="No data","x",'Indicator Data'!AC38/'Indicator Data'!$BB38*100000)</f>
        <v>0</v>
      </c>
      <c r="AA36" s="127">
        <f t="shared" si="9"/>
        <v>0</v>
      </c>
      <c r="AB36" s="129">
        <f>IF('Indicator Data'!AD38="No data","x",'Indicator Data'!AD38/'Indicator Data'!$BB38*100000)</f>
        <v>0</v>
      </c>
      <c r="AC36" s="127">
        <f t="shared" si="10"/>
        <v>0</v>
      </c>
      <c r="AD36" s="52">
        <f t="shared" si="11"/>
        <v>2.8</v>
      </c>
      <c r="AE36" s="12">
        <f>IF('Indicator Data'!V38="No data","x",ROUND(IF('Indicator Data'!V38&gt;AE$140,10,IF('Indicator Data'!V38&lt;AE$139,0,10-(AE$140-'Indicator Data'!V38)/(AE$140-AE$139)*10)),1))</f>
        <v>4.3</v>
      </c>
      <c r="AF36" s="12">
        <f>IF('Indicator Data'!W38="No data","x",ROUND(IF('Indicator Data'!W38&gt;AF$140,10,IF('Indicator Data'!W38&lt;AF$139,0,10-(AF$140-'Indicator Data'!W38)/(AF$140-AF$139)*10)),1))</f>
        <v>2.2000000000000002</v>
      </c>
      <c r="AG36" s="52">
        <f t="shared" si="12"/>
        <v>3.3</v>
      </c>
      <c r="AH36" s="12">
        <f>IF('Indicator Data'!AP38="No data","x",ROUND(IF('Indicator Data'!AP38&gt;AH$140,10,IF('Indicator Data'!AP38&lt;AH$139,0,10-(AH$140-'Indicator Data'!AP38)/(AH$140-AH$139)*10)),1))</f>
        <v>3.4</v>
      </c>
      <c r="AI36" s="12">
        <f>IF('Indicator Data'!AQ38="No data","x",ROUND(IF('Indicator Data'!AQ38&gt;AI$140,10,IF('Indicator Data'!AQ38&lt;AI$139,0,10-(AI$140-'Indicator Data'!AQ38)/(AI$140-AI$139)*10)),1))</f>
        <v>0</v>
      </c>
      <c r="AJ36" s="52">
        <f t="shared" si="13"/>
        <v>1.7</v>
      </c>
      <c r="AK36" s="35">
        <f>'Indicator Data'!AK38+'Indicator Data'!AJ38*0.5+'Indicator Data'!AI38*0.25</f>
        <v>0</v>
      </c>
      <c r="AL36" s="42">
        <f>AK36/'Indicator Data'!BB38</f>
        <v>0</v>
      </c>
      <c r="AM36" s="52">
        <f t="shared" si="14"/>
        <v>0</v>
      </c>
      <c r="AN36" s="42">
        <f>IF('Indicator Data'!AL38="No data","x",'Indicator Data'!AL38/'Indicator Data'!BB38)</f>
        <v>1.0722674301629074E-2</v>
      </c>
      <c r="AO36" s="12">
        <f t="shared" si="15"/>
        <v>0.5</v>
      </c>
      <c r="AP36" s="52">
        <f t="shared" si="16"/>
        <v>0.5</v>
      </c>
      <c r="AQ36" s="36">
        <f t="shared" si="17"/>
        <v>1.7</v>
      </c>
      <c r="AR36" s="55">
        <f t="shared" si="18"/>
        <v>3.2</v>
      </c>
      <c r="AU36" s="11">
        <v>1.6</v>
      </c>
    </row>
    <row r="37" spans="1:47" s="11" customFormat="1" x14ac:dyDescent="0.25">
      <c r="A37" s="11" t="s">
        <v>359</v>
      </c>
      <c r="B37" s="30" t="s">
        <v>8</v>
      </c>
      <c r="C37" s="30" t="s">
        <v>487</v>
      </c>
      <c r="D37" s="12">
        <f>ROUND(IF('Indicator Data'!O39="No data",IF((0.1284*LN('Indicator Data'!BA39)-0.4735)&gt;D$140,0,IF((0.1284*LN('Indicator Data'!BA39)-0.4735)&lt;D$139,10,(D$140-(0.1284*LN('Indicator Data'!BA39)-0.4735))/(D$140-D$139)*10)),IF('Indicator Data'!O39&gt;D$140,0,IF('Indicator Data'!O39&lt;D$139,10,(D$140-'Indicator Data'!O39)/(D$140-D$139)*10))),1)</f>
        <v>7.8</v>
      </c>
      <c r="E37" s="12">
        <f>IF('Indicator Data'!P39="No data","x",ROUND(IF('Indicator Data'!P39&gt;E$140,10,IF('Indicator Data'!P39&lt;E$139,0,10-(E$140-'Indicator Data'!P39)/(E$140-E$139)*10)),1))</f>
        <v>9</v>
      </c>
      <c r="F37" s="52">
        <f t="shared" si="0"/>
        <v>8.5</v>
      </c>
      <c r="G37" s="12">
        <f>IF('Indicator Data'!AG39="No data","x",ROUND(IF('Indicator Data'!AG39&gt;G$140,10,IF('Indicator Data'!AG39&lt;G$139,0,10-(G$140-'Indicator Data'!AG39)/(G$140-G$139)*10)),1))</f>
        <v>9.1999999999999993</v>
      </c>
      <c r="H37" s="12">
        <f>IF('Indicator Data'!AH39="No data","x",ROUND(IF('Indicator Data'!AH39&gt;H$140,10,IF('Indicator Data'!AH39&lt;H$139,0,10-(H$140-'Indicator Data'!AH39)/(H$140-H$139)*10)),1))</f>
        <v>1.8</v>
      </c>
      <c r="I37" s="52">
        <f t="shared" si="1"/>
        <v>5.5</v>
      </c>
      <c r="J37" s="35">
        <f>SUM('Indicator Data'!R39,SUM('Indicator Data'!S39:T39)*1000000)</f>
        <v>3475568089</v>
      </c>
      <c r="K37" s="35">
        <f>J37/'Indicator Data'!BD39</f>
        <v>184.13605769536423</v>
      </c>
      <c r="L37" s="12">
        <f t="shared" si="2"/>
        <v>3.7</v>
      </c>
      <c r="M37" s="12">
        <f>IF('Indicator Data'!U39="No data","x",ROUND(IF('Indicator Data'!U39&gt;M$140,10,IF('Indicator Data'!U39&lt;M$139,0,10-(M$140-'Indicator Data'!U39)/(M$140-M$139)*10)),1))</f>
        <v>6.5</v>
      </c>
      <c r="N37" s="125">
        <f>'Indicator Data'!Q39/'Indicator Data'!BD39*1000000</f>
        <v>47.391208530860929</v>
      </c>
      <c r="O37" s="12">
        <f t="shared" si="3"/>
        <v>4.7</v>
      </c>
      <c r="P37" s="52">
        <f t="shared" si="4"/>
        <v>5</v>
      </c>
      <c r="Q37" s="45">
        <f t="shared" si="5"/>
        <v>6.9</v>
      </c>
      <c r="R37" s="35">
        <f>IF(AND('Indicator Data'!AM39="No data",'Indicator Data'!AN39="No data"),0,SUM('Indicator Data'!AM39:AO39))</f>
        <v>1900</v>
      </c>
      <c r="S37" s="12">
        <f t="shared" si="6"/>
        <v>0.9</v>
      </c>
      <c r="T37" s="41">
        <f>R37/'Indicator Data'!$BB39</f>
        <v>2.1590036902486495E-2</v>
      </c>
      <c r="U37" s="12">
        <f t="shared" si="7"/>
        <v>6.8</v>
      </c>
      <c r="V37" s="13">
        <f t="shared" si="8"/>
        <v>3.9</v>
      </c>
      <c r="W37" s="12" t="str">
        <f>IF('Indicator Data'!AB39="No data","x",ROUND(IF('Indicator Data'!AB39&gt;W$140,10,IF('Indicator Data'!AB39&lt;W$139,0,10-(W$140-'Indicator Data'!AB39)/(W$140-W$139)*10)),1))</f>
        <v>x</v>
      </c>
      <c r="X37" s="12">
        <f>IF('Indicator Data'!AA39="No data","x",ROUND(IF('Indicator Data'!AA39&gt;X$140,10,IF('Indicator Data'!AA39&lt;X$139,0,10-(X$140-'Indicator Data'!AA39)/(X$140-X$139)*10)),1))</f>
        <v>1.7</v>
      </c>
      <c r="Y37" s="12">
        <f>IF('Indicator Data'!AF39="No data","x",ROUND(IF('Indicator Data'!AF39&gt;Y$140,10,IF('Indicator Data'!AF39&lt;Y$139,0,10-(Y$140-'Indicator Data'!AF39)/(Y$140-Y$139)*10)),1))</f>
        <v>10</v>
      </c>
      <c r="Z37" s="129">
        <f>IF('Indicator Data'!AC39="No data","x",'Indicator Data'!AC39/'Indicator Data'!$BB39*100000)</f>
        <v>0</v>
      </c>
      <c r="AA37" s="127">
        <f t="shared" si="9"/>
        <v>0</v>
      </c>
      <c r="AB37" s="129">
        <f>IF('Indicator Data'!AD39="No data","x",'Indicator Data'!AD39/'Indicator Data'!$BB39*100000)</f>
        <v>0</v>
      </c>
      <c r="AC37" s="127">
        <f t="shared" si="10"/>
        <v>0</v>
      </c>
      <c r="AD37" s="52">
        <f t="shared" si="11"/>
        <v>2.9</v>
      </c>
      <c r="AE37" s="12" t="str">
        <f>IF('Indicator Data'!V39="No data","x",ROUND(IF('Indicator Data'!V39&gt;AE$140,10,IF('Indicator Data'!V39&lt;AE$139,0,10-(AE$140-'Indicator Data'!V39)/(AE$140-AE$139)*10)),1))</f>
        <v>x</v>
      </c>
      <c r="AF37" s="12" t="str">
        <f>IF('Indicator Data'!W39="No data","x",ROUND(IF('Indicator Data'!W39&gt;AF$140,10,IF('Indicator Data'!W39&lt;AF$139,0,10-(AF$140-'Indicator Data'!W39)/(AF$140-AF$139)*10)),1))</f>
        <v>x</v>
      </c>
      <c r="AG37" s="52" t="str">
        <f t="shared" si="12"/>
        <v>x</v>
      </c>
      <c r="AH37" s="12" t="str">
        <f>IF('Indicator Data'!AP39="No data","x",ROUND(IF('Indicator Data'!AP39&gt;AH$140,10,IF('Indicator Data'!AP39&lt;AH$139,0,10-(AH$140-'Indicator Data'!AP39)/(AH$140-AH$139)*10)),1))</f>
        <v>x</v>
      </c>
      <c r="AI37" s="12">
        <f>IF('Indicator Data'!AQ39="No data","x",ROUND(IF('Indicator Data'!AQ39&gt;AI$140,10,IF('Indicator Data'!AQ39&lt;AI$139,0,10-(AI$140-'Indicator Data'!AQ39)/(AI$140-AI$139)*10)),1))</f>
        <v>0.6</v>
      </c>
      <c r="AJ37" s="52">
        <f t="shared" si="13"/>
        <v>0.6</v>
      </c>
      <c r="AK37" s="35">
        <f>'Indicator Data'!AK39+'Indicator Data'!AJ39*0.5+'Indicator Data'!AI39*0.25</f>
        <v>0</v>
      </c>
      <c r="AL37" s="42">
        <f>AK37/'Indicator Data'!BB39</f>
        <v>0</v>
      </c>
      <c r="AM37" s="52">
        <f t="shared" si="14"/>
        <v>0</v>
      </c>
      <c r="AN37" s="42">
        <f>IF('Indicator Data'!AL39="No data","x",'Indicator Data'!AL39/'Indicator Data'!BB39)</f>
        <v>4.6122795834781898E-2</v>
      </c>
      <c r="AO37" s="12">
        <f t="shared" si="15"/>
        <v>2.2999999999999998</v>
      </c>
      <c r="AP37" s="52">
        <f t="shared" si="16"/>
        <v>2.2999999999999998</v>
      </c>
      <c r="AQ37" s="36">
        <f t="shared" si="17"/>
        <v>1.5</v>
      </c>
      <c r="AR37" s="55">
        <f t="shared" si="18"/>
        <v>2.8</v>
      </c>
      <c r="AU37" s="11" t="e">
        <v>#VALUE!</v>
      </c>
    </row>
    <row r="38" spans="1:47" s="11" customFormat="1" x14ac:dyDescent="0.25">
      <c r="A38" s="11" t="s">
        <v>353</v>
      </c>
      <c r="B38" s="30" t="s">
        <v>8</v>
      </c>
      <c r="C38" s="30" t="s">
        <v>481</v>
      </c>
      <c r="D38" s="12">
        <f>ROUND(IF('Indicator Data'!O40="No data",IF((0.1284*LN('Indicator Data'!BA40)-0.4735)&gt;D$140,0,IF((0.1284*LN('Indicator Data'!BA40)-0.4735)&lt;D$139,10,(D$140-(0.1284*LN('Indicator Data'!BA40)-0.4735))/(D$140-D$139)*10)),IF('Indicator Data'!O40&gt;D$140,0,IF('Indicator Data'!O40&lt;D$139,10,(D$140-'Indicator Data'!O40)/(D$140-D$139)*10))),1)</f>
        <v>7.8</v>
      </c>
      <c r="E38" s="12">
        <f>IF('Indicator Data'!P40="No data","x",ROUND(IF('Indicator Data'!P40&gt;E$140,10,IF('Indicator Data'!P40&lt;E$139,0,10-(E$140-'Indicator Data'!P40)/(E$140-E$139)*10)),1))</f>
        <v>8.6999999999999993</v>
      </c>
      <c r="F38" s="52">
        <f t="shared" si="0"/>
        <v>8.3000000000000007</v>
      </c>
      <c r="G38" s="12">
        <f>IF('Indicator Data'!AG40="No data","x",ROUND(IF('Indicator Data'!AG40&gt;G$140,10,IF('Indicator Data'!AG40&lt;G$139,0,10-(G$140-'Indicator Data'!AG40)/(G$140-G$139)*10)),1))</f>
        <v>9.1999999999999993</v>
      </c>
      <c r="H38" s="12">
        <f>IF('Indicator Data'!AH40="No data","x",ROUND(IF('Indicator Data'!AH40&gt;H$140,10,IF('Indicator Data'!AH40&lt;H$139,0,10-(H$140-'Indicator Data'!AH40)/(H$140-H$139)*10)),1))</f>
        <v>1.8</v>
      </c>
      <c r="I38" s="52">
        <f t="shared" si="1"/>
        <v>5.5</v>
      </c>
      <c r="J38" s="35">
        <f>SUM('Indicator Data'!R40,SUM('Indicator Data'!S40:T40)*1000000)</f>
        <v>3475568089</v>
      </c>
      <c r="K38" s="35">
        <f>J38/'Indicator Data'!BD40</f>
        <v>184.13605769536423</v>
      </c>
      <c r="L38" s="12">
        <f t="shared" si="2"/>
        <v>3.7</v>
      </c>
      <c r="M38" s="12">
        <f>IF('Indicator Data'!U40="No data","x",ROUND(IF('Indicator Data'!U40&gt;M$140,10,IF('Indicator Data'!U40&lt;M$139,0,10-(M$140-'Indicator Data'!U40)/(M$140-M$139)*10)),1))</f>
        <v>6.5</v>
      </c>
      <c r="N38" s="125">
        <f>'Indicator Data'!Q40/'Indicator Data'!BD40*1000000</f>
        <v>47.391208530860929</v>
      </c>
      <c r="O38" s="12">
        <f t="shared" si="3"/>
        <v>4.7</v>
      </c>
      <c r="P38" s="52">
        <f t="shared" si="4"/>
        <v>5</v>
      </c>
      <c r="Q38" s="45">
        <f t="shared" si="5"/>
        <v>6.8</v>
      </c>
      <c r="R38" s="35">
        <f>IF(AND('Indicator Data'!AM40="No data",'Indicator Data'!AN40="No data"),0,SUM('Indicator Data'!AM40:AO40))</f>
        <v>1306</v>
      </c>
      <c r="S38" s="12">
        <f t="shared" si="6"/>
        <v>0.4</v>
      </c>
      <c r="T38" s="41">
        <f>R38/'Indicator Data'!$BB40</f>
        <v>4.1503845623071239E-4</v>
      </c>
      <c r="U38" s="12">
        <f t="shared" si="7"/>
        <v>2.6</v>
      </c>
      <c r="V38" s="13">
        <f t="shared" si="8"/>
        <v>1.5</v>
      </c>
      <c r="W38" s="12">
        <f>IF('Indicator Data'!AB40="No data","x",ROUND(IF('Indicator Data'!AB40&gt;W$140,10,IF('Indicator Data'!AB40&lt;W$139,0,10-(W$140-'Indicator Data'!AB40)/(W$140-W$139)*10)),1))</f>
        <v>2.4</v>
      </c>
      <c r="X38" s="12">
        <f>IF('Indicator Data'!AA40="No data","x",ROUND(IF('Indicator Data'!AA40&gt;X$140,10,IF('Indicator Data'!AA40&lt;X$139,0,10-(X$140-'Indicator Data'!AA40)/(X$140-X$139)*10)),1))</f>
        <v>1.7</v>
      </c>
      <c r="Y38" s="12">
        <f>IF('Indicator Data'!AF40="No data","x",ROUND(IF('Indicator Data'!AF40&gt;Y$140,10,IF('Indicator Data'!AF40&lt;Y$139,0,10-(Y$140-'Indicator Data'!AF40)/(Y$140-Y$139)*10)),1))</f>
        <v>10</v>
      </c>
      <c r="Z38" s="129">
        <f>IF('Indicator Data'!AC40="No data","x",'Indicator Data'!AC40/'Indicator Data'!$BB40*100000)</f>
        <v>0</v>
      </c>
      <c r="AA38" s="127">
        <f t="shared" si="9"/>
        <v>0</v>
      </c>
      <c r="AB38" s="129">
        <f>IF('Indicator Data'!AD40="No data","x",'Indicator Data'!AD40/'Indicator Data'!$BB40*100000)</f>
        <v>3.1779361120268947E-2</v>
      </c>
      <c r="AC38" s="127">
        <f t="shared" si="10"/>
        <v>1.7</v>
      </c>
      <c r="AD38" s="52">
        <f t="shared" si="11"/>
        <v>3.2</v>
      </c>
      <c r="AE38" s="12">
        <f>IF('Indicator Data'!V40="No data","x",ROUND(IF('Indicator Data'!V40&gt;AE$140,10,IF('Indicator Data'!V40&lt;AE$139,0,10-(AE$140-'Indicator Data'!V40)/(AE$140-AE$139)*10)),1))</f>
        <v>1.9</v>
      </c>
      <c r="AF38" s="12">
        <f>IF('Indicator Data'!W40="No data","x",ROUND(IF('Indicator Data'!W40&gt;AF$140,10,IF('Indicator Data'!W40&lt;AF$139,0,10-(AF$140-'Indicator Data'!W40)/(AF$140-AF$139)*10)),1))</f>
        <v>3.8</v>
      </c>
      <c r="AG38" s="52">
        <f t="shared" si="12"/>
        <v>2.9</v>
      </c>
      <c r="AH38" s="12">
        <f>IF('Indicator Data'!AP40="No data","x",ROUND(IF('Indicator Data'!AP40&gt;AH$140,10,IF('Indicator Data'!AP40&lt;AH$139,0,10-(AH$140-'Indicator Data'!AP40)/(AH$140-AH$139)*10)),1))</f>
        <v>5.6</v>
      </c>
      <c r="AI38" s="12">
        <f>IF('Indicator Data'!AQ40="No data","x",ROUND(IF('Indicator Data'!AQ40&gt;AI$140,10,IF('Indicator Data'!AQ40&lt;AI$139,0,10-(AI$140-'Indicator Data'!AQ40)/(AI$140-AI$139)*10)),1))</f>
        <v>0.4</v>
      </c>
      <c r="AJ38" s="52">
        <f t="shared" si="13"/>
        <v>3</v>
      </c>
      <c r="AK38" s="35">
        <f>'Indicator Data'!AK40+'Indicator Data'!AJ40*0.5+'Indicator Data'!AI40*0.25</f>
        <v>1951.2398948309776</v>
      </c>
      <c r="AL38" s="42">
        <f>AK38/'Indicator Data'!BB40</f>
        <v>6.2009157250109235E-4</v>
      </c>
      <c r="AM38" s="52">
        <f t="shared" si="14"/>
        <v>0.1</v>
      </c>
      <c r="AN38" s="42">
        <f>IF('Indicator Data'!AL40="No data","x",'Indicator Data'!AL40/'Indicator Data'!BB40)</f>
        <v>2.3450807300227246E-2</v>
      </c>
      <c r="AO38" s="12">
        <f t="shared" si="15"/>
        <v>1.2</v>
      </c>
      <c r="AP38" s="52">
        <f t="shared" si="16"/>
        <v>1.2</v>
      </c>
      <c r="AQ38" s="36">
        <f t="shared" si="17"/>
        <v>2.2000000000000002</v>
      </c>
      <c r="AR38" s="55">
        <f t="shared" si="18"/>
        <v>1.9</v>
      </c>
      <c r="AU38" s="11">
        <v>1.6</v>
      </c>
    </row>
    <row r="39" spans="1:47" s="11" customFormat="1" x14ac:dyDescent="0.25">
      <c r="A39" s="11" t="s">
        <v>356</v>
      </c>
      <c r="B39" s="30" t="s">
        <v>8</v>
      </c>
      <c r="C39" s="30" t="s">
        <v>484</v>
      </c>
      <c r="D39" s="12">
        <f>ROUND(IF('Indicator Data'!O41="No data",IF((0.1284*LN('Indicator Data'!BA41)-0.4735)&gt;D$140,0,IF((0.1284*LN('Indicator Data'!BA41)-0.4735)&lt;D$139,10,(D$140-(0.1284*LN('Indicator Data'!BA41)-0.4735))/(D$140-D$139)*10)),IF('Indicator Data'!O41&gt;D$140,0,IF('Indicator Data'!O41&lt;D$139,10,(D$140-'Indicator Data'!O41)/(D$140-D$139)*10))),1)</f>
        <v>7.8</v>
      </c>
      <c r="E39" s="12">
        <f>IF('Indicator Data'!P41="No data","x",ROUND(IF('Indicator Data'!P41&gt;E$140,10,IF('Indicator Data'!P41&lt;E$139,0,10-(E$140-'Indicator Data'!P41)/(E$140-E$139)*10)),1))</f>
        <v>10</v>
      </c>
      <c r="F39" s="52">
        <f t="shared" si="0"/>
        <v>9.1999999999999993</v>
      </c>
      <c r="G39" s="12">
        <f>IF('Indicator Data'!AG41="No data","x",ROUND(IF('Indicator Data'!AG41&gt;G$140,10,IF('Indicator Data'!AG41&lt;G$139,0,10-(G$140-'Indicator Data'!AG41)/(G$140-G$139)*10)),1))</f>
        <v>9.1999999999999993</v>
      </c>
      <c r="H39" s="12">
        <f>IF('Indicator Data'!AH41="No data","x",ROUND(IF('Indicator Data'!AH41&gt;H$140,10,IF('Indicator Data'!AH41&lt;H$139,0,10-(H$140-'Indicator Data'!AH41)/(H$140-H$139)*10)),1))</f>
        <v>1</v>
      </c>
      <c r="I39" s="52">
        <f t="shared" si="1"/>
        <v>5.0999999999999996</v>
      </c>
      <c r="J39" s="35">
        <f>SUM('Indicator Data'!R41,SUM('Indicator Data'!S41:T41)*1000000)</f>
        <v>3475568089</v>
      </c>
      <c r="K39" s="35">
        <f>J39/'Indicator Data'!BD41</f>
        <v>184.13605769536423</v>
      </c>
      <c r="L39" s="12">
        <f t="shared" si="2"/>
        <v>3.7</v>
      </c>
      <c r="M39" s="12">
        <f>IF('Indicator Data'!U41="No data","x",ROUND(IF('Indicator Data'!U41&gt;M$140,10,IF('Indicator Data'!U41&lt;M$139,0,10-(M$140-'Indicator Data'!U41)/(M$140-M$139)*10)),1))</f>
        <v>6.5</v>
      </c>
      <c r="N39" s="125">
        <f>'Indicator Data'!Q41/'Indicator Data'!BD41*1000000</f>
        <v>47.391208530860929</v>
      </c>
      <c r="O39" s="12">
        <f t="shared" si="3"/>
        <v>4.7</v>
      </c>
      <c r="P39" s="52">
        <f t="shared" si="4"/>
        <v>5</v>
      </c>
      <c r="Q39" s="45">
        <f t="shared" si="5"/>
        <v>7.1</v>
      </c>
      <c r="R39" s="35">
        <f>IF(AND('Indicator Data'!AM41="No data",'Indicator Data'!AN41="No data"),0,SUM('Indicator Data'!AM41:AO41))</f>
        <v>5061</v>
      </c>
      <c r="S39" s="12">
        <f t="shared" si="6"/>
        <v>2.2999999999999998</v>
      </c>
      <c r="T39" s="41">
        <f>R39/'Indicator Data'!$BB41</f>
        <v>1.9131659787865196E-3</v>
      </c>
      <c r="U39" s="12">
        <f t="shared" si="7"/>
        <v>3.7</v>
      </c>
      <c r="V39" s="13">
        <f t="shared" si="8"/>
        <v>3</v>
      </c>
      <c r="W39" s="12">
        <f>IF('Indicator Data'!AB41="No data","x",ROUND(IF('Indicator Data'!AB41&gt;W$140,10,IF('Indicator Data'!AB41&lt;W$139,0,10-(W$140-'Indicator Data'!AB41)/(W$140-W$139)*10)),1))</f>
        <v>1.4</v>
      </c>
      <c r="X39" s="12">
        <f>IF('Indicator Data'!AA41="No data","x",ROUND(IF('Indicator Data'!AA41&gt;X$140,10,IF('Indicator Data'!AA41&lt;X$139,0,10-(X$140-'Indicator Data'!AA41)/(X$140-X$139)*10)),1))</f>
        <v>1.7</v>
      </c>
      <c r="Y39" s="12">
        <f>IF('Indicator Data'!AF41="No data","x",ROUND(IF('Indicator Data'!AF41&gt;Y$140,10,IF('Indicator Data'!AF41&lt;Y$139,0,10-(Y$140-'Indicator Data'!AF41)/(Y$140-Y$139)*10)),1))</f>
        <v>10</v>
      </c>
      <c r="Z39" s="129">
        <f>IF('Indicator Data'!AC41="No data","x",'Indicator Data'!AC41/'Indicator Data'!$BB41*100000)</f>
        <v>0</v>
      </c>
      <c r="AA39" s="127">
        <f t="shared" si="9"/>
        <v>0</v>
      </c>
      <c r="AB39" s="129">
        <f>IF('Indicator Data'!AD41="No data","x",'Indicator Data'!AD41/'Indicator Data'!$BB41*100000)</f>
        <v>3.7802133546463536E-2</v>
      </c>
      <c r="AC39" s="127">
        <f t="shared" si="10"/>
        <v>1.9</v>
      </c>
      <c r="AD39" s="52">
        <f t="shared" si="11"/>
        <v>3</v>
      </c>
      <c r="AE39" s="12">
        <f>IF('Indicator Data'!V41="No data","x",ROUND(IF('Indicator Data'!V41&gt;AE$140,10,IF('Indicator Data'!V41&lt;AE$139,0,10-(AE$140-'Indicator Data'!V41)/(AE$140-AE$139)*10)),1))</f>
        <v>0.6</v>
      </c>
      <c r="AF39" s="12">
        <f>IF('Indicator Data'!W41="No data","x",ROUND(IF('Indicator Data'!W41&gt;AF$140,10,IF('Indicator Data'!W41&lt;AF$139,0,10-(AF$140-'Indicator Data'!W41)/(AF$140-AF$139)*10)),1))</f>
        <v>4.5999999999999996</v>
      </c>
      <c r="AG39" s="52">
        <f t="shared" si="12"/>
        <v>2.6</v>
      </c>
      <c r="AH39" s="12">
        <f>IF('Indicator Data'!AP41="No data","x",ROUND(IF('Indicator Data'!AP41&gt;AH$140,10,IF('Indicator Data'!AP41&lt;AH$139,0,10-(AH$140-'Indicator Data'!AP41)/(AH$140-AH$139)*10)),1))</f>
        <v>3.9</v>
      </c>
      <c r="AI39" s="12">
        <f>IF('Indicator Data'!AQ41="No data","x",ROUND(IF('Indicator Data'!AQ41&gt;AI$140,10,IF('Indicator Data'!AQ41&lt;AI$139,0,10-(AI$140-'Indicator Data'!AQ41)/(AI$140-AI$139)*10)),1))</f>
        <v>0</v>
      </c>
      <c r="AJ39" s="52">
        <f t="shared" si="13"/>
        <v>2</v>
      </c>
      <c r="AK39" s="35">
        <f>'Indicator Data'!AK41+'Indicator Data'!AJ41*0.5+'Indicator Data'!AI41*0.25</f>
        <v>1640.361308546044</v>
      </c>
      <c r="AL39" s="42">
        <f>AK39/'Indicator Data'!BB41</f>
        <v>6.2009157250109235E-4</v>
      </c>
      <c r="AM39" s="52">
        <f t="shared" si="14"/>
        <v>0.1</v>
      </c>
      <c r="AN39" s="42">
        <f>IF('Indicator Data'!AL41="No data","x",'Indicator Data'!AL41/'Indicator Data'!BB41)</f>
        <v>3.9280537187332182E-2</v>
      </c>
      <c r="AO39" s="12">
        <f t="shared" si="15"/>
        <v>2</v>
      </c>
      <c r="AP39" s="52">
        <f t="shared" si="16"/>
        <v>2</v>
      </c>
      <c r="AQ39" s="36">
        <f t="shared" si="17"/>
        <v>2</v>
      </c>
      <c r="AR39" s="55">
        <f t="shared" si="18"/>
        <v>2.5</v>
      </c>
      <c r="AU39" s="11">
        <v>1.7</v>
      </c>
    </row>
    <row r="40" spans="1:47" s="11" customFormat="1" x14ac:dyDescent="0.25">
      <c r="A40" s="11" t="s">
        <v>355</v>
      </c>
      <c r="B40" s="30" t="s">
        <v>8</v>
      </c>
      <c r="C40" s="30" t="s">
        <v>483</v>
      </c>
      <c r="D40" s="12">
        <f>ROUND(IF('Indicator Data'!O42="No data",IF((0.1284*LN('Indicator Data'!BA42)-0.4735)&gt;D$140,0,IF((0.1284*LN('Indicator Data'!BA42)-0.4735)&lt;D$139,10,(D$140-(0.1284*LN('Indicator Data'!BA42)-0.4735))/(D$140-D$139)*10)),IF('Indicator Data'!O42&gt;D$140,0,IF('Indicator Data'!O42&lt;D$139,10,(D$140-'Indicator Data'!O42)/(D$140-D$139)*10))),1)</f>
        <v>7.8</v>
      </c>
      <c r="E40" s="12">
        <f>IF('Indicator Data'!P42="No data","x",ROUND(IF('Indicator Data'!P42&gt;E$140,10,IF('Indicator Data'!P42&lt;E$139,0,10-(E$140-'Indicator Data'!P42)/(E$140-E$139)*10)),1))</f>
        <v>10</v>
      </c>
      <c r="F40" s="52">
        <f t="shared" si="0"/>
        <v>9.1999999999999993</v>
      </c>
      <c r="G40" s="12">
        <f>IF('Indicator Data'!AG42="No data","x",ROUND(IF('Indicator Data'!AG42&gt;G$140,10,IF('Indicator Data'!AG42&lt;G$139,0,10-(G$140-'Indicator Data'!AG42)/(G$140-G$139)*10)),1))</f>
        <v>9.1999999999999993</v>
      </c>
      <c r="H40" s="12">
        <f>IF('Indicator Data'!AH42="No data","x",ROUND(IF('Indicator Data'!AH42&gt;H$140,10,IF('Indicator Data'!AH42&lt;H$139,0,10-(H$140-'Indicator Data'!AH42)/(H$140-H$139)*10)),1))</f>
        <v>1.3</v>
      </c>
      <c r="I40" s="52">
        <f t="shared" si="1"/>
        <v>5.3</v>
      </c>
      <c r="J40" s="35">
        <f>SUM('Indicator Data'!R42,SUM('Indicator Data'!S42:T42)*1000000)</f>
        <v>3475568089</v>
      </c>
      <c r="K40" s="35">
        <f>J40/'Indicator Data'!BD42</f>
        <v>184.13605769536423</v>
      </c>
      <c r="L40" s="12">
        <f t="shared" si="2"/>
        <v>3.7</v>
      </c>
      <c r="M40" s="12">
        <f>IF('Indicator Data'!U42="No data","x",ROUND(IF('Indicator Data'!U42&gt;M$140,10,IF('Indicator Data'!U42&lt;M$139,0,10-(M$140-'Indicator Data'!U42)/(M$140-M$139)*10)),1))</f>
        <v>6.5</v>
      </c>
      <c r="N40" s="125">
        <f>'Indicator Data'!Q42/'Indicator Data'!BD42*1000000</f>
        <v>47.391208530860929</v>
      </c>
      <c r="O40" s="12">
        <f t="shared" si="3"/>
        <v>4.7</v>
      </c>
      <c r="P40" s="52">
        <f t="shared" si="4"/>
        <v>5</v>
      </c>
      <c r="Q40" s="45">
        <f t="shared" si="5"/>
        <v>7.2</v>
      </c>
      <c r="R40" s="35">
        <f>IF(AND('Indicator Data'!AM42="No data",'Indicator Data'!AN42="No data"),0,SUM('Indicator Data'!AM42:AO42))</f>
        <v>11808</v>
      </c>
      <c r="S40" s="12">
        <f t="shared" si="6"/>
        <v>3.6</v>
      </c>
      <c r="T40" s="41">
        <f>R40/'Indicator Data'!$BB42</f>
        <v>3.8869205330210855E-3</v>
      </c>
      <c r="U40" s="12">
        <f t="shared" si="7"/>
        <v>4.5</v>
      </c>
      <c r="V40" s="13">
        <f t="shared" si="8"/>
        <v>4.0999999999999996</v>
      </c>
      <c r="W40" s="12">
        <f>IF('Indicator Data'!AB42="No data","x",ROUND(IF('Indicator Data'!AB42&gt;W$140,10,IF('Indicator Data'!AB42&lt;W$139,0,10-(W$140-'Indicator Data'!AB42)/(W$140-W$139)*10)),1))</f>
        <v>2.6</v>
      </c>
      <c r="X40" s="12">
        <f>IF('Indicator Data'!AA42="No data","x",ROUND(IF('Indicator Data'!AA42&gt;X$140,10,IF('Indicator Data'!AA42&lt;X$139,0,10-(X$140-'Indicator Data'!AA42)/(X$140-X$139)*10)),1))</f>
        <v>1.7</v>
      </c>
      <c r="Y40" s="12">
        <f>IF('Indicator Data'!AF42="No data","x",ROUND(IF('Indicator Data'!AF42&gt;Y$140,10,IF('Indicator Data'!AF42&lt;Y$139,0,10-(Y$140-'Indicator Data'!AF42)/(Y$140-Y$139)*10)),1))</f>
        <v>10</v>
      </c>
      <c r="Z40" s="129">
        <f>IF('Indicator Data'!AC42="No data","x",'Indicator Data'!AC42/'Indicator Data'!$BB42*100000)</f>
        <v>0</v>
      </c>
      <c r="AA40" s="127">
        <f t="shared" si="9"/>
        <v>0</v>
      </c>
      <c r="AB40" s="129">
        <f>IF('Indicator Data'!AD42="No data","x",'Indicator Data'!AD42/'Indicator Data'!$BB42*100000)</f>
        <v>0</v>
      </c>
      <c r="AC40" s="127">
        <f t="shared" si="10"/>
        <v>0</v>
      </c>
      <c r="AD40" s="52">
        <f t="shared" si="11"/>
        <v>2.9</v>
      </c>
      <c r="AE40" s="12">
        <f>IF('Indicator Data'!V42="No data","x",ROUND(IF('Indicator Data'!V42&gt;AE$140,10,IF('Indicator Data'!V42&lt;AE$139,0,10-(AE$140-'Indicator Data'!V42)/(AE$140-AE$139)*10)),1))</f>
        <v>1.1000000000000001</v>
      </c>
      <c r="AF40" s="12">
        <f>IF('Indicator Data'!W42="No data","x",ROUND(IF('Indicator Data'!W42&gt;AF$140,10,IF('Indicator Data'!W42&lt;AF$139,0,10-(AF$140-'Indicator Data'!W42)/(AF$140-AF$139)*10)),1))</f>
        <v>5.4</v>
      </c>
      <c r="AG40" s="52">
        <f t="shared" si="12"/>
        <v>3.3</v>
      </c>
      <c r="AH40" s="12">
        <f>IF('Indicator Data'!AP42="No data","x",ROUND(IF('Indicator Data'!AP42&gt;AH$140,10,IF('Indicator Data'!AP42&lt;AH$139,0,10-(AH$140-'Indicator Data'!AP42)/(AH$140-AH$139)*10)),1))</f>
        <v>8.6</v>
      </c>
      <c r="AI40" s="12">
        <f>IF('Indicator Data'!AQ42="No data","x",ROUND(IF('Indicator Data'!AQ42&gt;AI$140,10,IF('Indicator Data'!AQ42&lt;AI$139,0,10-(AI$140-'Indicator Data'!AQ42)/(AI$140-AI$139)*10)),1))</f>
        <v>0</v>
      </c>
      <c r="AJ40" s="52">
        <f t="shared" si="13"/>
        <v>4.3</v>
      </c>
      <c r="AK40" s="35">
        <f>'Indicator Data'!AK42+'Indicator Data'!AJ42*0.5+'Indicator Data'!AI42*0.25</f>
        <v>1883.7640815882301</v>
      </c>
      <c r="AL40" s="42">
        <f>AK40/'Indicator Data'!BB42</f>
        <v>6.2009157250109235E-4</v>
      </c>
      <c r="AM40" s="52">
        <f t="shared" si="14"/>
        <v>0.1</v>
      </c>
      <c r="AN40" s="42">
        <f>IF('Indicator Data'!AL42="No data","x",'Indicator Data'!AL42/'Indicator Data'!BB42)</f>
        <v>1.6086228665692388E-2</v>
      </c>
      <c r="AO40" s="12">
        <f t="shared" si="15"/>
        <v>0.8</v>
      </c>
      <c r="AP40" s="52">
        <f t="shared" si="16"/>
        <v>0.8</v>
      </c>
      <c r="AQ40" s="36">
        <f t="shared" si="17"/>
        <v>2.4</v>
      </c>
      <c r="AR40" s="55">
        <f t="shared" si="18"/>
        <v>3.3</v>
      </c>
      <c r="AU40" s="11">
        <v>1.8</v>
      </c>
    </row>
    <row r="41" spans="1:47" s="11" customFormat="1" x14ac:dyDescent="0.25">
      <c r="A41" s="11" t="s">
        <v>354</v>
      </c>
      <c r="B41" s="30" t="s">
        <v>8</v>
      </c>
      <c r="C41" s="30" t="s">
        <v>482</v>
      </c>
      <c r="D41" s="12">
        <f>ROUND(IF('Indicator Data'!O43="No data",IF((0.1284*LN('Indicator Data'!BA43)-0.4735)&gt;D$140,0,IF((0.1284*LN('Indicator Data'!BA43)-0.4735)&lt;D$139,10,(D$140-(0.1284*LN('Indicator Data'!BA43)-0.4735))/(D$140-D$139)*10)),IF('Indicator Data'!O43&gt;D$140,0,IF('Indicator Data'!O43&lt;D$139,10,(D$140-'Indicator Data'!O43)/(D$140-D$139)*10))),1)</f>
        <v>7.8</v>
      </c>
      <c r="E41" s="12">
        <f>IF('Indicator Data'!P43="No data","x",ROUND(IF('Indicator Data'!P43&gt;E$140,10,IF('Indicator Data'!P43&lt;E$139,0,10-(E$140-'Indicator Data'!P43)/(E$140-E$139)*10)),1))</f>
        <v>9.6</v>
      </c>
      <c r="F41" s="52">
        <f t="shared" si="0"/>
        <v>8.9</v>
      </c>
      <c r="G41" s="12">
        <f>IF('Indicator Data'!AG43="No data","x",ROUND(IF('Indicator Data'!AG43&gt;G$140,10,IF('Indicator Data'!AG43&lt;G$139,0,10-(G$140-'Indicator Data'!AG43)/(G$140-G$139)*10)),1))</f>
        <v>9.1999999999999993</v>
      </c>
      <c r="H41" s="12">
        <f>IF('Indicator Data'!AH43="No data","x",ROUND(IF('Indicator Data'!AH43&gt;H$140,10,IF('Indicator Data'!AH43&lt;H$139,0,10-(H$140-'Indicator Data'!AH43)/(H$140-H$139)*10)),1))</f>
        <v>1.8</v>
      </c>
      <c r="I41" s="52">
        <f t="shared" si="1"/>
        <v>5.5</v>
      </c>
      <c r="J41" s="35">
        <f>SUM('Indicator Data'!R43,SUM('Indicator Data'!S43:T43)*1000000)</f>
        <v>3475568089</v>
      </c>
      <c r="K41" s="35">
        <f>J41/'Indicator Data'!BD43</f>
        <v>184.13605769536423</v>
      </c>
      <c r="L41" s="12">
        <f t="shared" si="2"/>
        <v>3.7</v>
      </c>
      <c r="M41" s="12">
        <f>IF('Indicator Data'!U43="No data","x",ROUND(IF('Indicator Data'!U43&gt;M$140,10,IF('Indicator Data'!U43&lt;M$139,0,10-(M$140-'Indicator Data'!U43)/(M$140-M$139)*10)),1))</f>
        <v>6.5</v>
      </c>
      <c r="N41" s="125">
        <f>'Indicator Data'!Q43/'Indicator Data'!BD43*1000000</f>
        <v>47.391208530860929</v>
      </c>
      <c r="O41" s="12">
        <f t="shared" si="3"/>
        <v>4.7</v>
      </c>
      <c r="P41" s="52">
        <f t="shared" si="4"/>
        <v>5</v>
      </c>
      <c r="Q41" s="45">
        <f t="shared" si="5"/>
        <v>7.1</v>
      </c>
      <c r="R41" s="35">
        <f>IF(AND('Indicator Data'!AM43="No data",'Indicator Data'!AN43="No data"),0,SUM('Indicator Data'!AM43:AO43))</f>
        <v>472</v>
      </c>
      <c r="S41" s="12">
        <f t="shared" si="6"/>
        <v>0</v>
      </c>
      <c r="T41" s="41">
        <f>R41/'Indicator Data'!$BB43</f>
        <v>1.3745295622065939E-4</v>
      </c>
      <c r="U41" s="12">
        <f t="shared" si="7"/>
        <v>2</v>
      </c>
      <c r="V41" s="13">
        <f t="shared" si="8"/>
        <v>1</v>
      </c>
      <c r="W41" s="12">
        <f>IF('Indicator Data'!AB43="No data","x",ROUND(IF('Indicator Data'!AB43&gt;W$140,10,IF('Indicator Data'!AB43&lt;W$139,0,10-(W$140-'Indicator Data'!AB43)/(W$140-W$139)*10)),1))</f>
        <v>1.8</v>
      </c>
      <c r="X41" s="12">
        <f>IF('Indicator Data'!AA43="No data","x",ROUND(IF('Indicator Data'!AA43&gt;X$140,10,IF('Indicator Data'!AA43&lt;X$139,0,10-(X$140-'Indicator Data'!AA43)/(X$140-X$139)*10)),1))</f>
        <v>1.7</v>
      </c>
      <c r="Y41" s="12">
        <f>IF('Indicator Data'!AF43="No data","x",ROUND(IF('Indicator Data'!AF43&gt;Y$140,10,IF('Indicator Data'!AF43&lt;Y$139,0,10-(Y$140-'Indicator Data'!AF43)/(Y$140-Y$139)*10)),1))</f>
        <v>10</v>
      </c>
      <c r="Z41" s="129">
        <f>IF('Indicator Data'!AC43="No data","x",'Indicator Data'!AC43/'Indicator Data'!$BB43*100000)</f>
        <v>0</v>
      </c>
      <c r="AA41" s="127">
        <f t="shared" si="9"/>
        <v>0</v>
      </c>
      <c r="AB41" s="129">
        <f>IF('Indicator Data'!AD43="No data","x",'Indicator Data'!AD43/'Indicator Data'!$BB43*100000)</f>
        <v>0</v>
      </c>
      <c r="AC41" s="127">
        <f t="shared" si="10"/>
        <v>0</v>
      </c>
      <c r="AD41" s="52">
        <f t="shared" si="11"/>
        <v>2.7</v>
      </c>
      <c r="AE41" s="12">
        <f>IF('Indicator Data'!V43="No data","x",ROUND(IF('Indicator Data'!V43&gt;AE$140,10,IF('Indicator Data'!V43&lt;AE$139,0,10-(AE$140-'Indicator Data'!V43)/(AE$140-AE$139)*10)),1))</f>
        <v>2.2000000000000002</v>
      </c>
      <c r="AF41" s="12">
        <f>IF('Indicator Data'!W43="No data","x",ROUND(IF('Indicator Data'!W43&gt;AF$140,10,IF('Indicator Data'!W43&lt;AF$139,0,10-(AF$140-'Indicator Data'!W43)/(AF$140-AF$139)*10)),1))</f>
        <v>4.5999999999999996</v>
      </c>
      <c r="AG41" s="52">
        <f t="shared" si="12"/>
        <v>3.4</v>
      </c>
      <c r="AH41" s="12">
        <f>IF('Indicator Data'!AP43="No data","x",ROUND(IF('Indicator Data'!AP43&gt;AH$140,10,IF('Indicator Data'!AP43&lt;AH$139,0,10-(AH$140-'Indicator Data'!AP43)/(AH$140-AH$139)*10)),1))</f>
        <v>2.7</v>
      </c>
      <c r="AI41" s="12">
        <f>IF('Indicator Data'!AQ43="No data","x",ROUND(IF('Indicator Data'!AQ43&gt;AI$140,10,IF('Indicator Data'!AQ43&lt;AI$139,0,10-(AI$140-'Indicator Data'!AQ43)/(AI$140-AI$139)*10)),1))</f>
        <v>0</v>
      </c>
      <c r="AJ41" s="52">
        <f t="shared" si="13"/>
        <v>1.4</v>
      </c>
      <c r="AK41" s="35">
        <f>'Indicator Data'!AK43+'Indicator Data'!AJ43*0.5+'Indicator Data'!AI43*0.25</f>
        <v>2129.3337754821227</v>
      </c>
      <c r="AL41" s="42">
        <f>AK41/'Indicator Data'!BB43</f>
        <v>6.2009157250109235E-4</v>
      </c>
      <c r="AM41" s="52">
        <f t="shared" si="14"/>
        <v>0.1</v>
      </c>
      <c r="AN41" s="42">
        <f>IF('Indicator Data'!AL43="No data","x",'Indicator Data'!AL43/'Indicator Data'!BB43)</f>
        <v>1.2196390094487801E-2</v>
      </c>
      <c r="AO41" s="12">
        <f t="shared" si="15"/>
        <v>0.6</v>
      </c>
      <c r="AP41" s="52">
        <f t="shared" si="16"/>
        <v>0.6</v>
      </c>
      <c r="AQ41" s="36">
        <f t="shared" si="17"/>
        <v>1.7</v>
      </c>
      <c r="AR41" s="55">
        <f t="shared" si="18"/>
        <v>1.4</v>
      </c>
      <c r="AU41" s="11">
        <v>1.6</v>
      </c>
    </row>
    <row r="42" spans="1:47" s="11" customFormat="1" x14ac:dyDescent="0.25">
      <c r="A42" s="11" t="s">
        <v>357</v>
      </c>
      <c r="B42" s="30" t="s">
        <v>8</v>
      </c>
      <c r="C42" s="30" t="s">
        <v>485</v>
      </c>
      <c r="D42" s="12">
        <f>ROUND(IF('Indicator Data'!O44="No data",IF((0.1284*LN('Indicator Data'!BA44)-0.4735)&gt;D$140,0,IF((0.1284*LN('Indicator Data'!BA44)-0.4735)&lt;D$139,10,(D$140-(0.1284*LN('Indicator Data'!BA44)-0.4735))/(D$140-D$139)*10)),IF('Indicator Data'!O44&gt;D$140,0,IF('Indicator Data'!O44&lt;D$139,10,(D$140-'Indicator Data'!O44)/(D$140-D$139)*10))),1)</f>
        <v>7.8</v>
      </c>
      <c r="E42" s="12">
        <f>IF('Indicator Data'!P44="No data","x",ROUND(IF('Indicator Data'!P44&gt;E$140,10,IF('Indicator Data'!P44&lt;E$139,0,10-(E$140-'Indicator Data'!P44)/(E$140-E$139)*10)),1))</f>
        <v>9</v>
      </c>
      <c r="F42" s="52">
        <f t="shared" si="0"/>
        <v>8.5</v>
      </c>
      <c r="G42" s="12">
        <f>IF('Indicator Data'!AG44="No data","x",ROUND(IF('Indicator Data'!AG44&gt;G$140,10,IF('Indicator Data'!AG44&lt;G$139,0,10-(G$140-'Indicator Data'!AG44)/(G$140-G$139)*10)),1))</f>
        <v>9.1999999999999993</v>
      </c>
      <c r="H42" s="12">
        <f>IF('Indicator Data'!AH44="No data","x",ROUND(IF('Indicator Data'!AH44&gt;H$140,10,IF('Indicator Data'!AH44&lt;H$139,0,10-(H$140-'Indicator Data'!AH44)/(H$140-H$139)*10)),1))</f>
        <v>0.3</v>
      </c>
      <c r="I42" s="52">
        <f t="shared" si="1"/>
        <v>4.8</v>
      </c>
      <c r="J42" s="35">
        <f>SUM('Indicator Data'!R44,SUM('Indicator Data'!S44:T44)*1000000)</f>
        <v>3475568089</v>
      </c>
      <c r="K42" s="35">
        <f>J42/'Indicator Data'!BD44</f>
        <v>184.13605769536423</v>
      </c>
      <c r="L42" s="12">
        <f t="shared" si="2"/>
        <v>3.7</v>
      </c>
      <c r="M42" s="12">
        <f>IF('Indicator Data'!U44="No data","x",ROUND(IF('Indicator Data'!U44&gt;M$140,10,IF('Indicator Data'!U44&lt;M$139,0,10-(M$140-'Indicator Data'!U44)/(M$140-M$139)*10)),1))</f>
        <v>6.5</v>
      </c>
      <c r="N42" s="125">
        <f>'Indicator Data'!Q44/'Indicator Data'!BD44*1000000</f>
        <v>47.391208530860929</v>
      </c>
      <c r="O42" s="12">
        <f t="shared" si="3"/>
        <v>4.7</v>
      </c>
      <c r="P42" s="52">
        <f t="shared" si="4"/>
        <v>5</v>
      </c>
      <c r="Q42" s="45">
        <f t="shared" si="5"/>
        <v>6.7</v>
      </c>
      <c r="R42" s="35">
        <f>IF(AND('Indicator Data'!AM44="No data",'Indicator Data'!AN44="No data"),0,SUM('Indicator Data'!AM44:AO44))</f>
        <v>36963</v>
      </c>
      <c r="S42" s="12">
        <f t="shared" si="6"/>
        <v>5.2</v>
      </c>
      <c r="T42" s="41">
        <f>R42/'Indicator Data'!$BB44</f>
        <v>4.2163368526337223E-2</v>
      </c>
      <c r="U42" s="12">
        <f t="shared" si="7"/>
        <v>8</v>
      </c>
      <c r="V42" s="13">
        <f t="shared" si="8"/>
        <v>6.6</v>
      </c>
      <c r="W42" s="12" t="str">
        <f>IF('Indicator Data'!AB44="No data","x",ROUND(IF('Indicator Data'!AB44&gt;W$140,10,IF('Indicator Data'!AB44&lt;W$139,0,10-(W$140-'Indicator Data'!AB44)/(W$140-W$139)*10)),1))</f>
        <v>x</v>
      </c>
      <c r="X42" s="12">
        <f>IF('Indicator Data'!AA44="No data","x",ROUND(IF('Indicator Data'!AA44&gt;X$140,10,IF('Indicator Data'!AA44&lt;X$139,0,10-(X$140-'Indicator Data'!AA44)/(X$140-X$139)*10)),1))</f>
        <v>1.7</v>
      </c>
      <c r="Y42" s="12">
        <f>IF('Indicator Data'!AF44="No data","x",ROUND(IF('Indicator Data'!AF44&gt;Y$140,10,IF('Indicator Data'!AF44&lt;Y$139,0,10-(Y$140-'Indicator Data'!AF44)/(Y$140-Y$139)*10)),1))</f>
        <v>10</v>
      </c>
      <c r="Z42" s="129">
        <f>IF('Indicator Data'!AC44="No data","x",'Indicator Data'!AC44/'Indicator Data'!$BB44*100000)</f>
        <v>0</v>
      </c>
      <c r="AA42" s="127">
        <f t="shared" si="9"/>
        <v>0</v>
      </c>
      <c r="AB42" s="129">
        <f>IF('Indicator Data'!AD44="No data","x",'Indicator Data'!AD44/'Indicator Data'!$BB44*100000)</f>
        <v>0</v>
      </c>
      <c r="AC42" s="127">
        <f t="shared" si="10"/>
        <v>0</v>
      </c>
      <c r="AD42" s="52">
        <f t="shared" si="11"/>
        <v>2.9</v>
      </c>
      <c r="AE42" s="12">
        <f>IF('Indicator Data'!V44="No data","x",ROUND(IF('Indicator Data'!V44&gt;AE$140,10,IF('Indicator Data'!V44&lt;AE$139,0,10-(AE$140-'Indicator Data'!V44)/(AE$140-AE$139)*10)),1))</f>
        <v>5.2</v>
      </c>
      <c r="AF42" s="12">
        <f>IF('Indicator Data'!W44="No data","x",ROUND(IF('Indicator Data'!W44&gt;AF$140,10,IF('Indicator Data'!W44&lt;AF$139,0,10-(AF$140-'Indicator Data'!W44)/(AF$140-AF$139)*10)),1))</f>
        <v>5.2</v>
      </c>
      <c r="AG42" s="52">
        <f t="shared" si="12"/>
        <v>5.2</v>
      </c>
      <c r="AH42" s="12">
        <f>IF('Indicator Data'!AP44="No data","x",ROUND(IF('Indicator Data'!AP44&gt;AH$140,10,IF('Indicator Data'!AP44&lt;AH$139,0,10-(AH$140-'Indicator Data'!AP44)/(AH$140-AH$139)*10)),1))</f>
        <v>9.3000000000000007</v>
      </c>
      <c r="AI42" s="12">
        <f>IF('Indicator Data'!AQ44="No data","x",ROUND(IF('Indicator Data'!AQ44&gt;AI$140,10,IF('Indicator Data'!AQ44&lt;AI$139,0,10-(AI$140-'Indicator Data'!AQ44)/(AI$140-AI$139)*10)),1))</f>
        <v>0</v>
      </c>
      <c r="AJ42" s="52">
        <f t="shared" si="13"/>
        <v>4.7</v>
      </c>
      <c r="AK42" s="35">
        <f>'Indicator Data'!AK44+'Indicator Data'!AJ44*0.5+'Indicator Data'!AI44*0.25</f>
        <v>0</v>
      </c>
      <c r="AL42" s="42">
        <f>AK42/'Indicator Data'!BB44</f>
        <v>0</v>
      </c>
      <c r="AM42" s="52">
        <f t="shared" si="14"/>
        <v>0</v>
      </c>
      <c r="AN42" s="42">
        <f>IF('Indicator Data'!AL44="No data","x",'Indicator Data'!AL44/'Indicator Data'!BB44)</f>
        <v>9.8007685304243239E-2</v>
      </c>
      <c r="AO42" s="12">
        <f t="shared" si="15"/>
        <v>4.9000000000000004</v>
      </c>
      <c r="AP42" s="52">
        <f t="shared" si="16"/>
        <v>4.9000000000000004</v>
      </c>
      <c r="AQ42" s="36">
        <f t="shared" si="17"/>
        <v>3.8</v>
      </c>
      <c r="AR42" s="55">
        <f t="shared" si="18"/>
        <v>5.4</v>
      </c>
      <c r="AU42" s="11">
        <v>3.8</v>
      </c>
    </row>
    <row r="43" spans="1:47" s="11" customFormat="1" x14ac:dyDescent="0.25">
      <c r="A43" s="11" t="s">
        <v>367</v>
      </c>
      <c r="B43" s="30" t="s">
        <v>10</v>
      </c>
      <c r="C43" s="30" t="s">
        <v>495</v>
      </c>
      <c r="D43" s="12">
        <f>ROUND(IF('Indicator Data'!O45="No data",IF((0.1284*LN('Indicator Data'!BA45)-0.4735)&gt;D$140,0,IF((0.1284*LN('Indicator Data'!BA45)-0.4735)&lt;D$139,10,(D$140-(0.1284*LN('Indicator Data'!BA45)-0.4735))/(D$140-D$139)*10)),IF('Indicator Data'!O45&gt;D$140,0,IF('Indicator Data'!O45&lt;D$139,10,(D$140-'Indicator Data'!O45)/(D$140-D$139)*10))),1)</f>
        <v>6.7</v>
      </c>
      <c r="E43" s="12">
        <f>IF('Indicator Data'!P45="No data","x",ROUND(IF('Indicator Data'!P45&gt;E$140,10,IF('Indicator Data'!P45&lt;E$139,0,10-(E$140-'Indicator Data'!P45)/(E$140-E$139)*10)),1))</f>
        <v>3</v>
      </c>
      <c r="F43" s="52">
        <f t="shared" si="0"/>
        <v>5.0999999999999996</v>
      </c>
      <c r="G43" s="12">
        <f>IF('Indicator Data'!AG45="No data","x",ROUND(IF('Indicator Data'!AG45&gt;G$140,10,IF('Indicator Data'!AG45&lt;G$139,0,10-(G$140-'Indicator Data'!AG45)/(G$140-G$139)*10)),1))</f>
        <v>8.3000000000000007</v>
      </c>
      <c r="H43" s="12">
        <f>IF('Indicator Data'!AH45="No data","x",ROUND(IF('Indicator Data'!AH45&gt;H$140,10,IF('Indicator Data'!AH45&lt;H$139,0,10-(H$140-'Indicator Data'!AH45)/(H$140-H$139)*10)),1))</f>
        <v>1.3</v>
      </c>
      <c r="I43" s="52">
        <f t="shared" si="1"/>
        <v>4.8</v>
      </c>
      <c r="J43" s="35">
        <f>SUM('Indicator Data'!R45,SUM('Indicator Data'!S45:T45)*1000000)</f>
        <v>823209087</v>
      </c>
      <c r="K43" s="35">
        <f>J43/'Indicator Data'!BD45</f>
        <v>211.41676096250066</v>
      </c>
      <c r="L43" s="12">
        <f t="shared" si="2"/>
        <v>4.2</v>
      </c>
      <c r="M43" s="12">
        <f>IF('Indicator Data'!U45="No data","x",ROUND(IF('Indicator Data'!U45&gt;M$140,10,IF('Indicator Data'!U45&lt;M$139,0,10-(M$140-'Indicator Data'!U45)/(M$140-M$139)*10)),1))</f>
        <v>3.6</v>
      </c>
      <c r="N43" s="125">
        <f>'Indicator Data'!Q45/'Indicator Data'!BD45*1000000</f>
        <v>229.7280378933138</v>
      </c>
      <c r="O43" s="12">
        <f t="shared" si="3"/>
        <v>10</v>
      </c>
      <c r="P43" s="52">
        <f t="shared" si="4"/>
        <v>5.9</v>
      </c>
      <c r="Q43" s="45">
        <f t="shared" si="5"/>
        <v>5.2</v>
      </c>
      <c r="R43" s="35">
        <f>IF(AND('Indicator Data'!AM45="No data",'Indicator Data'!AN45="No data"),0,SUM('Indicator Data'!AM45:AO45))</f>
        <v>0</v>
      </c>
      <c r="S43" s="12">
        <f t="shared" si="6"/>
        <v>0</v>
      </c>
      <c r="T43" s="41">
        <f>R43/'Indicator Data'!$BB45</f>
        <v>0</v>
      </c>
      <c r="U43" s="12">
        <f t="shared" si="7"/>
        <v>0</v>
      </c>
      <c r="V43" s="13">
        <f t="shared" si="8"/>
        <v>0</v>
      </c>
      <c r="W43" s="12">
        <f>IF('Indicator Data'!AB45="No data","x",ROUND(IF('Indicator Data'!AB45&gt;W$140,10,IF('Indicator Data'!AB45&lt;W$139,0,10-(W$140-'Indicator Data'!AB45)/(W$140-W$139)*10)),1))</f>
        <v>1.2</v>
      </c>
      <c r="X43" s="12">
        <f>IF('Indicator Data'!AA45="No data","x",ROUND(IF('Indicator Data'!AA45&gt;X$140,10,IF('Indicator Data'!AA45&lt;X$139,0,10-(X$140-'Indicator Data'!AA45)/(X$140-X$139)*10)),1))</f>
        <v>3.3</v>
      </c>
      <c r="Y43" s="12">
        <f>IF('Indicator Data'!AF45="No data","x",ROUND(IF('Indicator Data'!AF45&gt;Y$140,10,IF('Indicator Data'!AF45&lt;Y$139,0,10-(Y$140-'Indicator Data'!AF45)/(Y$140-Y$139)*10)),1))</f>
        <v>6.7</v>
      </c>
      <c r="Z43" s="129">
        <f>IF('Indicator Data'!AC45="No data","x",'Indicator Data'!AC45/'Indicator Data'!$BB45*100000)</f>
        <v>0</v>
      </c>
      <c r="AA43" s="127">
        <f t="shared" si="9"/>
        <v>0</v>
      </c>
      <c r="AB43" s="129" t="str">
        <f>IF('Indicator Data'!AD45="No data","x",'Indicator Data'!AD45/'Indicator Data'!$BB45*100000)</f>
        <v>x</v>
      </c>
      <c r="AC43" s="127" t="str">
        <f t="shared" si="10"/>
        <v>x</v>
      </c>
      <c r="AD43" s="52">
        <f t="shared" si="11"/>
        <v>2.8</v>
      </c>
      <c r="AE43" s="12">
        <f>IF('Indicator Data'!V45="No data","x",ROUND(IF('Indicator Data'!V45&gt;AE$140,10,IF('Indicator Data'!V45&lt;AE$139,0,10-(AE$140-'Indicator Data'!V45)/(AE$140-AE$139)*10)),1))</f>
        <v>0.8</v>
      </c>
      <c r="AF43" s="12">
        <f>IF('Indicator Data'!W45="No data","x",ROUND(IF('Indicator Data'!W45&gt;AF$140,10,IF('Indicator Data'!W45&lt;AF$139,0,10-(AF$140-'Indicator Data'!W45)/(AF$140-AF$139)*10)),1))</f>
        <v>3.3</v>
      </c>
      <c r="AG43" s="52">
        <f t="shared" si="12"/>
        <v>2.1</v>
      </c>
      <c r="AH43" s="12">
        <f>IF('Indicator Data'!AP45="No data","x",ROUND(IF('Indicator Data'!AP45&gt;AH$140,10,IF('Indicator Data'!AP45&lt;AH$139,0,10-(AH$140-'Indicator Data'!AP45)/(AH$140-AH$139)*10)),1))</f>
        <v>0.6</v>
      </c>
      <c r="AI43" s="12">
        <f>IF('Indicator Data'!AQ45="No data","x",ROUND(IF('Indicator Data'!AQ45&gt;AI$140,10,IF('Indicator Data'!AQ45&lt;AI$139,0,10-(AI$140-'Indicator Data'!AQ45)/(AI$140-AI$139)*10)),1))</f>
        <v>0</v>
      </c>
      <c r="AJ43" s="52">
        <f t="shared" si="13"/>
        <v>0.3</v>
      </c>
      <c r="AK43" s="35">
        <f>'Indicator Data'!AK45+'Indicator Data'!AJ45*0.5+'Indicator Data'!AI45*0.25</f>
        <v>0</v>
      </c>
      <c r="AL43" s="42">
        <f>AK43/'Indicator Data'!BB45</f>
        <v>0</v>
      </c>
      <c r="AM43" s="52">
        <f t="shared" si="14"/>
        <v>0</v>
      </c>
      <c r="AN43" s="42">
        <f>IF('Indicator Data'!AL45="No data","x",'Indicator Data'!AL45/'Indicator Data'!BB45)</f>
        <v>0.01</v>
      </c>
      <c r="AO43" s="12">
        <f t="shared" si="15"/>
        <v>0.5</v>
      </c>
      <c r="AP43" s="52">
        <f t="shared" si="16"/>
        <v>0.5</v>
      </c>
      <c r="AQ43" s="36">
        <f t="shared" si="17"/>
        <v>1.2</v>
      </c>
      <c r="AR43" s="55">
        <f t="shared" si="18"/>
        <v>0.6</v>
      </c>
      <c r="AU43" s="11">
        <v>1.6</v>
      </c>
    </row>
    <row r="44" spans="1:47" s="11" customFormat="1" x14ac:dyDescent="0.25">
      <c r="A44" s="11" t="s">
        <v>363</v>
      </c>
      <c r="B44" s="30" t="s">
        <v>10</v>
      </c>
      <c r="C44" s="30" t="s">
        <v>491</v>
      </c>
      <c r="D44" s="12">
        <f>ROUND(IF('Indicator Data'!O46="No data",IF((0.1284*LN('Indicator Data'!BA46)-0.4735)&gt;D$140,0,IF((0.1284*LN('Indicator Data'!BA46)-0.4735)&lt;D$139,10,(D$140-(0.1284*LN('Indicator Data'!BA46)-0.4735))/(D$140-D$139)*10)),IF('Indicator Data'!O46&gt;D$140,0,IF('Indicator Data'!O46&lt;D$139,10,(D$140-'Indicator Data'!O46)/(D$140-D$139)*10))),1)</f>
        <v>6.7</v>
      </c>
      <c r="E44" s="12">
        <f>IF('Indicator Data'!P46="No data","x",ROUND(IF('Indicator Data'!P46&gt;E$140,10,IF('Indicator Data'!P46&lt;E$139,0,10-(E$140-'Indicator Data'!P46)/(E$140-E$139)*10)),1))</f>
        <v>8.1999999999999993</v>
      </c>
      <c r="F44" s="52">
        <f t="shared" si="0"/>
        <v>7.5</v>
      </c>
      <c r="G44" s="12">
        <f>IF('Indicator Data'!AG46="No data","x",ROUND(IF('Indicator Data'!AG46&gt;G$140,10,IF('Indicator Data'!AG46&lt;G$139,0,10-(G$140-'Indicator Data'!AG46)/(G$140-G$139)*10)),1))</f>
        <v>8.3000000000000007</v>
      </c>
      <c r="H44" s="12">
        <f>IF('Indicator Data'!AH46="No data","x",ROUND(IF('Indicator Data'!AH46&gt;H$140,10,IF('Indicator Data'!AH46&lt;H$139,0,10-(H$140-'Indicator Data'!AH46)/(H$140-H$139)*10)),1))</f>
        <v>2.8</v>
      </c>
      <c r="I44" s="52">
        <f t="shared" si="1"/>
        <v>5.6</v>
      </c>
      <c r="J44" s="35">
        <f>SUM('Indicator Data'!R46,SUM('Indicator Data'!S46:T46)*1000000)</f>
        <v>823209087</v>
      </c>
      <c r="K44" s="35">
        <f>J44/'Indicator Data'!BD46</f>
        <v>211.41676096250066</v>
      </c>
      <c r="L44" s="12">
        <f t="shared" si="2"/>
        <v>4.2</v>
      </c>
      <c r="M44" s="12">
        <f>IF('Indicator Data'!U46="No data","x",ROUND(IF('Indicator Data'!U46&gt;M$140,10,IF('Indicator Data'!U46&lt;M$139,0,10-(M$140-'Indicator Data'!U46)/(M$140-M$139)*10)),1))</f>
        <v>3.6</v>
      </c>
      <c r="N44" s="125">
        <f>'Indicator Data'!Q46/'Indicator Data'!BD46*1000000</f>
        <v>0</v>
      </c>
      <c r="O44" s="12">
        <f t="shared" si="3"/>
        <v>0</v>
      </c>
      <c r="P44" s="52">
        <f t="shared" si="4"/>
        <v>2.6</v>
      </c>
      <c r="Q44" s="45">
        <f t="shared" si="5"/>
        <v>5.8</v>
      </c>
      <c r="R44" s="35">
        <f>IF(AND('Indicator Data'!AM46="No data",'Indicator Data'!AN46="No data"),0,SUM('Indicator Data'!AM46:AO46))</f>
        <v>0</v>
      </c>
      <c r="S44" s="12">
        <f t="shared" si="6"/>
        <v>0</v>
      </c>
      <c r="T44" s="41">
        <f>R44/'Indicator Data'!$BB46</f>
        <v>0</v>
      </c>
      <c r="U44" s="12">
        <f t="shared" si="7"/>
        <v>0</v>
      </c>
      <c r="V44" s="13">
        <f t="shared" si="8"/>
        <v>0</v>
      </c>
      <c r="W44" s="12">
        <f>IF('Indicator Data'!AB46="No data","x",ROUND(IF('Indicator Data'!AB46&gt;W$140,10,IF('Indicator Data'!AB46&lt;W$139,0,10-(W$140-'Indicator Data'!AB46)/(W$140-W$139)*10)),1))</f>
        <v>1.2</v>
      </c>
      <c r="X44" s="12">
        <f>IF('Indicator Data'!AA46="No data","x",ROUND(IF('Indicator Data'!AA46&gt;X$140,10,IF('Indicator Data'!AA46&lt;X$139,0,10-(X$140-'Indicator Data'!AA46)/(X$140-X$139)*10)),1))</f>
        <v>3.3</v>
      </c>
      <c r="Y44" s="12">
        <f>IF('Indicator Data'!AF46="No data","x",ROUND(IF('Indicator Data'!AF46&gt;Y$140,10,IF('Indicator Data'!AF46&lt;Y$139,0,10-(Y$140-'Indicator Data'!AF46)/(Y$140-Y$139)*10)),1))</f>
        <v>6.7</v>
      </c>
      <c r="Z44" s="129">
        <f>IF('Indicator Data'!AC46="No data","x",'Indicator Data'!AC46/'Indicator Data'!$BB46*100000)</f>
        <v>0</v>
      </c>
      <c r="AA44" s="127">
        <f t="shared" si="9"/>
        <v>0</v>
      </c>
      <c r="AB44" s="129" t="str">
        <f>IF('Indicator Data'!AD46="No data","x",'Indicator Data'!AD46/'Indicator Data'!$BB46*100000)</f>
        <v>x</v>
      </c>
      <c r="AC44" s="127" t="str">
        <f t="shared" si="10"/>
        <v>x</v>
      </c>
      <c r="AD44" s="52">
        <f t="shared" si="11"/>
        <v>2.8</v>
      </c>
      <c r="AE44" s="12">
        <f>IF('Indicator Data'!V46="No data","x",ROUND(IF('Indicator Data'!V46&gt;AE$140,10,IF('Indicator Data'!V46&lt;AE$139,0,10-(AE$140-'Indicator Data'!V46)/(AE$140-AE$139)*10)),1))</f>
        <v>2</v>
      </c>
      <c r="AF44" s="12">
        <f>IF('Indicator Data'!W46="No data","x",ROUND(IF('Indicator Data'!W46&gt;AF$140,10,IF('Indicator Data'!W46&lt;AF$139,0,10-(AF$140-'Indicator Data'!W46)/(AF$140-AF$139)*10)),1))</f>
        <v>2.6</v>
      </c>
      <c r="AG44" s="52">
        <f t="shared" si="12"/>
        <v>2.2999999999999998</v>
      </c>
      <c r="AH44" s="12">
        <f>IF('Indicator Data'!AP46="No data","x",ROUND(IF('Indicator Data'!AP46&gt;AH$140,10,IF('Indicator Data'!AP46&lt;AH$139,0,10-(AH$140-'Indicator Data'!AP46)/(AH$140-AH$139)*10)),1))</f>
        <v>3.9</v>
      </c>
      <c r="AI44" s="12">
        <f>IF('Indicator Data'!AQ46="No data","x",ROUND(IF('Indicator Data'!AQ46&gt;AI$140,10,IF('Indicator Data'!AQ46&lt;AI$139,0,10-(AI$140-'Indicator Data'!AQ46)/(AI$140-AI$139)*10)),1))</f>
        <v>0</v>
      </c>
      <c r="AJ44" s="52">
        <f t="shared" si="13"/>
        <v>2</v>
      </c>
      <c r="AK44" s="35">
        <f>'Indicator Data'!AK46+'Indicator Data'!AJ46*0.5+'Indicator Data'!AI46*0.25</f>
        <v>0</v>
      </c>
      <c r="AL44" s="42">
        <f>AK44/'Indicator Data'!BB46</f>
        <v>0</v>
      </c>
      <c r="AM44" s="52">
        <f t="shared" si="14"/>
        <v>0</v>
      </c>
      <c r="AN44" s="42">
        <f>IF('Indicator Data'!AL46="No data","x",'Indicator Data'!AL46/'Indicator Data'!BB46)</f>
        <v>0.15</v>
      </c>
      <c r="AO44" s="12">
        <f t="shared" si="15"/>
        <v>7.5</v>
      </c>
      <c r="AP44" s="52">
        <f t="shared" si="16"/>
        <v>7.5</v>
      </c>
      <c r="AQ44" s="36">
        <f t="shared" si="17"/>
        <v>3.4</v>
      </c>
      <c r="AR44" s="55">
        <f t="shared" si="18"/>
        <v>1.9</v>
      </c>
      <c r="AU44" s="11">
        <v>2</v>
      </c>
    </row>
    <row r="45" spans="1:47" s="11" customFormat="1" x14ac:dyDescent="0.25">
      <c r="A45" s="11" t="s">
        <v>365</v>
      </c>
      <c r="B45" s="30" t="s">
        <v>10</v>
      </c>
      <c r="C45" s="30" t="s">
        <v>493</v>
      </c>
      <c r="D45" s="12">
        <f>ROUND(IF('Indicator Data'!O47="No data",IF((0.1284*LN('Indicator Data'!BA47)-0.4735)&gt;D$140,0,IF((0.1284*LN('Indicator Data'!BA47)-0.4735)&lt;D$139,10,(D$140-(0.1284*LN('Indicator Data'!BA47)-0.4735))/(D$140-D$139)*10)),IF('Indicator Data'!O47&gt;D$140,0,IF('Indicator Data'!O47&lt;D$139,10,(D$140-'Indicator Data'!O47)/(D$140-D$139)*10))),1)</f>
        <v>6.7</v>
      </c>
      <c r="E45" s="12">
        <f>IF('Indicator Data'!P47="No data","x",ROUND(IF('Indicator Data'!P47&gt;E$140,10,IF('Indicator Data'!P47&lt;E$139,0,10-(E$140-'Indicator Data'!P47)/(E$140-E$139)*10)),1))</f>
        <v>5.7</v>
      </c>
      <c r="F45" s="52">
        <f t="shared" si="0"/>
        <v>6.2</v>
      </c>
      <c r="G45" s="12">
        <f>IF('Indicator Data'!AG47="No data","x",ROUND(IF('Indicator Data'!AG47&gt;G$140,10,IF('Indicator Data'!AG47&lt;G$139,0,10-(G$140-'Indicator Data'!AG47)/(G$140-G$139)*10)),1))</f>
        <v>8.3000000000000007</v>
      </c>
      <c r="H45" s="12">
        <f>IF('Indicator Data'!AH47="No data","x",ROUND(IF('Indicator Data'!AH47&gt;H$140,10,IF('Indicator Data'!AH47&lt;H$139,0,10-(H$140-'Indicator Data'!AH47)/(H$140-H$139)*10)),1))</f>
        <v>2</v>
      </c>
      <c r="I45" s="52">
        <f t="shared" si="1"/>
        <v>5.2</v>
      </c>
      <c r="J45" s="35">
        <f>SUM('Indicator Data'!R47,SUM('Indicator Data'!S47:T47)*1000000)</f>
        <v>823209087</v>
      </c>
      <c r="K45" s="35">
        <f>J45/'Indicator Data'!BD47</f>
        <v>211.41676096250066</v>
      </c>
      <c r="L45" s="12">
        <f t="shared" si="2"/>
        <v>4.2</v>
      </c>
      <c r="M45" s="12">
        <f>IF('Indicator Data'!U47="No data","x",ROUND(IF('Indicator Data'!U47&gt;M$140,10,IF('Indicator Data'!U47&lt;M$139,0,10-(M$140-'Indicator Data'!U47)/(M$140-M$139)*10)),1))</f>
        <v>3.6</v>
      </c>
      <c r="N45" s="125">
        <f>'Indicator Data'!Q47/'Indicator Data'!BD47*1000000</f>
        <v>0</v>
      </c>
      <c r="O45" s="12">
        <f t="shared" si="3"/>
        <v>0</v>
      </c>
      <c r="P45" s="52">
        <f t="shared" si="4"/>
        <v>2.6</v>
      </c>
      <c r="Q45" s="45">
        <f t="shared" si="5"/>
        <v>5.0999999999999996</v>
      </c>
      <c r="R45" s="35">
        <f>IF(AND('Indicator Data'!AM47="No data",'Indicator Data'!AN47="No data"),0,SUM('Indicator Data'!AM47:AO47))</f>
        <v>0</v>
      </c>
      <c r="S45" s="12">
        <f t="shared" si="6"/>
        <v>0</v>
      </c>
      <c r="T45" s="41">
        <f>R45/'Indicator Data'!$BB47</f>
        <v>0</v>
      </c>
      <c r="U45" s="12">
        <f t="shared" si="7"/>
        <v>0</v>
      </c>
      <c r="V45" s="13">
        <f t="shared" si="8"/>
        <v>0</v>
      </c>
      <c r="W45" s="12">
        <f>IF('Indicator Data'!AB47="No data","x",ROUND(IF('Indicator Data'!AB47&gt;W$140,10,IF('Indicator Data'!AB47&lt;W$139,0,10-(W$140-'Indicator Data'!AB47)/(W$140-W$139)*10)),1))</f>
        <v>1.2</v>
      </c>
      <c r="X45" s="12">
        <f>IF('Indicator Data'!AA47="No data","x",ROUND(IF('Indicator Data'!AA47&gt;X$140,10,IF('Indicator Data'!AA47&lt;X$139,0,10-(X$140-'Indicator Data'!AA47)/(X$140-X$139)*10)),1))</f>
        <v>3.3</v>
      </c>
      <c r="Y45" s="12">
        <f>IF('Indicator Data'!AF47="No data","x",ROUND(IF('Indicator Data'!AF47&gt;Y$140,10,IF('Indicator Data'!AF47&lt;Y$139,0,10-(Y$140-'Indicator Data'!AF47)/(Y$140-Y$139)*10)),1))</f>
        <v>6.7</v>
      </c>
      <c r="Z45" s="129">
        <f>IF('Indicator Data'!AC47="No data","x",'Indicator Data'!AC47/'Indicator Data'!$BB47*100000)</f>
        <v>0</v>
      </c>
      <c r="AA45" s="127">
        <f t="shared" si="9"/>
        <v>0</v>
      </c>
      <c r="AB45" s="129" t="str">
        <f>IF('Indicator Data'!AD47="No data","x",'Indicator Data'!AD47/'Indicator Data'!$BB47*100000)</f>
        <v>x</v>
      </c>
      <c r="AC45" s="127" t="str">
        <f t="shared" si="10"/>
        <v>x</v>
      </c>
      <c r="AD45" s="52">
        <f t="shared" si="11"/>
        <v>2.8</v>
      </c>
      <c r="AE45" s="12">
        <f>IF('Indicator Data'!V47="No data","x",ROUND(IF('Indicator Data'!V47&gt;AE$140,10,IF('Indicator Data'!V47&lt;AE$139,0,10-(AE$140-'Indicator Data'!V47)/(AE$140-AE$139)*10)),1))</f>
        <v>1.8</v>
      </c>
      <c r="AF45" s="12">
        <f>IF('Indicator Data'!W47="No data","x",ROUND(IF('Indicator Data'!W47&gt;AF$140,10,IF('Indicator Data'!W47&lt;AF$139,0,10-(AF$140-'Indicator Data'!W47)/(AF$140-AF$139)*10)),1))</f>
        <v>3.8</v>
      </c>
      <c r="AG45" s="52">
        <f t="shared" si="12"/>
        <v>2.8</v>
      </c>
      <c r="AH45" s="12">
        <f>IF('Indicator Data'!AP47="No data","x",ROUND(IF('Indicator Data'!AP47&gt;AH$140,10,IF('Indicator Data'!AP47&lt;AH$139,0,10-(AH$140-'Indicator Data'!AP47)/(AH$140-AH$139)*10)),1))</f>
        <v>8.6999999999999993</v>
      </c>
      <c r="AI45" s="12">
        <f>IF('Indicator Data'!AQ47="No data","x",ROUND(IF('Indicator Data'!AQ47&gt;AI$140,10,IF('Indicator Data'!AQ47&lt;AI$139,0,10-(AI$140-'Indicator Data'!AQ47)/(AI$140-AI$139)*10)),1))</f>
        <v>0.6</v>
      </c>
      <c r="AJ45" s="52">
        <f t="shared" si="13"/>
        <v>4.7</v>
      </c>
      <c r="AK45" s="35">
        <f>'Indicator Data'!AK47+'Indicator Data'!AJ47*0.5+'Indicator Data'!AI47*0.25</f>
        <v>0</v>
      </c>
      <c r="AL45" s="42">
        <f>AK45/'Indicator Data'!BB47</f>
        <v>0</v>
      </c>
      <c r="AM45" s="52">
        <f t="shared" si="14"/>
        <v>0</v>
      </c>
      <c r="AN45" s="42">
        <f>IF('Indicator Data'!AL47="No data","x",'Indicator Data'!AL47/'Indicator Data'!BB47)</f>
        <v>0.05</v>
      </c>
      <c r="AO45" s="12">
        <f t="shared" si="15"/>
        <v>2.5</v>
      </c>
      <c r="AP45" s="52">
        <f t="shared" si="16"/>
        <v>2.5</v>
      </c>
      <c r="AQ45" s="36">
        <f t="shared" si="17"/>
        <v>2.7</v>
      </c>
      <c r="AR45" s="55">
        <f t="shared" si="18"/>
        <v>1.4</v>
      </c>
      <c r="AU45" s="11">
        <v>2.2000000000000002</v>
      </c>
    </row>
    <row r="46" spans="1:47" s="11" customFormat="1" x14ac:dyDescent="0.25">
      <c r="A46" s="11" t="s">
        <v>368</v>
      </c>
      <c r="B46" s="30" t="s">
        <v>10</v>
      </c>
      <c r="C46" s="30" t="s">
        <v>496</v>
      </c>
      <c r="D46" s="12">
        <f>ROUND(IF('Indicator Data'!O48="No data",IF((0.1284*LN('Indicator Data'!BA48)-0.4735)&gt;D$140,0,IF((0.1284*LN('Indicator Data'!BA48)-0.4735)&lt;D$139,10,(D$140-(0.1284*LN('Indicator Data'!BA48)-0.4735))/(D$140-D$139)*10)),IF('Indicator Data'!O48&gt;D$140,0,IF('Indicator Data'!O48&lt;D$139,10,(D$140-'Indicator Data'!O48)/(D$140-D$139)*10))),1)</f>
        <v>6.7</v>
      </c>
      <c r="E46" s="12">
        <f>IF('Indicator Data'!P48="No data","x",ROUND(IF('Indicator Data'!P48&gt;E$140,10,IF('Indicator Data'!P48&lt;E$139,0,10-(E$140-'Indicator Data'!P48)/(E$140-E$139)*10)),1))</f>
        <v>0</v>
      </c>
      <c r="F46" s="52">
        <f t="shared" si="0"/>
        <v>4.0999999999999996</v>
      </c>
      <c r="G46" s="12">
        <f>IF('Indicator Data'!AG48="No data","x",ROUND(IF('Indicator Data'!AG48&gt;G$140,10,IF('Indicator Data'!AG48&lt;G$139,0,10-(G$140-'Indicator Data'!AG48)/(G$140-G$139)*10)),1))</f>
        <v>8.3000000000000007</v>
      </c>
      <c r="H46" s="12">
        <f>IF('Indicator Data'!AH48="No data","x",ROUND(IF('Indicator Data'!AH48&gt;H$140,10,IF('Indicator Data'!AH48&lt;H$139,0,10-(H$140-'Indicator Data'!AH48)/(H$140-H$139)*10)),1))</f>
        <v>1.3</v>
      </c>
      <c r="I46" s="52">
        <f t="shared" si="1"/>
        <v>4.8</v>
      </c>
      <c r="J46" s="35">
        <f>SUM('Indicator Data'!R48,SUM('Indicator Data'!S48:T48)*1000000)</f>
        <v>823209087</v>
      </c>
      <c r="K46" s="35">
        <f>J46/'Indicator Data'!BD48</f>
        <v>211.41676096250066</v>
      </c>
      <c r="L46" s="12">
        <f t="shared" si="2"/>
        <v>4.2</v>
      </c>
      <c r="M46" s="12">
        <f>IF('Indicator Data'!U48="No data","x",ROUND(IF('Indicator Data'!U48&gt;M$140,10,IF('Indicator Data'!U48&lt;M$139,0,10-(M$140-'Indicator Data'!U48)/(M$140-M$139)*10)),1))</f>
        <v>3.6</v>
      </c>
      <c r="N46" s="125">
        <f>'Indicator Data'!Q48/'Indicator Data'!BD48*1000000</f>
        <v>0</v>
      </c>
      <c r="O46" s="12">
        <f t="shared" si="3"/>
        <v>0</v>
      </c>
      <c r="P46" s="52">
        <f t="shared" si="4"/>
        <v>2.6</v>
      </c>
      <c r="Q46" s="45">
        <f t="shared" si="5"/>
        <v>3.9</v>
      </c>
      <c r="R46" s="35">
        <f>IF(AND('Indicator Data'!AM48="No data",'Indicator Data'!AN48="No data"),0,SUM('Indicator Data'!AM48:AO48))</f>
        <v>0</v>
      </c>
      <c r="S46" s="12">
        <f t="shared" si="6"/>
        <v>0</v>
      </c>
      <c r="T46" s="41">
        <f>R46/'Indicator Data'!$BB48</f>
        <v>0</v>
      </c>
      <c r="U46" s="12">
        <f t="shared" si="7"/>
        <v>0</v>
      </c>
      <c r="V46" s="13">
        <f t="shared" si="8"/>
        <v>0</v>
      </c>
      <c r="W46" s="12">
        <f>IF('Indicator Data'!AB48="No data","x",ROUND(IF('Indicator Data'!AB48&gt;W$140,10,IF('Indicator Data'!AB48&lt;W$139,0,10-(W$140-'Indicator Data'!AB48)/(W$140-W$139)*10)),1))</f>
        <v>1.2</v>
      </c>
      <c r="X46" s="12">
        <f>IF('Indicator Data'!AA48="No data","x",ROUND(IF('Indicator Data'!AA48&gt;X$140,10,IF('Indicator Data'!AA48&lt;X$139,0,10-(X$140-'Indicator Data'!AA48)/(X$140-X$139)*10)),1))</f>
        <v>3.3</v>
      </c>
      <c r="Y46" s="12">
        <f>IF('Indicator Data'!AF48="No data","x",ROUND(IF('Indicator Data'!AF48&gt;Y$140,10,IF('Indicator Data'!AF48&lt;Y$139,0,10-(Y$140-'Indicator Data'!AF48)/(Y$140-Y$139)*10)),1))</f>
        <v>6.7</v>
      </c>
      <c r="Z46" s="129">
        <f>IF('Indicator Data'!AC48="No data","x",'Indicator Data'!AC48/'Indicator Data'!$BB48*100000)</f>
        <v>0</v>
      </c>
      <c r="AA46" s="127">
        <f t="shared" si="9"/>
        <v>0</v>
      </c>
      <c r="AB46" s="129" t="str">
        <f>IF('Indicator Data'!AD48="No data","x",'Indicator Data'!AD48/'Indicator Data'!$BB48*100000)</f>
        <v>x</v>
      </c>
      <c r="AC46" s="127" t="str">
        <f t="shared" si="10"/>
        <v>x</v>
      </c>
      <c r="AD46" s="52">
        <f t="shared" si="11"/>
        <v>2.8</v>
      </c>
      <c r="AE46" s="12">
        <f>IF('Indicator Data'!V48="No data","x",ROUND(IF('Indicator Data'!V48&gt;AE$140,10,IF('Indicator Data'!V48&lt;AE$139,0,10-(AE$140-'Indicator Data'!V48)/(AE$140-AE$139)*10)),1))</f>
        <v>0</v>
      </c>
      <c r="AF46" s="12">
        <f>IF('Indicator Data'!W48="No data","x",ROUND(IF('Indicator Data'!W48&gt;AF$140,10,IF('Indicator Data'!W48&lt;AF$139,0,10-(AF$140-'Indicator Data'!W48)/(AF$140-AF$139)*10)),1))</f>
        <v>1.3</v>
      </c>
      <c r="AG46" s="52">
        <f t="shared" si="12"/>
        <v>0.7</v>
      </c>
      <c r="AH46" s="12">
        <f>IF('Indicator Data'!AP48="No data","x",ROUND(IF('Indicator Data'!AP48&gt;AH$140,10,IF('Indicator Data'!AP48&lt;AH$139,0,10-(AH$140-'Indicator Data'!AP48)/(AH$140-AH$139)*10)),1))</f>
        <v>0</v>
      </c>
      <c r="AI46" s="12">
        <f>IF('Indicator Data'!AQ48="No data","x",ROUND(IF('Indicator Data'!AQ48&gt;AI$140,10,IF('Indicator Data'!AQ48&lt;AI$139,0,10-(AI$140-'Indicator Data'!AQ48)/(AI$140-AI$139)*10)),1))</f>
        <v>0</v>
      </c>
      <c r="AJ46" s="52">
        <f t="shared" si="13"/>
        <v>0</v>
      </c>
      <c r="AK46" s="35">
        <f>'Indicator Data'!AK48+'Indicator Data'!AJ48*0.5+'Indicator Data'!AI48*0.25</f>
        <v>0</v>
      </c>
      <c r="AL46" s="42">
        <f>AK46/'Indicator Data'!BB48</f>
        <v>0</v>
      </c>
      <c r="AM46" s="52">
        <f t="shared" si="14"/>
        <v>0</v>
      </c>
      <c r="AN46" s="42">
        <f>IF('Indicator Data'!AL48="No data","x",'Indicator Data'!AL48/'Indicator Data'!BB48)</f>
        <v>0.02</v>
      </c>
      <c r="AO46" s="12">
        <f t="shared" si="15"/>
        <v>1</v>
      </c>
      <c r="AP46" s="52">
        <f t="shared" si="16"/>
        <v>1</v>
      </c>
      <c r="AQ46" s="36">
        <f t="shared" si="17"/>
        <v>1</v>
      </c>
      <c r="AR46" s="55">
        <f t="shared" si="18"/>
        <v>0.5</v>
      </c>
      <c r="AU46" s="11">
        <v>1.2</v>
      </c>
    </row>
    <row r="47" spans="1:47" s="11" customFormat="1" x14ac:dyDescent="0.25">
      <c r="A47" s="11" t="s">
        <v>364</v>
      </c>
      <c r="B47" s="30" t="s">
        <v>10</v>
      </c>
      <c r="C47" s="30" t="s">
        <v>492</v>
      </c>
      <c r="D47" s="12">
        <f>ROUND(IF('Indicator Data'!O49="No data",IF((0.1284*LN('Indicator Data'!BA49)-0.4735)&gt;D$140,0,IF((0.1284*LN('Indicator Data'!BA49)-0.4735)&lt;D$139,10,(D$140-(0.1284*LN('Indicator Data'!BA49)-0.4735))/(D$140-D$139)*10)),IF('Indicator Data'!O49&gt;D$140,0,IF('Indicator Data'!O49&lt;D$139,10,(D$140-'Indicator Data'!O49)/(D$140-D$139)*10))),1)</f>
        <v>6.7</v>
      </c>
      <c r="E47" s="12">
        <f>IF('Indicator Data'!P49="No data","x",ROUND(IF('Indicator Data'!P49&gt;E$140,10,IF('Indicator Data'!P49&lt;E$139,0,10-(E$140-'Indicator Data'!P49)/(E$140-E$139)*10)),1))</f>
        <v>9.1</v>
      </c>
      <c r="F47" s="52">
        <f t="shared" si="0"/>
        <v>8.1</v>
      </c>
      <c r="G47" s="12">
        <f>IF('Indicator Data'!AG49="No data","x",ROUND(IF('Indicator Data'!AG49&gt;G$140,10,IF('Indicator Data'!AG49&lt;G$139,0,10-(G$140-'Indicator Data'!AG49)/(G$140-G$139)*10)),1))</f>
        <v>8.3000000000000007</v>
      </c>
      <c r="H47" s="12">
        <f>IF('Indicator Data'!AH49="No data","x",ROUND(IF('Indicator Data'!AH49&gt;H$140,10,IF('Indicator Data'!AH49&lt;H$139,0,10-(H$140-'Indicator Data'!AH49)/(H$140-H$139)*10)),1))</f>
        <v>0.8</v>
      </c>
      <c r="I47" s="52">
        <f t="shared" si="1"/>
        <v>4.5999999999999996</v>
      </c>
      <c r="J47" s="35">
        <f>SUM('Indicator Data'!R49,SUM('Indicator Data'!S49:T49)*1000000)</f>
        <v>823209087</v>
      </c>
      <c r="K47" s="35">
        <f>J47/'Indicator Data'!BD49</f>
        <v>211.41676096250066</v>
      </c>
      <c r="L47" s="12">
        <f t="shared" si="2"/>
        <v>4.2</v>
      </c>
      <c r="M47" s="12">
        <f>IF('Indicator Data'!U49="No data","x",ROUND(IF('Indicator Data'!U49&gt;M$140,10,IF('Indicator Data'!U49&lt;M$139,0,10-(M$140-'Indicator Data'!U49)/(M$140-M$139)*10)),1))</f>
        <v>3.6</v>
      </c>
      <c r="N47" s="125">
        <f>'Indicator Data'!Q49/'Indicator Data'!BD49*1000000</f>
        <v>0</v>
      </c>
      <c r="O47" s="12">
        <f t="shared" si="3"/>
        <v>0</v>
      </c>
      <c r="P47" s="52">
        <f t="shared" si="4"/>
        <v>2.6</v>
      </c>
      <c r="Q47" s="45">
        <f t="shared" si="5"/>
        <v>5.9</v>
      </c>
      <c r="R47" s="35">
        <f>IF(AND('Indicator Data'!AM49="No data",'Indicator Data'!AN49="No data"),0,SUM('Indicator Data'!AM49:AO49))</f>
        <v>0</v>
      </c>
      <c r="S47" s="12">
        <f t="shared" si="6"/>
        <v>0</v>
      </c>
      <c r="T47" s="41">
        <f>R47/'Indicator Data'!$BB49</f>
        <v>0</v>
      </c>
      <c r="U47" s="12">
        <f t="shared" si="7"/>
        <v>0</v>
      </c>
      <c r="V47" s="13">
        <f t="shared" si="8"/>
        <v>0</v>
      </c>
      <c r="W47" s="12">
        <f>IF('Indicator Data'!AB49="No data","x",ROUND(IF('Indicator Data'!AB49&gt;W$140,10,IF('Indicator Data'!AB49&lt;W$139,0,10-(W$140-'Indicator Data'!AB49)/(W$140-W$139)*10)),1))</f>
        <v>1.2</v>
      </c>
      <c r="X47" s="12">
        <f>IF('Indicator Data'!AA49="No data","x",ROUND(IF('Indicator Data'!AA49&gt;X$140,10,IF('Indicator Data'!AA49&lt;X$139,0,10-(X$140-'Indicator Data'!AA49)/(X$140-X$139)*10)),1))</f>
        <v>3.3</v>
      </c>
      <c r="Y47" s="12">
        <f>IF('Indicator Data'!AF49="No data","x",ROUND(IF('Indicator Data'!AF49&gt;Y$140,10,IF('Indicator Data'!AF49&lt;Y$139,0,10-(Y$140-'Indicator Data'!AF49)/(Y$140-Y$139)*10)),1))</f>
        <v>6.7</v>
      </c>
      <c r="Z47" s="129">
        <f>IF('Indicator Data'!AC49="No data","x",'Indicator Data'!AC49/'Indicator Data'!$BB49*100000)</f>
        <v>0</v>
      </c>
      <c r="AA47" s="127">
        <f t="shared" si="9"/>
        <v>0</v>
      </c>
      <c r="AB47" s="129" t="str">
        <f>IF('Indicator Data'!AD49="No data","x",'Indicator Data'!AD49/'Indicator Data'!$BB49*100000)</f>
        <v>x</v>
      </c>
      <c r="AC47" s="127" t="str">
        <f t="shared" si="10"/>
        <v>x</v>
      </c>
      <c r="AD47" s="52">
        <f t="shared" si="11"/>
        <v>2.8</v>
      </c>
      <c r="AE47" s="12">
        <f>IF('Indicator Data'!V49="No data","x",ROUND(IF('Indicator Data'!V49&gt;AE$140,10,IF('Indicator Data'!V49&lt;AE$139,0,10-(AE$140-'Indicator Data'!V49)/(AE$140-AE$139)*10)),1))</f>
        <v>2.1</v>
      </c>
      <c r="AF47" s="12">
        <f>IF('Indicator Data'!W49="No data","x",ROUND(IF('Indicator Data'!W49&gt;AF$140,10,IF('Indicator Data'!W49&lt;AF$139,0,10-(AF$140-'Indicator Data'!W49)/(AF$140-AF$139)*10)),1))</f>
        <v>3.8</v>
      </c>
      <c r="AG47" s="52">
        <f t="shared" si="12"/>
        <v>3</v>
      </c>
      <c r="AH47" s="12">
        <f>IF('Indicator Data'!AP49="No data","x",ROUND(IF('Indicator Data'!AP49&gt;AH$140,10,IF('Indicator Data'!AP49&lt;AH$139,0,10-(AH$140-'Indicator Data'!AP49)/(AH$140-AH$139)*10)),1))</f>
        <v>7.8</v>
      </c>
      <c r="AI47" s="12">
        <f>IF('Indicator Data'!AQ49="No data","x",ROUND(IF('Indicator Data'!AQ49&gt;AI$140,10,IF('Indicator Data'!AQ49&lt;AI$139,0,10-(AI$140-'Indicator Data'!AQ49)/(AI$140-AI$139)*10)),1))</f>
        <v>0.5</v>
      </c>
      <c r="AJ47" s="52">
        <f t="shared" si="13"/>
        <v>4.2</v>
      </c>
      <c r="AK47" s="35">
        <f>'Indicator Data'!AK49+'Indicator Data'!AJ49*0.5+'Indicator Data'!AI49*0.25</f>
        <v>0</v>
      </c>
      <c r="AL47" s="42">
        <f>AK47/'Indicator Data'!BB49</f>
        <v>0</v>
      </c>
      <c r="AM47" s="52">
        <f t="shared" si="14"/>
        <v>0</v>
      </c>
      <c r="AN47" s="42">
        <f>IF('Indicator Data'!AL49="No data","x",'Indicator Data'!AL49/'Indicator Data'!BB49)</f>
        <v>0.06</v>
      </c>
      <c r="AO47" s="12">
        <f t="shared" si="15"/>
        <v>3</v>
      </c>
      <c r="AP47" s="52">
        <f t="shared" si="16"/>
        <v>3</v>
      </c>
      <c r="AQ47" s="36">
        <f t="shared" si="17"/>
        <v>2.7</v>
      </c>
      <c r="AR47" s="55">
        <f t="shared" si="18"/>
        <v>1.4</v>
      </c>
      <c r="AU47" s="11">
        <v>2.1</v>
      </c>
    </row>
    <row r="48" spans="1:47" s="11" customFormat="1" x14ac:dyDescent="0.25">
      <c r="A48" s="11" t="s">
        <v>370</v>
      </c>
      <c r="B48" s="30" t="s">
        <v>10</v>
      </c>
      <c r="C48" s="30" t="s">
        <v>498</v>
      </c>
      <c r="D48" s="12">
        <f>ROUND(IF('Indicator Data'!O50="No data",IF((0.1284*LN('Indicator Data'!BA50)-0.4735)&gt;D$140,0,IF((0.1284*LN('Indicator Data'!BA50)-0.4735)&lt;D$139,10,(D$140-(0.1284*LN('Indicator Data'!BA50)-0.4735))/(D$140-D$139)*10)),IF('Indicator Data'!O50&gt;D$140,0,IF('Indicator Data'!O50&lt;D$139,10,(D$140-'Indicator Data'!O50)/(D$140-D$139)*10))),1)</f>
        <v>6.7</v>
      </c>
      <c r="E48" s="12">
        <f>IF('Indicator Data'!P50="No data","x",ROUND(IF('Indicator Data'!P50&gt;E$140,10,IF('Indicator Data'!P50&lt;E$139,0,10-(E$140-'Indicator Data'!P50)/(E$140-E$139)*10)),1))</f>
        <v>10</v>
      </c>
      <c r="F48" s="52">
        <f t="shared" si="0"/>
        <v>8.9</v>
      </c>
      <c r="G48" s="12">
        <f>IF('Indicator Data'!AG50="No data","x",ROUND(IF('Indicator Data'!AG50&gt;G$140,10,IF('Indicator Data'!AG50&lt;G$139,0,10-(G$140-'Indicator Data'!AG50)/(G$140-G$139)*10)),1))</f>
        <v>8.3000000000000007</v>
      </c>
      <c r="H48" s="12">
        <f>IF('Indicator Data'!AH50="No data","x",ROUND(IF('Indicator Data'!AH50&gt;H$140,10,IF('Indicator Data'!AH50&lt;H$139,0,10-(H$140-'Indicator Data'!AH50)/(H$140-H$139)*10)),1))</f>
        <v>2.5</v>
      </c>
      <c r="I48" s="52">
        <f t="shared" si="1"/>
        <v>5.4</v>
      </c>
      <c r="J48" s="35">
        <f>SUM('Indicator Data'!R50,SUM('Indicator Data'!S50:T50)*1000000)</f>
        <v>823209087</v>
      </c>
      <c r="K48" s="35">
        <f>J48/'Indicator Data'!BD50</f>
        <v>211.41676096250066</v>
      </c>
      <c r="L48" s="12">
        <f t="shared" si="2"/>
        <v>4.2</v>
      </c>
      <c r="M48" s="12">
        <f>IF('Indicator Data'!U50="No data","x",ROUND(IF('Indicator Data'!U50&gt;M$140,10,IF('Indicator Data'!U50&lt;M$139,0,10-(M$140-'Indicator Data'!U50)/(M$140-M$139)*10)),1))</f>
        <v>3.6</v>
      </c>
      <c r="N48" s="125">
        <f>'Indicator Data'!Q50/'Indicator Data'!BD50*1000000</f>
        <v>0</v>
      </c>
      <c r="O48" s="12">
        <f t="shared" si="3"/>
        <v>0</v>
      </c>
      <c r="P48" s="52">
        <f t="shared" si="4"/>
        <v>2.6</v>
      </c>
      <c r="Q48" s="45">
        <f t="shared" si="5"/>
        <v>6.5</v>
      </c>
      <c r="R48" s="35">
        <f>IF(AND('Indicator Data'!AM50="No data",'Indicator Data'!AN50="No data"),0,SUM('Indicator Data'!AM50:AO50))</f>
        <v>0</v>
      </c>
      <c r="S48" s="12">
        <f t="shared" si="6"/>
        <v>0</v>
      </c>
      <c r="T48" s="41">
        <f>R48/'Indicator Data'!$BB50</f>
        <v>0</v>
      </c>
      <c r="U48" s="12">
        <f t="shared" si="7"/>
        <v>0</v>
      </c>
      <c r="V48" s="13">
        <f t="shared" si="8"/>
        <v>0</v>
      </c>
      <c r="W48" s="12">
        <f>IF('Indicator Data'!AB50="No data","x",ROUND(IF('Indicator Data'!AB50&gt;W$140,10,IF('Indicator Data'!AB50&lt;W$139,0,10-(W$140-'Indicator Data'!AB50)/(W$140-W$139)*10)),1))</f>
        <v>1.2</v>
      </c>
      <c r="X48" s="12">
        <f>IF('Indicator Data'!AA50="No data","x",ROUND(IF('Indicator Data'!AA50&gt;X$140,10,IF('Indicator Data'!AA50&lt;X$139,0,10-(X$140-'Indicator Data'!AA50)/(X$140-X$139)*10)),1))</f>
        <v>3.3</v>
      </c>
      <c r="Y48" s="12">
        <f>IF('Indicator Data'!AF50="No data","x",ROUND(IF('Indicator Data'!AF50&gt;Y$140,10,IF('Indicator Data'!AF50&lt;Y$139,0,10-(Y$140-'Indicator Data'!AF50)/(Y$140-Y$139)*10)),1))</f>
        <v>6.7</v>
      </c>
      <c r="Z48" s="129">
        <f>IF('Indicator Data'!AC50="No data","x",'Indicator Data'!AC50/'Indicator Data'!$BB50*100000)</f>
        <v>0</v>
      </c>
      <c r="AA48" s="127">
        <f t="shared" si="9"/>
        <v>0</v>
      </c>
      <c r="AB48" s="129" t="str">
        <f>IF('Indicator Data'!AD50="No data","x",'Indicator Data'!AD50/'Indicator Data'!$BB50*100000)</f>
        <v>x</v>
      </c>
      <c r="AC48" s="127" t="str">
        <f t="shared" si="10"/>
        <v>x</v>
      </c>
      <c r="AD48" s="52">
        <f t="shared" si="11"/>
        <v>2.8</v>
      </c>
      <c r="AE48" s="12">
        <f>IF('Indicator Data'!V50="No data","x",ROUND(IF('Indicator Data'!V50&gt;AE$140,10,IF('Indicator Data'!V50&lt;AE$139,0,10-(AE$140-'Indicator Data'!V50)/(AE$140-AE$139)*10)),1))</f>
        <v>4.2</v>
      </c>
      <c r="AF48" s="12">
        <f>IF('Indicator Data'!W50="No data","x",ROUND(IF('Indicator Data'!W50&gt;AF$140,10,IF('Indicator Data'!W50&lt;AF$139,0,10-(AF$140-'Indicator Data'!W50)/(AF$140-AF$139)*10)),1))</f>
        <v>4.5</v>
      </c>
      <c r="AG48" s="52">
        <f t="shared" si="12"/>
        <v>4.4000000000000004</v>
      </c>
      <c r="AH48" s="12">
        <f>IF('Indicator Data'!AP50="No data","x",ROUND(IF('Indicator Data'!AP50&gt;AH$140,10,IF('Indicator Data'!AP50&lt;AH$139,0,10-(AH$140-'Indicator Data'!AP50)/(AH$140-AH$139)*10)),1))</f>
        <v>9.6999999999999993</v>
      </c>
      <c r="AI48" s="12">
        <f>IF('Indicator Data'!AQ50="No data","x",ROUND(IF('Indicator Data'!AQ50&gt;AI$140,10,IF('Indicator Data'!AQ50&lt;AI$139,0,10-(AI$140-'Indicator Data'!AQ50)/(AI$140-AI$139)*10)),1))</f>
        <v>0.3</v>
      </c>
      <c r="AJ48" s="52">
        <f t="shared" si="13"/>
        <v>5</v>
      </c>
      <c r="AK48" s="35">
        <f>'Indicator Data'!AK50+'Indicator Data'!AJ50*0.5+'Indicator Data'!AI50*0.25</f>
        <v>0</v>
      </c>
      <c r="AL48" s="42">
        <f>AK48/'Indicator Data'!BB50</f>
        <v>0</v>
      </c>
      <c r="AM48" s="52">
        <f t="shared" si="14"/>
        <v>0</v>
      </c>
      <c r="AN48" s="42">
        <f>IF('Indicator Data'!AL50="No data","x",'Indicator Data'!AL50/'Indicator Data'!BB50)</f>
        <v>0.14000000000000001</v>
      </c>
      <c r="AO48" s="12">
        <f t="shared" si="15"/>
        <v>7</v>
      </c>
      <c r="AP48" s="52">
        <f t="shared" si="16"/>
        <v>7</v>
      </c>
      <c r="AQ48" s="36">
        <f t="shared" si="17"/>
        <v>4.2</v>
      </c>
      <c r="AR48" s="55">
        <f t="shared" si="18"/>
        <v>2.2999999999999998</v>
      </c>
      <c r="AU48" s="11">
        <v>2.4</v>
      </c>
    </row>
    <row r="49" spans="1:47" s="11" customFormat="1" x14ac:dyDescent="0.25">
      <c r="A49" s="11" t="s">
        <v>361</v>
      </c>
      <c r="B49" s="30" t="s">
        <v>10</v>
      </c>
      <c r="C49" s="30" t="s">
        <v>489</v>
      </c>
      <c r="D49" s="12">
        <f>ROUND(IF('Indicator Data'!O51="No data",IF((0.1284*LN('Indicator Data'!BA51)-0.4735)&gt;D$140,0,IF((0.1284*LN('Indicator Data'!BA51)-0.4735)&lt;D$139,10,(D$140-(0.1284*LN('Indicator Data'!BA51)-0.4735))/(D$140-D$139)*10)),IF('Indicator Data'!O51&gt;D$140,0,IF('Indicator Data'!O51&lt;D$139,10,(D$140-'Indicator Data'!O51)/(D$140-D$139)*10))),1)</f>
        <v>6.7</v>
      </c>
      <c r="E49" s="12">
        <f>IF('Indicator Data'!P51="No data","x",ROUND(IF('Indicator Data'!P51&gt;E$140,10,IF('Indicator Data'!P51&lt;E$139,0,10-(E$140-'Indicator Data'!P51)/(E$140-E$139)*10)),1))</f>
        <v>8</v>
      </c>
      <c r="F49" s="52">
        <f t="shared" si="0"/>
        <v>7.4</v>
      </c>
      <c r="G49" s="12">
        <f>IF('Indicator Data'!AG51="No data","x",ROUND(IF('Indicator Data'!AG51&gt;G$140,10,IF('Indicator Data'!AG51&lt;G$139,0,10-(G$140-'Indicator Data'!AG51)/(G$140-G$139)*10)),1))</f>
        <v>8.3000000000000007</v>
      </c>
      <c r="H49" s="12">
        <f>IF('Indicator Data'!AH51="No data","x",ROUND(IF('Indicator Data'!AH51&gt;H$140,10,IF('Indicator Data'!AH51&lt;H$139,0,10-(H$140-'Indicator Data'!AH51)/(H$140-H$139)*10)),1))</f>
        <v>1.5</v>
      </c>
      <c r="I49" s="52">
        <f t="shared" si="1"/>
        <v>4.9000000000000004</v>
      </c>
      <c r="J49" s="35">
        <f>SUM('Indicator Data'!R51,SUM('Indicator Data'!S51:T51)*1000000)</f>
        <v>823209087</v>
      </c>
      <c r="K49" s="35">
        <f>J49/'Indicator Data'!BD51</f>
        <v>211.41676096250066</v>
      </c>
      <c r="L49" s="12">
        <f t="shared" si="2"/>
        <v>4.2</v>
      </c>
      <c r="M49" s="12">
        <f>IF('Indicator Data'!U51="No data","x",ROUND(IF('Indicator Data'!U51&gt;M$140,10,IF('Indicator Data'!U51&lt;M$139,0,10-(M$140-'Indicator Data'!U51)/(M$140-M$139)*10)),1))</f>
        <v>3.6</v>
      </c>
      <c r="N49" s="125">
        <f>'Indicator Data'!Q51/'Indicator Data'!BD51*1000000</f>
        <v>0</v>
      </c>
      <c r="O49" s="12">
        <f t="shared" si="3"/>
        <v>0</v>
      </c>
      <c r="P49" s="52">
        <f t="shared" si="4"/>
        <v>2.6</v>
      </c>
      <c r="Q49" s="45">
        <f t="shared" si="5"/>
        <v>5.6</v>
      </c>
      <c r="R49" s="35">
        <f>IF(AND('Indicator Data'!AM51="No data",'Indicator Data'!AN51="No data"),0,SUM('Indicator Data'!AM51:AO51))</f>
        <v>50357</v>
      </c>
      <c r="S49" s="12">
        <f t="shared" si="6"/>
        <v>5.7</v>
      </c>
      <c r="T49" s="41">
        <f>R49/'Indicator Data'!$BB51</f>
        <v>0.10524720773140717</v>
      </c>
      <c r="U49" s="12">
        <f t="shared" si="7"/>
        <v>10</v>
      </c>
      <c r="V49" s="13">
        <f t="shared" si="8"/>
        <v>7.9</v>
      </c>
      <c r="W49" s="12">
        <f>IF('Indicator Data'!AB51="No data","x",ROUND(IF('Indicator Data'!AB51&gt;W$140,10,IF('Indicator Data'!AB51&lt;W$139,0,10-(W$140-'Indicator Data'!AB51)/(W$140-W$139)*10)),1))</f>
        <v>1.2</v>
      </c>
      <c r="X49" s="12">
        <f>IF('Indicator Data'!AA51="No data","x",ROUND(IF('Indicator Data'!AA51&gt;X$140,10,IF('Indicator Data'!AA51&lt;X$139,0,10-(X$140-'Indicator Data'!AA51)/(X$140-X$139)*10)),1))</f>
        <v>3.3</v>
      </c>
      <c r="Y49" s="12">
        <f>IF('Indicator Data'!AF51="No data","x",ROUND(IF('Indicator Data'!AF51&gt;Y$140,10,IF('Indicator Data'!AF51&lt;Y$139,0,10-(Y$140-'Indicator Data'!AF51)/(Y$140-Y$139)*10)),1))</f>
        <v>6.7</v>
      </c>
      <c r="Z49" s="129">
        <f>IF('Indicator Data'!AC51="No data","x",'Indicator Data'!AC51/'Indicator Data'!$BB51*100000)</f>
        <v>0</v>
      </c>
      <c r="AA49" s="127">
        <f t="shared" si="9"/>
        <v>0</v>
      </c>
      <c r="AB49" s="129" t="str">
        <f>IF('Indicator Data'!AD51="No data","x",'Indicator Data'!AD51/'Indicator Data'!$BB51*100000)</f>
        <v>x</v>
      </c>
      <c r="AC49" s="127" t="str">
        <f t="shared" si="10"/>
        <v>x</v>
      </c>
      <c r="AD49" s="52">
        <f t="shared" si="11"/>
        <v>2.8</v>
      </c>
      <c r="AE49" s="12">
        <f>IF('Indicator Data'!V51="No data","x",ROUND(IF('Indicator Data'!V51&gt;AE$140,10,IF('Indicator Data'!V51&lt;AE$139,0,10-(AE$140-'Indicator Data'!V51)/(AE$140-AE$139)*10)),1))</f>
        <v>5.2</v>
      </c>
      <c r="AF49" s="12">
        <f>IF('Indicator Data'!W51="No data","x",ROUND(IF('Indicator Data'!W51&gt;AF$140,10,IF('Indicator Data'!W51&lt;AF$139,0,10-(AF$140-'Indicator Data'!W51)/(AF$140-AF$139)*10)),1))</f>
        <v>3.8</v>
      </c>
      <c r="AG49" s="52">
        <f t="shared" si="12"/>
        <v>4.5</v>
      </c>
      <c r="AH49" s="12">
        <f>IF('Indicator Data'!AP51="No data","x",ROUND(IF('Indicator Data'!AP51&gt;AH$140,10,IF('Indicator Data'!AP51&lt;AH$139,0,10-(AH$140-'Indicator Data'!AP51)/(AH$140-AH$139)*10)),1))</f>
        <v>3</v>
      </c>
      <c r="AI49" s="12">
        <f>IF('Indicator Data'!AQ51="No data","x",ROUND(IF('Indicator Data'!AQ51&gt;AI$140,10,IF('Indicator Data'!AQ51&lt;AI$139,0,10-(AI$140-'Indicator Data'!AQ51)/(AI$140-AI$139)*10)),1))</f>
        <v>0</v>
      </c>
      <c r="AJ49" s="52">
        <f t="shared" si="13"/>
        <v>1.5</v>
      </c>
      <c r="AK49" s="35">
        <f>'Indicator Data'!AK51+'Indicator Data'!AJ51*0.5+'Indicator Data'!AI51*0.25</f>
        <v>0</v>
      </c>
      <c r="AL49" s="42">
        <f>AK49/'Indicator Data'!BB51</f>
        <v>0</v>
      </c>
      <c r="AM49" s="52">
        <f t="shared" si="14"/>
        <v>0</v>
      </c>
      <c r="AN49" s="42">
        <f>IF('Indicator Data'!AL51="No data","x",'Indicator Data'!AL51/'Indicator Data'!BB51)</f>
        <v>0.12</v>
      </c>
      <c r="AO49" s="12">
        <f t="shared" si="15"/>
        <v>6</v>
      </c>
      <c r="AP49" s="52">
        <f t="shared" si="16"/>
        <v>6</v>
      </c>
      <c r="AQ49" s="36">
        <f t="shared" si="17"/>
        <v>3.3</v>
      </c>
      <c r="AR49" s="55">
        <f t="shared" si="18"/>
        <v>6.1</v>
      </c>
      <c r="AU49" s="11">
        <v>2.7</v>
      </c>
    </row>
    <row r="50" spans="1:47" s="11" customFormat="1" x14ac:dyDescent="0.25">
      <c r="A50" s="11" t="s">
        <v>362</v>
      </c>
      <c r="B50" s="30" t="s">
        <v>10</v>
      </c>
      <c r="C50" s="30" t="s">
        <v>490</v>
      </c>
      <c r="D50" s="12">
        <f>ROUND(IF('Indicator Data'!O52="No data",IF((0.1284*LN('Indicator Data'!BA52)-0.4735)&gt;D$140,0,IF((0.1284*LN('Indicator Data'!BA52)-0.4735)&lt;D$139,10,(D$140-(0.1284*LN('Indicator Data'!BA52)-0.4735))/(D$140-D$139)*10)),IF('Indicator Data'!O52&gt;D$140,0,IF('Indicator Data'!O52&lt;D$139,10,(D$140-'Indicator Data'!O52)/(D$140-D$139)*10))),1)</f>
        <v>6.7</v>
      </c>
      <c r="E50" s="12">
        <f>IF('Indicator Data'!P52="No data","x",ROUND(IF('Indicator Data'!P52&gt;E$140,10,IF('Indicator Data'!P52&lt;E$139,0,10-(E$140-'Indicator Data'!P52)/(E$140-E$139)*10)),1))</f>
        <v>8.6</v>
      </c>
      <c r="F50" s="52">
        <f t="shared" si="0"/>
        <v>7.8</v>
      </c>
      <c r="G50" s="12">
        <f>IF('Indicator Data'!AG52="No data","x",ROUND(IF('Indicator Data'!AG52&gt;G$140,10,IF('Indicator Data'!AG52&lt;G$139,0,10-(G$140-'Indicator Data'!AG52)/(G$140-G$139)*10)),1))</f>
        <v>8.3000000000000007</v>
      </c>
      <c r="H50" s="12">
        <f>IF('Indicator Data'!AH52="No data","x",ROUND(IF('Indicator Data'!AH52&gt;H$140,10,IF('Indicator Data'!AH52&lt;H$139,0,10-(H$140-'Indicator Data'!AH52)/(H$140-H$139)*10)),1))</f>
        <v>2.2999999999999998</v>
      </c>
      <c r="I50" s="52">
        <f t="shared" si="1"/>
        <v>5.3</v>
      </c>
      <c r="J50" s="35">
        <f>SUM('Indicator Data'!R52,SUM('Indicator Data'!S52:T52)*1000000)</f>
        <v>823209087</v>
      </c>
      <c r="K50" s="35">
        <f>J50/'Indicator Data'!BD52</f>
        <v>211.41676096250066</v>
      </c>
      <c r="L50" s="12">
        <f t="shared" si="2"/>
        <v>4.2</v>
      </c>
      <c r="M50" s="12">
        <f>IF('Indicator Data'!U52="No data","x",ROUND(IF('Indicator Data'!U52&gt;M$140,10,IF('Indicator Data'!U52&lt;M$139,0,10-(M$140-'Indicator Data'!U52)/(M$140-M$139)*10)),1))</f>
        <v>3.6</v>
      </c>
      <c r="N50" s="125">
        <f>'Indicator Data'!Q52/'Indicator Data'!BD52*1000000</f>
        <v>0</v>
      </c>
      <c r="O50" s="12">
        <f t="shared" si="3"/>
        <v>0</v>
      </c>
      <c r="P50" s="52">
        <f t="shared" si="4"/>
        <v>2.6</v>
      </c>
      <c r="Q50" s="45">
        <f t="shared" si="5"/>
        <v>5.9</v>
      </c>
      <c r="R50" s="35">
        <f>IF(AND('Indicator Data'!AM52="No data",'Indicator Data'!AN52="No data"),0,SUM('Indicator Data'!AM52:AO52))</f>
        <v>0</v>
      </c>
      <c r="S50" s="12">
        <f t="shared" si="6"/>
        <v>0</v>
      </c>
      <c r="T50" s="41">
        <f>R50/'Indicator Data'!$BB52</f>
        <v>0</v>
      </c>
      <c r="U50" s="12">
        <f t="shared" si="7"/>
        <v>0</v>
      </c>
      <c r="V50" s="13">
        <f t="shared" si="8"/>
        <v>0</v>
      </c>
      <c r="W50" s="12">
        <f>IF('Indicator Data'!AB52="No data","x",ROUND(IF('Indicator Data'!AB52&gt;W$140,10,IF('Indicator Data'!AB52&lt;W$139,0,10-(W$140-'Indicator Data'!AB52)/(W$140-W$139)*10)),1))</f>
        <v>1.2</v>
      </c>
      <c r="X50" s="12">
        <f>IF('Indicator Data'!AA52="No data","x",ROUND(IF('Indicator Data'!AA52&gt;X$140,10,IF('Indicator Data'!AA52&lt;X$139,0,10-(X$140-'Indicator Data'!AA52)/(X$140-X$139)*10)),1))</f>
        <v>3.3</v>
      </c>
      <c r="Y50" s="12">
        <f>IF('Indicator Data'!AF52="No data","x",ROUND(IF('Indicator Data'!AF52&gt;Y$140,10,IF('Indicator Data'!AF52&lt;Y$139,0,10-(Y$140-'Indicator Data'!AF52)/(Y$140-Y$139)*10)),1))</f>
        <v>6.7</v>
      </c>
      <c r="Z50" s="129">
        <f>IF('Indicator Data'!AC52="No data","x",'Indicator Data'!AC52/'Indicator Data'!$BB52*100000)</f>
        <v>0</v>
      </c>
      <c r="AA50" s="127">
        <f t="shared" si="9"/>
        <v>0</v>
      </c>
      <c r="AB50" s="129" t="str">
        <f>IF('Indicator Data'!AD52="No data","x",'Indicator Data'!AD52/'Indicator Data'!$BB52*100000)</f>
        <v>x</v>
      </c>
      <c r="AC50" s="127" t="str">
        <f t="shared" si="10"/>
        <v>x</v>
      </c>
      <c r="AD50" s="52">
        <f t="shared" si="11"/>
        <v>2.8</v>
      </c>
      <c r="AE50" s="12">
        <f>IF('Indicator Data'!V52="No data","x",ROUND(IF('Indicator Data'!V52&gt;AE$140,10,IF('Indicator Data'!V52&lt;AE$139,0,10-(AE$140-'Indicator Data'!V52)/(AE$140-AE$139)*10)),1))</f>
        <v>1.8</v>
      </c>
      <c r="AF50" s="12">
        <f>IF('Indicator Data'!W52="No data","x",ROUND(IF('Indicator Data'!W52&gt;AF$140,10,IF('Indicator Data'!W52&lt;AF$139,0,10-(AF$140-'Indicator Data'!W52)/(AF$140-AF$139)*10)),1))</f>
        <v>3.9</v>
      </c>
      <c r="AG50" s="52">
        <f t="shared" si="12"/>
        <v>2.9</v>
      </c>
      <c r="AH50" s="12">
        <f>IF('Indicator Data'!AP52="No data","x",ROUND(IF('Indicator Data'!AP52&gt;AH$140,10,IF('Indicator Data'!AP52&lt;AH$139,0,10-(AH$140-'Indicator Data'!AP52)/(AH$140-AH$139)*10)),1))</f>
        <v>2</v>
      </c>
      <c r="AI50" s="12">
        <f>IF('Indicator Data'!AQ52="No data","x",ROUND(IF('Indicator Data'!AQ52&gt;AI$140,10,IF('Indicator Data'!AQ52&lt;AI$139,0,10-(AI$140-'Indicator Data'!AQ52)/(AI$140-AI$139)*10)),1))</f>
        <v>0</v>
      </c>
      <c r="AJ50" s="52">
        <f t="shared" si="13"/>
        <v>1</v>
      </c>
      <c r="AK50" s="35">
        <f>'Indicator Data'!AK52+'Indicator Data'!AJ52*0.5+'Indicator Data'!AI52*0.25</f>
        <v>0</v>
      </c>
      <c r="AL50" s="42">
        <f>AK50/'Indicator Data'!BB52</f>
        <v>0</v>
      </c>
      <c r="AM50" s="52">
        <f t="shared" si="14"/>
        <v>0</v>
      </c>
      <c r="AN50" s="42">
        <f>IF('Indicator Data'!AL52="No data","x",'Indicator Data'!AL52/'Indicator Data'!BB52)</f>
        <v>7.0000000000000007E-2</v>
      </c>
      <c r="AO50" s="12">
        <f t="shared" si="15"/>
        <v>3.5</v>
      </c>
      <c r="AP50" s="52">
        <f t="shared" si="16"/>
        <v>3.5</v>
      </c>
      <c r="AQ50" s="36">
        <f t="shared" si="17"/>
        <v>2.1</v>
      </c>
      <c r="AR50" s="55">
        <f t="shared" si="18"/>
        <v>1.1000000000000001</v>
      </c>
      <c r="AU50" s="11">
        <v>1.9</v>
      </c>
    </row>
    <row r="51" spans="1:47" s="11" customFormat="1" x14ac:dyDescent="0.25">
      <c r="A51" s="11" t="s">
        <v>372</v>
      </c>
      <c r="B51" s="30" t="s">
        <v>10</v>
      </c>
      <c r="C51" s="30" t="s">
        <v>500</v>
      </c>
      <c r="D51" s="12">
        <f>ROUND(IF('Indicator Data'!O53="No data",IF((0.1284*LN('Indicator Data'!BA53)-0.4735)&gt;D$140,0,IF((0.1284*LN('Indicator Data'!BA53)-0.4735)&lt;D$139,10,(D$140-(0.1284*LN('Indicator Data'!BA53)-0.4735))/(D$140-D$139)*10)),IF('Indicator Data'!O53&gt;D$140,0,IF('Indicator Data'!O53&lt;D$139,10,(D$140-'Indicator Data'!O53)/(D$140-D$139)*10))),1)</f>
        <v>6.7</v>
      </c>
      <c r="E51" s="12">
        <f>IF('Indicator Data'!P53="No data","x",ROUND(IF('Indicator Data'!P53&gt;E$140,10,IF('Indicator Data'!P53&lt;E$139,0,10-(E$140-'Indicator Data'!P53)/(E$140-E$139)*10)),1))</f>
        <v>5.2</v>
      </c>
      <c r="F51" s="52">
        <f t="shared" si="0"/>
        <v>6</v>
      </c>
      <c r="G51" s="12">
        <f>IF('Indicator Data'!AG53="No data","x",ROUND(IF('Indicator Data'!AG53&gt;G$140,10,IF('Indicator Data'!AG53&lt;G$139,0,10-(G$140-'Indicator Data'!AG53)/(G$140-G$139)*10)),1))</f>
        <v>8.3000000000000007</v>
      </c>
      <c r="H51" s="12">
        <f>IF('Indicator Data'!AH53="No data","x",ROUND(IF('Indicator Data'!AH53&gt;H$140,10,IF('Indicator Data'!AH53&lt;H$139,0,10-(H$140-'Indicator Data'!AH53)/(H$140-H$139)*10)),1))</f>
        <v>0.3</v>
      </c>
      <c r="I51" s="52">
        <f t="shared" si="1"/>
        <v>4.3</v>
      </c>
      <c r="J51" s="35">
        <f>SUM('Indicator Data'!R53,SUM('Indicator Data'!S53:T53)*1000000)</f>
        <v>823209087</v>
      </c>
      <c r="K51" s="35">
        <f>J51/'Indicator Data'!BD53</f>
        <v>211.41676096250066</v>
      </c>
      <c r="L51" s="12">
        <f t="shared" si="2"/>
        <v>4.2</v>
      </c>
      <c r="M51" s="12">
        <f>IF('Indicator Data'!U53="No data","x",ROUND(IF('Indicator Data'!U53&gt;M$140,10,IF('Indicator Data'!U53&lt;M$139,0,10-(M$140-'Indicator Data'!U53)/(M$140-M$139)*10)),1))</f>
        <v>3.6</v>
      </c>
      <c r="N51" s="125">
        <f>'Indicator Data'!Q53/'Indicator Data'!BD53*1000000</f>
        <v>0</v>
      </c>
      <c r="O51" s="12">
        <f t="shared" si="3"/>
        <v>0</v>
      </c>
      <c r="P51" s="52">
        <f t="shared" si="4"/>
        <v>2.6</v>
      </c>
      <c r="Q51" s="45">
        <f t="shared" si="5"/>
        <v>4.7</v>
      </c>
      <c r="R51" s="35">
        <f>IF(AND('Indicator Data'!AM53="No data",'Indicator Data'!AN53="No data"),0,SUM('Indicator Data'!AM53:AO53))</f>
        <v>0</v>
      </c>
      <c r="S51" s="12">
        <f t="shared" si="6"/>
        <v>0</v>
      </c>
      <c r="T51" s="41">
        <f>R51/'Indicator Data'!$BB53</f>
        <v>0</v>
      </c>
      <c r="U51" s="12">
        <f t="shared" si="7"/>
        <v>0</v>
      </c>
      <c r="V51" s="13">
        <f t="shared" si="8"/>
        <v>0</v>
      </c>
      <c r="W51" s="12">
        <f>IF('Indicator Data'!AB53="No data","x",ROUND(IF('Indicator Data'!AB53&gt;W$140,10,IF('Indicator Data'!AB53&lt;W$139,0,10-(W$140-'Indicator Data'!AB53)/(W$140-W$139)*10)),1))</f>
        <v>1.2</v>
      </c>
      <c r="X51" s="12">
        <f>IF('Indicator Data'!AA53="No data","x",ROUND(IF('Indicator Data'!AA53&gt;X$140,10,IF('Indicator Data'!AA53&lt;X$139,0,10-(X$140-'Indicator Data'!AA53)/(X$140-X$139)*10)),1))</f>
        <v>3.3</v>
      </c>
      <c r="Y51" s="12">
        <f>IF('Indicator Data'!AF53="No data","x",ROUND(IF('Indicator Data'!AF53&gt;Y$140,10,IF('Indicator Data'!AF53&lt;Y$139,0,10-(Y$140-'Indicator Data'!AF53)/(Y$140-Y$139)*10)),1))</f>
        <v>6.7</v>
      </c>
      <c r="Z51" s="129">
        <f>IF('Indicator Data'!AC53="No data","x",'Indicator Data'!AC53/'Indicator Data'!$BB53*100000)</f>
        <v>0</v>
      </c>
      <c r="AA51" s="127">
        <f t="shared" si="9"/>
        <v>0</v>
      </c>
      <c r="AB51" s="129" t="str">
        <f>IF('Indicator Data'!AD53="No data","x",'Indicator Data'!AD53/'Indicator Data'!$BB53*100000)</f>
        <v>x</v>
      </c>
      <c r="AC51" s="127" t="str">
        <f t="shared" si="10"/>
        <v>x</v>
      </c>
      <c r="AD51" s="52">
        <f t="shared" si="11"/>
        <v>2.8</v>
      </c>
      <c r="AE51" s="12">
        <f>IF('Indicator Data'!V53="No data","x",ROUND(IF('Indicator Data'!V53&gt;AE$140,10,IF('Indicator Data'!V53&lt;AE$139,0,10-(AE$140-'Indicator Data'!V53)/(AE$140-AE$139)*10)),1))</f>
        <v>0.8</v>
      </c>
      <c r="AF51" s="12">
        <f>IF('Indicator Data'!W53="No data","x",ROUND(IF('Indicator Data'!W53&gt;AF$140,10,IF('Indicator Data'!W53&lt;AF$139,0,10-(AF$140-'Indicator Data'!W53)/(AF$140-AF$139)*10)),1))</f>
        <v>3.3</v>
      </c>
      <c r="AG51" s="52">
        <f t="shared" si="12"/>
        <v>2.1</v>
      </c>
      <c r="AH51" s="12">
        <f>IF('Indicator Data'!AP53="No data","x",ROUND(IF('Indicator Data'!AP53&gt;AH$140,10,IF('Indicator Data'!AP53&lt;AH$139,0,10-(AH$140-'Indicator Data'!AP53)/(AH$140-AH$139)*10)),1))</f>
        <v>0.6</v>
      </c>
      <c r="AI51" s="12">
        <f>IF('Indicator Data'!AQ53="No data","x",ROUND(IF('Indicator Data'!AQ53&gt;AI$140,10,IF('Indicator Data'!AQ53&lt;AI$139,0,10-(AI$140-'Indicator Data'!AQ53)/(AI$140-AI$139)*10)),1))</f>
        <v>0</v>
      </c>
      <c r="AJ51" s="52">
        <f t="shared" si="13"/>
        <v>0.3</v>
      </c>
      <c r="AK51" s="35">
        <f>'Indicator Data'!AK53+'Indicator Data'!AJ53*0.5+'Indicator Data'!AI53*0.25</f>
        <v>0</v>
      </c>
      <c r="AL51" s="42">
        <f>AK51/'Indicator Data'!BB53</f>
        <v>0</v>
      </c>
      <c r="AM51" s="52">
        <f t="shared" si="14"/>
        <v>0</v>
      </c>
      <c r="AN51" s="42">
        <f>IF('Indicator Data'!AL53="No data","x",'Indicator Data'!AL53/'Indicator Data'!BB53)</f>
        <v>0.01</v>
      </c>
      <c r="AO51" s="12">
        <f t="shared" si="15"/>
        <v>0.5</v>
      </c>
      <c r="AP51" s="52">
        <f t="shared" si="16"/>
        <v>0.5</v>
      </c>
      <c r="AQ51" s="36">
        <f t="shared" si="17"/>
        <v>1.2</v>
      </c>
      <c r="AR51" s="55">
        <f t="shared" si="18"/>
        <v>0.6</v>
      </c>
      <c r="AU51" s="11">
        <v>1.3</v>
      </c>
    </row>
    <row r="52" spans="1:47" s="11" customFormat="1" x14ac:dyDescent="0.25">
      <c r="A52" s="11" t="s">
        <v>373</v>
      </c>
      <c r="B52" s="30" t="s">
        <v>10</v>
      </c>
      <c r="C52" s="30" t="s">
        <v>501</v>
      </c>
      <c r="D52" s="12">
        <f>ROUND(IF('Indicator Data'!O54="No data",IF((0.1284*LN('Indicator Data'!BA54)-0.4735)&gt;D$140,0,IF((0.1284*LN('Indicator Data'!BA54)-0.4735)&lt;D$139,10,(D$140-(0.1284*LN('Indicator Data'!BA54)-0.4735))/(D$140-D$139)*10)),IF('Indicator Data'!O54&gt;D$140,0,IF('Indicator Data'!O54&lt;D$139,10,(D$140-'Indicator Data'!O54)/(D$140-D$139)*10))),1)</f>
        <v>6.7</v>
      </c>
      <c r="E52" s="12">
        <f>IF('Indicator Data'!P54="No data","x",ROUND(IF('Indicator Data'!P54&gt;E$140,10,IF('Indicator Data'!P54&lt;E$139,0,10-(E$140-'Indicator Data'!P54)/(E$140-E$139)*10)),1))</f>
        <v>1.2</v>
      </c>
      <c r="F52" s="52">
        <f t="shared" si="0"/>
        <v>4.5</v>
      </c>
      <c r="G52" s="12">
        <f>IF('Indicator Data'!AG54="No data","x",ROUND(IF('Indicator Data'!AG54&gt;G$140,10,IF('Indicator Data'!AG54&lt;G$139,0,10-(G$140-'Indicator Data'!AG54)/(G$140-G$139)*10)),1))</f>
        <v>8.3000000000000007</v>
      </c>
      <c r="H52" s="12">
        <f>IF('Indicator Data'!AH54="No data","x",ROUND(IF('Indicator Data'!AH54&gt;H$140,10,IF('Indicator Data'!AH54&lt;H$139,0,10-(H$140-'Indicator Data'!AH54)/(H$140-H$139)*10)),1))</f>
        <v>1.8</v>
      </c>
      <c r="I52" s="52">
        <f t="shared" si="1"/>
        <v>5.0999999999999996</v>
      </c>
      <c r="J52" s="35">
        <f>SUM('Indicator Data'!R54,SUM('Indicator Data'!S54:T54)*1000000)</f>
        <v>823209087</v>
      </c>
      <c r="K52" s="35">
        <f>J52/'Indicator Data'!BD54</f>
        <v>211.41676096250066</v>
      </c>
      <c r="L52" s="12">
        <f t="shared" si="2"/>
        <v>4.2</v>
      </c>
      <c r="M52" s="12">
        <f>IF('Indicator Data'!U54="No data","x",ROUND(IF('Indicator Data'!U54&gt;M$140,10,IF('Indicator Data'!U54&lt;M$139,0,10-(M$140-'Indicator Data'!U54)/(M$140-M$139)*10)),1))</f>
        <v>3.6</v>
      </c>
      <c r="N52" s="125">
        <f>'Indicator Data'!Q54/'Indicator Data'!BD54*1000000</f>
        <v>0</v>
      </c>
      <c r="O52" s="12">
        <f t="shared" si="3"/>
        <v>0</v>
      </c>
      <c r="P52" s="52">
        <f t="shared" si="4"/>
        <v>2.6</v>
      </c>
      <c r="Q52" s="45">
        <f t="shared" si="5"/>
        <v>4.2</v>
      </c>
      <c r="R52" s="35">
        <f>IF(AND('Indicator Data'!AM54="No data",'Indicator Data'!AN54="No data"),0,SUM('Indicator Data'!AM54:AO54))</f>
        <v>2053</v>
      </c>
      <c r="S52" s="12">
        <f t="shared" si="6"/>
        <v>1</v>
      </c>
      <c r="T52" s="41">
        <f>R52/'Indicator Data'!$BB54</f>
        <v>1.8383883790214187E-3</v>
      </c>
      <c r="U52" s="12">
        <f t="shared" si="7"/>
        <v>3.7</v>
      </c>
      <c r="V52" s="13">
        <f t="shared" si="8"/>
        <v>2.4</v>
      </c>
      <c r="W52" s="12">
        <f>IF('Indicator Data'!AB54="No data","x",ROUND(IF('Indicator Data'!AB54&gt;W$140,10,IF('Indicator Data'!AB54&lt;W$139,0,10-(W$140-'Indicator Data'!AB54)/(W$140-W$139)*10)),1))</f>
        <v>1.2</v>
      </c>
      <c r="X52" s="12">
        <f>IF('Indicator Data'!AA54="No data","x",ROUND(IF('Indicator Data'!AA54&gt;X$140,10,IF('Indicator Data'!AA54&lt;X$139,0,10-(X$140-'Indicator Data'!AA54)/(X$140-X$139)*10)),1))</f>
        <v>3.3</v>
      </c>
      <c r="Y52" s="12">
        <f>IF('Indicator Data'!AF54="No data","x",ROUND(IF('Indicator Data'!AF54&gt;Y$140,10,IF('Indicator Data'!AF54&lt;Y$139,0,10-(Y$140-'Indicator Data'!AF54)/(Y$140-Y$139)*10)),1))</f>
        <v>6.7</v>
      </c>
      <c r="Z52" s="129">
        <f>IF('Indicator Data'!AC54="No data","x",'Indicator Data'!AC54/'Indicator Data'!$BB54*100000)</f>
        <v>0</v>
      </c>
      <c r="AA52" s="127">
        <f t="shared" si="9"/>
        <v>0</v>
      </c>
      <c r="AB52" s="129" t="str">
        <f>IF('Indicator Data'!AD54="No data","x",'Indicator Data'!AD54/'Indicator Data'!$BB54*100000)</f>
        <v>x</v>
      </c>
      <c r="AC52" s="127" t="str">
        <f t="shared" si="10"/>
        <v>x</v>
      </c>
      <c r="AD52" s="52">
        <f t="shared" si="11"/>
        <v>2.8</v>
      </c>
      <c r="AE52" s="12">
        <f>IF('Indicator Data'!V54="No data","x",ROUND(IF('Indicator Data'!V54&gt;AE$140,10,IF('Indicator Data'!V54&lt;AE$139,0,10-(AE$140-'Indicator Data'!V54)/(AE$140-AE$139)*10)),1))</f>
        <v>0.8</v>
      </c>
      <c r="AF52" s="12">
        <f>IF('Indicator Data'!W54="No data","x",ROUND(IF('Indicator Data'!W54&gt;AF$140,10,IF('Indicator Data'!W54&lt;AF$139,0,10-(AF$140-'Indicator Data'!W54)/(AF$140-AF$139)*10)),1))</f>
        <v>2.7</v>
      </c>
      <c r="AG52" s="52">
        <f t="shared" si="12"/>
        <v>1.8</v>
      </c>
      <c r="AH52" s="12">
        <f>IF('Indicator Data'!AP54="No data","x",ROUND(IF('Indicator Data'!AP54&gt;AH$140,10,IF('Indicator Data'!AP54&lt;AH$139,0,10-(AH$140-'Indicator Data'!AP54)/(AH$140-AH$139)*10)),1))</f>
        <v>3.2</v>
      </c>
      <c r="AI52" s="12">
        <f>IF('Indicator Data'!AQ54="No data","x",ROUND(IF('Indicator Data'!AQ54&gt;AI$140,10,IF('Indicator Data'!AQ54&lt;AI$139,0,10-(AI$140-'Indicator Data'!AQ54)/(AI$140-AI$139)*10)),1))</f>
        <v>0</v>
      </c>
      <c r="AJ52" s="52">
        <f t="shared" si="13"/>
        <v>1.6</v>
      </c>
      <c r="AK52" s="35">
        <f>'Indicator Data'!AK54+'Indicator Data'!AJ54*0.5+'Indicator Data'!AI54*0.25</f>
        <v>0</v>
      </c>
      <c r="AL52" s="42">
        <f>AK52/'Indicator Data'!BB54</f>
        <v>0</v>
      </c>
      <c r="AM52" s="52">
        <f t="shared" si="14"/>
        <v>0</v>
      </c>
      <c r="AN52" s="42">
        <f>IF('Indicator Data'!AL54="No data","x",'Indicator Data'!AL54/'Indicator Data'!BB54)</f>
        <v>0.05</v>
      </c>
      <c r="AO52" s="12">
        <f t="shared" si="15"/>
        <v>2.5</v>
      </c>
      <c r="AP52" s="52">
        <f t="shared" si="16"/>
        <v>2.5</v>
      </c>
      <c r="AQ52" s="36">
        <f t="shared" si="17"/>
        <v>1.8</v>
      </c>
      <c r="AR52" s="55">
        <f t="shared" si="18"/>
        <v>2.1</v>
      </c>
      <c r="AU52" s="11">
        <v>1.6</v>
      </c>
    </row>
    <row r="53" spans="1:47" s="11" customFormat="1" x14ac:dyDescent="0.25">
      <c r="A53" s="11" t="s">
        <v>369</v>
      </c>
      <c r="B53" s="30" t="s">
        <v>10</v>
      </c>
      <c r="C53" s="30" t="s">
        <v>497</v>
      </c>
      <c r="D53" s="12">
        <f>ROUND(IF('Indicator Data'!O55="No data",IF((0.1284*LN('Indicator Data'!BA55)-0.4735)&gt;D$140,0,IF((0.1284*LN('Indicator Data'!BA55)-0.4735)&lt;D$139,10,(D$140-(0.1284*LN('Indicator Data'!BA55)-0.4735))/(D$140-D$139)*10)),IF('Indicator Data'!O55&gt;D$140,0,IF('Indicator Data'!O55&lt;D$139,10,(D$140-'Indicator Data'!O55)/(D$140-D$139)*10))),1)</f>
        <v>6.7</v>
      </c>
      <c r="E53" s="12">
        <f>IF('Indicator Data'!P55="No data","x",ROUND(IF('Indicator Data'!P55&gt;E$140,10,IF('Indicator Data'!P55&lt;E$139,0,10-(E$140-'Indicator Data'!P55)/(E$140-E$139)*10)),1))</f>
        <v>6</v>
      </c>
      <c r="F53" s="52">
        <f t="shared" si="0"/>
        <v>6.4</v>
      </c>
      <c r="G53" s="12">
        <f>IF('Indicator Data'!AG55="No data","x",ROUND(IF('Indicator Data'!AG55&gt;G$140,10,IF('Indicator Data'!AG55&lt;G$139,0,10-(G$140-'Indicator Data'!AG55)/(G$140-G$139)*10)),1))</f>
        <v>8.3000000000000007</v>
      </c>
      <c r="H53" s="12">
        <f>IF('Indicator Data'!AH55="No data","x",ROUND(IF('Indicator Data'!AH55&gt;H$140,10,IF('Indicator Data'!AH55&lt;H$139,0,10-(H$140-'Indicator Data'!AH55)/(H$140-H$139)*10)),1))</f>
        <v>1.8</v>
      </c>
      <c r="I53" s="52">
        <f t="shared" si="1"/>
        <v>5.0999999999999996</v>
      </c>
      <c r="J53" s="35">
        <f>SUM('Indicator Data'!R55,SUM('Indicator Data'!S55:T55)*1000000)</f>
        <v>823209087</v>
      </c>
      <c r="K53" s="35">
        <f>J53/'Indicator Data'!BD55</f>
        <v>211.41676096250066</v>
      </c>
      <c r="L53" s="12">
        <f t="shared" si="2"/>
        <v>4.2</v>
      </c>
      <c r="M53" s="12">
        <f>IF('Indicator Data'!U55="No data","x",ROUND(IF('Indicator Data'!U55&gt;M$140,10,IF('Indicator Data'!U55&lt;M$139,0,10-(M$140-'Indicator Data'!U55)/(M$140-M$139)*10)),1))</f>
        <v>3.6</v>
      </c>
      <c r="N53" s="125">
        <f>'Indicator Data'!Q55/'Indicator Data'!BD55*1000000</f>
        <v>0</v>
      </c>
      <c r="O53" s="12">
        <f t="shared" si="3"/>
        <v>0</v>
      </c>
      <c r="P53" s="52">
        <f t="shared" si="4"/>
        <v>2.6</v>
      </c>
      <c r="Q53" s="45">
        <f t="shared" si="5"/>
        <v>5.0999999999999996</v>
      </c>
      <c r="R53" s="35">
        <f>IF(AND('Indicator Data'!AM55="No data",'Indicator Data'!AN55="No data"),0,SUM('Indicator Data'!AM55:AO55))</f>
        <v>0</v>
      </c>
      <c r="S53" s="12">
        <f t="shared" si="6"/>
        <v>0</v>
      </c>
      <c r="T53" s="41">
        <f>R53/'Indicator Data'!$BB55</f>
        <v>0</v>
      </c>
      <c r="U53" s="12">
        <f t="shared" si="7"/>
        <v>0</v>
      </c>
      <c r="V53" s="13">
        <f t="shared" si="8"/>
        <v>0</v>
      </c>
      <c r="W53" s="12">
        <f>IF('Indicator Data'!AB55="No data","x",ROUND(IF('Indicator Data'!AB55&gt;W$140,10,IF('Indicator Data'!AB55&lt;W$139,0,10-(W$140-'Indicator Data'!AB55)/(W$140-W$139)*10)),1))</f>
        <v>1.2</v>
      </c>
      <c r="X53" s="12">
        <f>IF('Indicator Data'!AA55="No data","x",ROUND(IF('Indicator Data'!AA55&gt;X$140,10,IF('Indicator Data'!AA55&lt;X$139,0,10-(X$140-'Indicator Data'!AA55)/(X$140-X$139)*10)),1))</f>
        <v>3.3</v>
      </c>
      <c r="Y53" s="12">
        <f>IF('Indicator Data'!AF55="No data","x",ROUND(IF('Indicator Data'!AF55&gt;Y$140,10,IF('Indicator Data'!AF55&lt;Y$139,0,10-(Y$140-'Indicator Data'!AF55)/(Y$140-Y$139)*10)),1))</f>
        <v>6.7</v>
      </c>
      <c r="Z53" s="129">
        <f>IF('Indicator Data'!AC55="No data","x",'Indicator Data'!AC55/'Indicator Data'!$BB55*100000)</f>
        <v>0</v>
      </c>
      <c r="AA53" s="127">
        <f t="shared" si="9"/>
        <v>0</v>
      </c>
      <c r="AB53" s="129" t="str">
        <f>IF('Indicator Data'!AD55="No data","x",'Indicator Data'!AD55/'Indicator Data'!$BB55*100000)</f>
        <v>x</v>
      </c>
      <c r="AC53" s="127" t="str">
        <f t="shared" si="10"/>
        <v>x</v>
      </c>
      <c r="AD53" s="52">
        <f t="shared" si="11"/>
        <v>2.8</v>
      </c>
      <c r="AE53" s="12">
        <f>IF('Indicator Data'!V55="No data","x",ROUND(IF('Indicator Data'!V55&gt;AE$140,10,IF('Indicator Data'!V55&lt;AE$139,0,10-(AE$140-'Indicator Data'!V55)/(AE$140-AE$139)*10)),1))</f>
        <v>1.3</v>
      </c>
      <c r="AF53" s="12">
        <f>IF('Indicator Data'!W55="No data","x",ROUND(IF('Indicator Data'!W55&gt;AF$140,10,IF('Indicator Data'!W55&lt;AF$139,0,10-(AF$140-'Indicator Data'!W55)/(AF$140-AF$139)*10)),1))</f>
        <v>4.4000000000000004</v>
      </c>
      <c r="AG53" s="52">
        <f t="shared" si="12"/>
        <v>2.9</v>
      </c>
      <c r="AH53" s="12">
        <f>IF('Indicator Data'!AP55="No data","x",ROUND(IF('Indicator Data'!AP55&gt;AH$140,10,IF('Indicator Data'!AP55&lt;AH$139,0,10-(AH$140-'Indicator Data'!AP55)/(AH$140-AH$139)*10)),1))</f>
        <v>4.2</v>
      </c>
      <c r="AI53" s="12">
        <f>IF('Indicator Data'!AQ55="No data","x",ROUND(IF('Indicator Data'!AQ55&gt;AI$140,10,IF('Indicator Data'!AQ55&lt;AI$139,0,10-(AI$140-'Indicator Data'!AQ55)/(AI$140-AI$139)*10)),1))</f>
        <v>0</v>
      </c>
      <c r="AJ53" s="52">
        <f t="shared" si="13"/>
        <v>2.1</v>
      </c>
      <c r="AK53" s="35">
        <f>'Indicator Data'!AK55+'Indicator Data'!AJ55*0.5+'Indicator Data'!AI55*0.25</f>
        <v>0</v>
      </c>
      <c r="AL53" s="42">
        <f>AK53/'Indicator Data'!BB55</f>
        <v>0</v>
      </c>
      <c r="AM53" s="52">
        <f t="shared" si="14"/>
        <v>0</v>
      </c>
      <c r="AN53" s="42">
        <f>IF('Indicator Data'!AL55="No data","x",'Indicator Data'!AL55/'Indicator Data'!BB55)</f>
        <v>0.01</v>
      </c>
      <c r="AO53" s="12">
        <f t="shared" si="15"/>
        <v>0.5</v>
      </c>
      <c r="AP53" s="52">
        <f t="shared" si="16"/>
        <v>0.5</v>
      </c>
      <c r="AQ53" s="36">
        <f t="shared" si="17"/>
        <v>1.7</v>
      </c>
      <c r="AR53" s="55">
        <f t="shared" si="18"/>
        <v>0.9</v>
      </c>
      <c r="AU53" s="11">
        <v>2.1</v>
      </c>
    </row>
    <row r="54" spans="1:47" s="11" customFormat="1" x14ac:dyDescent="0.25">
      <c r="A54" s="11" t="s">
        <v>371</v>
      </c>
      <c r="B54" s="30" t="s">
        <v>10</v>
      </c>
      <c r="C54" s="30" t="s">
        <v>499</v>
      </c>
      <c r="D54" s="12">
        <f>ROUND(IF('Indicator Data'!O56="No data",IF((0.1284*LN('Indicator Data'!BA56)-0.4735)&gt;D$140,0,IF((0.1284*LN('Indicator Data'!BA56)-0.4735)&lt;D$139,10,(D$140-(0.1284*LN('Indicator Data'!BA56)-0.4735))/(D$140-D$139)*10)),IF('Indicator Data'!O56&gt;D$140,0,IF('Indicator Data'!O56&lt;D$139,10,(D$140-'Indicator Data'!O56)/(D$140-D$139)*10))),1)</f>
        <v>6.7</v>
      </c>
      <c r="E54" s="12">
        <f>IF('Indicator Data'!P56="No data","x",ROUND(IF('Indicator Data'!P56&gt;E$140,10,IF('Indicator Data'!P56&lt;E$139,0,10-(E$140-'Indicator Data'!P56)/(E$140-E$139)*10)),1))</f>
        <v>0.8</v>
      </c>
      <c r="F54" s="52">
        <f t="shared" si="0"/>
        <v>4.4000000000000004</v>
      </c>
      <c r="G54" s="12">
        <f>IF('Indicator Data'!AG56="No data","x",ROUND(IF('Indicator Data'!AG56&gt;G$140,10,IF('Indicator Data'!AG56&lt;G$139,0,10-(G$140-'Indicator Data'!AG56)/(G$140-G$139)*10)),1))</f>
        <v>8.3000000000000007</v>
      </c>
      <c r="H54" s="12">
        <f>IF('Indicator Data'!AH56="No data","x",ROUND(IF('Indicator Data'!AH56&gt;H$140,10,IF('Indicator Data'!AH56&lt;H$139,0,10-(H$140-'Indicator Data'!AH56)/(H$140-H$139)*10)),1))</f>
        <v>0</v>
      </c>
      <c r="I54" s="52">
        <f t="shared" si="1"/>
        <v>4.2</v>
      </c>
      <c r="J54" s="35">
        <f>SUM('Indicator Data'!R56,SUM('Indicator Data'!S56:T56)*1000000)</f>
        <v>823209087</v>
      </c>
      <c r="K54" s="35">
        <f>J54/'Indicator Data'!BD56</f>
        <v>211.41676096250066</v>
      </c>
      <c r="L54" s="12">
        <f t="shared" si="2"/>
        <v>4.2</v>
      </c>
      <c r="M54" s="12">
        <f>IF('Indicator Data'!U56="No data","x",ROUND(IF('Indicator Data'!U56&gt;M$140,10,IF('Indicator Data'!U56&lt;M$139,0,10-(M$140-'Indicator Data'!U56)/(M$140-M$139)*10)),1))</f>
        <v>3.6</v>
      </c>
      <c r="N54" s="125">
        <f>'Indicator Data'!Q56/'Indicator Data'!BD56*1000000</f>
        <v>0</v>
      </c>
      <c r="O54" s="12">
        <f t="shared" si="3"/>
        <v>0</v>
      </c>
      <c r="P54" s="52">
        <f t="shared" si="4"/>
        <v>2.6</v>
      </c>
      <c r="Q54" s="45">
        <f t="shared" si="5"/>
        <v>3.9</v>
      </c>
      <c r="R54" s="35">
        <f>IF(AND('Indicator Data'!AM56="No data",'Indicator Data'!AN56="No data"),0,SUM('Indicator Data'!AM56:AO56))</f>
        <v>0</v>
      </c>
      <c r="S54" s="12">
        <f t="shared" si="6"/>
        <v>0</v>
      </c>
      <c r="T54" s="41">
        <f>R54/'Indicator Data'!$BB56</f>
        <v>0</v>
      </c>
      <c r="U54" s="12">
        <f t="shared" si="7"/>
        <v>0</v>
      </c>
      <c r="V54" s="13">
        <f t="shared" si="8"/>
        <v>0</v>
      </c>
      <c r="W54" s="12">
        <f>IF('Indicator Data'!AB56="No data","x",ROUND(IF('Indicator Data'!AB56&gt;W$140,10,IF('Indicator Data'!AB56&lt;W$139,0,10-(W$140-'Indicator Data'!AB56)/(W$140-W$139)*10)),1))</f>
        <v>1.2</v>
      </c>
      <c r="X54" s="12">
        <f>IF('Indicator Data'!AA56="No data","x",ROUND(IF('Indicator Data'!AA56&gt;X$140,10,IF('Indicator Data'!AA56&lt;X$139,0,10-(X$140-'Indicator Data'!AA56)/(X$140-X$139)*10)),1))</f>
        <v>3.3</v>
      </c>
      <c r="Y54" s="12">
        <f>IF('Indicator Data'!AF56="No data","x",ROUND(IF('Indicator Data'!AF56&gt;Y$140,10,IF('Indicator Data'!AF56&lt;Y$139,0,10-(Y$140-'Indicator Data'!AF56)/(Y$140-Y$139)*10)),1))</f>
        <v>6.7</v>
      </c>
      <c r="Z54" s="129">
        <f>IF('Indicator Data'!AC56="No data","x",'Indicator Data'!AC56/'Indicator Data'!$BB56*100000)</f>
        <v>0</v>
      </c>
      <c r="AA54" s="127">
        <f t="shared" si="9"/>
        <v>0</v>
      </c>
      <c r="AB54" s="129" t="str">
        <f>IF('Indicator Data'!AD56="No data","x",'Indicator Data'!AD56/'Indicator Data'!$BB56*100000)</f>
        <v>x</v>
      </c>
      <c r="AC54" s="127" t="str">
        <f t="shared" si="10"/>
        <v>x</v>
      </c>
      <c r="AD54" s="52">
        <f t="shared" si="11"/>
        <v>2.8</v>
      </c>
      <c r="AE54" s="12">
        <f>IF('Indicator Data'!V56="No data","x",ROUND(IF('Indicator Data'!V56&gt;AE$140,10,IF('Indicator Data'!V56&lt;AE$139,0,10-(AE$140-'Indicator Data'!V56)/(AE$140-AE$139)*10)),1))</f>
        <v>0.8</v>
      </c>
      <c r="AF54" s="12">
        <f>IF('Indicator Data'!W56="No data","x",ROUND(IF('Indicator Data'!W56&gt;AF$140,10,IF('Indicator Data'!W56&lt;AF$139,0,10-(AF$140-'Indicator Data'!W56)/(AF$140-AF$139)*10)),1))</f>
        <v>3.3</v>
      </c>
      <c r="AG54" s="52">
        <f t="shared" si="12"/>
        <v>2.1</v>
      </c>
      <c r="AH54" s="12">
        <f>IF('Indicator Data'!AP56="No data","x",ROUND(IF('Indicator Data'!AP56&gt;AH$140,10,IF('Indicator Data'!AP56&lt;AH$139,0,10-(AH$140-'Indicator Data'!AP56)/(AH$140-AH$139)*10)),1))</f>
        <v>0.6</v>
      </c>
      <c r="AI54" s="12">
        <f>IF('Indicator Data'!AQ56="No data","x",ROUND(IF('Indicator Data'!AQ56&gt;AI$140,10,IF('Indicator Data'!AQ56&lt;AI$139,0,10-(AI$140-'Indicator Data'!AQ56)/(AI$140-AI$139)*10)),1))</f>
        <v>0</v>
      </c>
      <c r="AJ54" s="52">
        <f t="shared" si="13"/>
        <v>0.3</v>
      </c>
      <c r="AK54" s="35">
        <f>'Indicator Data'!AK56+'Indicator Data'!AJ56*0.5+'Indicator Data'!AI56*0.25</f>
        <v>0</v>
      </c>
      <c r="AL54" s="42">
        <f>AK54/'Indicator Data'!BB56</f>
        <v>0</v>
      </c>
      <c r="AM54" s="52">
        <f t="shared" si="14"/>
        <v>0</v>
      </c>
      <c r="AN54" s="42">
        <f>IF('Indicator Data'!AL56="No data","x",'Indicator Data'!AL56/'Indicator Data'!BB56)</f>
        <v>0</v>
      </c>
      <c r="AO54" s="12">
        <f t="shared" si="15"/>
        <v>0</v>
      </c>
      <c r="AP54" s="52">
        <f t="shared" si="16"/>
        <v>0</v>
      </c>
      <c r="AQ54" s="36">
        <f t="shared" si="17"/>
        <v>1.1000000000000001</v>
      </c>
      <c r="AR54" s="55">
        <f t="shared" si="18"/>
        <v>0.6</v>
      </c>
      <c r="AU54" s="11">
        <v>1.9</v>
      </c>
    </row>
    <row r="55" spans="1:47" s="11" customFormat="1" x14ac:dyDescent="0.25">
      <c r="A55" s="11" t="s">
        <v>366</v>
      </c>
      <c r="B55" s="30" t="s">
        <v>10</v>
      </c>
      <c r="C55" s="30" t="s">
        <v>494</v>
      </c>
      <c r="D55" s="12">
        <f>ROUND(IF('Indicator Data'!O57="No data",IF((0.1284*LN('Indicator Data'!BA57)-0.4735)&gt;D$140,0,IF((0.1284*LN('Indicator Data'!BA57)-0.4735)&lt;D$139,10,(D$140-(0.1284*LN('Indicator Data'!BA57)-0.4735))/(D$140-D$139)*10)),IF('Indicator Data'!O57&gt;D$140,0,IF('Indicator Data'!O57&lt;D$139,10,(D$140-'Indicator Data'!O57)/(D$140-D$139)*10))),1)</f>
        <v>6.7</v>
      </c>
      <c r="E55" s="12">
        <f>IF('Indicator Data'!P57="No data","x",ROUND(IF('Indicator Data'!P57&gt;E$140,10,IF('Indicator Data'!P57&lt;E$139,0,10-(E$140-'Indicator Data'!P57)/(E$140-E$139)*10)),1))</f>
        <v>2.9</v>
      </c>
      <c r="F55" s="52">
        <f t="shared" si="0"/>
        <v>5.0999999999999996</v>
      </c>
      <c r="G55" s="12">
        <f>IF('Indicator Data'!AG57="No data","x",ROUND(IF('Indicator Data'!AG57&gt;G$140,10,IF('Indicator Data'!AG57&lt;G$139,0,10-(G$140-'Indicator Data'!AG57)/(G$140-G$139)*10)),1))</f>
        <v>8.3000000000000007</v>
      </c>
      <c r="H55" s="12">
        <f>IF('Indicator Data'!AH57="No data","x",ROUND(IF('Indicator Data'!AH57&gt;H$140,10,IF('Indicator Data'!AH57&lt;H$139,0,10-(H$140-'Indicator Data'!AH57)/(H$140-H$139)*10)),1))</f>
        <v>3.8</v>
      </c>
      <c r="I55" s="52">
        <f t="shared" si="1"/>
        <v>6.1</v>
      </c>
      <c r="J55" s="35">
        <f>SUM('Indicator Data'!R57,SUM('Indicator Data'!S57:T57)*1000000)</f>
        <v>823209087</v>
      </c>
      <c r="K55" s="35">
        <f>J55/'Indicator Data'!BD57</f>
        <v>211.41676096250066</v>
      </c>
      <c r="L55" s="12">
        <f t="shared" si="2"/>
        <v>4.2</v>
      </c>
      <c r="M55" s="12">
        <f>IF('Indicator Data'!U57="No data","x",ROUND(IF('Indicator Data'!U57&gt;M$140,10,IF('Indicator Data'!U57&lt;M$139,0,10-(M$140-'Indicator Data'!U57)/(M$140-M$139)*10)),1))</f>
        <v>3.6</v>
      </c>
      <c r="N55" s="125">
        <f>'Indicator Data'!Q57/'Indicator Data'!BD57*1000000</f>
        <v>0</v>
      </c>
      <c r="O55" s="12">
        <f t="shared" si="3"/>
        <v>0</v>
      </c>
      <c r="P55" s="52">
        <f t="shared" si="4"/>
        <v>2.6</v>
      </c>
      <c r="Q55" s="45">
        <f t="shared" si="5"/>
        <v>4.7</v>
      </c>
      <c r="R55" s="35">
        <f>IF(AND('Indicator Data'!AM57="No data",'Indicator Data'!AN57="No data"),0,SUM('Indicator Data'!AM57:AO57))</f>
        <v>0</v>
      </c>
      <c r="S55" s="12">
        <f t="shared" si="6"/>
        <v>0</v>
      </c>
      <c r="T55" s="41">
        <f>R55/'Indicator Data'!$BB57</f>
        <v>0</v>
      </c>
      <c r="U55" s="12">
        <f t="shared" si="7"/>
        <v>0</v>
      </c>
      <c r="V55" s="13">
        <f t="shared" si="8"/>
        <v>0</v>
      </c>
      <c r="W55" s="12">
        <f>IF('Indicator Data'!AB57="No data","x",ROUND(IF('Indicator Data'!AB57&gt;W$140,10,IF('Indicator Data'!AB57&lt;W$139,0,10-(W$140-'Indicator Data'!AB57)/(W$140-W$139)*10)),1))</f>
        <v>1.2</v>
      </c>
      <c r="X55" s="12">
        <f>IF('Indicator Data'!AA57="No data","x",ROUND(IF('Indicator Data'!AA57&gt;X$140,10,IF('Indicator Data'!AA57&lt;X$139,0,10-(X$140-'Indicator Data'!AA57)/(X$140-X$139)*10)),1))</f>
        <v>3.3</v>
      </c>
      <c r="Y55" s="12">
        <f>IF('Indicator Data'!AF57="No data","x",ROUND(IF('Indicator Data'!AF57&gt;Y$140,10,IF('Indicator Data'!AF57&lt;Y$139,0,10-(Y$140-'Indicator Data'!AF57)/(Y$140-Y$139)*10)),1))</f>
        <v>6.7</v>
      </c>
      <c r="Z55" s="129">
        <f>IF('Indicator Data'!AC57="No data","x",'Indicator Data'!AC57/'Indicator Data'!$BB57*100000)</f>
        <v>0</v>
      </c>
      <c r="AA55" s="127">
        <f t="shared" si="9"/>
        <v>0</v>
      </c>
      <c r="AB55" s="129" t="str">
        <f>IF('Indicator Data'!AD57="No data","x",'Indicator Data'!AD57/'Indicator Data'!$BB57*100000)</f>
        <v>x</v>
      </c>
      <c r="AC55" s="127" t="str">
        <f t="shared" si="10"/>
        <v>x</v>
      </c>
      <c r="AD55" s="52">
        <f t="shared" si="11"/>
        <v>2.8</v>
      </c>
      <c r="AE55" s="12">
        <f>IF('Indicator Data'!V57="No data","x",ROUND(IF('Indicator Data'!V57&gt;AE$140,10,IF('Indicator Data'!V57&lt;AE$139,0,10-(AE$140-'Indicator Data'!V57)/(AE$140-AE$139)*10)),1))</f>
        <v>0</v>
      </c>
      <c r="AF55" s="12">
        <f>IF('Indicator Data'!W57="No data","x",ROUND(IF('Indicator Data'!W57&gt;AF$140,10,IF('Indicator Data'!W57&lt;AF$139,0,10-(AF$140-'Indicator Data'!W57)/(AF$140-AF$139)*10)),1))</f>
        <v>3</v>
      </c>
      <c r="AG55" s="52">
        <f t="shared" si="12"/>
        <v>1.5</v>
      </c>
      <c r="AH55" s="12">
        <f>IF('Indicator Data'!AP57="No data","x",ROUND(IF('Indicator Data'!AP57&gt;AH$140,10,IF('Indicator Data'!AP57&lt;AH$139,0,10-(AH$140-'Indicator Data'!AP57)/(AH$140-AH$139)*10)),1))</f>
        <v>2.4</v>
      </c>
      <c r="AI55" s="12">
        <f>IF('Indicator Data'!AQ57="No data","x",ROUND(IF('Indicator Data'!AQ57&gt;AI$140,10,IF('Indicator Data'!AQ57&lt;AI$139,0,10-(AI$140-'Indicator Data'!AQ57)/(AI$140-AI$139)*10)),1))</f>
        <v>0</v>
      </c>
      <c r="AJ55" s="52">
        <f t="shared" si="13"/>
        <v>1.2</v>
      </c>
      <c r="AK55" s="35">
        <f>'Indicator Data'!AK57+'Indicator Data'!AJ57*0.5+'Indicator Data'!AI57*0.25</f>
        <v>0</v>
      </c>
      <c r="AL55" s="42">
        <f>AK55/'Indicator Data'!BB57</f>
        <v>0</v>
      </c>
      <c r="AM55" s="52">
        <f t="shared" si="14"/>
        <v>0</v>
      </c>
      <c r="AN55" s="42">
        <f>IF('Indicator Data'!AL57="No data","x",'Indicator Data'!AL57/'Indicator Data'!BB57)</f>
        <v>0.03</v>
      </c>
      <c r="AO55" s="12">
        <f t="shared" si="15"/>
        <v>1.5</v>
      </c>
      <c r="AP55" s="52">
        <f t="shared" si="16"/>
        <v>1.5</v>
      </c>
      <c r="AQ55" s="36">
        <f t="shared" si="17"/>
        <v>1.4</v>
      </c>
      <c r="AR55" s="55">
        <f t="shared" si="18"/>
        <v>0.7</v>
      </c>
      <c r="AU55" s="11">
        <v>1.4</v>
      </c>
    </row>
    <row r="56" spans="1:47" s="11" customFormat="1" x14ac:dyDescent="0.25">
      <c r="A56" s="11" t="s">
        <v>374</v>
      </c>
      <c r="B56" s="30" t="s">
        <v>12</v>
      </c>
      <c r="C56" s="30" t="s">
        <v>502</v>
      </c>
      <c r="D56" s="12">
        <f>ROUND(IF('Indicator Data'!O58="No data",IF((0.1284*LN('Indicator Data'!BA58)-0.4735)&gt;D$140,0,IF((0.1284*LN('Indicator Data'!BA58)-0.4735)&lt;D$139,10,(D$140-(0.1284*LN('Indicator Data'!BA58)-0.4735))/(D$140-D$139)*10)),IF('Indicator Data'!O58&gt;D$140,0,IF('Indicator Data'!O58&lt;D$139,10,(D$140-'Indicator Data'!O58)/(D$140-D$139)*10))),1)</f>
        <v>9.1999999999999993</v>
      </c>
      <c r="E56" s="12">
        <f>IF('Indicator Data'!P58="No data","x",ROUND(IF('Indicator Data'!P58&gt;E$140,10,IF('Indicator Data'!P58&lt;E$139,0,10-(E$140-'Indicator Data'!P58)/(E$140-E$139)*10)),1))</f>
        <v>7.9</v>
      </c>
      <c r="F56" s="52">
        <f t="shared" si="0"/>
        <v>8.6</v>
      </c>
      <c r="G56" s="12">
        <f>IF('Indicator Data'!AG58="No data","x",ROUND(IF('Indicator Data'!AG58&gt;G$140,10,IF('Indicator Data'!AG58&lt;G$139,0,10-(G$140-'Indicator Data'!AG58)/(G$140-G$139)*10)),1))</f>
        <v>9.3000000000000007</v>
      </c>
      <c r="H56" s="12">
        <f>IF('Indicator Data'!AH58="No data","x",ROUND(IF('Indicator Data'!AH58&gt;H$140,10,IF('Indicator Data'!AH58&lt;H$139,0,10-(H$140-'Indicator Data'!AH58)/(H$140-H$139)*10)),1))</f>
        <v>2.2999999999999998</v>
      </c>
      <c r="I56" s="52">
        <f t="shared" si="1"/>
        <v>5.8</v>
      </c>
      <c r="J56" s="35">
        <f>SUM('Indicator Data'!R58,SUM('Indicator Data'!S58:T58)*1000000)</f>
        <v>2839999974</v>
      </c>
      <c r="K56" s="35">
        <f>J56/'Indicator Data'!BD58</f>
        <v>137.52313918842947</v>
      </c>
      <c r="L56" s="12">
        <f t="shared" si="2"/>
        <v>2.8</v>
      </c>
      <c r="M56" s="12">
        <f>IF('Indicator Data'!U58="No data","x",ROUND(IF('Indicator Data'!U58&gt;M$140,10,IF('Indicator Data'!U58&lt;M$139,0,10-(M$140-'Indicator Data'!U58)/(M$140-M$139)*10)),1))</f>
        <v>8.1999999999999993</v>
      </c>
      <c r="N56" s="125">
        <f>'Indicator Data'!Q58/'Indicator Data'!BD58*1000000</f>
        <v>7.0635937329155336</v>
      </c>
      <c r="O56" s="12">
        <f t="shared" si="3"/>
        <v>0.7</v>
      </c>
      <c r="P56" s="52">
        <f t="shared" si="4"/>
        <v>3.9</v>
      </c>
      <c r="Q56" s="45">
        <f t="shared" si="5"/>
        <v>6.7</v>
      </c>
      <c r="R56" s="35">
        <f>IF(AND('Indicator Data'!AM58="No data",'Indicator Data'!AN58="No data"),0,SUM('Indicator Data'!AM58:AO58))</f>
        <v>0</v>
      </c>
      <c r="S56" s="12">
        <f t="shared" si="6"/>
        <v>0</v>
      </c>
      <c r="T56" s="41">
        <f>R56/'Indicator Data'!$BB58</f>
        <v>0</v>
      </c>
      <c r="U56" s="12">
        <f t="shared" si="7"/>
        <v>0</v>
      </c>
      <c r="V56" s="13">
        <f t="shared" si="8"/>
        <v>0</v>
      </c>
      <c r="W56" s="12">
        <f>IF('Indicator Data'!AB58="No data","x",ROUND(IF('Indicator Data'!AB58&gt;W$140,10,IF('Indicator Data'!AB58&lt;W$139,0,10-(W$140-'Indicator Data'!AB58)/(W$140-W$139)*10)),1))</f>
        <v>1</v>
      </c>
      <c r="X56" s="12">
        <f>IF('Indicator Data'!AA58="No data","x",ROUND(IF('Indicator Data'!AA58&gt;X$140,10,IF('Indicator Data'!AA58&lt;X$139,0,10-(X$140-'Indicator Data'!AA58)/(X$140-X$139)*10)),1))</f>
        <v>2.8</v>
      </c>
      <c r="Y56" s="12">
        <f>IF('Indicator Data'!AF58="No data","x",ROUND(IF('Indicator Data'!AF58&gt;Y$140,10,IF('Indicator Data'!AF58&lt;Y$139,0,10-(Y$140-'Indicator Data'!AF58)/(Y$140-Y$139)*10)),1))</f>
        <v>10</v>
      </c>
      <c r="Z56" s="129">
        <f>IF('Indicator Data'!AC58="No data","x",'Indicator Data'!AC58/'Indicator Data'!$BB58*100000)</f>
        <v>0</v>
      </c>
      <c r="AA56" s="127">
        <f t="shared" si="9"/>
        <v>0</v>
      </c>
      <c r="AB56" s="129">
        <f>IF('Indicator Data'!AD58="No data","x",'Indicator Data'!AD58/'Indicator Data'!$BB58*100000)</f>
        <v>0</v>
      </c>
      <c r="AC56" s="127">
        <f t="shared" si="10"/>
        <v>0</v>
      </c>
      <c r="AD56" s="52">
        <f t="shared" si="11"/>
        <v>2.8</v>
      </c>
      <c r="AE56" s="12">
        <f>IF('Indicator Data'!V58="No data","x",ROUND(IF('Indicator Data'!V58&gt;AE$140,10,IF('Indicator Data'!V58&lt;AE$139,0,10-(AE$140-'Indicator Data'!V58)/(AE$140-AE$139)*10)),1))</f>
        <v>6.2</v>
      </c>
      <c r="AF56" s="12">
        <f>IF('Indicator Data'!W58="No data","x",ROUND(IF('Indicator Data'!W58&gt;AF$140,10,IF('Indicator Data'!W58&lt;AF$139,0,10-(AF$140-'Indicator Data'!W58)/(AF$140-AF$139)*10)),1))</f>
        <v>5.7</v>
      </c>
      <c r="AG56" s="52">
        <f t="shared" si="12"/>
        <v>6</v>
      </c>
      <c r="AH56" s="12">
        <f>IF('Indicator Data'!AP58="No data","x",ROUND(IF('Indicator Data'!AP58&gt;AH$140,10,IF('Indicator Data'!AP58&lt;AH$139,0,10-(AH$140-'Indicator Data'!AP58)/(AH$140-AH$139)*10)),1))</f>
        <v>7.9</v>
      </c>
      <c r="AI56" s="12">
        <f>IF('Indicator Data'!AQ58="No data","x",ROUND(IF('Indicator Data'!AQ58&gt;AI$140,10,IF('Indicator Data'!AQ58&lt;AI$139,0,10-(AI$140-'Indicator Data'!AQ58)/(AI$140-AI$139)*10)),1))</f>
        <v>1.6</v>
      </c>
      <c r="AJ56" s="52">
        <f t="shared" si="13"/>
        <v>4.8</v>
      </c>
      <c r="AK56" s="35">
        <f>'Indicator Data'!AK58+'Indicator Data'!AJ58*0.5+'Indicator Data'!AI58*0.25</f>
        <v>6091.539822532206</v>
      </c>
      <c r="AL56" s="42">
        <f>AK56/'Indicator Data'!BB58</f>
        <v>1.0753944892518109E-2</v>
      </c>
      <c r="AM56" s="52">
        <f t="shared" si="14"/>
        <v>1.1000000000000001</v>
      </c>
      <c r="AN56" s="42">
        <f>IF('Indicator Data'!AL58="No data","x",'Indicator Data'!AL58/'Indicator Data'!BB58)</f>
        <v>6.9520061011886375E-2</v>
      </c>
      <c r="AO56" s="12">
        <f t="shared" si="15"/>
        <v>3.5</v>
      </c>
      <c r="AP56" s="52">
        <f t="shared" si="16"/>
        <v>3.5</v>
      </c>
      <c r="AQ56" s="36">
        <f t="shared" si="17"/>
        <v>3.8</v>
      </c>
      <c r="AR56" s="55">
        <f t="shared" si="18"/>
        <v>2.1</v>
      </c>
      <c r="AU56" s="11">
        <v>3.1</v>
      </c>
    </row>
    <row r="57" spans="1:47" s="11" customFormat="1" x14ac:dyDescent="0.25">
      <c r="A57" s="11" t="s">
        <v>375</v>
      </c>
      <c r="B57" s="30" t="s">
        <v>12</v>
      </c>
      <c r="C57" s="30" t="s">
        <v>503</v>
      </c>
      <c r="D57" s="12">
        <f>ROUND(IF('Indicator Data'!O59="No data",IF((0.1284*LN('Indicator Data'!BA59)-0.4735)&gt;D$140,0,IF((0.1284*LN('Indicator Data'!BA59)-0.4735)&lt;D$139,10,(D$140-(0.1284*LN('Indicator Data'!BA59)-0.4735))/(D$140-D$139)*10)),IF('Indicator Data'!O59&gt;D$140,0,IF('Indicator Data'!O59&lt;D$139,10,(D$140-'Indicator Data'!O59)/(D$140-D$139)*10))),1)</f>
        <v>9.1999999999999993</v>
      </c>
      <c r="E57" s="12">
        <f>IF('Indicator Data'!P59="No data","x",ROUND(IF('Indicator Data'!P59&gt;E$140,10,IF('Indicator Data'!P59&lt;E$139,0,10-(E$140-'Indicator Data'!P59)/(E$140-E$139)*10)),1))</f>
        <v>10</v>
      </c>
      <c r="F57" s="52">
        <f t="shared" si="0"/>
        <v>9.6999999999999993</v>
      </c>
      <c r="G57" s="12">
        <f>IF('Indicator Data'!AG59="No data","x",ROUND(IF('Indicator Data'!AG59&gt;G$140,10,IF('Indicator Data'!AG59&lt;G$139,0,10-(G$140-'Indicator Data'!AG59)/(G$140-G$139)*10)),1))</f>
        <v>9.3000000000000007</v>
      </c>
      <c r="H57" s="12">
        <f>IF('Indicator Data'!AH59="No data","x",ROUND(IF('Indicator Data'!AH59&gt;H$140,10,IF('Indicator Data'!AH59&lt;H$139,0,10-(H$140-'Indicator Data'!AH59)/(H$140-H$139)*10)),1))</f>
        <v>2.2999999999999998</v>
      </c>
      <c r="I57" s="52">
        <f t="shared" si="1"/>
        <v>5.8</v>
      </c>
      <c r="J57" s="35">
        <f>SUM('Indicator Data'!R59,SUM('Indicator Data'!S59:T59)*1000000)</f>
        <v>2839999974</v>
      </c>
      <c r="K57" s="35">
        <f>J57/'Indicator Data'!BD59</f>
        <v>137.52313918842947</v>
      </c>
      <c r="L57" s="12">
        <f t="shared" si="2"/>
        <v>2.8</v>
      </c>
      <c r="M57" s="12">
        <f>IF('Indicator Data'!U59="No data","x",ROUND(IF('Indicator Data'!U59&gt;M$140,10,IF('Indicator Data'!U59&lt;M$139,0,10-(M$140-'Indicator Data'!U59)/(M$140-M$139)*10)),1))</f>
        <v>8.1999999999999993</v>
      </c>
      <c r="N57" s="125">
        <f>'Indicator Data'!Q59/'Indicator Data'!BD59*1000000</f>
        <v>7.0635937329155336</v>
      </c>
      <c r="O57" s="12">
        <f t="shared" si="3"/>
        <v>0.7</v>
      </c>
      <c r="P57" s="52">
        <f t="shared" si="4"/>
        <v>3.9</v>
      </c>
      <c r="Q57" s="45">
        <f t="shared" si="5"/>
        <v>7.3</v>
      </c>
      <c r="R57" s="35">
        <f>IF(AND('Indicator Data'!AM59="No data",'Indicator Data'!AN59="No data"),0,SUM('Indicator Data'!AM59:AO59))</f>
        <v>247987</v>
      </c>
      <c r="S57" s="12">
        <f t="shared" si="6"/>
        <v>8</v>
      </c>
      <c r="T57" s="41">
        <f>R57/'Indicator Data'!$BB59</f>
        <v>0.3586965326112741</v>
      </c>
      <c r="U57" s="12">
        <f t="shared" si="7"/>
        <v>10</v>
      </c>
      <c r="V57" s="13">
        <f t="shared" si="8"/>
        <v>9</v>
      </c>
      <c r="W57" s="12">
        <f>IF('Indicator Data'!AB59="No data","x",ROUND(IF('Indicator Data'!AB59&gt;W$140,10,IF('Indicator Data'!AB59&lt;W$139,0,10-(W$140-'Indicator Data'!AB59)/(W$140-W$139)*10)),1))</f>
        <v>1.4</v>
      </c>
      <c r="X57" s="12">
        <f>IF('Indicator Data'!AA59="No data","x",ROUND(IF('Indicator Data'!AA59&gt;X$140,10,IF('Indicator Data'!AA59&lt;X$139,0,10-(X$140-'Indicator Data'!AA59)/(X$140-X$139)*10)),1))</f>
        <v>2.8</v>
      </c>
      <c r="Y57" s="12">
        <f>IF('Indicator Data'!AF59="No data","x",ROUND(IF('Indicator Data'!AF59&gt;Y$140,10,IF('Indicator Data'!AF59&lt;Y$139,0,10-(Y$140-'Indicator Data'!AF59)/(Y$140-Y$139)*10)),1))</f>
        <v>10</v>
      </c>
      <c r="Z57" s="129">
        <f>IF('Indicator Data'!AC59="No data","x",'Indicator Data'!AC59/'Indicator Data'!$BB59*100000)</f>
        <v>0</v>
      </c>
      <c r="AA57" s="127">
        <f t="shared" si="9"/>
        <v>0</v>
      </c>
      <c r="AB57" s="129">
        <f>IF('Indicator Data'!AD59="No data","x",'Indicator Data'!AD59/'Indicator Data'!$BB59*100000)</f>
        <v>4.9178715451952399</v>
      </c>
      <c r="AC57" s="127">
        <f t="shared" si="10"/>
        <v>9</v>
      </c>
      <c r="AD57" s="52">
        <f t="shared" si="11"/>
        <v>4.5999999999999996</v>
      </c>
      <c r="AE57" s="12">
        <f>IF('Indicator Data'!V59="No data","x",ROUND(IF('Indicator Data'!V59&gt;AE$140,10,IF('Indicator Data'!V59&lt;AE$139,0,10-(AE$140-'Indicator Data'!V59)/(AE$140-AE$139)*10)),1))</f>
        <v>5.5</v>
      </c>
      <c r="AF57" s="12">
        <f>IF('Indicator Data'!W59="No data","x",ROUND(IF('Indicator Data'!W59&gt;AF$140,10,IF('Indicator Data'!W59&lt;AF$139,0,10-(AF$140-'Indicator Data'!W59)/(AF$140-AF$139)*10)),1))</f>
        <v>6.7</v>
      </c>
      <c r="AG57" s="52">
        <f t="shared" si="12"/>
        <v>6.1</v>
      </c>
      <c r="AH57" s="12">
        <f>IF('Indicator Data'!AP59="No data","x",ROUND(IF('Indicator Data'!AP59&gt;AH$140,10,IF('Indicator Data'!AP59&lt;AH$139,0,10-(AH$140-'Indicator Data'!AP59)/(AH$140-AH$139)*10)),1))</f>
        <v>6.4</v>
      </c>
      <c r="AI57" s="12">
        <f>IF('Indicator Data'!AQ59="No data","x",ROUND(IF('Indicator Data'!AQ59&gt;AI$140,10,IF('Indicator Data'!AQ59&lt;AI$139,0,10-(AI$140-'Indicator Data'!AQ59)/(AI$140-AI$139)*10)),1))</f>
        <v>0.2</v>
      </c>
      <c r="AJ57" s="52">
        <f t="shared" si="13"/>
        <v>3.3</v>
      </c>
      <c r="AK57" s="35">
        <f>'Indicator Data'!AK59+'Indicator Data'!AJ59*0.5+'Indicator Data'!AI59*0.25</f>
        <v>4172.4460354112398</v>
      </c>
      <c r="AL57" s="42">
        <f>AK57/'Indicator Data'!BB59</f>
        <v>6.0351628327681246E-3</v>
      </c>
      <c r="AM57" s="52">
        <f t="shared" si="14"/>
        <v>0.6</v>
      </c>
      <c r="AN57" s="42">
        <f>IF('Indicator Data'!AL59="No data","x",'Indicator Data'!AL59/'Indicator Data'!BB59)</f>
        <v>0.19498069012202107</v>
      </c>
      <c r="AO57" s="12">
        <f t="shared" si="15"/>
        <v>9.6999999999999993</v>
      </c>
      <c r="AP57" s="52">
        <f t="shared" si="16"/>
        <v>9.6999999999999993</v>
      </c>
      <c r="AQ57" s="36">
        <f t="shared" si="17"/>
        <v>5.9</v>
      </c>
      <c r="AR57" s="55">
        <f t="shared" si="18"/>
        <v>7.8</v>
      </c>
      <c r="AU57" s="11">
        <v>5.2</v>
      </c>
    </row>
    <row r="58" spans="1:47" s="11" customFormat="1" x14ac:dyDescent="0.25">
      <c r="A58" s="11" t="s">
        <v>376</v>
      </c>
      <c r="B58" s="30" t="s">
        <v>12</v>
      </c>
      <c r="C58" s="30" t="s">
        <v>504</v>
      </c>
      <c r="D58" s="12">
        <f>ROUND(IF('Indicator Data'!O60="No data",IF((0.1284*LN('Indicator Data'!BA60)-0.4735)&gt;D$140,0,IF((0.1284*LN('Indicator Data'!BA60)-0.4735)&lt;D$139,10,(D$140-(0.1284*LN('Indicator Data'!BA60)-0.4735))/(D$140-D$139)*10)),IF('Indicator Data'!O60&gt;D$140,0,IF('Indicator Data'!O60&lt;D$139,10,(D$140-'Indicator Data'!O60)/(D$140-D$139)*10))),1)</f>
        <v>9.1999999999999993</v>
      </c>
      <c r="E58" s="12">
        <f>IF('Indicator Data'!P60="No data","x",ROUND(IF('Indicator Data'!P60&gt;E$140,10,IF('Indicator Data'!P60&lt;E$139,0,10-(E$140-'Indicator Data'!P60)/(E$140-E$139)*10)),1))</f>
        <v>10</v>
      </c>
      <c r="F58" s="52">
        <f t="shared" si="0"/>
        <v>9.6999999999999993</v>
      </c>
      <c r="G58" s="12">
        <f>IF('Indicator Data'!AG60="No data","x",ROUND(IF('Indicator Data'!AG60&gt;G$140,10,IF('Indicator Data'!AG60&lt;G$139,0,10-(G$140-'Indicator Data'!AG60)/(G$140-G$139)*10)),1))</f>
        <v>9.3000000000000007</v>
      </c>
      <c r="H58" s="12">
        <f>IF('Indicator Data'!AH60="No data","x",ROUND(IF('Indicator Data'!AH60&gt;H$140,10,IF('Indicator Data'!AH60&lt;H$139,0,10-(H$140-'Indicator Data'!AH60)/(H$140-H$139)*10)),1))</f>
        <v>2.2999999999999998</v>
      </c>
      <c r="I58" s="52">
        <f t="shared" si="1"/>
        <v>5.8</v>
      </c>
      <c r="J58" s="35">
        <f>SUM('Indicator Data'!R60,SUM('Indicator Data'!S60:T60)*1000000)</f>
        <v>2839999974</v>
      </c>
      <c r="K58" s="35">
        <f>J58/'Indicator Data'!BD60</f>
        <v>137.52313918842947</v>
      </c>
      <c r="L58" s="12">
        <f t="shared" si="2"/>
        <v>2.8</v>
      </c>
      <c r="M58" s="12">
        <f>IF('Indicator Data'!U60="No data","x",ROUND(IF('Indicator Data'!U60&gt;M$140,10,IF('Indicator Data'!U60&lt;M$139,0,10-(M$140-'Indicator Data'!U60)/(M$140-M$139)*10)),1))</f>
        <v>8.1999999999999993</v>
      </c>
      <c r="N58" s="125">
        <f>'Indicator Data'!Q60/'Indicator Data'!BD60*1000000</f>
        <v>7.0635937329155336</v>
      </c>
      <c r="O58" s="12">
        <f t="shared" si="3"/>
        <v>0.7</v>
      </c>
      <c r="P58" s="52">
        <f t="shared" si="4"/>
        <v>3.9</v>
      </c>
      <c r="Q58" s="45">
        <f t="shared" si="5"/>
        <v>7.3</v>
      </c>
      <c r="R58" s="35">
        <f>IF(AND('Indicator Data'!AM60="No data",'Indicator Data'!AN60="No data"),0,SUM('Indicator Data'!AM60:AO60))</f>
        <v>0</v>
      </c>
      <c r="S58" s="12">
        <f t="shared" si="6"/>
        <v>0</v>
      </c>
      <c r="T58" s="41">
        <f>R58/'Indicator Data'!$BB60</f>
        <v>0</v>
      </c>
      <c r="U58" s="12">
        <f t="shared" si="7"/>
        <v>0</v>
      </c>
      <c r="V58" s="13">
        <f t="shared" si="8"/>
        <v>0</v>
      </c>
      <c r="W58" s="12">
        <f>IF('Indicator Data'!AB60="No data","x",ROUND(IF('Indicator Data'!AB60&gt;W$140,10,IF('Indicator Data'!AB60&lt;W$139,0,10-(W$140-'Indicator Data'!AB60)/(W$140-W$139)*10)),1))</f>
        <v>1</v>
      </c>
      <c r="X58" s="12">
        <f>IF('Indicator Data'!AA60="No data","x",ROUND(IF('Indicator Data'!AA60&gt;X$140,10,IF('Indicator Data'!AA60&lt;X$139,0,10-(X$140-'Indicator Data'!AA60)/(X$140-X$139)*10)),1))</f>
        <v>2.8</v>
      </c>
      <c r="Y58" s="12">
        <f>IF('Indicator Data'!AF60="No data","x",ROUND(IF('Indicator Data'!AF60&gt;Y$140,10,IF('Indicator Data'!AF60&lt;Y$139,0,10-(Y$140-'Indicator Data'!AF60)/(Y$140-Y$139)*10)),1))</f>
        <v>10</v>
      </c>
      <c r="Z58" s="129">
        <f>IF('Indicator Data'!AC60="No data","x",'Indicator Data'!AC60/'Indicator Data'!$BB60*100000)</f>
        <v>1.5448335076013937</v>
      </c>
      <c r="AA58" s="127">
        <f t="shared" si="9"/>
        <v>5.9</v>
      </c>
      <c r="AB58" s="129">
        <f>IF('Indicator Data'!AD60="No data","x",'Indicator Data'!AD60/'Indicator Data'!$BB60*100000)</f>
        <v>1.0163378339482856</v>
      </c>
      <c r="AC58" s="127">
        <f t="shared" si="10"/>
        <v>6.7</v>
      </c>
      <c r="AD58" s="52">
        <f t="shared" si="11"/>
        <v>5.3</v>
      </c>
      <c r="AE58" s="12">
        <f>IF('Indicator Data'!V60="No data","x",ROUND(IF('Indicator Data'!V60&gt;AE$140,10,IF('Indicator Data'!V60&lt;AE$139,0,10-(AE$140-'Indicator Data'!V60)/(AE$140-AE$139)*10)),1))</f>
        <v>7.4</v>
      </c>
      <c r="AF58" s="12">
        <f>IF('Indicator Data'!W60="No data","x",ROUND(IF('Indicator Data'!W60&gt;AF$140,10,IF('Indicator Data'!W60&lt;AF$139,0,10-(AF$140-'Indicator Data'!W60)/(AF$140-AF$139)*10)),1))</f>
        <v>5.6</v>
      </c>
      <c r="AG58" s="52">
        <f t="shared" si="12"/>
        <v>6.5</v>
      </c>
      <c r="AH58" s="12">
        <f>IF('Indicator Data'!AP60="No data","x",ROUND(IF('Indicator Data'!AP60&gt;AH$140,10,IF('Indicator Data'!AP60&lt;AH$139,0,10-(AH$140-'Indicator Data'!AP60)/(AH$140-AH$139)*10)),1))</f>
        <v>2.4</v>
      </c>
      <c r="AI58" s="12">
        <f>IF('Indicator Data'!AQ60="No data","x",ROUND(IF('Indicator Data'!AQ60&gt;AI$140,10,IF('Indicator Data'!AQ60&lt;AI$139,0,10-(AI$140-'Indicator Data'!AQ60)/(AI$140-AI$139)*10)),1))</f>
        <v>0.9</v>
      </c>
      <c r="AJ58" s="52">
        <f t="shared" si="13"/>
        <v>1.7</v>
      </c>
      <c r="AK58" s="35">
        <f>'Indicator Data'!AK60+'Indicator Data'!AJ60*0.5+'Indicator Data'!AI60*0.25</f>
        <v>25391.759076795541</v>
      </c>
      <c r="AL58" s="42">
        <f>AK58/'Indicator Data'!BB60</f>
        <v>1.0322642168098839E-2</v>
      </c>
      <c r="AM58" s="52">
        <f t="shared" si="14"/>
        <v>1</v>
      </c>
      <c r="AN58" s="42">
        <f>IF('Indicator Data'!AL60="No data","x",'Indicator Data'!AL60/'Indicator Data'!BB60)</f>
        <v>4.1626628376477556E-2</v>
      </c>
      <c r="AO58" s="12">
        <f t="shared" si="15"/>
        <v>2.1</v>
      </c>
      <c r="AP58" s="52">
        <f t="shared" si="16"/>
        <v>2.1</v>
      </c>
      <c r="AQ58" s="36">
        <f t="shared" si="17"/>
        <v>3.7</v>
      </c>
      <c r="AR58" s="55">
        <f t="shared" si="18"/>
        <v>2</v>
      </c>
      <c r="AU58" s="11">
        <v>3.7</v>
      </c>
    </row>
    <row r="59" spans="1:47" s="11" customFormat="1" x14ac:dyDescent="0.25">
      <c r="A59" s="11" t="s">
        <v>377</v>
      </c>
      <c r="B59" s="30" t="s">
        <v>12</v>
      </c>
      <c r="C59" s="30" t="s">
        <v>505</v>
      </c>
      <c r="D59" s="12">
        <f>ROUND(IF('Indicator Data'!O61="No data",IF((0.1284*LN('Indicator Data'!BA61)-0.4735)&gt;D$140,0,IF((0.1284*LN('Indicator Data'!BA61)-0.4735)&lt;D$139,10,(D$140-(0.1284*LN('Indicator Data'!BA61)-0.4735))/(D$140-D$139)*10)),IF('Indicator Data'!O61&gt;D$140,0,IF('Indicator Data'!O61&lt;D$139,10,(D$140-'Indicator Data'!O61)/(D$140-D$139)*10))),1)</f>
        <v>9.1999999999999993</v>
      </c>
      <c r="E59" s="12">
        <f>IF('Indicator Data'!P61="No data","x",ROUND(IF('Indicator Data'!P61&gt;E$140,10,IF('Indicator Data'!P61&lt;E$139,0,10-(E$140-'Indicator Data'!P61)/(E$140-E$139)*10)),1))</f>
        <v>10</v>
      </c>
      <c r="F59" s="52">
        <f t="shared" si="0"/>
        <v>9.6999999999999993</v>
      </c>
      <c r="G59" s="12">
        <f>IF('Indicator Data'!AG61="No data","x",ROUND(IF('Indicator Data'!AG61&gt;G$140,10,IF('Indicator Data'!AG61&lt;G$139,0,10-(G$140-'Indicator Data'!AG61)/(G$140-G$139)*10)),1))</f>
        <v>9.3000000000000007</v>
      </c>
      <c r="H59" s="12">
        <f>IF('Indicator Data'!AH61="No data","x",ROUND(IF('Indicator Data'!AH61&gt;H$140,10,IF('Indicator Data'!AH61&lt;H$139,0,10-(H$140-'Indicator Data'!AH61)/(H$140-H$139)*10)),1))</f>
        <v>2.2999999999999998</v>
      </c>
      <c r="I59" s="52">
        <f t="shared" si="1"/>
        <v>5.8</v>
      </c>
      <c r="J59" s="35">
        <f>SUM('Indicator Data'!R61,SUM('Indicator Data'!S61:T61)*1000000)</f>
        <v>2839999974</v>
      </c>
      <c r="K59" s="35">
        <f>J59/'Indicator Data'!BD61</f>
        <v>137.52313918842947</v>
      </c>
      <c r="L59" s="12">
        <f t="shared" si="2"/>
        <v>2.8</v>
      </c>
      <c r="M59" s="12">
        <f>IF('Indicator Data'!U61="No data","x",ROUND(IF('Indicator Data'!U61&gt;M$140,10,IF('Indicator Data'!U61&lt;M$139,0,10-(M$140-'Indicator Data'!U61)/(M$140-M$139)*10)),1))</f>
        <v>8.1999999999999993</v>
      </c>
      <c r="N59" s="125">
        <f>'Indicator Data'!Q61/'Indicator Data'!BD61*1000000</f>
        <v>7.0635937329155336</v>
      </c>
      <c r="O59" s="12">
        <f t="shared" si="3"/>
        <v>0.7</v>
      </c>
      <c r="P59" s="52">
        <f t="shared" si="4"/>
        <v>3.9</v>
      </c>
      <c r="Q59" s="45">
        <f t="shared" si="5"/>
        <v>7.3</v>
      </c>
      <c r="R59" s="35">
        <f>IF(AND('Indicator Data'!AM61="No data",'Indicator Data'!AN61="No data"),0,SUM('Indicator Data'!AM61:AO61))</f>
        <v>0</v>
      </c>
      <c r="S59" s="12">
        <f t="shared" si="6"/>
        <v>0</v>
      </c>
      <c r="T59" s="41">
        <f>R59/'Indicator Data'!$BB61</f>
        <v>0</v>
      </c>
      <c r="U59" s="12">
        <f t="shared" si="7"/>
        <v>0</v>
      </c>
      <c r="V59" s="13">
        <f t="shared" si="8"/>
        <v>0</v>
      </c>
      <c r="W59" s="12">
        <f>IF('Indicator Data'!AB61="No data","x",ROUND(IF('Indicator Data'!AB61&gt;W$140,10,IF('Indicator Data'!AB61&lt;W$139,0,10-(W$140-'Indicator Data'!AB61)/(W$140-W$139)*10)),1))</f>
        <v>0.4</v>
      </c>
      <c r="X59" s="12">
        <f>IF('Indicator Data'!AA61="No data","x",ROUND(IF('Indicator Data'!AA61&gt;X$140,10,IF('Indicator Data'!AA61&lt;X$139,0,10-(X$140-'Indicator Data'!AA61)/(X$140-X$139)*10)),1))</f>
        <v>2.8</v>
      </c>
      <c r="Y59" s="12">
        <f>IF('Indicator Data'!AF61="No data","x",ROUND(IF('Indicator Data'!AF61&gt;Y$140,10,IF('Indicator Data'!AF61&lt;Y$139,0,10-(Y$140-'Indicator Data'!AF61)/(Y$140-Y$139)*10)),1))</f>
        <v>10</v>
      </c>
      <c r="Z59" s="129">
        <f>IF('Indicator Data'!AC61="No data","x",'Indicator Data'!AC61/'Indicator Data'!$BB61*100000)</f>
        <v>0</v>
      </c>
      <c r="AA59" s="127">
        <f t="shared" si="9"/>
        <v>0</v>
      </c>
      <c r="AB59" s="129">
        <f>IF('Indicator Data'!AD61="No data","x",'Indicator Data'!AD61/'Indicator Data'!$BB61*100000)</f>
        <v>0.72111380353639021</v>
      </c>
      <c r="AC59" s="127">
        <f t="shared" si="10"/>
        <v>6.2</v>
      </c>
      <c r="AD59" s="52">
        <f t="shared" si="11"/>
        <v>3.9</v>
      </c>
      <c r="AE59" s="12">
        <f>IF('Indicator Data'!V61="No data","x",ROUND(IF('Indicator Data'!V61&gt;AE$140,10,IF('Indicator Data'!V61&lt;AE$139,0,10-(AE$140-'Indicator Data'!V61)/(AE$140-AE$139)*10)),1))</f>
        <v>2.9</v>
      </c>
      <c r="AF59" s="12">
        <f>IF('Indicator Data'!W61="No data","x",ROUND(IF('Indicator Data'!W61&gt;AF$140,10,IF('Indicator Data'!W61&lt;AF$139,0,10-(AF$140-'Indicator Data'!W61)/(AF$140-AF$139)*10)),1))</f>
        <v>9.6</v>
      </c>
      <c r="AG59" s="52">
        <f t="shared" si="12"/>
        <v>6.3</v>
      </c>
      <c r="AH59" s="12">
        <f>IF('Indicator Data'!AP61="No data","x",ROUND(IF('Indicator Data'!AP61&gt;AH$140,10,IF('Indicator Data'!AP61&lt;AH$139,0,10-(AH$140-'Indicator Data'!AP61)/(AH$140-AH$139)*10)),1))</f>
        <v>7.9</v>
      </c>
      <c r="AI59" s="12">
        <f>IF('Indicator Data'!AQ61="No data","x",ROUND(IF('Indicator Data'!AQ61&gt;AI$140,10,IF('Indicator Data'!AQ61&lt;AI$139,0,10-(AI$140-'Indicator Data'!AQ61)/(AI$140-AI$139)*10)),1))</f>
        <v>2.6</v>
      </c>
      <c r="AJ59" s="52">
        <f t="shared" si="13"/>
        <v>5.3</v>
      </c>
      <c r="AK59" s="35">
        <f>'Indicator Data'!AK61+'Indicator Data'!AJ61*0.5+'Indicator Data'!AI61*0.25</f>
        <v>362666.85834850039</v>
      </c>
      <c r="AL59" s="42">
        <f>AK59/'Indicator Data'!BB61</f>
        <v>8.7174692546760121E-2</v>
      </c>
      <c r="AM59" s="52">
        <f t="shared" si="14"/>
        <v>8.6999999999999993</v>
      </c>
      <c r="AN59" s="42">
        <f>IF('Indicator Data'!AL61="No data","x",'Indicator Data'!AL61/'Indicator Data'!BB61)</f>
        <v>9.2645273784075929E-2</v>
      </c>
      <c r="AO59" s="12">
        <f t="shared" si="15"/>
        <v>4.5999999999999996</v>
      </c>
      <c r="AP59" s="52">
        <f t="shared" si="16"/>
        <v>4.5999999999999996</v>
      </c>
      <c r="AQ59" s="36">
        <f t="shared" si="17"/>
        <v>6.1</v>
      </c>
      <c r="AR59" s="55">
        <f t="shared" si="18"/>
        <v>3.6</v>
      </c>
      <c r="AU59" s="11">
        <v>4.0999999999999996</v>
      </c>
    </row>
    <row r="60" spans="1:47" s="11" customFormat="1" x14ac:dyDescent="0.25">
      <c r="A60" s="11" t="s">
        <v>381</v>
      </c>
      <c r="B60" s="30" t="s">
        <v>12</v>
      </c>
      <c r="C60" s="30" t="s">
        <v>509</v>
      </c>
      <c r="D60" s="12">
        <f>ROUND(IF('Indicator Data'!O62="No data",IF((0.1284*LN('Indicator Data'!BA62)-0.4735)&gt;D$140,0,IF((0.1284*LN('Indicator Data'!BA62)-0.4735)&lt;D$139,10,(D$140-(0.1284*LN('Indicator Data'!BA62)-0.4735))/(D$140-D$139)*10)),IF('Indicator Data'!O62&gt;D$140,0,IF('Indicator Data'!O62&lt;D$139,10,(D$140-'Indicator Data'!O62)/(D$140-D$139)*10))),1)</f>
        <v>9.1999999999999993</v>
      </c>
      <c r="E60" s="12">
        <f>IF('Indicator Data'!P62="No data","x",ROUND(IF('Indicator Data'!P62&gt;E$140,10,IF('Indicator Data'!P62&lt;E$139,0,10-(E$140-'Indicator Data'!P62)/(E$140-E$139)*10)),1))</f>
        <v>3.5</v>
      </c>
      <c r="F60" s="52">
        <f t="shared" si="0"/>
        <v>7.3</v>
      </c>
      <c r="G60" s="12">
        <f>IF('Indicator Data'!AG62="No data","x",ROUND(IF('Indicator Data'!AG62&gt;G$140,10,IF('Indicator Data'!AG62&lt;G$139,0,10-(G$140-'Indicator Data'!AG62)/(G$140-G$139)*10)),1))</f>
        <v>9.3000000000000007</v>
      </c>
      <c r="H60" s="12">
        <f>IF('Indicator Data'!AH62="No data","x",ROUND(IF('Indicator Data'!AH62&gt;H$140,10,IF('Indicator Data'!AH62&lt;H$139,0,10-(H$140-'Indicator Data'!AH62)/(H$140-H$139)*10)),1))</f>
        <v>2.2999999999999998</v>
      </c>
      <c r="I60" s="52">
        <f t="shared" si="1"/>
        <v>5.8</v>
      </c>
      <c r="J60" s="35">
        <f>SUM('Indicator Data'!R62,SUM('Indicator Data'!S62:T62)*1000000)</f>
        <v>2839999974</v>
      </c>
      <c r="K60" s="35">
        <f>J60/'Indicator Data'!BD62</f>
        <v>137.52313918842947</v>
      </c>
      <c r="L60" s="12">
        <f t="shared" si="2"/>
        <v>2.8</v>
      </c>
      <c r="M60" s="12">
        <f>IF('Indicator Data'!U62="No data","x",ROUND(IF('Indicator Data'!U62&gt;M$140,10,IF('Indicator Data'!U62&lt;M$139,0,10-(M$140-'Indicator Data'!U62)/(M$140-M$139)*10)),1))</f>
        <v>8.1999999999999993</v>
      </c>
      <c r="N60" s="125">
        <f>'Indicator Data'!Q62/'Indicator Data'!BD62*1000000</f>
        <v>7.0635937329155336</v>
      </c>
      <c r="O60" s="12">
        <f t="shared" si="3"/>
        <v>0.7</v>
      </c>
      <c r="P60" s="52">
        <f t="shared" si="4"/>
        <v>3.9</v>
      </c>
      <c r="Q60" s="45">
        <f t="shared" si="5"/>
        <v>6.1</v>
      </c>
      <c r="R60" s="35">
        <f>IF(AND('Indicator Data'!AM62="No data",'Indicator Data'!AN62="No data"),0,SUM('Indicator Data'!AM62:AO62))</f>
        <v>4092</v>
      </c>
      <c r="S60" s="12">
        <f t="shared" si="6"/>
        <v>2</v>
      </c>
      <c r="T60" s="41">
        <f>R60/'Indicator Data'!$BB62</f>
        <v>3.3993317638145622E-3</v>
      </c>
      <c r="U60" s="12">
        <f t="shared" si="7"/>
        <v>4.3</v>
      </c>
      <c r="V60" s="13">
        <f t="shared" si="8"/>
        <v>3.2</v>
      </c>
      <c r="W60" s="12">
        <f>IF('Indicator Data'!AB62="No data","x",ROUND(IF('Indicator Data'!AB62&gt;W$140,10,IF('Indicator Data'!AB62&lt;W$139,0,10-(W$140-'Indicator Data'!AB62)/(W$140-W$139)*10)),1))</f>
        <v>2.2000000000000002</v>
      </c>
      <c r="X60" s="12">
        <f>IF('Indicator Data'!AA62="No data","x",ROUND(IF('Indicator Data'!AA62&gt;X$140,10,IF('Indicator Data'!AA62&lt;X$139,0,10-(X$140-'Indicator Data'!AA62)/(X$140-X$139)*10)),1))</f>
        <v>2.8</v>
      </c>
      <c r="Y60" s="12">
        <f>IF('Indicator Data'!AF62="No data","x",ROUND(IF('Indicator Data'!AF62&gt;Y$140,10,IF('Indicator Data'!AF62&lt;Y$139,0,10-(Y$140-'Indicator Data'!AF62)/(Y$140-Y$139)*10)),1))</f>
        <v>10</v>
      </c>
      <c r="Z60" s="129">
        <f>IF('Indicator Data'!AC62="No data","x",'Indicator Data'!AC62/'Indicator Data'!$BB62*100000)</f>
        <v>0</v>
      </c>
      <c r="AA60" s="127">
        <f t="shared" si="9"/>
        <v>0</v>
      </c>
      <c r="AB60" s="129">
        <f>IF('Indicator Data'!AD62="No data","x",'Indicator Data'!AD62/'Indicator Data'!$BB62*100000)</f>
        <v>0.58150836624393776</v>
      </c>
      <c r="AC60" s="127">
        <f t="shared" si="10"/>
        <v>5.9</v>
      </c>
      <c r="AD60" s="52">
        <f t="shared" si="11"/>
        <v>4.2</v>
      </c>
      <c r="AE60" s="12">
        <f>IF('Indicator Data'!V62="No data","x",ROUND(IF('Indicator Data'!V62&gt;AE$140,10,IF('Indicator Data'!V62&lt;AE$139,0,10-(AE$140-'Indicator Data'!V62)/(AE$140-AE$139)*10)),1))</f>
        <v>3.3</v>
      </c>
      <c r="AF60" s="12">
        <f>IF('Indicator Data'!W62="No data","x",ROUND(IF('Indicator Data'!W62&gt;AF$140,10,IF('Indicator Data'!W62&lt;AF$139,0,10-(AF$140-'Indicator Data'!W62)/(AF$140-AF$139)*10)),1))</f>
        <v>3</v>
      </c>
      <c r="AG60" s="52">
        <f t="shared" si="12"/>
        <v>3.2</v>
      </c>
      <c r="AH60" s="12">
        <f>IF('Indicator Data'!AP62="No data","x",ROUND(IF('Indicator Data'!AP62&gt;AH$140,10,IF('Indicator Data'!AP62&lt;AH$139,0,10-(AH$140-'Indicator Data'!AP62)/(AH$140-AH$139)*10)),1))</f>
        <v>3.2</v>
      </c>
      <c r="AI60" s="12">
        <f>IF('Indicator Data'!AQ62="No data","x",ROUND(IF('Indicator Data'!AQ62&gt;AI$140,10,IF('Indicator Data'!AQ62&lt;AI$139,0,10-(AI$140-'Indicator Data'!AQ62)/(AI$140-AI$139)*10)),1))</f>
        <v>0</v>
      </c>
      <c r="AJ60" s="52">
        <f t="shared" si="13"/>
        <v>1.6</v>
      </c>
      <c r="AK60" s="35">
        <f>'Indicator Data'!AK62+'Indicator Data'!AJ62*0.5+'Indicator Data'!AI62*0.25</f>
        <v>104418.35669670603</v>
      </c>
      <c r="AL60" s="42">
        <f>AK60/'Indicator Data'!BB62</f>
        <v>8.6743068583683233E-2</v>
      </c>
      <c r="AM60" s="52">
        <f t="shared" si="14"/>
        <v>8.6999999999999993</v>
      </c>
      <c r="AN60" s="42" t="str">
        <f>IF('Indicator Data'!AL62="No data","x",'Indicator Data'!AL62/'Indicator Data'!BB62)</f>
        <v>x</v>
      </c>
      <c r="AO60" s="12" t="str">
        <f t="shared" si="15"/>
        <v>x</v>
      </c>
      <c r="AP60" s="52" t="str">
        <f t="shared" si="16"/>
        <v>x</v>
      </c>
      <c r="AQ60" s="36">
        <f t="shared" si="17"/>
        <v>5.2</v>
      </c>
      <c r="AR60" s="55">
        <f t="shared" si="18"/>
        <v>4.3</v>
      </c>
      <c r="AU60" s="11">
        <v>2.9</v>
      </c>
    </row>
    <row r="61" spans="1:47" s="11" customFormat="1" x14ac:dyDescent="0.25">
      <c r="A61" s="11" t="s">
        <v>378</v>
      </c>
      <c r="B61" s="30" t="s">
        <v>12</v>
      </c>
      <c r="C61" s="30" t="s">
        <v>506</v>
      </c>
      <c r="D61" s="12">
        <f>ROUND(IF('Indicator Data'!O63="No data",IF((0.1284*LN('Indicator Data'!BA63)-0.4735)&gt;D$140,0,IF((0.1284*LN('Indicator Data'!BA63)-0.4735)&lt;D$139,10,(D$140-(0.1284*LN('Indicator Data'!BA63)-0.4735))/(D$140-D$139)*10)),IF('Indicator Data'!O63&gt;D$140,0,IF('Indicator Data'!O63&lt;D$139,10,(D$140-'Indicator Data'!O63)/(D$140-D$139)*10))),1)</f>
        <v>9.1999999999999993</v>
      </c>
      <c r="E61" s="12">
        <f>IF('Indicator Data'!P63="No data","x",ROUND(IF('Indicator Data'!P63&gt;E$140,10,IF('Indicator Data'!P63&lt;E$139,0,10-(E$140-'Indicator Data'!P63)/(E$140-E$139)*10)),1))</f>
        <v>10</v>
      </c>
      <c r="F61" s="52">
        <f t="shared" si="0"/>
        <v>9.6999999999999993</v>
      </c>
      <c r="G61" s="12">
        <f>IF('Indicator Data'!AG63="No data","x",ROUND(IF('Indicator Data'!AG63&gt;G$140,10,IF('Indicator Data'!AG63&lt;G$139,0,10-(G$140-'Indicator Data'!AG63)/(G$140-G$139)*10)),1))</f>
        <v>9.3000000000000007</v>
      </c>
      <c r="H61" s="12">
        <f>IF('Indicator Data'!AH63="No data","x",ROUND(IF('Indicator Data'!AH63&gt;H$140,10,IF('Indicator Data'!AH63&lt;H$139,0,10-(H$140-'Indicator Data'!AH63)/(H$140-H$139)*10)),1))</f>
        <v>2.2999999999999998</v>
      </c>
      <c r="I61" s="52">
        <f t="shared" si="1"/>
        <v>5.8</v>
      </c>
      <c r="J61" s="35">
        <f>SUM('Indicator Data'!R63,SUM('Indicator Data'!S63:T63)*1000000)</f>
        <v>2839999974</v>
      </c>
      <c r="K61" s="35">
        <f>J61/'Indicator Data'!BD63</f>
        <v>137.52313918842947</v>
      </c>
      <c r="L61" s="12">
        <f t="shared" si="2"/>
        <v>2.8</v>
      </c>
      <c r="M61" s="12">
        <f>IF('Indicator Data'!U63="No data","x",ROUND(IF('Indicator Data'!U63&gt;M$140,10,IF('Indicator Data'!U63&lt;M$139,0,10-(M$140-'Indicator Data'!U63)/(M$140-M$139)*10)),1))</f>
        <v>8.1999999999999993</v>
      </c>
      <c r="N61" s="125">
        <f>'Indicator Data'!Q63/'Indicator Data'!BD63*1000000</f>
        <v>7.0635937329155336</v>
      </c>
      <c r="O61" s="12">
        <f t="shared" si="3"/>
        <v>0.7</v>
      </c>
      <c r="P61" s="52">
        <f t="shared" si="4"/>
        <v>3.9</v>
      </c>
      <c r="Q61" s="45">
        <f t="shared" si="5"/>
        <v>7.3</v>
      </c>
      <c r="R61" s="35">
        <f>IF(AND('Indicator Data'!AM63="No data",'Indicator Data'!AN63="No data"),0,SUM('Indicator Data'!AM63:AO63))</f>
        <v>21991</v>
      </c>
      <c r="S61" s="12">
        <f t="shared" si="6"/>
        <v>4.5</v>
      </c>
      <c r="T61" s="41">
        <f>R61/'Indicator Data'!$BB63</f>
        <v>5.520976749183816E-3</v>
      </c>
      <c r="U61" s="12">
        <f t="shared" si="7"/>
        <v>4.9000000000000004</v>
      </c>
      <c r="V61" s="13">
        <f t="shared" si="8"/>
        <v>4.7</v>
      </c>
      <c r="W61" s="12">
        <f>IF('Indicator Data'!AB63="No data","x",ROUND(IF('Indicator Data'!AB63&gt;W$140,10,IF('Indicator Data'!AB63&lt;W$139,0,10-(W$140-'Indicator Data'!AB63)/(W$140-W$139)*10)),1))</f>
        <v>0.6</v>
      </c>
      <c r="X61" s="12">
        <f>IF('Indicator Data'!AA63="No data","x",ROUND(IF('Indicator Data'!AA63&gt;X$140,10,IF('Indicator Data'!AA63&lt;X$139,0,10-(X$140-'Indicator Data'!AA63)/(X$140-X$139)*10)),1))</f>
        <v>2.8</v>
      </c>
      <c r="Y61" s="12">
        <f>IF('Indicator Data'!AF63="No data","x",ROUND(IF('Indicator Data'!AF63&gt;Y$140,10,IF('Indicator Data'!AF63&lt;Y$139,0,10-(Y$140-'Indicator Data'!AF63)/(Y$140-Y$139)*10)),1))</f>
        <v>10</v>
      </c>
      <c r="Z61" s="129">
        <f>IF('Indicator Data'!AC63="No data","x",'Indicator Data'!AC63/'Indicator Data'!$BB63*100000)</f>
        <v>0</v>
      </c>
      <c r="AA61" s="127">
        <f t="shared" si="9"/>
        <v>0</v>
      </c>
      <c r="AB61" s="129">
        <f>IF('Indicator Data'!AD63="No data","x",'Indicator Data'!AD63/'Indicator Data'!$BB63*100000)</f>
        <v>0.27616181274622337</v>
      </c>
      <c r="AC61" s="127">
        <f t="shared" si="10"/>
        <v>4.8</v>
      </c>
      <c r="AD61" s="52">
        <f t="shared" si="11"/>
        <v>3.6</v>
      </c>
      <c r="AE61" s="12">
        <f>IF('Indicator Data'!V63="No data","x",ROUND(IF('Indicator Data'!V63&gt;AE$140,10,IF('Indicator Data'!V63&lt;AE$139,0,10-(AE$140-'Indicator Data'!V63)/(AE$140-AE$139)*10)),1))</f>
        <v>3.1</v>
      </c>
      <c r="AF61" s="12">
        <f>IF('Indicator Data'!W63="No data","x",ROUND(IF('Indicator Data'!W63&gt;AF$140,10,IF('Indicator Data'!W63&lt;AF$139,0,10-(AF$140-'Indicator Data'!W63)/(AF$140-AF$139)*10)),1))</f>
        <v>6.6</v>
      </c>
      <c r="AG61" s="52">
        <f t="shared" si="12"/>
        <v>4.9000000000000004</v>
      </c>
      <c r="AH61" s="12">
        <f>IF('Indicator Data'!AP63="No data","x",ROUND(IF('Indicator Data'!AP63&gt;AH$140,10,IF('Indicator Data'!AP63&lt;AH$139,0,10-(AH$140-'Indicator Data'!AP63)/(AH$140-AH$139)*10)),1))</f>
        <v>2.7</v>
      </c>
      <c r="AI61" s="12">
        <f>IF('Indicator Data'!AQ63="No data","x",ROUND(IF('Indicator Data'!AQ63&gt;AI$140,10,IF('Indicator Data'!AQ63&lt;AI$139,0,10-(AI$140-'Indicator Data'!AQ63)/(AI$140-AI$139)*10)),1))</f>
        <v>1</v>
      </c>
      <c r="AJ61" s="52">
        <f t="shared" si="13"/>
        <v>1.9</v>
      </c>
      <c r="AK61" s="35">
        <f>'Indicator Data'!AK63+'Indicator Data'!AJ63*0.5+'Indicator Data'!AI63*0.25</f>
        <v>346723.79508189543</v>
      </c>
      <c r="AL61" s="42">
        <f>AK61/'Indicator Data'!BB63</f>
        <v>8.704715615642393E-2</v>
      </c>
      <c r="AM61" s="52">
        <f t="shared" si="14"/>
        <v>8.6999999999999993</v>
      </c>
      <c r="AN61" s="42">
        <f>IF('Indicator Data'!AL63="No data","x",'Indicator Data'!AL63/'Indicator Data'!BB63)</f>
        <v>4.9967711662966104E-2</v>
      </c>
      <c r="AO61" s="12">
        <f t="shared" si="15"/>
        <v>2.5</v>
      </c>
      <c r="AP61" s="52">
        <f t="shared" si="16"/>
        <v>2.5</v>
      </c>
      <c r="AQ61" s="36">
        <f t="shared" si="17"/>
        <v>4.9000000000000004</v>
      </c>
      <c r="AR61" s="55">
        <f t="shared" si="18"/>
        <v>4.8</v>
      </c>
      <c r="AU61" s="11">
        <v>2.9</v>
      </c>
    </row>
    <row r="62" spans="1:47" s="11" customFormat="1" x14ac:dyDescent="0.25">
      <c r="A62" s="11" t="s">
        <v>379</v>
      </c>
      <c r="B62" s="30" t="s">
        <v>12</v>
      </c>
      <c r="C62" s="30" t="s">
        <v>507</v>
      </c>
      <c r="D62" s="12">
        <f>ROUND(IF('Indicator Data'!O64="No data",IF((0.1284*LN('Indicator Data'!BA64)-0.4735)&gt;D$140,0,IF((0.1284*LN('Indicator Data'!BA64)-0.4735)&lt;D$139,10,(D$140-(0.1284*LN('Indicator Data'!BA64)-0.4735))/(D$140-D$139)*10)),IF('Indicator Data'!O64&gt;D$140,0,IF('Indicator Data'!O64&lt;D$139,10,(D$140-'Indicator Data'!O64)/(D$140-D$139)*10))),1)</f>
        <v>9.1999999999999993</v>
      </c>
      <c r="E62" s="12">
        <f>IF('Indicator Data'!P64="No data","x",ROUND(IF('Indicator Data'!P64&gt;E$140,10,IF('Indicator Data'!P64&lt;E$139,0,10-(E$140-'Indicator Data'!P64)/(E$140-E$139)*10)),1))</f>
        <v>10</v>
      </c>
      <c r="F62" s="52">
        <f t="shared" si="0"/>
        <v>9.6999999999999993</v>
      </c>
      <c r="G62" s="12">
        <f>IF('Indicator Data'!AG64="No data","x",ROUND(IF('Indicator Data'!AG64&gt;G$140,10,IF('Indicator Data'!AG64&lt;G$139,0,10-(G$140-'Indicator Data'!AG64)/(G$140-G$139)*10)),1))</f>
        <v>9.3000000000000007</v>
      </c>
      <c r="H62" s="12">
        <f>IF('Indicator Data'!AH64="No data","x",ROUND(IF('Indicator Data'!AH64&gt;H$140,10,IF('Indicator Data'!AH64&lt;H$139,0,10-(H$140-'Indicator Data'!AH64)/(H$140-H$139)*10)),1))</f>
        <v>2.2999999999999998</v>
      </c>
      <c r="I62" s="52">
        <f t="shared" si="1"/>
        <v>5.8</v>
      </c>
      <c r="J62" s="35">
        <f>SUM('Indicator Data'!R64,SUM('Indicator Data'!S64:T64)*1000000)</f>
        <v>2839999974</v>
      </c>
      <c r="K62" s="35">
        <f>J62/'Indicator Data'!BD64</f>
        <v>137.52313918842947</v>
      </c>
      <c r="L62" s="12">
        <f t="shared" si="2"/>
        <v>2.8</v>
      </c>
      <c r="M62" s="12">
        <f>IF('Indicator Data'!U64="No data","x",ROUND(IF('Indicator Data'!U64&gt;M$140,10,IF('Indicator Data'!U64&lt;M$139,0,10-(M$140-'Indicator Data'!U64)/(M$140-M$139)*10)),1))</f>
        <v>8.1999999999999993</v>
      </c>
      <c r="N62" s="125">
        <f>'Indicator Data'!Q64/'Indicator Data'!BD64*1000000</f>
        <v>7.0635937329155336</v>
      </c>
      <c r="O62" s="12">
        <f t="shared" si="3"/>
        <v>0.7</v>
      </c>
      <c r="P62" s="52">
        <f t="shared" si="4"/>
        <v>3.9</v>
      </c>
      <c r="Q62" s="45">
        <f t="shared" si="5"/>
        <v>7.3</v>
      </c>
      <c r="R62" s="35">
        <f>IF(AND('Indicator Data'!AM64="No data",'Indicator Data'!AN64="No data"),0,SUM('Indicator Data'!AM64:AO64))</f>
        <v>34509</v>
      </c>
      <c r="S62" s="12">
        <f t="shared" si="6"/>
        <v>5.0999999999999996</v>
      </c>
      <c r="T62" s="41">
        <f>R62/'Indicator Data'!$BB64</f>
        <v>1.051996855197323E-2</v>
      </c>
      <c r="U62" s="12">
        <f t="shared" si="7"/>
        <v>5.7</v>
      </c>
      <c r="V62" s="13">
        <f t="shared" si="8"/>
        <v>5.4</v>
      </c>
      <c r="W62" s="12">
        <f>IF('Indicator Data'!AB64="No data","x",ROUND(IF('Indicator Data'!AB64&gt;W$140,10,IF('Indicator Data'!AB64&lt;W$139,0,10-(W$140-'Indicator Data'!AB64)/(W$140-W$139)*10)),1))</f>
        <v>0.4</v>
      </c>
      <c r="X62" s="12">
        <f>IF('Indicator Data'!AA64="No data","x",ROUND(IF('Indicator Data'!AA64&gt;X$140,10,IF('Indicator Data'!AA64&lt;X$139,0,10-(X$140-'Indicator Data'!AA64)/(X$140-X$139)*10)),1))</f>
        <v>2.8</v>
      </c>
      <c r="Y62" s="12">
        <f>IF('Indicator Data'!AF64="No data","x",ROUND(IF('Indicator Data'!AF64&gt;Y$140,10,IF('Indicator Data'!AF64&lt;Y$139,0,10-(Y$140-'Indicator Data'!AF64)/(Y$140-Y$139)*10)),1))</f>
        <v>10</v>
      </c>
      <c r="Z62" s="129">
        <f>IF('Indicator Data'!AC64="No data","x",'Indicator Data'!AC64/'Indicator Data'!$BB64*100000)</f>
        <v>0</v>
      </c>
      <c r="AA62" s="127">
        <f t="shared" si="9"/>
        <v>0</v>
      </c>
      <c r="AB62" s="129">
        <f>IF('Indicator Data'!AD64="No data","x",'Indicator Data'!AD64/'Indicator Data'!$BB64*100000)</f>
        <v>0.12193883974584287</v>
      </c>
      <c r="AC62" s="127">
        <f t="shared" si="10"/>
        <v>3.6</v>
      </c>
      <c r="AD62" s="52">
        <f t="shared" si="11"/>
        <v>3.4</v>
      </c>
      <c r="AE62" s="12">
        <f>IF('Indicator Data'!V64="No data","x",ROUND(IF('Indicator Data'!V64&gt;AE$140,10,IF('Indicator Data'!V64&lt;AE$139,0,10-(AE$140-'Indicator Data'!V64)/(AE$140-AE$139)*10)),1))</f>
        <v>5.0999999999999996</v>
      </c>
      <c r="AF62" s="12">
        <f>IF('Indicator Data'!W64="No data","x",ROUND(IF('Indicator Data'!W64&gt;AF$140,10,IF('Indicator Data'!W64&lt;AF$139,0,10-(AF$140-'Indicator Data'!W64)/(AF$140-AF$139)*10)),1))</f>
        <v>5.0999999999999996</v>
      </c>
      <c r="AG62" s="52">
        <f t="shared" si="12"/>
        <v>5.0999999999999996</v>
      </c>
      <c r="AH62" s="12">
        <f>IF('Indicator Data'!AP64="No data","x",ROUND(IF('Indicator Data'!AP64&gt;AH$140,10,IF('Indicator Data'!AP64&lt;AH$139,0,10-(AH$140-'Indicator Data'!AP64)/(AH$140-AH$139)*10)),1))</f>
        <v>4.3</v>
      </c>
      <c r="AI62" s="12">
        <f>IF('Indicator Data'!AQ64="No data","x",ROUND(IF('Indicator Data'!AQ64&gt;AI$140,10,IF('Indicator Data'!AQ64&lt;AI$139,0,10-(AI$140-'Indicator Data'!AQ64)/(AI$140-AI$139)*10)),1))</f>
        <v>1.1000000000000001</v>
      </c>
      <c r="AJ62" s="52">
        <f t="shared" si="13"/>
        <v>2.7</v>
      </c>
      <c r="AK62" s="35">
        <f>'Indicator Data'!AK64+'Indicator Data'!AJ64*0.5+'Indicator Data'!AI64*0.25</f>
        <v>284220.52593093627</v>
      </c>
      <c r="AL62" s="42">
        <f>AK62/'Indicator Data'!BB64</f>
        <v>8.6643802909929041E-2</v>
      </c>
      <c r="AM62" s="52">
        <f t="shared" si="14"/>
        <v>8.6999999999999993</v>
      </c>
      <c r="AN62" s="42">
        <f>IF('Indicator Data'!AL64="No data","x",'Indicator Data'!AL64/'Indicator Data'!BB64)</f>
        <v>7.4185075112801036E-2</v>
      </c>
      <c r="AO62" s="12">
        <f t="shared" si="15"/>
        <v>3.7</v>
      </c>
      <c r="AP62" s="52">
        <f t="shared" si="16"/>
        <v>3.7</v>
      </c>
      <c r="AQ62" s="36">
        <f t="shared" si="17"/>
        <v>5.2</v>
      </c>
      <c r="AR62" s="55">
        <f t="shared" si="18"/>
        <v>5.3</v>
      </c>
      <c r="AU62" s="11">
        <v>3</v>
      </c>
    </row>
    <row r="63" spans="1:47" s="11" customFormat="1" x14ac:dyDescent="0.25">
      <c r="A63" s="11" t="s">
        <v>380</v>
      </c>
      <c r="B63" s="30" t="s">
        <v>12</v>
      </c>
      <c r="C63" s="30" t="s">
        <v>508</v>
      </c>
      <c r="D63" s="12">
        <f>ROUND(IF('Indicator Data'!O65="No data",IF((0.1284*LN('Indicator Data'!BA65)-0.4735)&gt;D$140,0,IF((0.1284*LN('Indicator Data'!BA65)-0.4735)&lt;D$139,10,(D$140-(0.1284*LN('Indicator Data'!BA65)-0.4735))/(D$140-D$139)*10)),IF('Indicator Data'!O65&gt;D$140,0,IF('Indicator Data'!O65&lt;D$139,10,(D$140-'Indicator Data'!O65)/(D$140-D$139)*10))),1)</f>
        <v>9.1999999999999993</v>
      </c>
      <c r="E63" s="12">
        <f>IF('Indicator Data'!P65="No data","x",ROUND(IF('Indicator Data'!P65&gt;E$140,10,IF('Indicator Data'!P65&lt;E$139,0,10-(E$140-'Indicator Data'!P65)/(E$140-E$139)*10)),1))</f>
        <v>10</v>
      </c>
      <c r="F63" s="52">
        <f t="shared" si="0"/>
        <v>9.6999999999999993</v>
      </c>
      <c r="G63" s="12">
        <f>IF('Indicator Data'!AG65="No data","x",ROUND(IF('Indicator Data'!AG65&gt;G$140,10,IF('Indicator Data'!AG65&lt;G$139,0,10-(G$140-'Indicator Data'!AG65)/(G$140-G$139)*10)),1))</f>
        <v>9.3000000000000007</v>
      </c>
      <c r="H63" s="12">
        <f>IF('Indicator Data'!AH65="No data","x",ROUND(IF('Indicator Data'!AH65&gt;H$140,10,IF('Indicator Data'!AH65&lt;H$139,0,10-(H$140-'Indicator Data'!AH65)/(H$140-H$139)*10)),1))</f>
        <v>2.2999999999999998</v>
      </c>
      <c r="I63" s="52">
        <f t="shared" si="1"/>
        <v>5.8</v>
      </c>
      <c r="J63" s="35">
        <f>SUM('Indicator Data'!R65,SUM('Indicator Data'!S65:T65)*1000000)</f>
        <v>2839999974</v>
      </c>
      <c r="K63" s="35">
        <f>J63/'Indicator Data'!BD65</f>
        <v>137.52313918842947</v>
      </c>
      <c r="L63" s="12">
        <f t="shared" si="2"/>
        <v>2.8</v>
      </c>
      <c r="M63" s="12">
        <f>IF('Indicator Data'!U65="No data","x",ROUND(IF('Indicator Data'!U65&gt;M$140,10,IF('Indicator Data'!U65&lt;M$139,0,10-(M$140-'Indicator Data'!U65)/(M$140-M$139)*10)),1))</f>
        <v>8.1999999999999993</v>
      </c>
      <c r="N63" s="125">
        <f>'Indicator Data'!Q65/'Indicator Data'!BD65*1000000</f>
        <v>7.0635937329155336</v>
      </c>
      <c r="O63" s="12">
        <f t="shared" si="3"/>
        <v>0.7</v>
      </c>
      <c r="P63" s="52">
        <f t="shared" si="4"/>
        <v>3.9</v>
      </c>
      <c r="Q63" s="45">
        <f t="shared" si="5"/>
        <v>7.3</v>
      </c>
      <c r="R63" s="35">
        <f>IF(AND('Indicator Data'!AM65="No data",'Indicator Data'!AN65="No data"),0,SUM('Indicator Data'!AM65:AO65))</f>
        <v>0</v>
      </c>
      <c r="S63" s="12">
        <f t="shared" si="6"/>
        <v>0</v>
      </c>
      <c r="T63" s="41">
        <f>R63/'Indicator Data'!$BB65</f>
        <v>0</v>
      </c>
      <c r="U63" s="12">
        <f t="shared" si="7"/>
        <v>0</v>
      </c>
      <c r="V63" s="13">
        <f t="shared" si="8"/>
        <v>0</v>
      </c>
      <c r="W63" s="12">
        <f>IF('Indicator Data'!AB65="No data","x",ROUND(IF('Indicator Data'!AB65&gt;W$140,10,IF('Indicator Data'!AB65&lt;W$139,0,10-(W$140-'Indicator Data'!AB65)/(W$140-W$139)*10)),1))</f>
        <v>0.4</v>
      </c>
      <c r="X63" s="12">
        <f>IF('Indicator Data'!AA65="No data","x",ROUND(IF('Indicator Data'!AA65&gt;X$140,10,IF('Indicator Data'!AA65&lt;X$139,0,10-(X$140-'Indicator Data'!AA65)/(X$140-X$139)*10)),1))</f>
        <v>2.8</v>
      </c>
      <c r="Y63" s="12">
        <f>IF('Indicator Data'!AF65="No data","x",ROUND(IF('Indicator Data'!AF65&gt;Y$140,10,IF('Indicator Data'!AF65&lt;Y$139,0,10-(Y$140-'Indicator Data'!AF65)/(Y$140-Y$139)*10)),1))</f>
        <v>10</v>
      </c>
      <c r="Z63" s="129">
        <f>IF('Indicator Data'!AC65="No data","x",'Indicator Data'!AC65/'Indicator Data'!$BB65*100000)</f>
        <v>0</v>
      </c>
      <c r="AA63" s="127">
        <f t="shared" si="9"/>
        <v>0</v>
      </c>
      <c r="AB63" s="129">
        <f>IF('Indicator Data'!AD65="No data","x",'Indicator Data'!AD65/'Indicator Data'!$BB65*100000)</f>
        <v>0.2322366268280216</v>
      </c>
      <c r="AC63" s="127">
        <f t="shared" si="10"/>
        <v>4.5999999999999996</v>
      </c>
      <c r="AD63" s="52">
        <f t="shared" si="11"/>
        <v>3.6</v>
      </c>
      <c r="AE63" s="12">
        <f>IF('Indicator Data'!V65="No data","x",ROUND(IF('Indicator Data'!V65&gt;AE$140,10,IF('Indicator Data'!V65&lt;AE$139,0,10-(AE$140-'Indicator Data'!V65)/(AE$140-AE$139)*10)),1))</f>
        <v>5.2</v>
      </c>
      <c r="AF63" s="12">
        <f>IF('Indicator Data'!W65="No data","x",ROUND(IF('Indicator Data'!W65&gt;AF$140,10,IF('Indicator Data'!W65&lt;AF$139,0,10-(AF$140-'Indicator Data'!W65)/(AF$140-AF$139)*10)),1))</f>
        <v>8.1</v>
      </c>
      <c r="AG63" s="52">
        <f t="shared" si="12"/>
        <v>6.7</v>
      </c>
      <c r="AH63" s="12">
        <f>IF('Indicator Data'!AP65="No data","x",ROUND(IF('Indicator Data'!AP65&gt;AH$140,10,IF('Indicator Data'!AP65&lt;AH$139,0,10-(AH$140-'Indicator Data'!AP65)/(AH$140-AH$139)*10)),1))</f>
        <v>6.7</v>
      </c>
      <c r="AI63" s="12">
        <f>IF('Indicator Data'!AQ65="No data","x",ROUND(IF('Indicator Data'!AQ65&gt;AI$140,10,IF('Indicator Data'!AQ65&lt;AI$139,0,10-(AI$140-'Indicator Data'!AQ65)/(AI$140-AI$139)*10)),1))</f>
        <v>4.5</v>
      </c>
      <c r="AJ63" s="52">
        <f t="shared" si="13"/>
        <v>5.6</v>
      </c>
      <c r="AK63" s="35">
        <f>'Indicator Data'!AK65+'Indicator Data'!AJ65*0.5+'Indicator Data'!AI65*0.25</f>
        <v>373887.56834699807</v>
      </c>
      <c r="AL63" s="42">
        <f>AK63/'Indicator Data'!BB65</f>
        <v>8.6830387685838201E-2</v>
      </c>
      <c r="AM63" s="52">
        <f t="shared" si="14"/>
        <v>8.6999999999999993</v>
      </c>
      <c r="AN63" s="42">
        <f>IF('Indicator Data'!AL65="No data","x",'Indicator Data'!AL65/'Indicator Data'!BB65)</f>
        <v>4.8405354168984199E-2</v>
      </c>
      <c r="AO63" s="12">
        <f t="shared" si="15"/>
        <v>2.4</v>
      </c>
      <c r="AP63" s="52">
        <f t="shared" si="16"/>
        <v>2.4</v>
      </c>
      <c r="AQ63" s="36">
        <f t="shared" si="17"/>
        <v>5.9</v>
      </c>
      <c r="AR63" s="55">
        <f t="shared" si="18"/>
        <v>3.5</v>
      </c>
      <c r="AU63" s="11">
        <v>3.6</v>
      </c>
    </row>
    <row r="64" spans="1:47" s="11" customFormat="1" x14ac:dyDescent="0.25">
      <c r="A64" s="11" t="s">
        <v>382</v>
      </c>
      <c r="B64" s="30" t="s">
        <v>14</v>
      </c>
      <c r="C64" s="30" t="s">
        <v>510</v>
      </c>
      <c r="D64" s="12">
        <f>ROUND(IF('Indicator Data'!O66="No data",IF((0.1284*LN('Indicator Data'!BA66)-0.4735)&gt;D$140,0,IF((0.1284*LN('Indicator Data'!BA66)-0.4735)&lt;D$139,10,(D$140-(0.1284*LN('Indicator Data'!BA66)-0.4735))/(D$140-D$139)*10)),IF('Indicator Data'!O66&gt;D$140,0,IF('Indicator Data'!O66&lt;D$139,10,(D$140-'Indicator Data'!O66)/(D$140-D$139)*10))),1)</f>
        <v>7</v>
      </c>
      <c r="E64" s="12">
        <f>IF('Indicator Data'!P66="No data","x",ROUND(IF('Indicator Data'!P66&gt;E$140,10,IF('Indicator Data'!P66&lt;E$139,0,10-(E$140-'Indicator Data'!P66)/(E$140-E$139)*10)),1))</f>
        <v>0.9</v>
      </c>
      <c r="F64" s="52">
        <f t="shared" si="0"/>
        <v>4.5999999999999996</v>
      </c>
      <c r="G64" s="12">
        <f>IF('Indicator Data'!AG66="No data","x",ROUND(IF('Indicator Data'!AG66&gt;G$140,10,IF('Indicator Data'!AG66&lt;G$139,0,10-(G$140-'Indicator Data'!AG66)/(G$140-G$139)*10)),1))</f>
        <v>5.8</v>
      </c>
      <c r="H64" s="12">
        <f>IF('Indicator Data'!AH66="No data","x",ROUND(IF('Indicator Data'!AH66&gt;H$140,10,IF('Indicator Data'!AH66&lt;H$139,0,10-(H$140-'Indicator Data'!AH66)/(H$140-H$139)*10)),1))</f>
        <v>3.7</v>
      </c>
      <c r="I64" s="52">
        <f t="shared" si="1"/>
        <v>4.8</v>
      </c>
      <c r="J64" s="35">
        <f>SUM('Indicator Data'!R66,SUM('Indicator Data'!S66:T66)*1000000)</f>
        <v>6275567987.000001</v>
      </c>
      <c r="K64" s="35">
        <f>J64/'Indicator Data'!BD66</f>
        <v>35.171947074860917</v>
      </c>
      <c r="L64" s="12">
        <f t="shared" si="2"/>
        <v>0.7</v>
      </c>
      <c r="M64" s="12">
        <f>IF('Indicator Data'!U66="No data","x",ROUND(IF('Indicator Data'!U66&gt;M$140,10,IF('Indicator Data'!U66&lt;M$139,0,10-(M$140-'Indicator Data'!U66)/(M$140-M$139)*10)),1))</f>
        <v>0.3</v>
      </c>
      <c r="N64" s="125">
        <f>'Indicator Data'!Q66/'Indicator Data'!BD66*1000000</f>
        <v>118.0308564332891</v>
      </c>
      <c r="O64" s="12">
        <f t="shared" si="3"/>
        <v>10</v>
      </c>
      <c r="P64" s="52">
        <f t="shared" si="4"/>
        <v>3.7</v>
      </c>
      <c r="Q64" s="45">
        <f t="shared" si="5"/>
        <v>4.4000000000000004</v>
      </c>
      <c r="R64" s="35">
        <f>IF(AND('Indicator Data'!AM66="No data",'Indicator Data'!AN66="No data"),0,SUM('Indicator Data'!AM66:AO66))</f>
        <v>0</v>
      </c>
      <c r="S64" s="12">
        <f t="shared" si="6"/>
        <v>0</v>
      </c>
      <c r="T64" s="41">
        <f>R64/'Indicator Data'!$BB66</f>
        <v>0</v>
      </c>
      <c r="U64" s="12">
        <f t="shared" si="7"/>
        <v>0</v>
      </c>
      <c r="V64" s="13">
        <f t="shared" si="8"/>
        <v>0</v>
      </c>
      <c r="W64" s="12">
        <f>IF('Indicator Data'!AB66="No data","x",ROUND(IF('Indicator Data'!AB66&gt;W$140,10,IF('Indicator Data'!AB66&lt;W$139,0,10-(W$140-'Indicator Data'!AB66)/(W$140-W$139)*10)),1))</f>
        <v>6.6</v>
      </c>
      <c r="X64" s="12">
        <f>IF('Indicator Data'!AA66="No data","x",ROUND(IF('Indicator Data'!AA66&gt;X$140,10,IF('Indicator Data'!AA66&lt;X$139,0,10-(X$140-'Indicator Data'!AA66)/(X$140-X$139)*10)),1))</f>
        <v>6</v>
      </c>
      <c r="Y64" s="12">
        <f>IF('Indicator Data'!AF66="No data","x",ROUND(IF('Indicator Data'!AF66&gt;Y$140,10,IF('Indicator Data'!AF66&lt;Y$139,0,10-(Y$140-'Indicator Data'!AF66)/(Y$140-Y$139)*10)),1))</f>
        <v>10</v>
      </c>
      <c r="Z64" s="129">
        <f>IF('Indicator Data'!AC66="No data","x",'Indicator Data'!AC66/'Indicator Data'!$BB66*100000)</f>
        <v>0.51978592479901387</v>
      </c>
      <c r="AA64" s="127">
        <f t="shared" si="9"/>
        <v>4.5999999999999996</v>
      </c>
      <c r="AB64" s="129">
        <f>IF('Indicator Data'!AD66="No data","x",'Indicator Data'!AD66/'Indicator Data'!$BB66*100000)</f>
        <v>5.0884306322429769</v>
      </c>
      <c r="AC64" s="127">
        <f t="shared" si="10"/>
        <v>9</v>
      </c>
      <c r="AD64" s="52">
        <f t="shared" si="11"/>
        <v>7.2</v>
      </c>
      <c r="AE64" s="12">
        <f>IF('Indicator Data'!V66="No data","x",ROUND(IF('Indicator Data'!V66&gt;AE$140,10,IF('Indicator Data'!V66&lt;AE$139,0,10-(AE$140-'Indicator Data'!V66)/(AE$140-AE$139)*10)),1))</f>
        <v>10</v>
      </c>
      <c r="AF64" s="12">
        <f>IF('Indicator Data'!W66="No data","x",ROUND(IF('Indicator Data'!W66&gt;AF$140,10,IF('Indicator Data'!W66&lt;AF$139,0,10-(AF$140-'Indicator Data'!W66)/(AF$140-AF$139)*10)),1))</f>
        <v>2.9</v>
      </c>
      <c r="AG64" s="52">
        <f t="shared" si="12"/>
        <v>6.5</v>
      </c>
      <c r="AH64" s="12">
        <f>IF('Indicator Data'!AP66="No data","x",ROUND(IF('Indicator Data'!AP66&gt;AH$140,10,IF('Indicator Data'!AP66&lt;AH$139,0,10-(AH$140-'Indicator Data'!AP66)/(AH$140-AH$139)*10)),1))</f>
        <v>0.9</v>
      </c>
      <c r="AI64" s="12">
        <f>IF('Indicator Data'!AQ66="No data","x",ROUND(IF('Indicator Data'!AQ66&gt;AI$140,10,IF('Indicator Data'!AQ66&lt;AI$139,0,10-(AI$140-'Indicator Data'!AQ66)/(AI$140-AI$139)*10)),1))</f>
        <v>0</v>
      </c>
      <c r="AJ64" s="52">
        <f t="shared" si="13"/>
        <v>0.5</v>
      </c>
      <c r="AK64" s="35">
        <f>'Indicator Data'!AK66+'Indicator Data'!AJ66*0.5+'Indicator Data'!AI66*0.25</f>
        <v>0</v>
      </c>
      <c r="AL64" s="42">
        <f>AK64/'Indicator Data'!BB66</f>
        <v>0</v>
      </c>
      <c r="AM64" s="52">
        <f t="shared" si="14"/>
        <v>0</v>
      </c>
      <c r="AN64" s="42" t="str">
        <f>IF('Indicator Data'!AL66="No data","x",'Indicator Data'!AL66/'Indicator Data'!BB66)</f>
        <v>x</v>
      </c>
      <c r="AO64" s="12" t="str">
        <f t="shared" si="15"/>
        <v>x</v>
      </c>
      <c r="AP64" s="52" t="str">
        <f t="shared" si="16"/>
        <v>x</v>
      </c>
      <c r="AQ64" s="36">
        <f t="shared" si="17"/>
        <v>4.3</v>
      </c>
      <c r="AR64" s="55">
        <f t="shared" si="18"/>
        <v>2.4</v>
      </c>
      <c r="AU64" s="11">
        <v>4.4000000000000004</v>
      </c>
    </row>
    <row r="65" spans="1:47" s="11" customFormat="1" x14ac:dyDescent="0.25">
      <c r="A65" s="11" t="s">
        <v>383</v>
      </c>
      <c r="B65" s="30" t="s">
        <v>14</v>
      </c>
      <c r="C65" s="30" t="s">
        <v>511</v>
      </c>
      <c r="D65" s="12">
        <f>ROUND(IF('Indicator Data'!O67="No data",IF((0.1284*LN('Indicator Data'!BA67)-0.4735)&gt;D$140,0,IF((0.1284*LN('Indicator Data'!BA67)-0.4735)&lt;D$139,10,(D$140-(0.1284*LN('Indicator Data'!BA67)-0.4735))/(D$140-D$139)*10)),IF('Indicator Data'!O67&gt;D$140,0,IF('Indicator Data'!O67&lt;D$139,10,(D$140-'Indicator Data'!O67)/(D$140-D$139)*10))),1)</f>
        <v>9</v>
      </c>
      <c r="E65" s="12">
        <f>IF('Indicator Data'!P67="No data","x",ROUND(IF('Indicator Data'!P67&gt;E$140,10,IF('Indicator Data'!P67&lt;E$139,0,10-(E$140-'Indicator Data'!P67)/(E$140-E$139)*10)),1))</f>
        <v>5.4</v>
      </c>
      <c r="F65" s="52">
        <f t="shared" si="0"/>
        <v>7.6</v>
      </c>
      <c r="G65" s="12">
        <f>IF('Indicator Data'!AG67="No data","x",ROUND(IF('Indicator Data'!AG67&gt;G$140,10,IF('Indicator Data'!AG67&lt;G$139,0,10-(G$140-'Indicator Data'!AG67)/(G$140-G$139)*10)),1))</f>
        <v>8.6</v>
      </c>
      <c r="H65" s="12">
        <f>IF('Indicator Data'!AH67="No data","x",ROUND(IF('Indicator Data'!AH67&gt;H$140,10,IF('Indicator Data'!AH67&lt;H$139,0,10-(H$140-'Indicator Data'!AH67)/(H$140-H$139)*10)),1))</f>
        <v>4.5999999999999996</v>
      </c>
      <c r="I65" s="52">
        <f t="shared" si="1"/>
        <v>6.6</v>
      </c>
      <c r="J65" s="35">
        <f>SUM('Indicator Data'!R67,SUM('Indicator Data'!S67:T67)*1000000)</f>
        <v>6275567987.000001</v>
      </c>
      <c r="K65" s="35">
        <f>J65/'Indicator Data'!BD67</f>
        <v>35.171947074860917</v>
      </c>
      <c r="L65" s="12">
        <f t="shared" si="2"/>
        <v>0.7</v>
      </c>
      <c r="M65" s="12">
        <f>IF('Indicator Data'!U67="No data","x",ROUND(IF('Indicator Data'!U67&gt;M$140,10,IF('Indicator Data'!U67&lt;M$139,0,10-(M$140-'Indicator Data'!U67)/(M$140-M$139)*10)),1))</f>
        <v>0.3</v>
      </c>
      <c r="N65" s="125">
        <f>'Indicator Data'!Q67/'Indicator Data'!BD67*1000000</f>
        <v>118.0308564332891</v>
      </c>
      <c r="O65" s="12">
        <f t="shared" si="3"/>
        <v>10</v>
      </c>
      <c r="P65" s="52">
        <f t="shared" si="4"/>
        <v>3.7</v>
      </c>
      <c r="Q65" s="45">
        <f t="shared" si="5"/>
        <v>6.4</v>
      </c>
      <c r="R65" s="35">
        <f>IF(AND('Indicator Data'!AM67="No data",'Indicator Data'!AN67="No data"),0,SUM('Indicator Data'!AM67:AO67))</f>
        <v>146605</v>
      </c>
      <c r="S65" s="12">
        <f t="shared" si="6"/>
        <v>7.2</v>
      </c>
      <c r="T65" s="41">
        <f>R65/'Indicator Data'!$BB67</f>
        <v>3.7035764566672333E-2</v>
      </c>
      <c r="U65" s="12">
        <f t="shared" si="7"/>
        <v>7.8</v>
      </c>
      <c r="V65" s="13">
        <f t="shared" si="8"/>
        <v>7.5</v>
      </c>
      <c r="W65" s="12">
        <f>IF('Indicator Data'!AB67="No data","x",ROUND(IF('Indicator Data'!AB67&gt;W$140,10,IF('Indicator Data'!AB67&lt;W$139,0,10-(W$140-'Indicator Data'!AB67)/(W$140-W$139)*10)),1))</f>
        <v>3.8</v>
      </c>
      <c r="X65" s="12">
        <f>IF('Indicator Data'!AA67="No data","x",ROUND(IF('Indicator Data'!AA67&gt;X$140,10,IF('Indicator Data'!AA67&lt;X$139,0,10-(X$140-'Indicator Data'!AA67)/(X$140-X$139)*10)),1))</f>
        <v>6</v>
      </c>
      <c r="Y65" s="12">
        <f>IF('Indicator Data'!AF67="No data","x",ROUND(IF('Indicator Data'!AF67&gt;Y$140,10,IF('Indicator Data'!AF67&lt;Y$139,0,10-(Y$140-'Indicator Data'!AF67)/(Y$140-Y$139)*10)),1))</f>
        <v>10</v>
      </c>
      <c r="Z65" s="129">
        <f>IF('Indicator Data'!AC67="No data","x",'Indicator Data'!AC67/'Indicator Data'!$BB67*100000)</f>
        <v>0</v>
      </c>
      <c r="AA65" s="127">
        <f t="shared" si="9"/>
        <v>0</v>
      </c>
      <c r="AB65" s="129">
        <f>IF('Indicator Data'!AD67="No data","x",'Indicator Data'!AD67/'Indicator Data'!$BB67*100000)</f>
        <v>8.8923223133376492</v>
      </c>
      <c r="AC65" s="127">
        <f t="shared" si="10"/>
        <v>9.8000000000000007</v>
      </c>
      <c r="AD65" s="52">
        <f t="shared" si="11"/>
        <v>5.9</v>
      </c>
      <c r="AE65" s="12">
        <f>IF('Indicator Data'!V67="No data","x",ROUND(IF('Indicator Data'!V67&gt;AE$140,10,IF('Indicator Data'!V67&lt;AE$139,0,10-(AE$140-'Indicator Data'!V67)/(AE$140-AE$139)*10)),1))</f>
        <v>7.7</v>
      </c>
      <c r="AF65" s="12">
        <f>IF('Indicator Data'!W67="No data","x",ROUND(IF('Indicator Data'!W67&gt;AF$140,10,IF('Indicator Data'!W67&lt;AF$139,0,10-(AF$140-'Indicator Data'!W67)/(AF$140-AF$139)*10)),1))</f>
        <v>3.8</v>
      </c>
      <c r="AG65" s="52">
        <f t="shared" si="12"/>
        <v>5.8</v>
      </c>
      <c r="AH65" s="12">
        <f>IF('Indicator Data'!AP67="No data","x",ROUND(IF('Indicator Data'!AP67&gt;AH$140,10,IF('Indicator Data'!AP67&lt;AH$139,0,10-(AH$140-'Indicator Data'!AP67)/(AH$140-AH$139)*10)),1))</f>
        <v>0.6</v>
      </c>
      <c r="AI65" s="12">
        <f>IF('Indicator Data'!AQ67="No data","x",ROUND(IF('Indicator Data'!AQ67&gt;AI$140,10,IF('Indicator Data'!AQ67&lt;AI$139,0,10-(AI$140-'Indicator Data'!AQ67)/(AI$140-AI$139)*10)),1))</f>
        <v>3.6</v>
      </c>
      <c r="AJ65" s="52">
        <f t="shared" si="13"/>
        <v>2.1</v>
      </c>
      <c r="AK65" s="35">
        <f>'Indicator Data'!AK67+'Indicator Data'!AJ67*0.5+'Indicator Data'!AI67*0.25</f>
        <v>2387.9446853556428</v>
      </c>
      <c r="AL65" s="42">
        <f>AK65/'Indicator Data'!BB67</f>
        <v>6.0324925592625104E-4</v>
      </c>
      <c r="AM65" s="52">
        <f t="shared" si="14"/>
        <v>0.1</v>
      </c>
      <c r="AN65" s="42">
        <f>IF('Indicator Data'!AL67="No data","x",'Indicator Data'!AL67/'Indicator Data'!BB67)</f>
        <v>0.16942202683814028</v>
      </c>
      <c r="AO65" s="12">
        <f t="shared" si="15"/>
        <v>8.5</v>
      </c>
      <c r="AP65" s="52">
        <f t="shared" si="16"/>
        <v>8.5</v>
      </c>
      <c r="AQ65" s="36">
        <f t="shared" si="17"/>
        <v>5.2</v>
      </c>
      <c r="AR65" s="55">
        <f t="shared" si="18"/>
        <v>6.5</v>
      </c>
      <c r="AU65" s="11">
        <v>5.2</v>
      </c>
    </row>
    <row r="66" spans="1:47" s="11" customFormat="1" ht="14.25" customHeight="1" x14ac:dyDescent="0.25">
      <c r="A66" s="11" t="s">
        <v>384</v>
      </c>
      <c r="B66" s="30" t="s">
        <v>14</v>
      </c>
      <c r="C66" s="30" t="s">
        <v>512</v>
      </c>
      <c r="D66" s="12">
        <f>ROUND(IF('Indicator Data'!O68="No data",IF((0.1284*LN('Indicator Data'!BA68)-0.4735)&gt;D$140,0,IF((0.1284*LN('Indicator Data'!BA68)-0.4735)&lt;D$139,10,(D$140-(0.1284*LN('Indicator Data'!BA68)-0.4735))/(D$140-D$139)*10)),IF('Indicator Data'!O68&gt;D$140,0,IF('Indicator Data'!O68&lt;D$139,10,(D$140-'Indicator Data'!O68)/(D$140-D$139)*10))),1)</f>
        <v>5.8</v>
      </c>
      <c r="E66" s="12">
        <f>IF('Indicator Data'!P68="No data","x",ROUND(IF('Indicator Data'!P68&gt;E$140,10,IF('Indicator Data'!P68&lt;E$139,0,10-(E$140-'Indicator Data'!P68)/(E$140-E$139)*10)),1))</f>
        <v>1.1000000000000001</v>
      </c>
      <c r="F66" s="52">
        <f t="shared" si="0"/>
        <v>3.8</v>
      </c>
      <c r="G66" s="12">
        <f>IF('Indicator Data'!AG68="No data","x",ROUND(IF('Indicator Data'!AG68&gt;G$140,10,IF('Indicator Data'!AG68&lt;G$139,0,10-(G$140-'Indicator Data'!AG68)/(G$140-G$139)*10)),1))</f>
        <v>7.8</v>
      </c>
      <c r="H66" s="12">
        <f>IF('Indicator Data'!AH68="No data","x",ROUND(IF('Indicator Data'!AH68&gt;H$140,10,IF('Indicator Data'!AH68&lt;H$139,0,10-(H$140-'Indicator Data'!AH68)/(H$140-H$139)*10)),1))</f>
        <v>4.7</v>
      </c>
      <c r="I66" s="52">
        <f t="shared" si="1"/>
        <v>6.3</v>
      </c>
      <c r="J66" s="35">
        <f>SUM('Indicator Data'!R68,SUM('Indicator Data'!S68:T68)*1000000)</f>
        <v>6275567987.000001</v>
      </c>
      <c r="K66" s="35">
        <f>J66/'Indicator Data'!BD68</f>
        <v>35.171947074860917</v>
      </c>
      <c r="L66" s="12">
        <f t="shared" si="2"/>
        <v>0.7</v>
      </c>
      <c r="M66" s="12">
        <f>IF('Indicator Data'!U68="No data","x",ROUND(IF('Indicator Data'!U68&gt;M$140,10,IF('Indicator Data'!U68&lt;M$139,0,10-(M$140-'Indicator Data'!U68)/(M$140-M$139)*10)),1))</f>
        <v>0.3</v>
      </c>
      <c r="N66" s="125">
        <f>'Indicator Data'!Q68/'Indicator Data'!BD68*1000000</f>
        <v>118.0308564332891</v>
      </c>
      <c r="O66" s="12">
        <f t="shared" si="3"/>
        <v>10</v>
      </c>
      <c r="P66" s="52">
        <f t="shared" si="4"/>
        <v>3.7</v>
      </c>
      <c r="Q66" s="45">
        <f t="shared" si="5"/>
        <v>4.4000000000000004</v>
      </c>
      <c r="R66" s="35">
        <f>IF(AND('Indicator Data'!AM68="No data",'Indicator Data'!AN68="No data"),0,SUM('Indicator Data'!AM68:AO68))</f>
        <v>0</v>
      </c>
      <c r="S66" s="12">
        <f t="shared" si="6"/>
        <v>0</v>
      </c>
      <c r="T66" s="41">
        <f>R66/'Indicator Data'!$BB68</f>
        <v>0</v>
      </c>
      <c r="U66" s="12">
        <f t="shared" si="7"/>
        <v>0</v>
      </c>
      <c r="V66" s="13">
        <f t="shared" si="8"/>
        <v>0</v>
      </c>
      <c r="W66" s="12">
        <f>IF('Indicator Data'!AB68="No data","x",ROUND(IF('Indicator Data'!AB68&gt;W$140,10,IF('Indicator Data'!AB68&lt;W$139,0,10-(W$140-'Indicator Data'!AB68)/(W$140-W$139)*10)),1))</f>
        <v>10</v>
      </c>
      <c r="X66" s="12">
        <f>IF('Indicator Data'!AA68="No data","x",ROUND(IF('Indicator Data'!AA68&gt;X$140,10,IF('Indicator Data'!AA68&lt;X$139,0,10-(X$140-'Indicator Data'!AA68)/(X$140-X$139)*10)),1))</f>
        <v>6</v>
      </c>
      <c r="Y66" s="12">
        <f>IF('Indicator Data'!AF68="No data","x",ROUND(IF('Indicator Data'!AF68&gt;Y$140,10,IF('Indicator Data'!AF68&lt;Y$139,0,10-(Y$140-'Indicator Data'!AF68)/(Y$140-Y$139)*10)),1))</f>
        <v>10</v>
      </c>
      <c r="Z66" s="129">
        <f>IF('Indicator Data'!AC68="No data","x",'Indicator Data'!AC68/'Indicator Data'!$BB68*100000)</f>
        <v>0</v>
      </c>
      <c r="AA66" s="127">
        <f t="shared" si="9"/>
        <v>0</v>
      </c>
      <c r="AB66" s="129">
        <f>IF('Indicator Data'!AD68="No data","x",'Indicator Data'!AD68/'Indicator Data'!$BB68*100000)</f>
        <v>2.5269592374548386</v>
      </c>
      <c r="AC66" s="127">
        <f t="shared" si="10"/>
        <v>8</v>
      </c>
      <c r="AD66" s="52">
        <f t="shared" si="11"/>
        <v>6.8</v>
      </c>
      <c r="AE66" s="12">
        <f>IF('Indicator Data'!V68="No data","x",ROUND(IF('Indicator Data'!V68&gt;AE$140,10,IF('Indicator Data'!V68&lt;AE$139,0,10-(AE$140-'Indicator Data'!V68)/(AE$140-AE$139)*10)),1))</f>
        <v>7</v>
      </c>
      <c r="AF66" s="12">
        <f>IF('Indicator Data'!W68="No data","x",ROUND(IF('Indicator Data'!W68&gt;AF$140,10,IF('Indicator Data'!W68&lt;AF$139,0,10-(AF$140-'Indicator Data'!W68)/(AF$140-AF$139)*10)),1))</f>
        <v>4.8</v>
      </c>
      <c r="AG66" s="52">
        <f t="shared" si="12"/>
        <v>5.9</v>
      </c>
      <c r="AH66" s="12">
        <f>IF('Indicator Data'!AP68="No data","x",ROUND(IF('Indicator Data'!AP68&gt;AH$140,10,IF('Indicator Data'!AP68&lt;AH$139,0,10-(AH$140-'Indicator Data'!AP68)/(AH$140-AH$139)*10)),1))</f>
        <v>0.3</v>
      </c>
      <c r="AI66" s="12">
        <f>IF('Indicator Data'!AQ68="No data","x",ROUND(IF('Indicator Data'!AQ68&gt;AI$140,10,IF('Indicator Data'!AQ68&lt;AI$139,0,10-(AI$140-'Indicator Data'!AQ68)/(AI$140-AI$139)*10)),1))</f>
        <v>0</v>
      </c>
      <c r="AJ66" s="52">
        <f t="shared" si="13"/>
        <v>0.2</v>
      </c>
      <c r="AK66" s="35">
        <f>'Indicator Data'!AK68+'Indicator Data'!AJ68*0.5+'Indicator Data'!AI68*0.25</f>
        <v>96.375018374971418</v>
      </c>
      <c r="AL66" s="42">
        <f>AK66/'Indicator Data'!BB68</f>
        <v>1.9961946142829001E-5</v>
      </c>
      <c r="AM66" s="52">
        <f t="shared" si="14"/>
        <v>0</v>
      </c>
      <c r="AN66" s="42" t="str">
        <f>IF('Indicator Data'!AL68="No data","x",'Indicator Data'!AL68/'Indicator Data'!BB68)</f>
        <v>x</v>
      </c>
      <c r="AO66" s="12" t="str">
        <f t="shared" si="15"/>
        <v>x</v>
      </c>
      <c r="AP66" s="52" t="str">
        <f t="shared" si="16"/>
        <v>x</v>
      </c>
      <c r="AQ66" s="36">
        <f t="shared" si="17"/>
        <v>3.9</v>
      </c>
      <c r="AR66" s="55">
        <f t="shared" si="18"/>
        <v>2.2000000000000002</v>
      </c>
      <c r="AU66" s="11">
        <v>3.9</v>
      </c>
    </row>
    <row r="67" spans="1:47" s="11" customFormat="1" x14ac:dyDescent="0.25">
      <c r="A67" s="11" t="s">
        <v>385</v>
      </c>
      <c r="B67" s="30" t="s">
        <v>14</v>
      </c>
      <c r="C67" s="30" t="s">
        <v>513</v>
      </c>
      <c r="D67" s="12">
        <f>ROUND(IF('Indicator Data'!O69="No data",IF((0.1284*LN('Indicator Data'!BA69)-0.4735)&gt;D$140,0,IF((0.1284*LN('Indicator Data'!BA69)-0.4735)&lt;D$139,10,(D$140-(0.1284*LN('Indicator Data'!BA69)-0.4735))/(D$140-D$139)*10)),IF('Indicator Data'!O69&gt;D$140,0,IF('Indicator Data'!O69&lt;D$139,10,(D$140-'Indicator Data'!O69)/(D$140-D$139)*10))),1)</f>
        <v>8</v>
      </c>
      <c r="E67" s="12">
        <f>IF('Indicator Data'!P69="No data","x",ROUND(IF('Indicator Data'!P69&gt;E$140,10,IF('Indicator Data'!P69&lt;E$139,0,10-(E$140-'Indicator Data'!P69)/(E$140-E$139)*10)),1))</f>
        <v>0</v>
      </c>
      <c r="F67" s="52">
        <f t="shared" si="0"/>
        <v>5.2</v>
      </c>
      <c r="G67" s="12">
        <f>IF('Indicator Data'!AG69="No data","x",ROUND(IF('Indicator Data'!AG69&gt;G$140,10,IF('Indicator Data'!AG69&lt;G$139,0,10-(G$140-'Indicator Data'!AG69)/(G$140-G$139)*10)),1))</f>
        <v>5.5</v>
      </c>
      <c r="H67" s="12">
        <f>IF('Indicator Data'!AH69="No data","x",ROUND(IF('Indicator Data'!AH69&gt;H$140,10,IF('Indicator Data'!AH69&lt;H$139,0,10-(H$140-'Indicator Data'!AH69)/(H$140-H$139)*10)),1))</f>
        <v>3.3</v>
      </c>
      <c r="I67" s="52">
        <f t="shared" si="1"/>
        <v>4.4000000000000004</v>
      </c>
      <c r="J67" s="35">
        <f>SUM('Indicator Data'!R69,SUM('Indicator Data'!S69:T69)*1000000)</f>
        <v>6275567987.000001</v>
      </c>
      <c r="K67" s="35">
        <f>J67/'Indicator Data'!BD69</f>
        <v>35.171947074860917</v>
      </c>
      <c r="L67" s="12">
        <f t="shared" si="2"/>
        <v>0.7</v>
      </c>
      <c r="M67" s="12">
        <f>IF('Indicator Data'!U69="No data","x",ROUND(IF('Indicator Data'!U69&gt;M$140,10,IF('Indicator Data'!U69&lt;M$139,0,10-(M$140-'Indicator Data'!U69)/(M$140-M$139)*10)),1))</f>
        <v>0.3</v>
      </c>
      <c r="N67" s="125">
        <f>'Indicator Data'!Q69/'Indicator Data'!BD69*1000000</f>
        <v>118.0308564332891</v>
      </c>
      <c r="O67" s="12">
        <f t="shared" si="3"/>
        <v>10</v>
      </c>
      <c r="P67" s="52">
        <f t="shared" si="4"/>
        <v>3.7</v>
      </c>
      <c r="Q67" s="45">
        <f t="shared" si="5"/>
        <v>4.5999999999999996</v>
      </c>
      <c r="R67" s="35">
        <f>IF(AND('Indicator Data'!AM69="No data",'Indicator Data'!AN69="No data"),0,SUM('Indicator Data'!AM69:AO69))</f>
        <v>0</v>
      </c>
      <c r="S67" s="12">
        <f t="shared" si="6"/>
        <v>0</v>
      </c>
      <c r="T67" s="41">
        <f>R67/'Indicator Data'!$BB69</f>
        <v>0</v>
      </c>
      <c r="U67" s="12">
        <f t="shared" si="7"/>
        <v>0</v>
      </c>
      <c r="V67" s="13">
        <f t="shared" si="8"/>
        <v>0</v>
      </c>
      <c r="W67" s="12">
        <f>IF('Indicator Data'!AB69="No data","x",ROUND(IF('Indicator Data'!AB69&gt;W$140,10,IF('Indicator Data'!AB69&lt;W$139,0,10-(W$140-'Indicator Data'!AB69)/(W$140-W$139)*10)),1))</f>
        <v>2.4</v>
      </c>
      <c r="X67" s="12">
        <f>IF('Indicator Data'!AA69="No data","x",ROUND(IF('Indicator Data'!AA69&gt;X$140,10,IF('Indicator Data'!AA69&lt;X$139,0,10-(X$140-'Indicator Data'!AA69)/(X$140-X$139)*10)),1))</f>
        <v>6</v>
      </c>
      <c r="Y67" s="12">
        <f>IF('Indicator Data'!AF69="No data","x",ROUND(IF('Indicator Data'!AF69&gt;Y$140,10,IF('Indicator Data'!AF69&lt;Y$139,0,10-(Y$140-'Indicator Data'!AF69)/(Y$140-Y$139)*10)),1))</f>
        <v>10</v>
      </c>
      <c r="Z67" s="129">
        <f>IF('Indicator Data'!AC69="No data","x",'Indicator Data'!AC69/'Indicator Data'!$BB69*100000)</f>
        <v>0</v>
      </c>
      <c r="AA67" s="127">
        <f t="shared" si="9"/>
        <v>0</v>
      </c>
      <c r="AB67" s="129">
        <f>IF('Indicator Data'!AD69="No data","x",'Indicator Data'!AD69/'Indicator Data'!$BB69*100000)</f>
        <v>4.3780733471984687</v>
      </c>
      <c r="AC67" s="127">
        <f t="shared" si="10"/>
        <v>8.8000000000000007</v>
      </c>
      <c r="AD67" s="52">
        <f t="shared" si="11"/>
        <v>5.4</v>
      </c>
      <c r="AE67" s="12">
        <f>IF('Indicator Data'!V69="No data","x",ROUND(IF('Indicator Data'!V69&gt;AE$140,10,IF('Indicator Data'!V69&lt;AE$139,0,10-(AE$140-'Indicator Data'!V69)/(AE$140-AE$139)*10)),1))</f>
        <v>10</v>
      </c>
      <c r="AF67" s="12">
        <f>IF('Indicator Data'!W69="No data","x",ROUND(IF('Indicator Data'!W69&gt;AF$140,10,IF('Indicator Data'!W69&lt;AF$139,0,10-(AF$140-'Indicator Data'!W69)/(AF$140-AF$139)*10)),1))</f>
        <v>1.6</v>
      </c>
      <c r="AG67" s="52">
        <f t="shared" si="12"/>
        <v>5.8</v>
      </c>
      <c r="AH67" s="12">
        <f>IF('Indicator Data'!AP69="No data","x",ROUND(IF('Indicator Data'!AP69&gt;AH$140,10,IF('Indicator Data'!AP69&lt;AH$139,0,10-(AH$140-'Indicator Data'!AP69)/(AH$140-AH$139)*10)),1))</f>
        <v>0</v>
      </c>
      <c r="AI67" s="12">
        <f>IF('Indicator Data'!AQ69="No data","x",ROUND(IF('Indicator Data'!AQ69&gt;AI$140,10,IF('Indicator Data'!AQ69&lt;AI$139,0,10-(AI$140-'Indicator Data'!AQ69)/(AI$140-AI$139)*10)),1))</f>
        <v>0</v>
      </c>
      <c r="AJ67" s="52">
        <f t="shared" si="13"/>
        <v>0</v>
      </c>
      <c r="AK67" s="35">
        <f>'Indicator Data'!AK69+'Indicator Data'!AJ69*0.5+'Indicator Data'!AI69*0.25</f>
        <v>3248.1475427874893</v>
      </c>
      <c r="AL67" s="42">
        <f>AK67/'Indicator Data'!BB69</f>
        <v>6.0256899088330959E-4</v>
      </c>
      <c r="AM67" s="52">
        <f t="shared" si="14"/>
        <v>0.1</v>
      </c>
      <c r="AN67" s="42" t="str">
        <f>IF('Indicator Data'!AL69="No data","x",'Indicator Data'!AL69/'Indicator Data'!BB69)</f>
        <v>x</v>
      </c>
      <c r="AO67" s="12" t="str">
        <f t="shared" si="15"/>
        <v>x</v>
      </c>
      <c r="AP67" s="52" t="str">
        <f t="shared" si="16"/>
        <v>x</v>
      </c>
      <c r="AQ67" s="36">
        <f t="shared" si="17"/>
        <v>3.3</v>
      </c>
      <c r="AR67" s="55">
        <f t="shared" si="18"/>
        <v>1.8</v>
      </c>
      <c r="AU67" s="11">
        <v>3.9</v>
      </c>
    </row>
    <row r="68" spans="1:47" s="88" customFormat="1" x14ac:dyDescent="0.25">
      <c r="A68" s="88" t="s">
        <v>386</v>
      </c>
      <c r="B68" s="193" t="s">
        <v>14</v>
      </c>
      <c r="C68" s="193" t="s">
        <v>514</v>
      </c>
      <c r="D68" s="12">
        <f>ROUND(IF('Indicator Data'!O70="No data",IF((0.1284*LN('Indicator Data'!BA70)-0.4735)&gt;D$140,0,IF((0.1284*LN('Indicator Data'!BA70)-0.4735)&lt;D$139,10,(D$140-(0.1284*LN('Indicator Data'!BA70)-0.4735))/(D$140-D$139)*10)),IF('Indicator Data'!O70&gt;D$140,0,IF('Indicator Data'!O70&lt;D$139,10,(D$140-'Indicator Data'!O70)/(D$140-D$139)*10))),1)</f>
        <v>10</v>
      </c>
      <c r="E68" s="12">
        <f>IF('Indicator Data'!P70="No data","x",ROUND(IF('Indicator Data'!P70&gt;E$140,10,IF('Indicator Data'!P70&lt;E$139,0,10-(E$140-'Indicator Data'!P70)/(E$140-E$139)*10)),1))</f>
        <v>10</v>
      </c>
      <c r="F68" s="52">
        <f t="shared" ref="F68:F119" si="19">IF(E68="x",D68,ROUND((10-GEOMEAN(((10-D68)/10*9+1),((10-E68)/10*9+1)))/9*10,1))</f>
        <v>10</v>
      </c>
      <c r="G68" s="12">
        <f>IF('Indicator Data'!AG70="No data","x",ROUND(IF('Indicator Data'!AG70&gt;G$140,10,IF('Indicator Data'!AG70&lt;G$139,0,10-(G$140-'Indicator Data'!AG70)/(G$140-G$139)*10)),1))</f>
        <v>10</v>
      </c>
      <c r="H68" s="12">
        <f>IF('Indicator Data'!AH70="No data","x",ROUND(IF('Indicator Data'!AH70&gt;H$140,10,IF('Indicator Data'!AH70&lt;H$139,0,10-(H$140-'Indicator Data'!AH70)/(H$140-H$139)*10)),1))</f>
        <v>2.1</v>
      </c>
      <c r="I68" s="52">
        <f t="shared" ref="I68:I119" si="20">IF(AND(G68="x",H68="x"),"x",ROUND(AVERAGE(G68,H68),1))</f>
        <v>6.1</v>
      </c>
      <c r="J68" s="35">
        <f>SUM('Indicator Data'!R70,SUM('Indicator Data'!S70:T70)*1000000)</f>
        <v>6275567987.000001</v>
      </c>
      <c r="K68" s="35">
        <f>J68/'Indicator Data'!BD70</f>
        <v>35.171947074860917</v>
      </c>
      <c r="L68" s="12">
        <f t="shared" ref="L68:L119" si="21">IF(K68="x","x",ROUND(IF(K68&gt;L$140,10,IF(K68&lt;L$139,0,10-(L$140-K68)/(L$140-L$139)*10)),1))</f>
        <v>0.7</v>
      </c>
      <c r="M68" s="12">
        <f>IF('Indicator Data'!U70="No data","x",ROUND(IF('Indicator Data'!U70&gt;M$140,10,IF('Indicator Data'!U70&lt;M$139,0,10-(M$140-'Indicator Data'!U70)/(M$140-M$139)*10)),1))</f>
        <v>0.3</v>
      </c>
      <c r="N68" s="125">
        <f>'Indicator Data'!Q70/'Indicator Data'!BD70*1000000</f>
        <v>118.0308564332891</v>
      </c>
      <c r="O68" s="12">
        <f t="shared" ref="O68:O119" si="22">IF(N68="No data","x",ROUND(IF(N68&gt;O$140,10,IF(N68&lt;O$139,0,10-(O$140-N68)/(O$140-O$139)*10)),1))</f>
        <v>10</v>
      </c>
      <c r="P68" s="52">
        <f t="shared" ref="P68:P119" si="23">ROUND(AVERAGE(L68,M68,O68),1)</f>
        <v>3.7</v>
      </c>
      <c r="Q68" s="45">
        <f t="shared" ref="Q68:Q119" si="24">ROUND(AVERAGE(F68,F68,I68,P68),1)</f>
        <v>7.5</v>
      </c>
      <c r="R68" s="35">
        <f>IF(AND('Indicator Data'!AM70="No data",'Indicator Data'!AN70="No data"),0,SUM('Indicator Data'!AM70:AO70))</f>
        <v>56607</v>
      </c>
      <c r="S68" s="12">
        <f t="shared" ref="S68:S119" si="25">ROUND(IF(R68=0,0,IF(LOG(R68)&gt;$S$140,10,IF(LOG(R68)&lt;S$139,0,10-(S$140-LOG(R68))/(S$140-S$139)*10))),1)</f>
        <v>5.8</v>
      </c>
      <c r="T68" s="41">
        <f>R68/'Indicator Data'!$BB70</f>
        <v>9.7512548881595294E-3</v>
      </c>
      <c r="U68" s="12">
        <f t="shared" ref="U68:U119" si="26">IF(T68="x","x",ROUND(IF(T68&gt;$U$140,10,IF(T68&lt;$U$139,0,((T68*100)/0.0052)^(1/4.0545)/6.5*10)),1))</f>
        <v>5.6</v>
      </c>
      <c r="V68" s="13">
        <f t="shared" ref="V68:V119" si="27">ROUND(AVERAGE(S68,U68),1)</f>
        <v>5.7</v>
      </c>
      <c r="W68" s="12">
        <f>IF('Indicator Data'!AB70="No data","x",ROUND(IF('Indicator Data'!AB70&gt;W$140,10,IF('Indicator Data'!AB70&lt;W$139,0,10-(W$140-'Indicator Data'!AB70)/(W$140-W$139)*10)),1))</f>
        <v>1.2</v>
      </c>
      <c r="X68" s="12">
        <f>IF('Indicator Data'!AA70="No data","x",ROUND(IF('Indicator Data'!AA70&gt;X$140,10,IF('Indicator Data'!AA70&lt;X$139,0,10-(X$140-'Indicator Data'!AA70)/(X$140-X$139)*10)),1))</f>
        <v>6</v>
      </c>
      <c r="Y68" s="12">
        <f>IF('Indicator Data'!AF70="No data","x",ROUND(IF('Indicator Data'!AF70&gt;Y$140,10,IF('Indicator Data'!AF70&lt;Y$139,0,10-(Y$140-'Indicator Data'!AF70)/(Y$140-Y$139)*10)),1))</f>
        <v>10</v>
      </c>
      <c r="Z68" s="129">
        <f>IF('Indicator Data'!AC70="No data","x",'Indicator Data'!AC70/'Indicator Data'!$BB70*100000)</f>
        <v>1.7226235073682636E-2</v>
      </c>
      <c r="AA68" s="127">
        <f t="shared" ref="AA68:AA119" si="28">IF(Z68="x","x",ROUND(IF(Z68&lt;=AA$139,0,IF(Z68&gt;AA$140,10,10-(LOG(AA$140*100)-LOG(Z68*100))/(LOG(AA$140*100))*10)),1))</f>
        <v>0.6</v>
      </c>
      <c r="AB68" s="129">
        <f>IF('Indicator Data'!AD70="No data","x",'Indicator Data'!AD70/'Indicator Data'!$BB70*100000)</f>
        <v>8.4064027159571264</v>
      </c>
      <c r="AC68" s="127">
        <f t="shared" ref="AC68:AC119" si="29">IF(AB68="x","x",ROUND(IF(AB68&lt;=AC$139,0,IF(AB68&gt;AC$140,10,10-(LOG(AC$140*100)-LOG(AB68*100))/(LOG(AC$140*100))*10)),1))</f>
        <v>9.6999999999999993</v>
      </c>
      <c r="AD68" s="52">
        <f t="shared" ref="AD68:AD119" si="30">IF(AND(W68="x",X68="x",Y68="x",AA68="x",AC68="x"),"x",ROUND(AVERAGE(W68,X68,Y68,AA68,AC68),1))</f>
        <v>5.5</v>
      </c>
      <c r="AE68" s="12">
        <f>IF('Indicator Data'!V70="No data","x",ROUND(IF('Indicator Data'!V70&gt;AE$140,10,IF('Indicator Data'!V70&lt;AE$139,0,10-(AE$140-'Indicator Data'!V70)/(AE$140-AE$139)*10)),1))</f>
        <v>10</v>
      </c>
      <c r="AF68" s="12">
        <f>IF('Indicator Data'!W70="No data","x",ROUND(IF('Indicator Data'!W70&gt;AF$140,10,IF('Indicator Data'!W70&lt;AF$139,0,10-(AF$140-'Indicator Data'!W70)/(AF$140-AF$139)*10)),1))</f>
        <v>6.4</v>
      </c>
      <c r="AG68" s="52">
        <f t="shared" ref="AG68:AG119" si="31">IF(AND(AE68="x",AF68="x"),"x",ROUND(AVERAGE(AF68,AE68),1))</f>
        <v>8.1999999999999993</v>
      </c>
      <c r="AH68" s="12">
        <f>IF('Indicator Data'!AP70="No data","x",ROUND(IF('Indicator Data'!AP70&gt;AH$140,10,IF('Indicator Data'!AP70&lt;AH$139,0,10-(AH$140-'Indicator Data'!AP70)/(AH$140-AH$139)*10)),1))</f>
        <v>3.5</v>
      </c>
      <c r="AI68" s="12">
        <f>IF('Indicator Data'!AQ70="No data","x",ROUND(IF('Indicator Data'!AQ70&gt;AI$140,10,IF('Indicator Data'!AQ70&lt;AI$139,0,10-(AI$140-'Indicator Data'!AQ70)/(AI$140-AI$139)*10)),1))</f>
        <v>3.6</v>
      </c>
      <c r="AJ68" s="52">
        <f t="shared" ref="AJ68:AJ119" si="32">IF(AND(AH68="x",AI68="x"),"x",ROUND(AVERAGE(AH68,AI68),1))</f>
        <v>3.6</v>
      </c>
      <c r="AK68" s="35">
        <f>'Indicator Data'!AK70+'Indicator Data'!AJ70*0.5+'Indicator Data'!AI70*0.25</f>
        <v>12383.598650924907</v>
      </c>
      <c r="AL68" s="42">
        <f>AK68/'Indicator Data'!BB70</f>
        <v>2.1332278141897162E-3</v>
      </c>
      <c r="AM68" s="52">
        <f t="shared" ref="AM68:AM119" si="33">IF(AL68="x","x",ROUND(IF(AL68&gt;AM$140,10,IF(AL68&lt;AM$139,0,10-(AM$140-AL68)/(AM$140-AM$139)*10)),1))</f>
        <v>0.2</v>
      </c>
      <c r="AN68" s="42">
        <f>IF('Indicator Data'!AL70="No data","x",'Indicator Data'!AL70/'Indicator Data'!BB70)</f>
        <v>2.5730093491945615E-2</v>
      </c>
      <c r="AO68" s="12">
        <f t="shared" ref="AO68:AO119" si="34">IF(AN68="x","x",ROUND(IF(AN68&gt;AO$140,10,IF(AN68&lt;AO$139,0,10-(AO$140-AN68)/(AO$140-AO$139)*10)),1))</f>
        <v>1.3</v>
      </c>
      <c r="AP68" s="52">
        <f t="shared" ref="AP68:AP119" si="35">AO68</f>
        <v>1.3</v>
      </c>
      <c r="AQ68" s="36">
        <f t="shared" ref="AQ68:AQ131" si="36">ROUND(IF(AP68="x",IF(AG68="x",(10-GEOMEAN(((10-AD68)/10*9+1),((10-AM68)/10*9+1),((10-AJ68)/10*9+1)))/9*10,(10-GEOMEAN(((10-AD68)/10*9+1),((10-AG68)/10*9+1),((10-AM68)/10*9+1),((10-AJ68)/10*9+1)))/9*10),IF(AG68="x",IF(AP68="x",(10-GEOMEAN(((10-AD68)/10*9+1),((10-AM68)/10*9+1),((10-AJ68)/10*9+1)))/9*10,(10-GEOMEAN(((10-AD68)/10*9+1),((10-AP68)/10*9+1),((10-AM68)/10*9+1),((10-AJ68)/10*9+1)))/9*10),(10-GEOMEAN(((10-AD68)/10*9+1),((10-AG68)/10*9+1),((10-AM68)/10*9+1),((10-AP68)/10*9+1),((10-AJ68)/10*9+1)))/9*10)),1)</f>
        <v>4.4000000000000004</v>
      </c>
      <c r="AR68" s="55">
        <f t="shared" ref="AR68:AR119" si="37">ROUND((10-GEOMEAN(((10-V68)/10*9+1),((10-AQ68)/10*9+1)))/9*10,1)</f>
        <v>5.0999999999999996</v>
      </c>
      <c r="AT68" s="11"/>
      <c r="AU68" s="88">
        <v>5.3</v>
      </c>
    </row>
    <row r="69" spans="1:47" s="88" customFormat="1" x14ac:dyDescent="0.25">
      <c r="A69" s="88" t="s">
        <v>389</v>
      </c>
      <c r="B69" s="193" t="s">
        <v>14</v>
      </c>
      <c r="C69" s="193" t="s">
        <v>517</v>
      </c>
      <c r="D69" s="12">
        <f>ROUND(IF('Indicator Data'!O71="No data",IF((0.1284*LN('Indicator Data'!BA71)-0.4735)&gt;D$140,0,IF((0.1284*LN('Indicator Data'!BA71)-0.4735)&lt;D$139,10,(D$140-(0.1284*LN('Indicator Data'!BA71)-0.4735))/(D$140-D$139)*10)),IF('Indicator Data'!O71&gt;D$140,0,IF('Indicator Data'!O71&lt;D$139,10,(D$140-'Indicator Data'!O71)/(D$140-D$139)*10))),1)</f>
        <v>5.2</v>
      </c>
      <c r="E69" s="12">
        <f>IF('Indicator Data'!P71="No data","x",ROUND(IF('Indicator Data'!P71&gt;E$140,10,IF('Indicator Data'!P71&lt;E$139,0,10-(E$140-'Indicator Data'!P71)/(E$140-E$139)*10)),1))</f>
        <v>1.6</v>
      </c>
      <c r="F69" s="52">
        <f t="shared" si="19"/>
        <v>3.6</v>
      </c>
      <c r="G69" s="12">
        <f>IF('Indicator Data'!AG71="No data","x",ROUND(IF('Indicator Data'!AG71&gt;G$140,10,IF('Indicator Data'!AG71&lt;G$139,0,10-(G$140-'Indicator Data'!AG71)/(G$140-G$139)*10)),1))</f>
        <v>7.7</v>
      </c>
      <c r="H69" s="12">
        <f>IF('Indicator Data'!AH71="No data","x",ROUND(IF('Indicator Data'!AH71&gt;H$140,10,IF('Indicator Data'!AH71&lt;H$139,0,10-(H$140-'Indicator Data'!AH71)/(H$140-H$139)*10)),1))</f>
        <v>2.2000000000000002</v>
      </c>
      <c r="I69" s="52">
        <f t="shared" si="20"/>
        <v>5</v>
      </c>
      <c r="J69" s="35">
        <f>SUM('Indicator Data'!R71,SUM('Indicator Data'!S71:T71)*1000000)</f>
        <v>6275567987.000001</v>
      </c>
      <c r="K69" s="35">
        <f>J69/'Indicator Data'!BD71</f>
        <v>35.171947074860917</v>
      </c>
      <c r="L69" s="12">
        <f t="shared" si="21"/>
        <v>0.7</v>
      </c>
      <c r="M69" s="12">
        <f>IF('Indicator Data'!U71="No data","x",ROUND(IF('Indicator Data'!U71&gt;M$140,10,IF('Indicator Data'!U71&lt;M$139,0,10-(M$140-'Indicator Data'!U71)/(M$140-M$139)*10)),1))</f>
        <v>0.3</v>
      </c>
      <c r="N69" s="125">
        <f>'Indicator Data'!Q71/'Indicator Data'!BD71*1000000</f>
        <v>118.0308564332891</v>
      </c>
      <c r="O69" s="12">
        <f t="shared" si="22"/>
        <v>10</v>
      </c>
      <c r="P69" s="52">
        <f t="shared" si="23"/>
        <v>3.7</v>
      </c>
      <c r="Q69" s="45">
        <f t="shared" si="24"/>
        <v>4</v>
      </c>
      <c r="R69" s="35">
        <f>IF(AND('Indicator Data'!AM71="No data",'Indicator Data'!AN71="No data"),0,SUM('Indicator Data'!AM71:AO71))</f>
        <v>0</v>
      </c>
      <c r="S69" s="12">
        <f t="shared" si="25"/>
        <v>0</v>
      </c>
      <c r="T69" s="41">
        <f>R69/'Indicator Data'!$BB71</f>
        <v>0</v>
      </c>
      <c r="U69" s="12">
        <f t="shared" si="26"/>
        <v>0</v>
      </c>
      <c r="V69" s="13">
        <f t="shared" si="27"/>
        <v>0</v>
      </c>
      <c r="W69" s="12">
        <f>IF('Indicator Data'!AB71="No data","x",ROUND(IF('Indicator Data'!AB71&gt;W$140,10,IF('Indicator Data'!AB71&lt;W$139,0,10-(W$140-'Indicator Data'!AB71)/(W$140-W$139)*10)),1))</f>
        <v>5.4</v>
      </c>
      <c r="X69" s="12">
        <f>IF('Indicator Data'!AA71="No data","x",ROUND(IF('Indicator Data'!AA71&gt;X$140,10,IF('Indicator Data'!AA71&lt;X$139,0,10-(X$140-'Indicator Data'!AA71)/(X$140-X$139)*10)),1))</f>
        <v>6</v>
      </c>
      <c r="Y69" s="12">
        <f>IF('Indicator Data'!AF71="No data","x",ROUND(IF('Indicator Data'!AF71&gt;Y$140,10,IF('Indicator Data'!AF71&lt;Y$139,0,10-(Y$140-'Indicator Data'!AF71)/(Y$140-Y$139)*10)),1))</f>
        <v>10</v>
      </c>
      <c r="Z69" s="129">
        <f>IF('Indicator Data'!AC71="No data","x",'Indicator Data'!AC71/'Indicator Data'!$BB71*100000)</f>
        <v>0</v>
      </c>
      <c r="AA69" s="127">
        <f t="shared" si="28"/>
        <v>0</v>
      </c>
      <c r="AB69" s="129">
        <f>IF('Indicator Data'!AD71="No data","x",'Indicator Data'!AD71/'Indicator Data'!$BB71*100000)</f>
        <v>1.4383542925526331</v>
      </c>
      <c r="AC69" s="127">
        <f t="shared" si="29"/>
        <v>7.2</v>
      </c>
      <c r="AD69" s="52">
        <f t="shared" si="30"/>
        <v>5.7</v>
      </c>
      <c r="AE69" s="12">
        <f>IF('Indicator Data'!V71="No data","x",ROUND(IF('Indicator Data'!V71&gt;AE$140,10,IF('Indicator Data'!V71&lt;AE$139,0,10-(AE$140-'Indicator Data'!V71)/(AE$140-AE$139)*10)),1))</f>
        <v>7</v>
      </c>
      <c r="AF69" s="12">
        <f>IF('Indicator Data'!W71="No data","x",ROUND(IF('Indicator Data'!W71&gt;AF$140,10,IF('Indicator Data'!W71&lt;AF$139,0,10-(AF$140-'Indicator Data'!W71)/(AF$140-AF$139)*10)),1))</f>
        <v>2</v>
      </c>
      <c r="AG69" s="52">
        <f t="shared" si="31"/>
        <v>4.5</v>
      </c>
      <c r="AH69" s="12">
        <f>IF('Indicator Data'!AP71="No data","x",ROUND(IF('Indicator Data'!AP71&gt;AH$140,10,IF('Indicator Data'!AP71&lt;AH$139,0,10-(AH$140-'Indicator Data'!AP71)/(AH$140-AH$139)*10)),1))</f>
        <v>0</v>
      </c>
      <c r="AI69" s="12">
        <f>IF('Indicator Data'!AQ71="No data","x",ROUND(IF('Indicator Data'!AQ71&gt;AI$140,10,IF('Indicator Data'!AQ71&lt;AI$139,0,10-(AI$140-'Indicator Data'!AQ71)/(AI$140-AI$139)*10)),1))</f>
        <v>0</v>
      </c>
      <c r="AJ69" s="52">
        <f t="shared" si="32"/>
        <v>0</v>
      </c>
      <c r="AK69" s="35">
        <f>'Indicator Data'!AK71+'Indicator Data'!AJ71*0.5+'Indicator Data'!AI71*0.25</f>
        <v>0</v>
      </c>
      <c r="AL69" s="42">
        <f>AK69/'Indicator Data'!BB71</f>
        <v>0</v>
      </c>
      <c r="AM69" s="52">
        <f t="shared" si="33"/>
        <v>0</v>
      </c>
      <c r="AN69" s="42" t="str">
        <f>IF('Indicator Data'!AL71="No data","x",'Indicator Data'!AL71/'Indicator Data'!BB71)</f>
        <v>x</v>
      </c>
      <c r="AO69" s="12" t="str">
        <f t="shared" si="34"/>
        <v>x</v>
      </c>
      <c r="AP69" s="52" t="str">
        <f t="shared" si="35"/>
        <v>x</v>
      </c>
      <c r="AQ69" s="36">
        <f t="shared" si="36"/>
        <v>3</v>
      </c>
      <c r="AR69" s="55">
        <f t="shared" si="37"/>
        <v>1.6</v>
      </c>
      <c r="AT69" s="11"/>
      <c r="AU69" s="88">
        <v>3.4</v>
      </c>
    </row>
    <row r="70" spans="1:47" s="11" customFormat="1" x14ac:dyDescent="0.25">
      <c r="A70" s="11" t="s">
        <v>387</v>
      </c>
      <c r="B70" s="30" t="s">
        <v>14</v>
      </c>
      <c r="C70" s="30" t="s">
        <v>515</v>
      </c>
      <c r="D70" s="12">
        <f>ROUND(IF('Indicator Data'!O72="No data",IF((0.1284*LN('Indicator Data'!BA72)-0.4735)&gt;D$140,0,IF((0.1284*LN('Indicator Data'!BA72)-0.4735)&lt;D$139,10,(D$140-(0.1284*LN('Indicator Data'!BA72)-0.4735))/(D$140-D$139)*10)),IF('Indicator Data'!O72&gt;D$140,0,IF('Indicator Data'!O72&lt;D$139,10,(D$140-'Indicator Data'!O72)/(D$140-D$139)*10))),1)</f>
        <v>8.4</v>
      </c>
      <c r="E70" s="12">
        <f>IF('Indicator Data'!P72="No data","x",ROUND(IF('Indicator Data'!P72&gt;E$140,10,IF('Indicator Data'!P72&lt;E$139,0,10-(E$140-'Indicator Data'!P72)/(E$140-E$139)*10)),1))</f>
        <v>5.0999999999999996</v>
      </c>
      <c r="F70" s="52">
        <f t="shared" si="19"/>
        <v>7.1</v>
      </c>
      <c r="G70" s="12">
        <f>IF('Indicator Data'!AG72="No data","x",ROUND(IF('Indicator Data'!AG72&gt;G$140,10,IF('Indicator Data'!AG72&lt;G$139,0,10-(G$140-'Indicator Data'!AG72)/(G$140-G$139)*10)),1))</f>
        <v>7.5</v>
      </c>
      <c r="H70" s="12">
        <f>IF('Indicator Data'!AH72="No data","x",ROUND(IF('Indicator Data'!AH72&gt;H$140,10,IF('Indicator Data'!AH72&lt;H$139,0,10-(H$140-'Indicator Data'!AH72)/(H$140-H$139)*10)),1))</f>
        <v>3.9</v>
      </c>
      <c r="I70" s="52">
        <f t="shared" si="20"/>
        <v>5.7</v>
      </c>
      <c r="J70" s="35">
        <f>SUM('Indicator Data'!R72,SUM('Indicator Data'!S72:T72)*1000000)</f>
        <v>6275567987.000001</v>
      </c>
      <c r="K70" s="35">
        <f>J70/'Indicator Data'!BD72</f>
        <v>35.171947074860917</v>
      </c>
      <c r="L70" s="12">
        <f t="shared" si="21"/>
        <v>0.7</v>
      </c>
      <c r="M70" s="12">
        <f>IF('Indicator Data'!U72="No data","x",ROUND(IF('Indicator Data'!U72&gt;M$140,10,IF('Indicator Data'!U72&lt;M$139,0,10-(M$140-'Indicator Data'!U72)/(M$140-M$139)*10)),1))</f>
        <v>0.3</v>
      </c>
      <c r="N70" s="125">
        <f>'Indicator Data'!Q72/'Indicator Data'!BD72*1000000</f>
        <v>118.0308564332891</v>
      </c>
      <c r="O70" s="12">
        <f t="shared" si="22"/>
        <v>10</v>
      </c>
      <c r="P70" s="52">
        <f t="shared" si="23"/>
        <v>3.7</v>
      </c>
      <c r="Q70" s="45">
        <f t="shared" si="24"/>
        <v>5.9</v>
      </c>
      <c r="R70" s="35">
        <f>IF(AND('Indicator Data'!AM72="No data",'Indicator Data'!AN72="No data"),0,SUM('Indicator Data'!AM72:AO72))</f>
        <v>0</v>
      </c>
      <c r="S70" s="12">
        <f t="shared" si="25"/>
        <v>0</v>
      </c>
      <c r="T70" s="41">
        <f>R70/'Indicator Data'!$BB72</f>
        <v>0</v>
      </c>
      <c r="U70" s="12">
        <f t="shared" si="26"/>
        <v>0</v>
      </c>
      <c r="V70" s="13">
        <f t="shared" si="27"/>
        <v>0</v>
      </c>
      <c r="W70" s="12">
        <f>IF('Indicator Data'!AB72="No data","x",ROUND(IF('Indicator Data'!AB72&gt;W$140,10,IF('Indicator Data'!AB72&lt;W$139,0,10-(W$140-'Indicator Data'!AB72)/(W$140-W$139)*10)),1))</f>
        <v>10</v>
      </c>
      <c r="X70" s="12">
        <f>IF('Indicator Data'!AA72="No data","x",ROUND(IF('Indicator Data'!AA72&gt;X$140,10,IF('Indicator Data'!AA72&lt;X$139,0,10-(X$140-'Indicator Data'!AA72)/(X$140-X$139)*10)),1))</f>
        <v>6</v>
      </c>
      <c r="Y70" s="12">
        <f>IF('Indicator Data'!AF72="No data","x",ROUND(IF('Indicator Data'!AF72&gt;Y$140,10,IF('Indicator Data'!AF72&lt;Y$139,0,10-(Y$140-'Indicator Data'!AF72)/(Y$140-Y$139)*10)),1))</f>
        <v>10</v>
      </c>
      <c r="Z70" s="129">
        <f>IF('Indicator Data'!AC72="No data","x",'Indicator Data'!AC72/'Indicator Data'!$BB72*100000)</f>
        <v>0</v>
      </c>
      <c r="AA70" s="127">
        <f t="shared" si="28"/>
        <v>0</v>
      </c>
      <c r="AB70" s="129">
        <f>IF('Indicator Data'!AD72="No data","x",'Indicator Data'!AD72/'Indicator Data'!$BB72*100000)</f>
        <v>1.5433983863205214</v>
      </c>
      <c r="AC70" s="127">
        <f t="shared" si="29"/>
        <v>7.3</v>
      </c>
      <c r="AD70" s="52">
        <f t="shared" si="30"/>
        <v>6.7</v>
      </c>
      <c r="AE70" s="12">
        <f>IF('Indicator Data'!V72="No data","x",ROUND(IF('Indicator Data'!V72&gt;AE$140,10,IF('Indicator Data'!V72&lt;AE$139,0,10-(AE$140-'Indicator Data'!V72)/(AE$140-AE$139)*10)),1))</f>
        <v>7.7</v>
      </c>
      <c r="AF70" s="12">
        <f>IF('Indicator Data'!W72="No data","x",ROUND(IF('Indicator Data'!W72&gt;AF$140,10,IF('Indicator Data'!W72&lt;AF$139,0,10-(AF$140-'Indicator Data'!W72)/(AF$140-AF$139)*10)),1))</f>
        <v>1.7</v>
      </c>
      <c r="AG70" s="52">
        <f t="shared" si="31"/>
        <v>4.7</v>
      </c>
      <c r="AH70" s="12">
        <f>IF('Indicator Data'!AP72="No data","x",ROUND(IF('Indicator Data'!AP72&gt;AH$140,10,IF('Indicator Data'!AP72&lt;AH$139,0,10-(AH$140-'Indicator Data'!AP72)/(AH$140-AH$139)*10)),1))</f>
        <v>0</v>
      </c>
      <c r="AI70" s="12">
        <f>IF('Indicator Data'!AQ72="No data","x",ROUND(IF('Indicator Data'!AQ72&gt;AI$140,10,IF('Indicator Data'!AQ72&lt;AI$139,0,10-(AI$140-'Indicator Data'!AQ72)/(AI$140-AI$139)*10)),1))</f>
        <v>0</v>
      </c>
      <c r="AJ70" s="52">
        <f t="shared" si="32"/>
        <v>0</v>
      </c>
      <c r="AK70" s="35">
        <f>'Indicator Data'!AK72+'Indicator Data'!AJ72*0.5+'Indicator Data'!AI72*0.25</f>
        <v>3310.6572125695243</v>
      </c>
      <c r="AL70" s="42">
        <f>AK70/'Indicator Data'!BB72</f>
        <v>6.2312963409026818E-4</v>
      </c>
      <c r="AM70" s="52">
        <f t="shared" si="33"/>
        <v>0.1</v>
      </c>
      <c r="AN70" s="42">
        <f>IF('Indicator Data'!AL72="No data","x",'Indicator Data'!AL72/'Indicator Data'!BB72)</f>
        <v>3.2999508182928843E-2</v>
      </c>
      <c r="AO70" s="12">
        <f t="shared" si="34"/>
        <v>1.6</v>
      </c>
      <c r="AP70" s="52">
        <f t="shared" si="35"/>
        <v>1.6</v>
      </c>
      <c r="AQ70" s="36">
        <f t="shared" si="36"/>
        <v>3.1</v>
      </c>
      <c r="AR70" s="55">
        <f t="shared" si="37"/>
        <v>1.7</v>
      </c>
      <c r="AU70" s="11">
        <v>4.0999999999999996</v>
      </c>
    </row>
    <row r="71" spans="1:47" s="192" customFormat="1" x14ac:dyDescent="0.25">
      <c r="A71" s="11" t="s">
        <v>388</v>
      </c>
      <c r="B71" s="30" t="s">
        <v>14</v>
      </c>
      <c r="C71" s="30" t="s">
        <v>516</v>
      </c>
      <c r="D71" s="12">
        <f>ROUND(IF('Indicator Data'!O73="No data",IF((0.1284*LN('Indicator Data'!BA73)-0.4735)&gt;D$140,0,IF((0.1284*LN('Indicator Data'!BA73)-0.4735)&lt;D$139,10,(D$140-(0.1284*LN('Indicator Data'!BA73)-0.4735))/(D$140-D$139)*10)),IF('Indicator Data'!O73&gt;D$140,0,IF('Indicator Data'!O73&lt;D$139,10,(D$140-'Indicator Data'!O73)/(D$140-D$139)*10))),1)</f>
        <v>10</v>
      </c>
      <c r="E71" s="12">
        <f>IF('Indicator Data'!P73="No data","x",ROUND(IF('Indicator Data'!P73&gt;E$140,10,IF('Indicator Data'!P73&lt;E$139,0,10-(E$140-'Indicator Data'!P73)/(E$140-E$139)*10)),1))</f>
        <v>7.8</v>
      </c>
      <c r="F71" s="52">
        <f t="shared" si="19"/>
        <v>9.1999999999999993</v>
      </c>
      <c r="G71" s="12">
        <f>IF('Indicator Data'!AG73="No data","x",ROUND(IF('Indicator Data'!AG73&gt;G$140,10,IF('Indicator Data'!AG73&lt;G$139,0,10-(G$140-'Indicator Data'!AG73)/(G$140-G$139)*10)),1))</f>
        <v>8.4</v>
      </c>
      <c r="H71" s="12">
        <f>IF('Indicator Data'!AH73="No data","x",ROUND(IF('Indicator Data'!AH73&gt;H$140,10,IF('Indicator Data'!AH73&lt;H$139,0,10-(H$140-'Indicator Data'!AH73)/(H$140-H$139)*10)),1))</f>
        <v>3.4</v>
      </c>
      <c r="I71" s="52">
        <f t="shared" si="20"/>
        <v>5.9</v>
      </c>
      <c r="J71" s="35">
        <f>SUM('Indicator Data'!R73,SUM('Indicator Data'!S73:T73)*1000000)</f>
        <v>6275567987.000001</v>
      </c>
      <c r="K71" s="35">
        <f>J71/'Indicator Data'!BD73</f>
        <v>35.171947074860917</v>
      </c>
      <c r="L71" s="12">
        <f t="shared" si="21"/>
        <v>0.7</v>
      </c>
      <c r="M71" s="12">
        <f>IF('Indicator Data'!U73="No data","x",ROUND(IF('Indicator Data'!U73&gt;M$140,10,IF('Indicator Data'!U73&lt;M$139,0,10-(M$140-'Indicator Data'!U73)/(M$140-M$139)*10)),1))</f>
        <v>0.3</v>
      </c>
      <c r="N71" s="125">
        <f>'Indicator Data'!Q73/'Indicator Data'!BD73*1000000</f>
        <v>118.0308564332891</v>
      </c>
      <c r="O71" s="12">
        <f t="shared" si="22"/>
        <v>10</v>
      </c>
      <c r="P71" s="52">
        <f t="shared" si="23"/>
        <v>3.7</v>
      </c>
      <c r="Q71" s="45">
        <f t="shared" si="24"/>
        <v>7</v>
      </c>
      <c r="R71" s="35">
        <f>IF(AND('Indicator Data'!AM73="No data",'Indicator Data'!AN73="No data"),0,SUM('Indicator Data'!AM73:AO73))</f>
        <v>1507522</v>
      </c>
      <c r="S71" s="12">
        <f t="shared" si="25"/>
        <v>10</v>
      </c>
      <c r="T71" s="41">
        <f>R71/'Indicator Data'!$BB73</f>
        <v>0.28581856293850944</v>
      </c>
      <c r="U71" s="12">
        <f t="shared" si="26"/>
        <v>10</v>
      </c>
      <c r="V71" s="13">
        <f t="shared" si="27"/>
        <v>10</v>
      </c>
      <c r="W71" s="12">
        <f>IF('Indicator Data'!AB73="No data","x",ROUND(IF('Indicator Data'!AB73&gt;W$140,10,IF('Indicator Data'!AB73&lt;W$139,0,10-(W$140-'Indicator Data'!AB73)/(W$140-W$139)*10)),1))</f>
        <v>4.8</v>
      </c>
      <c r="X71" s="12">
        <f>IF('Indicator Data'!AA73="No data","x",ROUND(IF('Indicator Data'!AA73&gt;X$140,10,IF('Indicator Data'!AA73&lt;X$139,0,10-(X$140-'Indicator Data'!AA73)/(X$140-X$139)*10)),1))</f>
        <v>6</v>
      </c>
      <c r="Y71" s="12">
        <f>IF('Indicator Data'!AF73="No data","x",ROUND(IF('Indicator Data'!AF73&gt;Y$140,10,IF('Indicator Data'!AF73&lt;Y$139,0,10-(Y$140-'Indicator Data'!AF73)/(Y$140-Y$139)*10)),1))</f>
        <v>10</v>
      </c>
      <c r="Z71" s="129">
        <f>IF('Indicator Data'!AC73="No data","x",'Indicator Data'!AC73/'Indicator Data'!$BB73*100000)</f>
        <v>1.3461241672515671</v>
      </c>
      <c r="AA71" s="127">
        <f t="shared" si="28"/>
        <v>5.8</v>
      </c>
      <c r="AB71" s="129">
        <f>IF('Indicator Data'!AD73="No data","x",'Indicator Data'!AD73/'Indicator Data'!$BB73*100000)</f>
        <v>12.589104888099165</v>
      </c>
      <c r="AC71" s="127">
        <f t="shared" si="29"/>
        <v>10</v>
      </c>
      <c r="AD71" s="52">
        <f t="shared" si="30"/>
        <v>7.3</v>
      </c>
      <c r="AE71" s="12">
        <f>IF('Indicator Data'!V73="No data","x",ROUND(IF('Indicator Data'!V73&gt;AE$140,10,IF('Indicator Data'!V73&lt;AE$139,0,10-(AE$140-'Indicator Data'!V73)/(AE$140-AE$139)*10)),1))</f>
        <v>8.8000000000000007</v>
      </c>
      <c r="AF71" s="12">
        <f>IF('Indicator Data'!W73="No data","x",ROUND(IF('Indicator Data'!W73&gt;AF$140,10,IF('Indicator Data'!W73&lt;AF$139,0,10-(AF$140-'Indicator Data'!W73)/(AF$140-AF$139)*10)),1))</f>
        <v>7.4</v>
      </c>
      <c r="AG71" s="52">
        <f t="shared" si="31"/>
        <v>8.1</v>
      </c>
      <c r="AH71" s="12">
        <f>IF('Indicator Data'!AP73="No data","x",ROUND(IF('Indicator Data'!AP73&gt;AH$140,10,IF('Indicator Data'!AP73&lt;AH$139,0,10-(AH$140-'Indicator Data'!AP73)/(AH$140-AH$139)*10)),1))</f>
        <v>6.3</v>
      </c>
      <c r="AI71" s="12">
        <f>IF('Indicator Data'!AQ73="No data","x",ROUND(IF('Indicator Data'!AQ73&gt;AI$140,10,IF('Indicator Data'!AQ73&lt;AI$139,0,10-(AI$140-'Indicator Data'!AQ73)/(AI$140-AI$139)*10)),1))</f>
        <v>3.6</v>
      </c>
      <c r="AJ71" s="52">
        <f t="shared" si="32"/>
        <v>5</v>
      </c>
      <c r="AK71" s="35">
        <f>'Indicator Data'!AK73+'Indicator Data'!AJ73*0.5+'Indicator Data'!AI73*0.25</f>
        <v>105.28732865962957</v>
      </c>
      <c r="AL71" s="42">
        <f>AK71/'Indicator Data'!BB73</f>
        <v>1.9961946142829001E-5</v>
      </c>
      <c r="AM71" s="52">
        <f t="shared" si="33"/>
        <v>0</v>
      </c>
      <c r="AN71" s="42">
        <f>IF('Indicator Data'!AL73="No data","x",'Indicator Data'!AL73/'Indicator Data'!BB73)</f>
        <v>0.69953635453790286</v>
      </c>
      <c r="AO71" s="12">
        <f t="shared" si="34"/>
        <v>10</v>
      </c>
      <c r="AP71" s="52">
        <f t="shared" si="35"/>
        <v>10</v>
      </c>
      <c r="AQ71" s="36">
        <f t="shared" si="36"/>
        <v>7.2</v>
      </c>
      <c r="AR71" s="55">
        <f t="shared" si="37"/>
        <v>9</v>
      </c>
      <c r="AT71" s="11"/>
      <c r="AU71" s="192">
        <v>7.2</v>
      </c>
    </row>
    <row r="72" spans="1:47" s="11" customFormat="1" x14ac:dyDescent="0.25">
      <c r="A72" s="11" t="s">
        <v>390</v>
      </c>
      <c r="B72" s="30" t="s">
        <v>14</v>
      </c>
      <c r="C72" s="30" t="s">
        <v>518</v>
      </c>
      <c r="D72" s="12">
        <f>ROUND(IF('Indicator Data'!O74="No data",IF((0.1284*LN('Indicator Data'!BA74)-0.4735)&gt;D$140,0,IF((0.1284*LN('Indicator Data'!BA74)-0.4735)&lt;D$139,10,(D$140-(0.1284*LN('Indicator Data'!BA74)-0.4735))/(D$140-D$139)*10)),IF('Indicator Data'!O74&gt;D$140,0,IF('Indicator Data'!O74&lt;D$139,10,(D$140-'Indicator Data'!O74)/(D$140-D$139)*10))),1)</f>
        <v>7.3</v>
      </c>
      <c r="E72" s="12">
        <f>IF('Indicator Data'!P74="No data","x",ROUND(IF('Indicator Data'!P74&gt;E$140,10,IF('Indicator Data'!P74&lt;E$139,0,10-(E$140-'Indicator Data'!P74)/(E$140-E$139)*10)),1))</f>
        <v>2.1</v>
      </c>
      <c r="F72" s="52">
        <f t="shared" si="19"/>
        <v>5.3</v>
      </c>
      <c r="G72" s="12">
        <f>IF('Indicator Data'!AG74="No data","x",ROUND(IF('Indicator Data'!AG74&gt;G$140,10,IF('Indicator Data'!AG74&lt;G$139,0,10-(G$140-'Indicator Data'!AG74)/(G$140-G$139)*10)),1))</f>
        <v>7.5</v>
      </c>
      <c r="H72" s="12">
        <f>IF('Indicator Data'!AH74="No data","x",ROUND(IF('Indicator Data'!AH74&gt;H$140,10,IF('Indicator Data'!AH74&lt;H$139,0,10-(H$140-'Indicator Data'!AH74)/(H$140-H$139)*10)),1))</f>
        <v>4.7</v>
      </c>
      <c r="I72" s="52">
        <f t="shared" si="20"/>
        <v>6.1</v>
      </c>
      <c r="J72" s="35">
        <f>SUM('Indicator Data'!R74,SUM('Indicator Data'!S74:T74)*1000000)</f>
        <v>6275567987.000001</v>
      </c>
      <c r="K72" s="35">
        <f>J72/'Indicator Data'!BD74</f>
        <v>35.171947074860917</v>
      </c>
      <c r="L72" s="12">
        <f t="shared" si="21"/>
        <v>0.7</v>
      </c>
      <c r="M72" s="12">
        <f>IF('Indicator Data'!U74="No data","x",ROUND(IF('Indicator Data'!U74&gt;M$140,10,IF('Indicator Data'!U74&lt;M$139,0,10-(M$140-'Indicator Data'!U74)/(M$140-M$139)*10)),1))</f>
        <v>0.3</v>
      </c>
      <c r="N72" s="125">
        <f>'Indicator Data'!Q74/'Indicator Data'!BD74*1000000</f>
        <v>118.0308564332891</v>
      </c>
      <c r="O72" s="12">
        <f t="shared" si="22"/>
        <v>10</v>
      </c>
      <c r="P72" s="52">
        <f t="shared" si="23"/>
        <v>3.7</v>
      </c>
      <c r="Q72" s="45">
        <f t="shared" si="24"/>
        <v>5.0999999999999996</v>
      </c>
      <c r="R72" s="35">
        <f>IF(AND('Indicator Data'!AM74="No data",'Indicator Data'!AN74="No data"),0,SUM('Indicator Data'!AM74:AO74))</f>
        <v>0</v>
      </c>
      <c r="S72" s="12">
        <f t="shared" si="25"/>
        <v>0</v>
      </c>
      <c r="T72" s="41">
        <f>R72/'Indicator Data'!$BB74</f>
        <v>0</v>
      </c>
      <c r="U72" s="12">
        <f t="shared" si="26"/>
        <v>0</v>
      </c>
      <c r="V72" s="13">
        <f t="shared" si="27"/>
        <v>0</v>
      </c>
      <c r="W72" s="12">
        <f>IF('Indicator Data'!AB74="No data","x",ROUND(IF('Indicator Data'!AB74&gt;W$140,10,IF('Indicator Data'!AB74&lt;W$139,0,10-(W$140-'Indicator Data'!AB74)/(W$140-W$139)*10)),1))</f>
        <v>8.8000000000000007</v>
      </c>
      <c r="X72" s="12">
        <f>IF('Indicator Data'!AA74="No data","x",ROUND(IF('Indicator Data'!AA74&gt;X$140,10,IF('Indicator Data'!AA74&lt;X$139,0,10-(X$140-'Indicator Data'!AA74)/(X$140-X$139)*10)),1))</f>
        <v>6</v>
      </c>
      <c r="Y72" s="12">
        <f>IF('Indicator Data'!AF74="No data","x",ROUND(IF('Indicator Data'!AF74&gt;Y$140,10,IF('Indicator Data'!AF74&lt;Y$139,0,10-(Y$140-'Indicator Data'!AF74)/(Y$140-Y$139)*10)),1))</f>
        <v>10</v>
      </c>
      <c r="Z72" s="129">
        <f>IF('Indicator Data'!AC74="No data","x",'Indicator Data'!AC74/'Indicator Data'!$BB74*100000)</f>
        <v>0.11074359618233602</v>
      </c>
      <c r="AA72" s="127">
        <f t="shared" si="28"/>
        <v>2.8</v>
      </c>
      <c r="AB72" s="129">
        <f>IF('Indicator Data'!AD74="No data","x",'Indicator Data'!AD74/'Indicator Data'!$BB74*100000)</f>
        <v>3.3499937845156644</v>
      </c>
      <c r="AC72" s="127">
        <f t="shared" si="29"/>
        <v>8.4</v>
      </c>
      <c r="AD72" s="52">
        <f t="shared" si="30"/>
        <v>7.2</v>
      </c>
      <c r="AE72" s="12">
        <f>IF('Indicator Data'!V74="No data","x",ROUND(IF('Indicator Data'!V74&gt;AE$140,10,IF('Indicator Data'!V74&lt;AE$139,0,10-(AE$140-'Indicator Data'!V74)/(AE$140-AE$139)*10)),1))</f>
        <v>7</v>
      </c>
      <c r="AF72" s="12">
        <f>IF('Indicator Data'!W74="No data","x",ROUND(IF('Indicator Data'!W74&gt;AF$140,10,IF('Indicator Data'!W74&lt;AF$139,0,10-(AF$140-'Indicator Data'!W74)/(AF$140-AF$139)*10)),1))</f>
        <v>2.8</v>
      </c>
      <c r="AG72" s="52">
        <f t="shared" si="31"/>
        <v>4.9000000000000004</v>
      </c>
      <c r="AH72" s="12">
        <f>IF('Indicator Data'!AP74="No data","x",ROUND(IF('Indicator Data'!AP74&gt;AH$140,10,IF('Indicator Data'!AP74&lt;AH$139,0,10-(AH$140-'Indicator Data'!AP74)/(AH$140-AH$139)*10)),1))</f>
        <v>2</v>
      </c>
      <c r="AI72" s="12">
        <f>IF('Indicator Data'!AQ74="No data","x",ROUND(IF('Indicator Data'!AQ74&gt;AI$140,10,IF('Indicator Data'!AQ74&lt;AI$139,0,10-(AI$140-'Indicator Data'!AQ74)/(AI$140-AI$139)*10)),1))</f>
        <v>0</v>
      </c>
      <c r="AJ72" s="52">
        <f t="shared" si="32"/>
        <v>1</v>
      </c>
      <c r="AK72" s="35">
        <f>'Indicator Data'!AK74+'Indicator Data'!AJ74*0.5+'Indicator Data'!AI74*0.25</f>
        <v>217.10149148475278</v>
      </c>
      <c r="AL72" s="42">
        <f>AK72/'Indicator Data'!BB74</f>
        <v>6.0106499758925802E-5</v>
      </c>
      <c r="AM72" s="52">
        <f t="shared" si="33"/>
        <v>0</v>
      </c>
      <c r="AN72" s="42" t="str">
        <f>IF('Indicator Data'!AL74="No data","x",'Indicator Data'!AL74/'Indicator Data'!BB74)</f>
        <v>x</v>
      </c>
      <c r="AO72" s="12" t="str">
        <f t="shared" si="34"/>
        <v>x</v>
      </c>
      <c r="AP72" s="52" t="str">
        <f t="shared" si="35"/>
        <v>x</v>
      </c>
      <c r="AQ72" s="36">
        <f t="shared" si="36"/>
        <v>3.9</v>
      </c>
      <c r="AR72" s="55">
        <f t="shared" si="37"/>
        <v>2.2000000000000002</v>
      </c>
      <c r="AU72" s="11">
        <v>3.6</v>
      </c>
    </row>
    <row r="73" spans="1:47" s="11" customFormat="1" x14ac:dyDescent="0.25">
      <c r="A73" s="11" t="s">
        <v>391</v>
      </c>
      <c r="B73" s="30" t="s">
        <v>14</v>
      </c>
      <c r="C73" s="30" t="s">
        <v>519</v>
      </c>
      <c r="D73" s="12">
        <f>ROUND(IF('Indicator Data'!O75="No data",IF((0.1284*LN('Indicator Data'!BA75)-0.4735)&gt;D$140,0,IF((0.1284*LN('Indicator Data'!BA75)-0.4735)&lt;D$139,10,(D$140-(0.1284*LN('Indicator Data'!BA75)-0.4735))/(D$140-D$139)*10)),IF('Indicator Data'!O75&gt;D$140,0,IF('Indicator Data'!O75&lt;D$139,10,(D$140-'Indicator Data'!O75)/(D$140-D$139)*10))),1)</f>
        <v>5.2</v>
      </c>
      <c r="E73" s="12">
        <f>IF('Indicator Data'!P75="No data","x",ROUND(IF('Indicator Data'!P75&gt;E$140,10,IF('Indicator Data'!P75&lt;E$139,0,10-(E$140-'Indicator Data'!P75)/(E$140-E$139)*10)),1))</f>
        <v>1.3</v>
      </c>
      <c r="F73" s="52">
        <f t="shared" si="19"/>
        <v>3.5</v>
      </c>
      <c r="G73" s="12">
        <f>IF('Indicator Data'!AG75="No data","x",ROUND(IF('Indicator Data'!AG75&gt;G$140,10,IF('Indicator Data'!AG75&lt;G$139,0,10-(G$140-'Indicator Data'!AG75)/(G$140-G$139)*10)),1))</f>
        <v>6.6</v>
      </c>
      <c r="H73" s="12">
        <f>IF('Indicator Data'!AH75="No data","x",ROUND(IF('Indicator Data'!AH75&gt;H$140,10,IF('Indicator Data'!AH75&lt;H$139,0,10-(H$140-'Indicator Data'!AH75)/(H$140-H$139)*10)),1))</f>
        <v>5.5</v>
      </c>
      <c r="I73" s="52">
        <f t="shared" si="20"/>
        <v>6.1</v>
      </c>
      <c r="J73" s="35">
        <f>SUM('Indicator Data'!R75,SUM('Indicator Data'!S75:T75)*1000000)</f>
        <v>6275567987.000001</v>
      </c>
      <c r="K73" s="35">
        <f>J73/'Indicator Data'!BD75</f>
        <v>35.171947074860917</v>
      </c>
      <c r="L73" s="12">
        <f t="shared" si="21"/>
        <v>0.7</v>
      </c>
      <c r="M73" s="12">
        <f>IF('Indicator Data'!U75="No data","x",ROUND(IF('Indicator Data'!U75&gt;M$140,10,IF('Indicator Data'!U75&lt;M$139,0,10-(M$140-'Indicator Data'!U75)/(M$140-M$139)*10)),1))</f>
        <v>0.3</v>
      </c>
      <c r="N73" s="125">
        <f>'Indicator Data'!Q75/'Indicator Data'!BD75*1000000</f>
        <v>118.0308564332891</v>
      </c>
      <c r="O73" s="12">
        <f t="shared" si="22"/>
        <v>10</v>
      </c>
      <c r="P73" s="52">
        <f t="shared" si="23"/>
        <v>3.7</v>
      </c>
      <c r="Q73" s="45">
        <f t="shared" si="24"/>
        <v>4.2</v>
      </c>
      <c r="R73" s="35">
        <f>IF(AND('Indicator Data'!AM75="No data",'Indicator Data'!AN75="No data"),0,SUM('Indicator Data'!AM75:AO75))</f>
        <v>0</v>
      </c>
      <c r="S73" s="12">
        <f t="shared" si="25"/>
        <v>0</v>
      </c>
      <c r="T73" s="41">
        <f>R73/'Indicator Data'!$BB75</f>
        <v>0</v>
      </c>
      <c r="U73" s="12">
        <f t="shared" si="26"/>
        <v>0</v>
      </c>
      <c r="V73" s="13">
        <f t="shared" si="27"/>
        <v>0</v>
      </c>
      <c r="W73" s="12">
        <f>IF('Indicator Data'!AB75="No data","x",ROUND(IF('Indicator Data'!AB75&gt;W$140,10,IF('Indicator Data'!AB75&lt;W$139,0,10-(W$140-'Indicator Data'!AB75)/(W$140-W$139)*10)),1))</f>
        <v>1.4</v>
      </c>
      <c r="X73" s="12">
        <f>IF('Indicator Data'!AA75="No data","x",ROUND(IF('Indicator Data'!AA75&gt;X$140,10,IF('Indicator Data'!AA75&lt;X$139,0,10-(X$140-'Indicator Data'!AA75)/(X$140-X$139)*10)),1))</f>
        <v>6</v>
      </c>
      <c r="Y73" s="12">
        <f>IF('Indicator Data'!AF75="No data","x",ROUND(IF('Indicator Data'!AF75&gt;Y$140,10,IF('Indicator Data'!AF75&lt;Y$139,0,10-(Y$140-'Indicator Data'!AF75)/(Y$140-Y$139)*10)),1))</f>
        <v>10</v>
      </c>
      <c r="Z73" s="129">
        <f>IF('Indicator Data'!AC75="No data","x",'Indicator Data'!AC75/'Indicator Data'!$BB75*100000)</f>
        <v>0</v>
      </c>
      <c r="AA73" s="127">
        <f t="shared" si="28"/>
        <v>0</v>
      </c>
      <c r="AB73" s="129">
        <f>IF('Indicator Data'!AD75="No data","x",'Indicator Data'!AD75/'Indicator Data'!$BB75*100000)</f>
        <v>1.8770515738303404</v>
      </c>
      <c r="AC73" s="127">
        <f t="shared" si="29"/>
        <v>7.6</v>
      </c>
      <c r="AD73" s="52">
        <f t="shared" si="30"/>
        <v>5</v>
      </c>
      <c r="AE73" s="12">
        <f>IF('Indicator Data'!V75="No data","x",ROUND(IF('Indicator Data'!V75&gt;AE$140,10,IF('Indicator Data'!V75&lt;AE$139,0,10-(AE$140-'Indicator Data'!V75)/(AE$140-AE$139)*10)),1))</f>
        <v>7</v>
      </c>
      <c r="AF73" s="12">
        <f>IF('Indicator Data'!W75="No data","x",ROUND(IF('Indicator Data'!W75&gt;AF$140,10,IF('Indicator Data'!W75&lt;AF$139,0,10-(AF$140-'Indicator Data'!W75)/(AF$140-AF$139)*10)),1))</f>
        <v>2.2000000000000002</v>
      </c>
      <c r="AG73" s="52">
        <f t="shared" si="31"/>
        <v>4.5999999999999996</v>
      </c>
      <c r="AH73" s="12">
        <f>IF('Indicator Data'!AP75="No data","x",ROUND(IF('Indicator Data'!AP75&gt;AH$140,10,IF('Indicator Data'!AP75&lt;AH$139,0,10-(AH$140-'Indicator Data'!AP75)/(AH$140-AH$139)*10)),1))</f>
        <v>2.1</v>
      </c>
      <c r="AI73" s="12">
        <f>IF('Indicator Data'!AQ75="No data","x",ROUND(IF('Indicator Data'!AQ75&gt;AI$140,10,IF('Indicator Data'!AQ75&lt;AI$139,0,10-(AI$140-'Indicator Data'!AQ75)/(AI$140-AI$139)*10)),1))</f>
        <v>0</v>
      </c>
      <c r="AJ73" s="52">
        <f t="shared" si="32"/>
        <v>1.1000000000000001</v>
      </c>
      <c r="AK73" s="35">
        <f>'Indicator Data'!AK75+'Indicator Data'!AJ75*0.5+'Indicator Data'!AI75*0.25</f>
        <v>3220.957982596502</v>
      </c>
      <c r="AL73" s="42">
        <f>AK73/'Indicator Data'!BB75</f>
        <v>6.2328909798702709E-4</v>
      </c>
      <c r="AM73" s="52">
        <f t="shared" si="33"/>
        <v>0.1</v>
      </c>
      <c r="AN73" s="42" t="str">
        <f>IF('Indicator Data'!AL75="No data","x",'Indicator Data'!AL75/'Indicator Data'!BB75)</f>
        <v>x</v>
      </c>
      <c r="AO73" s="12" t="str">
        <f t="shared" si="34"/>
        <v>x</v>
      </c>
      <c r="AP73" s="52" t="str">
        <f t="shared" si="35"/>
        <v>x</v>
      </c>
      <c r="AQ73" s="36">
        <f t="shared" si="36"/>
        <v>3</v>
      </c>
      <c r="AR73" s="55">
        <f t="shared" si="37"/>
        <v>1.6</v>
      </c>
      <c r="AU73" s="11">
        <v>3</v>
      </c>
    </row>
    <row r="74" spans="1:47" s="11" customFormat="1" x14ac:dyDescent="0.25">
      <c r="A74" s="11" t="s">
        <v>392</v>
      </c>
      <c r="B74" s="30" t="s">
        <v>14</v>
      </c>
      <c r="C74" s="30" t="s">
        <v>520</v>
      </c>
      <c r="D74" s="12">
        <f>ROUND(IF('Indicator Data'!O76="No data",IF((0.1284*LN('Indicator Data'!BA76)-0.4735)&gt;D$140,0,IF((0.1284*LN('Indicator Data'!BA76)-0.4735)&lt;D$139,10,(D$140-(0.1284*LN('Indicator Data'!BA76)-0.4735))/(D$140-D$139)*10)),IF('Indicator Data'!O76&gt;D$140,0,IF('Indicator Data'!O76&lt;D$139,10,(D$140-'Indicator Data'!O76)/(D$140-D$139)*10))),1)</f>
        <v>9.3000000000000007</v>
      </c>
      <c r="E74" s="12">
        <f>IF('Indicator Data'!P76="No data","x",ROUND(IF('Indicator Data'!P76&gt;E$140,10,IF('Indicator Data'!P76&lt;E$139,0,10-(E$140-'Indicator Data'!P76)/(E$140-E$139)*10)),1))</f>
        <v>4.8</v>
      </c>
      <c r="F74" s="52">
        <f t="shared" si="19"/>
        <v>7.7</v>
      </c>
      <c r="G74" s="12">
        <f>IF('Indicator Data'!AG76="No data","x",ROUND(IF('Indicator Data'!AG76&gt;G$140,10,IF('Indicator Data'!AG76&lt;G$139,0,10-(G$140-'Indicator Data'!AG76)/(G$140-G$139)*10)),1))</f>
        <v>5.2</v>
      </c>
      <c r="H74" s="12">
        <f>IF('Indicator Data'!AH76="No data","x",ROUND(IF('Indicator Data'!AH76&gt;H$140,10,IF('Indicator Data'!AH76&lt;H$139,0,10-(H$140-'Indicator Data'!AH76)/(H$140-H$139)*10)),1))</f>
        <v>4.4000000000000004</v>
      </c>
      <c r="I74" s="52">
        <f t="shared" si="20"/>
        <v>4.8</v>
      </c>
      <c r="J74" s="35">
        <f>SUM('Indicator Data'!R76,SUM('Indicator Data'!S76:T76)*1000000)</f>
        <v>6275567987.000001</v>
      </c>
      <c r="K74" s="35">
        <f>J74/'Indicator Data'!BD76</f>
        <v>35.171947074860917</v>
      </c>
      <c r="L74" s="12">
        <f t="shared" si="21"/>
        <v>0.7</v>
      </c>
      <c r="M74" s="12">
        <f>IF('Indicator Data'!U76="No data","x",ROUND(IF('Indicator Data'!U76&gt;M$140,10,IF('Indicator Data'!U76&lt;M$139,0,10-(M$140-'Indicator Data'!U76)/(M$140-M$139)*10)),1))</f>
        <v>0.3</v>
      </c>
      <c r="N74" s="125">
        <f>'Indicator Data'!Q76/'Indicator Data'!BD76*1000000</f>
        <v>118.0308564332891</v>
      </c>
      <c r="O74" s="12">
        <f t="shared" si="22"/>
        <v>10</v>
      </c>
      <c r="P74" s="52">
        <f t="shared" si="23"/>
        <v>3.7</v>
      </c>
      <c r="Q74" s="45">
        <f t="shared" si="24"/>
        <v>6</v>
      </c>
      <c r="R74" s="35">
        <f>IF(AND('Indicator Data'!AM76="No data",'Indicator Data'!AN76="No data"),0,SUM('Indicator Data'!AM76:AO76))</f>
        <v>0</v>
      </c>
      <c r="S74" s="12">
        <f t="shared" si="25"/>
        <v>0</v>
      </c>
      <c r="T74" s="41">
        <f>R74/'Indicator Data'!$BB76</f>
        <v>0</v>
      </c>
      <c r="U74" s="12">
        <f t="shared" si="26"/>
        <v>0</v>
      </c>
      <c r="V74" s="13">
        <f t="shared" si="27"/>
        <v>0</v>
      </c>
      <c r="W74" s="12">
        <f>IF('Indicator Data'!AB76="No data","x",ROUND(IF('Indicator Data'!AB76&gt;W$140,10,IF('Indicator Data'!AB76&lt;W$139,0,10-(W$140-'Indicator Data'!AB76)/(W$140-W$139)*10)),1))</f>
        <v>1.8</v>
      </c>
      <c r="X74" s="12">
        <f>IF('Indicator Data'!AA76="No data","x",ROUND(IF('Indicator Data'!AA76&gt;X$140,10,IF('Indicator Data'!AA76&lt;X$139,0,10-(X$140-'Indicator Data'!AA76)/(X$140-X$139)*10)),1))</f>
        <v>6</v>
      </c>
      <c r="Y74" s="12">
        <f>IF('Indicator Data'!AF76="No data","x",ROUND(IF('Indicator Data'!AF76&gt;Y$140,10,IF('Indicator Data'!AF76&lt;Y$139,0,10-(Y$140-'Indicator Data'!AF76)/(Y$140-Y$139)*10)),1))</f>
        <v>10</v>
      </c>
      <c r="Z74" s="129">
        <f>IF('Indicator Data'!AC76="No data","x",'Indicator Data'!AC76/'Indicator Data'!$BB76*100000)</f>
        <v>0.11012977325380983</v>
      </c>
      <c r="AA74" s="127">
        <f t="shared" si="28"/>
        <v>2.8</v>
      </c>
      <c r="AB74" s="129">
        <f>IF('Indicator Data'!AD76="No data","x",'Indicator Data'!AD76/'Indicator Data'!$BB76*100000)</f>
        <v>4.6988703254958866</v>
      </c>
      <c r="AC74" s="127">
        <f t="shared" si="29"/>
        <v>8.9</v>
      </c>
      <c r="AD74" s="52">
        <f t="shared" si="30"/>
        <v>5.9</v>
      </c>
      <c r="AE74" s="12">
        <f>IF('Indicator Data'!V76="No data","x",ROUND(IF('Indicator Data'!V76&gt;AE$140,10,IF('Indicator Data'!V76&lt;AE$139,0,10-(AE$140-'Indicator Data'!V76)/(AE$140-AE$139)*10)),1))</f>
        <v>10</v>
      </c>
      <c r="AF74" s="12">
        <f>IF('Indicator Data'!W76="No data","x",ROUND(IF('Indicator Data'!W76&gt;AF$140,10,IF('Indicator Data'!W76&lt;AF$139,0,10-(AF$140-'Indicator Data'!W76)/(AF$140-AF$139)*10)),1))</f>
        <v>2.6</v>
      </c>
      <c r="AG74" s="52">
        <f t="shared" si="31"/>
        <v>6.3</v>
      </c>
      <c r="AH74" s="12">
        <f>IF('Indicator Data'!AP76="No data","x",ROUND(IF('Indicator Data'!AP76&gt;AH$140,10,IF('Indicator Data'!AP76&lt;AH$139,0,10-(AH$140-'Indicator Data'!AP76)/(AH$140-AH$139)*10)),1))</f>
        <v>0.6</v>
      </c>
      <c r="AI74" s="12">
        <f>IF('Indicator Data'!AQ76="No data","x",ROUND(IF('Indicator Data'!AQ76&gt;AI$140,10,IF('Indicator Data'!AQ76&lt;AI$139,0,10-(AI$140-'Indicator Data'!AQ76)/(AI$140-AI$139)*10)),1))</f>
        <v>0</v>
      </c>
      <c r="AJ74" s="52">
        <f t="shared" si="32"/>
        <v>0.3</v>
      </c>
      <c r="AK74" s="35">
        <f>'Indicator Data'!AK76+'Indicator Data'!AJ76*0.5+'Indicator Data'!AI76*0.25</f>
        <v>107.46026532203143</v>
      </c>
      <c r="AL74" s="42">
        <f>AK74/'Indicator Data'!BB76</f>
        <v>3.944858217903189E-5</v>
      </c>
      <c r="AM74" s="52">
        <f t="shared" si="33"/>
        <v>0</v>
      </c>
      <c r="AN74" s="42" t="str">
        <f>IF('Indicator Data'!AL76="No data","x",'Indicator Data'!AL76/'Indicator Data'!BB76)</f>
        <v>x</v>
      </c>
      <c r="AO74" s="12" t="str">
        <f t="shared" si="34"/>
        <v>x</v>
      </c>
      <c r="AP74" s="52" t="str">
        <f t="shared" si="35"/>
        <v>x</v>
      </c>
      <c r="AQ74" s="36">
        <f t="shared" si="36"/>
        <v>3.7</v>
      </c>
      <c r="AR74" s="55">
        <f t="shared" si="37"/>
        <v>2</v>
      </c>
      <c r="AU74" s="11">
        <v>4.0999999999999996</v>
      </c>
    </row>
    <row r="75" spans="1:47" s="11" customFormat="1" x14ac:dyDescent="0.25">
      <c r="A75" s="11" t="s">
        <v>393</v>
      </c>
      <c r="B75" s="30" t="s">
        <v>14</v>
      </c>
      <c r="C75" s="30" t="s">
        <v>521</v>
      </c>
      <c r="D75" s="12">
        <f>ROUND(IF('Indicator Data'!O77="No data",IF((0.1284*LN('Indicator Data'!BA77)-0.4735)&gt;D$140,0,IF((0.1284*LN('Indicator Data'!BA77)-0.4735)&lt;D$139,10,(D$140-(0.1284*LN('Indicator Data'!BA77)-0.4735))/(D$140-D$139)*10)),IF('Indicator Data'!O77&gt;D$140,0,IF('Indicator Data'!O77&lt;D$139,10,(D$140-'Indicator Data'!O77)/(D$140-D$139)*10))),1)</f>
        <v>6.8</v>
      </c>
      <c r="E75" s="12">
        <f>IF('Indicator Data'!P77="No data","x",ROUND(IF('Indicator Data'!P77&gt;E$140,10,IF('Indicator Data'!P77&lt;E$139,0,10-(E$140-'Indicator Data'!P77)/(E$140-E$139)*10)),1))</f>
        <v>0.7</v>
      </c>
      <c r="F75" s="52">
        <f t="shared" si="19"/>
        <v>4.4000000000000004</v>
      </c>
      <c r="G75" s="12">
        <f>IF('Indicator Data'!AG77="No data","x",ROUND(IF('Indicator Data'!AG77&gt;G$140,10,IF('Indicator Data'!AG77&lt;G$139,0,10-(G$140-'Indicator Data'!AG77)/(G$140-G$139)*10)),1))</f>
        <v>6.5</v>
      </c>
      <c r="H75" s="12">
        <f>IF('Indicator Data'!AH77="No data","x",ROUND(IF('Indicator Data'!AH77&gt;H$140,10,IF('Indicator Data'!AH77&lt;H$139,0,10-(H$140-'Indicator Data'!AH77)/(H$140-H$139)*10)),1))</f>
        <v>4.2</v>
      </c>
      <c r="I75" s="52">
        <f t="shared" si="20"/>
        <v>5.4</v>
      </c>
      <c r="J75" s="35">
        <f>SUM('Indicator Data'!R77,SUM('Indicator Data'!S77:T77)*1000000)</f>
        <v>6275567987.000001</v>
      </c>
      <c r="K75" s="35">
        <f>J75/'Indicator Data'!BD77</f>
        <v>35.171947074860917</v>
      </c>
      <c r="L75" s="12">
        <f t="shared" si="21"/>
        <v>0.7</v>
      </c>
      <c r="M75" s="12">
        <f>IF('Indicator Data'!U77="No data","x",ROUND(IF('Indicator Data'!U77&gt;M$140,10,IF('Indicator Data'!U77&lt;M$139,0,10-(M$140-'Indicator Data'!U77)/(M$140-M$139)*10)),1))</f>
        <v>0.3</v>
      </c>
      <c r="N75" s="125">
        <f>'Indicator Data'!Q77/'Indicator Data'!BD77*1000000</f>
        <v>118.0308564332891</v>
      </c>
      <c r="O75" s="12">
        <f t="shared" si="22"/>
        <v>10</v>
      </c>
      <c r="P75" s="52">
        <f t="shared" si="23"/>
        <v>3.7</v>
      </c>
      <c r="Q75" s="45">
        <f t="shared" si="24"/>
        <v>4.5</v>
      </c>
      <c r="R75" s="35">
        <f>IF(AND('Indicator Data'!AM77="No data",'Indicator Data'!AN77="No data"),0,SUM('Indicator Data'!AM77:AO77))</f>
        <v>0</v>
      </c>
      <c r="S75" s="12">
        <f t="shared" si="25"/>
        <v>0</v>
      </c>
      <c r="T75" s="41">
        <f>R75/'Indicator Data'!$BB77</f>
        <v>0</v>
      </c>
      <c r="U75" s="12">
        <f t="shared" si="26"/>
        <v>0</v>
      </c>
      <c r="V75" s="13">
        <f t="shared" si="27"/>
        <v>0</v>
      </c>
      <c r="W75" s="12">
        <f>IF('Indicator Data'!AB77="No data","x",ROUND(IF('Indicator Data'!AB77&gt;W$140,10,IF('Indicator Data'!AB77&lt;W$139,0,10-(W$140-'Indicator Data'!AB77)/(W$140-W$139)*10)),1))</f>
        <v>1.6</v>
      </c>
      <c r="X75" s="12">
        <f>IF('Indicator Data'!AA77="No data","x",ROUND(IF('Indicator Data'!AA77&gt;X$140,10,IF('Indicator Data'!AA77&lt;X$139,0,10-(X$140-'Indicator Data'!AA77)/(X$140-X$139)*10)),1))</f>
        <v>6</v>
      </c>
      <c r="Y75" s="12">
        <f>IF('Indicator Data'!AF77="No data","x",ROUND(IF('Indicator Data'!AF77&gt;Y$140,10,IF('Indicator Data'!AF77&lt;Y$139,0,10-(Y$140-'Indicator Data'!AF77)/(Y$140-Y$139)*10)),1))</f>
        <v>10</v>
      </c>
      <c r="Z75" s="129">
        <f>IF('Indicator Data'!AC77="No data","x",'Indicator Data'!AC77/'Indicator Data'!$BB77*100000)</f>
        <v>0</v>
      </c>
      <c r="AA75" s="127">
        <f t="shared" si="28"/>
        <v>0</v>
      </c>
      <c r="AB75" s="129">
        <f>IF('Indicator Data'!AD77="No data","x",'Indicator Data'!AD77/'Indicator Data'!$BB77*100000)</f>
        <v>3.6832075586159614</v>
      </c>
      <c r="AC75" s="127">
        <f t="shared" si="29"/>
        <v>8.6</v>
      </c>
      <c r="AD75" s="52">
        <f t="shared" si="30"/>
        <v>5.2</v>
      </c>
      <c r="AE75" s="12">
        <f>IF('Indicator Data'!V77="No data","x",ROUND(IF('Indicator Data'!V77&gt;AE$140,10,IF('Indicator Data'!V77&lt;AE$139,0,10-(AE$140-'Indicator Data'!V77)/(AE$140-AE$139)*10)),1))</f>
        <v>7</v>
      </c>
      <c r="AF75" s="12">
        <f>IF('Indicator Data'!W77="No data","x",ROUND(IF('Indicator Data'!W77&gt;AF$140,10,IF('Indicator Data'!W77&lt;AF$139,0,10-(AF$140-'Indicator Data'!W77)/(AF$140-AF$139)*10)),1))</f>
        <v>2.5</v>
      </c>
      <c r="AG75" s="52">
        <f t="shared" si="31"/>
        <v>4.8</v>
      </c>
      <c r="AH75" s="12">
        <f>IF('Indicator Data'!AP77="No data","x",ROUND(IF('Indicator Data'!AP77&gt;AH$140,10,IF('Indicator Data'!AP77&lt;AH$139,0,10-(AH$140-'Indicator Data'!AP77)/(AH$140-AH$139)*10)),1))</f>
        <v>0.2</v>
      </c>
      <c r="AI75" s="12">
        <f>IF('Indicator Data'!AQ77="No data","x",ROUND(IF('Indicator Data'!AQ77&gt;AI$140,10,IF('Indicator Data'!AQ77&lt;AI$139,0,10-(AI$140-'Indicator Data'!AQ77)/(AI$140-AI$139)*10)),1))</f>
        <v>0</v>
      </c>
      <c r="AJ75" s="52">
        <f t="shared" si="32"/>
        <v>0.1</v>
      </c>
      <c r="AK75" s="35">
        <f>'Indicator Data'!AK77+'Indicator Data'!AJ77*0.5+'Indicator Data'!AI77*0.25</f>
        <v>0</v>
      </c>
      <c r="AL75" s="42">
        <f>AK75/'Indicator Data'!BB77</f>
        <v>0</v>
      </c>
      <c r="AM75" s="52">
        <f t="shared" si="33"/>
        <v>0</v>
      </c>
      <c r="AN75" s="42" t="str">
        <f>IF('Indicator Data'!AL77="No data","x",'Indicator Data'!AL77/'Indicator Data'!BB77)</f>
        <v>x</v>
      </c>
      <c r="AO75" s="12" t="str">
        <f t="shared" si="34"/>
        <v>x</v>
      </c>
      <c r="AP75" s="52" t="str">
        <f t="shared" si="35"/>
        <v>x</v>
      </c>
      <c r="AQ75" s="36">
        <f t="shared" si="36"/>
        <v>2.9</v>
      </c>
      <c r="AR75" s="55">
        <f t="shared" si="37"/>
        <v>1.6</v>
      </c>
      <c r="AU75" s="11">
        <v>2.9</v>
      </c>
    </row>
    <row r="76" spans="1:47" s="11" customFormat="1" x14ac:dyDescent="0.25">
      <c r="A76" s="11" t="s">
        <v>394</v>
      </c>
      <c r="B76" s="30" t="s">
        <v>14</v>
      </c>
      <c r="C76" s="30" t="s">
        <v>522</v>
      </c>
      <c r="D76" s="12">
        <f>ROUND(IF('Indicator Data'!O78="No data",IF((0.1284*LN('Indicator Data'!BA78)-0.4735)&gt;D$140,0,IF((0.1284*LN('Indicator Data'!BA78)-0.4735)&lt;D$139,10,(D$140-(0.1284*LN('Indicator Data'!BA78)-0.4735))/(D$140-D$139)*10)),IF('Indicator Data'!O78&gt;D$140,0,IF('Indicator Data'!O78&lt;D$139,10,(D$140-'Indicator Data'!O78)/(D$140-D$139)*10))),1)</f>
        <v>7.9</v>
      </c>
      <c r="E76" s="12">
        <f>IF('Indicator Data'!P78="No data","x",ROUND(IF('Indicator Data'!P78&gt;E$140,10,IF('Indicator Data'!P78&lt;E$139,0,10-(E$140-'Indicator Data'!P78)/(E$140-E$139)*10)),1))</f>
        <v>0</v>
      </c>
      <c r="F76" s="52">
        <f t="shared" si="19"/>
        <v>5.0999999999999996</v>
      </c>
      <c r="G76" s="12">
        <f>IF('Indicator Data'!AG78="No data","x",ROUND(IF('Indicator Data'!AG78&gt;G$140,10,IF('Indicator Data'!AG78&lt;G$139,0,10-(G$140-'Indicator Data'!AG78)/(G$140-G$139)*10)),1))</f>
        <v>5.8</v>
      </c>
      <c r="H76" s="12">
        <f>IF('Indicator Data'!AH78="No data","x",ROUND(IF('Indicator Data'!AH78&gt;H$140,10,IF('Indicator Data'!AH78&lt;H$139,0,10-(H$140-'Indicator Data'!AH78)/(H$140-H$139)*10)),1))</f>
        <v>5.8</v>
      </c>
      <c r="I76" s="52">
        <f t="shared" si="20"/>
        <v>5.8</v>
      </c>
      <c r="J76" s="35">
        <f>SUM('Indicator Data'!R78,SUM('Indicator Data'!S78:T78)*1000000)</f>
        <v>6275567987.000001</v>
      </c>
      <c r="K76" s="35">
        <f>J76/'Indicator Data'!BD78</f>
        <v>35.171947074860917</v>
      </c>
      <c r="L76" s="12">
        <f t="shared" si="21"/>
        <v>0.7</v>
      </c>
      <c r="M76" s="12">
        <f>IF('Indicator Data'!U78="No data","x",ROUND(IF('Indicator Data'!U78&gt;M$140,10,IF('Indicator Data'!U78&lt;M$139,0,10-(M$140-'Indicator Data'!U78)/(M$140-M$139)*10)),1))</f>
        <v>0.3</v>
      </c>
      <c r="N76" s="125">
        <f>'Indicator Data'!Q78/'Indicator Data'!BD78*1000000</f>
        <v>118.0308564332891</v>
      </c>
      <c r="O76" s="12">
        <f t="shared" si="22"/>
        <v>10</v>
      </c>
      <c r="P76" s="52">
        <f t="shared" si="23"/>
        <v>3.7</v>
      </c>
      <c r="Q76" s="45">
        <f t="shared" si="24"/>
        <v>4.9000000000000004</v>
      </c>
      <c r="R76" s="35">
        <f>IF(AND('Indicator Data'!AM78="No data",'Indicator Data'!AN78="No data"),0,SUM('Indicator Data'!AM78:AO78))</f>
        <v>0</v>
      </c>
      <c r="S76" s="12">
        <f t="shared" si="25"/>
        <v>0</v>
      </c>
      <c r="T76" s="41">
        <f>R76/'Indicator Data'!$BB78</f>
        <v>0</v>
      </c>
      <c r="U76" s="12">
        <f t="shared" si="26"/>
        <v>0</v>
      </c>
      <c r="V76" s="13">
        <f t="shared" si="27"/>
        <v>0</v>
      </c>
      <c r="W76" s="12">
        <f>IF('Indicator Data'!AB78="No data","x",ROUND(IF('Indicator Data'!AB78&gt;W$140,10,IF('Indicator Data'!AB78&lt;W$139,0,10-(W$140-'Indicator Data'!AB78)/(W$140-W$139)*10)),1))</f>
        <v>0.4</v>
      </c>
      <c r="X76" s="12">
        <f>IF('Indicator Data'!AA78="No data","x",ROUND(IF('Indicator Data'!AA78&gt;X$140,10,IF('Indicator Data'!AA78&lt;X$139,0,10-(X$140-'Indicator Data'!AA78)/(X$140-X$139)*10)),1))</f>
        <v>6</v>
      </c>
      <c r="Y76" s="12">
        <f>IF('Indicator Data'!AF78="No data","x",ROUND(IF('Indicator Data'!AF78&gt;Y$140,10,IF('Indicator Data'!AF78&lt;Y$139,0,10-(Y$140-'Indicator Data'!AF78)/(Y$140-Y$139)*10)),1))</f>
        <v>10</v>
      </c>
      <c r="Z76" s="129">
        <f>IF('Indicator Data'!AC78="No data","x",'Indicator Data'!AC78/'Indicator Data'!$BB78*100000)</f>
        <v>0</v>
      </c>
      <c r="AA76" s="127">
        <f t="shared" si="28"/>
        <v>0</v>
      </c>
      <c r="AB76" s="129">
        <f>IF('Indicator Data'!AD78="No data","x",'Indicator Data'!AD78/'Indicator Data'!$BB78*100000)</f>
        <v>7.9230715587595606</v>
      </c>
      <c r="AC76" s="127">
        <f t="shared" si="29"/>
        <v>9.6999999999999993</v>
      </c>
      <c r="AD76" s="52">
        <f t="shared" si="30"/>
        <v>5.2</v>
      </c>
      <c r="AE76" s="12">
        <f>IF('Indicator Data'!V78="No data","x",ROUND(IF('Indicator Data'!V78&gt;AE$140,10,IF('Indicator Data'!V78&lt;AE$139,0,10-(AE$140-'Indicator Data'!V78)/(AE$140-AE$139)*10)),1))</f>
        <v>6.9</v>
      </c>
      <c r="AF76" s="12">
        <f>IF('Indicator Data'!W78="No data","x",ROUND(IF('Indicator Data'!W78&gt;AF$140,10,IF('Indicator Data'!W78&lt;AF$139,0,10-(AF$140-'Indicator Data'!W78)/(AF$140-AF$139)*10)),1))</f>
        <v>2.2000000000000002</v>
      </c>
      <c r="AG76" s="52">
        <f t="shared" si="31"/>
        <v>4.5999999999999996</v>
      </c>
      <c r="AH76" s="12">
        <f>IF('Indicator Data'!AP78="No data","x",ROUND(IF('Indicator Data'!AP78&gt;AH$140,10,IF('Indicator Data'!AP78&lt;AH$139,0,10-(AH$140-'Indicator Data'!AP78)/(AH$140-AH$139)*10)),1))</f>
        <v>0</v>
      </c>
      <c r="AI76" s="12">
        <f>IF('Indicator Data'!AQ78="No data","x",ROUND(IF('Indicator Data'!AQ78&gt;AI$140,10,IF('Indicator Data'!AQ78&lt;AI$139,0,10-(AI$140-'Indicator Data'!AQ78)/(AI$140-AI$139)*10)),1))</f>
        <v>0</v>
      </c>
      <c r="AJ76" s="52">
        <f t="shared" si="32"/>
        <v>0</v>
      </c>
      <c r="AK76" s="35">
        <f>'Indicator Data'!AK78+'Indicator Data'!AJ78*0.5+'Indicator Data'!AI78*0.25</f>
        <v>0</v>
      </c>
      <c r="AL76" s="42">
        <f>AK76/'Indicator Data'!BB78</f>
        <v>0</v>
      </c>
      <c r="AM76" s="52">
        <f t="shared" si="33"/>
        <v>0</v>
      </c>
      <c r="AN76" s="42" t="str">
        <f>IF('Indicator Data'!AL78="No data","x",'Indicator Data'!AL78/'Indicator Data'!BB78)</f>
        <v>x</v>
      </c>
      <c r="AO76" s="12" t="str">
        <f t="shared" si="34"/>
        <v>x</v>
      </c>
      <c r="AP76" s="52" t="str">
        <f t="shared" si="35"/>
        <v>x</v>
      </c>
      <c r="AQ76" s="36">
        <f t="shared" si="36"/>
        <v>2.8</v>
      </c>
      <c r="AR76" s="55">
        <f t="shared" si="37"/>
        <v>1.5</v>
      </c>
      <c r="AU76" s="11">
        <v>2.8</v>
      </c>
    </row>
    <row r="77" spans="1:47" s="11" customFormat="1" x14ac:dyDescent="0.25">
      <c r="A77" s="11" t="s">
        <v>395</v>
      </c>
      <c r="B77" s="30" t="s">
        <v>14</v>
      </c>
      <c r="C77" s="30" t="s">
        <v>523</v>
      </c>
      <c r="D77" s="12">
        <f>ROUND(IF('Indicator Data'!O79="No data",IF((0.1284*LN('Indicator Data'!BA79)-0.4735)&gt;D$140,0,IF((0.1284*LN('Indicator Data'!BA79)-0.4735)&lt;D$139,10,(D$140-(0.1284*LN('Indicator Data'!BA79)-0.4735))/(D$140-D$139)*10)),IF('Indicator Data'!O79&gt;D$140,0,IF('Indicator Data'!O79&lt;D$139,10,(D$140-'Indicator Data'!O79)/(D$140-D$139)*10))),1)</f>
        <v>7.9</v>
      </c>
      <c r="E77" s="12">
        <f>IF('Indicator Data'!P79="No data","x",ROUND(IF('Indicator Data'!P79&gt;E$140,10,IF('Indicator Data'!P79&lt;E$139,0,10-(E$140-'Indicator Data'!P79)/(E$140-E$139)*10)),1))</f>
        <v>1.6</v>
      </c>
      <c r="F77" s="52">
        <f t="shared" si="19"/>
        <v>5.6</v>
      </c>
      <c r="G77" s="12">
        <f>IF('Indicator Data'!AG79="No data","x",ROUND(IF('Indicator Data'!AG79&gt;G$140,10,IF('Indicator Data'!AG79&lt;G$139,0,10-(G$140-'Indicator Data'!AG79)/(G$140-G$139)*10)),1))</f>
        <v>5.3</v>
      </c>
      <c r="H77" s="12">
        <f>IF('Indicator Data'!AH79="No data","x",ROUND(IF('Indicator Data'!AH79&gt;H$140,10,IF('Indicator Data'!AH79&lt;H$139,0,10-(H$140-'Indicator Data'!AH79)/(H$140-H$139)*10)),1))</f>
        <v>4.4000000000000004</v>
      </c>
      <c r="I77" s="52">
        <f t="shared" si="20"/>
        <v>4.9000000000000004</v>
      </c>
      <c r="J77" s="35">
        <f>SUM('Indicator Data'!R79,SUM('Indicator Data'!S79:T79)*1000000)</f>
        <v>6275567987.000001</v>
      </c>
      <c r="K77" s="35">
        <f>J77/'Indicator Data'!BD79</f>
        <v>35.171947074860917</v>
      </c>
      <c r="L77" s="12">
        <f t="shared" si="21"/>
        <v>0.7</v>
      </c>
      <c r="M77" s="12">
        <f>IF('Indicator Data'!U79="No data","x",ROUND(IF('Indicator Data'!U79&gt;M$140,10,IF('Indicator Data'!U79&lt;M$139,0,10-(M$140-'Indicator Data'!U79)/(M$140-M$139)*10)),1))</f>
        <v>0.3</v>
      </c>
      <c r="N77" s="125">
        <f>'Indicator Data'!Q79/'Indicator Data'!BD79*1000000</f>
        <v>118.0308564332891</v>
      </c>
      <c r="O77" s="12">
        <f t="shared" si="22"/>
        <v>10</v>
      </c>
      <c r="P77" s="52">
        <f t="shared" si="23"/>
        <v>3.7</v>
      </c>
      <c r="Q77" s="45">
        <f t="shared" si="24"/>
        <v>5</v>
      </c>
      <c r="R77" s="35">
        <f>IF(AND('Indicator Data'!AM79="No data",'Indicator Data'!AN79="No data"),0,SUM('Indicator Data'!AM79:AO79))</f>
        <v>0</v>
      </c>
      <c r="S77" s="12">
        <f t="shared" si="25"/>
        <v>0</v>
      </c>
      <c r="T77" s="41">
        <f>R77/'Indicator Data'!$BB79</f>
        <v>0</v>
      </c>
      <c r="U77" s="12">
        <f t="shared" si="26"/>
        <v>0</v>
      </c>
      <c r="V77" s="13">
        <f t="shared" si="27"/>
        <v>0</v>
      </c>
      <c r="W77" s="12">
        <f>IF('Indicator Data'!AB79="No data","x",ROUND(IF('Indicator Data'!AB79&gt;W$140,10,IF('Indicator Data'!AB79&lt;W$139,0,10-(W$140-'Indicator Data'!AB79)/(W$140-W$139)*10)),1))</f>
        <v>2.6</v>
      </c>
      <c r="X77" s="12">
        <f>IF('Indicator Data'!AA79="No data","x",ROUND(IF('Indicator Data'!AA79&gt;X$140,10,IF('Indicator Data'!AA79&lt;X$139,0,10-(X$140-'Indicator Data'!AA79)/(X$140-X$139)*10)),1))</f>
        <v>6</v>
      </c>
      <c r="Y77" s="12">
        <f>IF('Indicator Data'!AF79="No data","x",ROUND(IF('Indicator Data'!AF79&gt;Y$140,10,IF('Indicator Data'!AF79&lt;Y$139,0,10-(Y$140-'Indicator Data'!AF79)/(Y$140-Y$139)*10)),1))</f>
        <v>10</v>
      </c>
      <c r="Z77" s="129">
        <f>IF('Indicator Data'!AC79="No data","x",'Indicator Data'!AC79/'Indicator Data'!$BB79*100000)</f>
        <v>4.8147025609162182E-2</v>
      </c>
      <c r="AA77" s="127">
        <f t="shared" si="28"/>
        <v>1.8</v>
      </c>
      <c r="AB77" s="129">
        <f>IF('Indicator Data'!AD79="No data","x",'Indicator Data'!AD79/'Indicator Data'!$BB79*100000)</f>
        <v>3.4184388182505154</v>
      </c>
      <c r="AC77" s="127">
        <f t="shared" si="29"/>
        <v>8.4</v>
      </c>
      <c r="AD77" s="52">
        <f t="shared" si="30"/>
        <v>5.8</v>
      </c>
      <c r="AE77" s="12">
        <f>IF('Indicator Data'!V79="No data","x",ROUND(IF('Indicator Data'!V79&gt;AE$140,10,IF('Indicator Data'!V79&lt;AE$139,0,10-(AE$140-'Indicator Data'!V79)/(AE$140-AE$139)*10)),1))</f>
        <v>10</v>
      </c>
      <c r="AF77" s="12">
        <f>IF('Indicator Data'!W79="No data","x",ROUND(IF('Indicator Data'!W79&gt;AF$140,10,IF('Indicator Data'!W79&lt;AF$139,0,10-(AF$140-'Indicator Data'!W79)/(AF$140-AF$139)*10)),1))</f>
        <v>1</v>
      </c>
      <c r="AG77" s="52">
        <f t="shared" si="31"/>
        <v>5.5</v>
      </c>
      <c r="AH77" s="12">
        <f>IF('Indicator Data'!AP79="No data","x",ROUND(IF('Indicator Data'!AP79&gt;AH$140,10,IF('Indicator Data'!AP79&lt;AH$139,0,10-(AH$140-'Indicator Data'!AP79)/(AH$140-AH$139)*10)),1))</f>
        <v>0</v>
      </c>
      <c r="AI77" s="12">
        <f>IF('Indicator Data'!AQ79="No data","x",ROUND(IF('Indicator Data'!AQ79&gt;AI$140,10,IF('Indicator Data'!AQ79&lt;AI$139,0,10-(AI$140-'Indicator Data'!AQ79)/(AI$140-AI$139)*10)),1))</f>
        <v>0</v>
      </c>
      <c r="AJ77" s="52">
        <f t="shared" si="32"/>
        <v>0</v>
      </c>
      <c r="AK77" s="35">
        <f>'Indicator Data'!AK79+'Indicator Data'!AJ79*0.5+'Indicator Data'!AI79*0.25</f>
        <v>0</v>
      </c>
      <c r="AL77" s="42">
        <f>AK77/'Indicator Data'!BB79</f>
        <v>0</v>
      </c>
      <c r="AM77" s="52">
        <f t="shared" si="33"/>
        <v>0</v>
      </c>
      <c r="AN77" s="42" t="str">
        <f>IF('Indicator Data'!AL79="No data","x",'Indicator Data'!AL79/'Indicator Data'!BB79)</f>
        <v>x</v>
      </c>
      <c r="AO77" s="12" t="str">
        <f t="shared" si="34"/>
        <v>x</v>
      </c>
      <c r="AP77" s="52" t="str">
        <f t="shared" si="35"/>
        <v>x</v>
      </c>
      <c r="AQ77" s="36">
        <f t="shared" si="36"/>
        <v>3.3</v>
      </c>
      <c r="AR77" s="55">
        <f t="shared" si="37"/>
        <v>1.8</v>
      </c>
      <c r="AU77" s="11">
        <v>3.2</v>
      </c>
    </row>
    <row r="78" spans="1:47" s="11" customFormat="1" x14ac:dyDescent="0.25">
      <c r="A78" s="11" t="s">
        <v>396</v>
      </c>
      <c r="B78" s="30" t="s">
        <v>14</v>
      </c>
      <c r="C78" s="30" t="s">
        <v>524</v>
      </c>
      <c r="D78" s="12">
        <f>ROUND(IF('Indicator Data'!O80="No data",IF((0.1284*LN('Indicator Data'!BA80)-0.4735)&gt;D$140,0,IF((0.1284*LN('Indicator Data'!BA80)-0.4735)&lt;D$139,10,(D$140-(0.1284*LN('Indicator Data'!BA80)-0.4735))/(D$140-D$139)*10)),IF('Indicator Data'!O80&gt;D$140,0,IF('Indicator Data'!O80&lt;D$139,10,(D$140-'Indicator Data'!O80)/(D$140-D$139)*10))),1)</f>
        <v>6.8</v>
      </c>
      <c r="E78" s="12">
        <f>IF('Indicator Data'!P80="No data","x",ROUND(IF('Indicator Data'!P80&gt;E$140,10,IF('Indicator Data'!P80&lt;E$139,0,10-(E$140-'Indicator Data'!P80)/(E$140-E$139)*10)),1))</f>
        <v>1.3</v>
      </c>
      <c r="F78" s="52">
        <f t="shared" si="19"/>
        <v>4.5999999999999996</v>
      </c>
      <c r="G78" s="12">
        <f>IF('Indicator Data'!AG80="No data","x",ROUND(IF('Indicator Data'!AG80&gt;G$140,10,IF('Indicator Data'!AG80&lt;G$139,0,10-(G$140-'Indicator Data'!AG80)/(G$140-G$139)*10)),1))</f>
        <v>9.5</v>
      </c>
      <c r="H78" s="12">
        <f>IF('Indicator Data'!AH80="No data","x",ROUND(IF('Indicator Data'!AH80&gt;H$140,10,IF('Indicator Data'!AH80&lt;H$139,0,10-(H$140-'Indicator Data'!AH80)/(H$140-H$139)*10)),1))</f>
        <v>6.5</v>
      </c>
      <c r="I78" s="52">
        <f t="shared" si="20"/>
        <v>8</v>
      </c>
      <c r="J78" s="35">
        <f>SUM('Indicator Data'!R80,SUM('Indicator Data'!S80:T80)*1000000)</f>
        <v>6275567987.000001</v>
      </c>
      <c r="K78" s="35">
        <f>J78/'Indicator Data'!BD80</f>
        <v>35.171947074860917</v>
      </c>
      <c r="L78" s="12">
        <f t="shared" si="21"/>
        <v>0.7</v>
      </c>
      <c r="M78" s="12">
        <f>IF('Indicator Data'!U80="No data","x",ROUND(IF('Indicator Data'!U80&gt;M$140,10,IF('Indicator Data'!U80&lt;M$139,0,10-(M$140-'Indicator Data'!U80)/(M$140-M$139)*10)),1))</f>
        <v>0.3</v>
      </c>
      <c r="N78" s="125">
        <f>'Indicator Data'!Q80/'Indicator Data'!BD80*1000000</f>
        <v>118.0308564332891</v>
      </c>
      <c r="O78" s="12">
        <f t="shared" si="22"/>
        <v>10</v>
      </c>
      <c r="P78" s="52">
        <f t="shared" si="23"/>
        <v>3.7</v>
      </c>
      <c r="Q78" s="45">
        <f t="shared" si="24"/>
        <v>5.2</v>
      </c>
      <c r="R78" s="35">
        <f>IF(AND('Indicator Data'!AM80="No data",'Indicator Data'!AN80="No data"),0,SUM('Indicator Data'!AM80:AO80))</f>
        <v>0</v>
      </c>
      <c r="S78" s="12">
        <f t="shared" si="25"/>
        <v>0</v>
      </c>
      <c r="T78" s="41">
        <f>R78/'Indicator Data'!$BB80</f>
        <v>0</v>
      </c>
      <c r="U78" s="12">
        <f t="shared" si="26"/>
        <v>0</v>
      </c>
      <c r="V78" s="13">
        <f t="shared" si="27"/>
        <v>0</v>
      </c>
      <c r="W78" s="12">
        <f>IF('Indicator Data'!AB80="No data","x",ROUND(IF('Indicator Data'!AB80&gt;W$140,10,IF('Indicator Data'!AB80&lt;W$139,0,10-(W$140-'Indicator Data'!AB80)/(W$140-W$139)*10)),1))</f>
        <v>10</v>
      </c>
      <c r="X78" s="12">
        <f>IF('Indicator Data'!AA80="No data","x",ROUND(IF('Indicator Data'!AA80&gt;X$140,10,IF('Indicator Data'!AA80&lt;X$139,0,10-(X$140-'Indicator Data'!AA80)/(X$140-X$139)*10)),1))</f>
        <v>6</v>
      </c>
      <c r="Y78" s="12">
        <f>IF('Indicator Data'!AF80="No data","x",ROUND(IF('Indicator Data'!AF80&gt;Y$140,10,IF('Indicator Data'!AF80&lt;Y$139,0,10-(Y$140-'Indicator Data'!AF80)/(Y$140-Y$139)*10)),1))</f>
        <v>10</v>
      </c>
      <c r="Z78" s="129">
        <f>IF('Indicator Data'!AC80="No data","x",'Indicator Data'!AC80/'Indicator Data'!$BB80*100000)</f>
        <v>2.6613937095977787</v>
      </c>
      <c r="AA78" s="127">
        <f t="shared" si="28"/>
        <v>6.6</v>
      </c>
      <c r="AB78" s="129">
        <f>IF('Indicator Data'!AD80="No data","x",'Indicator Data'!AD80/'Indicator Data'!$BB80*100000)</f>
        <v>0.28312699038274236</v>
      </c>
      <c r="AC78" s="127">
        <f t="shared" si="29"/>
        <v>4.8</v>
      </c>
      <c r="AD78" s="52">
        <f t="shared" si="30"/>
        <v>7.5</v>
      </c>
      <c r="AE78" s="12">
        <f>IF('Indicator Data'!V80="No data","x",ROUND(IF('Indicator Data'!V80&gt;AE$140,10,IF('Indicator Data'!V80&lt;AE$139,0,10-(AE$140-'Indicator Data'!V80)/(AE$140-AE$139)*10)),1))</f>
        <v>7.7</v>
      </c>
      <c r="AF78" s="12">
        <f>IF('Indicator Data'!W80="No data","x",ROUND(IF('Indicator Data'!W80&gt;AF$140,10,IF('Indicator Data'!W80&lt;AF$139,0,10-(AF$140-'Indicator Data'!W80)/(AF$140-AF$139)*10)),1))</f>
        <v>2.1</v>
      </c>
      <c r="AG78" s="52">
        <f t="shared" si="31"/>
        <v>4.9000000000000004</v>
      </c>
      <c r="AH78" s="12">
        <f>IF('Indicator Data'!AP80="No data","x",ROUND(IF('Indicator Data'!AP80&gt;AH$140,10,IF('Indicator Data'!AP80&lt;AH$139,0,10-(AH$140-'Indicator Data'!AP80)/(AH$140-AH$139)*10)),1))</f>
        <v>0</v>
      </c>
      <c r="AI78" s="12">
        <f>IF('Indicator Data'!AQ80="No data","x",ROUND(IF('Indicator Data'!AQ80&gt;AI$140,10,IF('Indicator Data'!AQ80&lt;AI$139,0,10-(AI$140-'Indicator Data'!AQ80)/(AI$140-AI$139)*10)),1))</f>
        <v>0</v>
      </c>
      <c r="AJ78" s="52">
        <f t="shared" si="32"/>
        <v>0</v>
      </c>
      <c r="AK78" s="35">
        <f>'Indicator Data'!AK80+'Indicator Data'!AJ80*0.5+'Indicator Data'!AI80*0.25</f>
        <v>70.943928916416567</v>
      </c>
      <c r="AL78" s="42">
        <f>AK78/'Indicator Data'!BB80</f>
        <v>4.0172282160064466E-5</v>
      </c>
      <c r="AM78" s="52">
        <f t="shared" si="33"/>
        <v>0</v>
      </c>
      <c r="AN78" s="42" t="str">
        <f>IF('Indicator Data'!AL80="No data","x",'Indicator Data'!AL80/'Indicator Data'!BB80)</f>
        <v>x</v>
      </c>
      <c r="AO78" s="12" t="str">
        <f t="shared" si="34"/>
        <v>x</v>
      </c>
      <c r="AP78" s="52" t="str">
        <f t="shared" si="35"/>
        <v>x</v>
      </c>
      <c r="AQ78" s="36">
        <f t="shared" si="36"/>
        <v>3.9</v>
      </c>
      <c r="AR78" s="55">
        <f t="shared" si="37"/>
        <v>2.2000000000000002</v>
      </c>
      <c r="AU78" s="11">
        <v>3.7</v>
      </c>
    </row>
    <row r="79" spans="1:47" s="11" customFormat="1" x14ac:dyDescent="0.25">
      <c r="A79" s="11" t="s">
        <v>397</v>
      </c>
      <c r="B79" s="30" t="s">
        <v>14</v>
      </c>
      <c r="C79" s="30" t="s">
        <v>525</v>
      </c>
      <c r="D79" s="12">
        <f>ROUND(IF('Indicator Data'!O81="No data",IF((0.1284*LN('Indicator Data'!BA81)-0.4735)&gt;D$140,0,IF((0.1284*LN('Indicator Data'!BA81)-0.4735)&lt;D$139,10,(D$140-(0.1284*LN('Indicator Data'!BA81)-0.4735))/(D$140-D$139)*10)),IF('Indicator Data'!O81&gt;D$140,0,IF('Indicator Data'!O81&lt;D$139,10,(D$140-'Indicator Data'!O81)/(D$140-D$139)*10))),1)</f>
        <v>10</v>
      </c>
      <c r="E79" s="12">
        <f>IF('Indicator Data'!P81="No data","x",ROUND(IF('Indicator Data'!P81&gt;E$140,10,IF('Indicator Data'!P81&lt;E$139,0,10-(E$140-'Indicator Data'!P81)/(E$140-E$139)*10)),1))</f>
        <v>9.4</v>
      </c>
      <c r="F79" s="52">
        <f t="shared" si="19"/>
        <v>9.6999999999999993</v>
      </c>
      <c r="G79" s="12">
        <f>IF('Indicator Data'!AG81="No data","x",ROUND(IF('Indicator Data'!AG81&gt;G$140,10,IF('Indicator Data'!AG81&lt;G$139,0,10-(G$140-'Indicator Data'!AG81)/(G$140-G$139)*10)),1))</f>
        <v>8.6</v>
      </c>
      <c r="H79" s="12">
        <f>IF('Indicator Data'!AH81="No data","x",ROUND(IF('Indicator Data'!AH81&gt;H$140,10,IF('Indicator Data'!AH81&lt;H$139,0,10-(H$140-'Indicator Data'!AH81)/(H$140-H$139)*10)),1))</f>
        <v>4.3</v>
      </c>
      <c r="I79" s="52">
        <f t="shared" si="20"/>
        <v>6.5</v>
      </c>
      <c r="J79" s="35">
        <f>SUM('Indicator Data'!R81,SUM('Indicator Data'!S81:T81)*1000000)</f>
        <v>6275567987.000001</v>
      </c>
      <c r="K79" s="35">
        <f>J79/'Indicator Data'!BD81</f>
        <v>35.171947074860917</v>
      </c>
      <c r="L79" s="12">
        <f t="shared" si="21"/>
        <v>0.7</v>
      </c>
      <c r="M79" s="12">
        <f>IF('Indicator Data'!U81="No data","x",ROUND(IF('Indicator Data'!U81&gt;M$140,10,IF('Indicator Data'!U81&lt;M$139,0,10-(M$140-'Indicator Data'!U81)/(M$140-M$139)*10)),1))</f>
        <v>0.3</v>
      </c>
      <c r="N79" s="125">
        <f>'Indicator Data'!Q81/'Indicator Data'!BD81*1000000</f>
        <v>118.0308564332891</v>
      </c>
      <c r="O79" s="12">
        <f t="shared" si="22"/>
        <v>10</v>
      </c>
      <c r="P79" s="52">
        <f t="shared" si="23"/>
        <v>3.7</v>
      </c>
      <c r="Q79" s="45">
        <f t="shared" si="24"/>
        <v>7.4</v>
      </c>
      <c r="R79" s="35">
        <f>IF(AND('Indicator Data'!AM81="No data",'Indicator Data'!AN81="No data"),0,SUM('Indicator Data'!AM81:AO81))</f>
        <v>26063</v>
      </c>
      <c r="S79" s="12">
        <f t="shared" si="25"/>
        <v>4.7</v>
      </c>
      <c r="T79" s="41">
        <f>R79/'Indicator Data'!$BB81</f>
        <v>8.7917551869095504E-3</v>
      </c>
      <c r="U79" s="12">
        <f t="shared" si="26"/>
        <v>5.5</v>
      </c>
      <c r="V79" s="13">
        <f t="shared" si="27"/>
        <v>5.0999999999999996</v>
      </c>
      <c r="W79" s="12">
        <f>IF('Indicator Data'!AB81="No data","x",ROUND(IF('Indicator Data'!AB81&gt;W$140,10,IF('Indicator Data'!AB81&lt;W$139,0,10-(W$140-'Indicator Data'!AB81)/(W$140-W$139)*10)),1))</f>
        <v>6.8</v>
      </c>
      <c r="X79" s="12">
        <f>IF('Indicator Data'!AA81="No data","x",ROUND(IF('Indicator Data'!AA81&gt;X$140,10,IF('Indicator Data'!AA81&lt;X$139,0,10-(X$140-'Indicator Data'!AA81)/(X$140-X$139)*10)),1))</f>
        <v>6</v>
      </c>
      <c r="Y79" s="12">
        <f>IF('Indicator Data'!AF81="No data","x",ROUND(IF('Indicator Data'!AF81&gt;Y$140,10,IF('Indicator Data'!AF81&lt;Y$139,0,10-(Y$140-'Indicator Data'!AF81)/(Y$140-Y$139)*10)),1))</f>
        <v>10</v>
      </c>
      <c r="Z79" s="129">
        <f>IF('Indicator Data'!AC81="No data","x",'Indicator Data'!AC81/'Indicator Data'!$BB81*100000)</f>
        <v>0.1686635304245396</v>
      </c>
      <c r="AA79" s="127">
        <f t="shared" si="28"/>
        <v>3.3</v>
      </c>
      <c r="AB79" s="129">
        <f>IF('Indicator Data'!AD81="No data","x",'Indicator Data'!AD81/'Indicator Data'!$BB81*100000)</f>
        <v>10.693267828915809</v>
      </c>
      <c r="AC79" s="127">
        <f t="shared" si="29"/>
        <v>10</v>
      </c>
      <c r="AD79" s="52">
        <f t="shared" si="30"/>
        <v>7.2</v>
      </c>
      <c r="AE79" s="12">
        <f>IF('Indicator Data'!V81="No data","x",ROUND(IF('Indicator Data'!V81&gt;AE$140,10,IF('Indicator Data'!V81&lt;AE$139,0,10-(AE$140-'Indicator Data'!V81)/(AE$140-AE$139)*10)),1))</f>
        <v>10</v>
      </c>
      <c r="AF79" s="12">
        <f>IF('Indicator Data'!W81="No data","x",ROUND(IF('Indicator Data'!W81&gt;AF$140,10,IF('Indicator Data'!W81&lt;AF$139,0,10-(AF$140-'Indicator Data'!W81)/(AF$140-AF$139)*10)),1))</f>
        <v>5.2</v>
      </c>
      <c r="AG79" s="52">
        <f t="shared" si="31"/>
        <v>7.6</v>
      </c>
      <c r="AH79" s="12">
        <f>IF('Indicator Data'!AP81="No data","x",ROUND(IF('Indicator Data'!AP81&gt;AH$140,10,IF('Indicator Data'!AP81&lt;AH$139,0,10-(AH$140-'Indicator Data'!AP81)/(AH$140-AH$139)*10)),1))</f>
        <v>2.1</v>
      </c>
      <c r="AI79" s="12">
        <f>IF('Indicator Data'!AQ81="No data","x",ROUND(IF('Indicator Data'!AQ81&gt;AI$140,10,IF('Indicator Data'!AQ81&lt;AI$139,0,10-(AI$140-'Indicator Data'!AQ81)/(AI$140-AI$139)*10)),1))</f>
        <v>3.6</v>
      </c>
      <c r="AJ79" s="52">
        <f t="shared" si="32"/>
        <v>2.9</v>
      </c>
      <c r="AK79" s="35">
        <f>'Indicator Data'!AK81+'Indicator Data'!AJ81*0.5+'Indicator Data'!AI81*0.25</f>
        <v>1788.3215607067648</v>
      </c>
      <c r="AL79" s="42">
        <f>AK79/'Indicator Data'!BB81</f>
        <v>6.0324925592625115E-4</v>
      </c>
      <c r="AM79" s="52">
        <f t="shared" si="33"/>
        <v>0.1</v>
      </c>
      <c r="AN79" s="42">
        <f>IF('Indicator Data'!AL81="No data","x",'Indicator Data'!AL81/'Indicator Data'!BB81)</f>
        <v>9.6587734383275069E-3</v>
      </c>
      <c r="AO79" s="12">
        <f t="shared" si="34"/>
        <v>0.5</v>
      </c>
      <c r="AP79" s="52">
        <f t="shared" si="35"/>
        <v>0.5</v>
      </c>
      <c r="AQ79" s="36">
        <f t="shared" si="36"/>
        <v>4.4000000000000004</v>
      </c>
      <c r="AR79" s="55">
        <f t="shared" si="37"/>
        <v>4.8</v>
      </c>
      <c r="AU79" s="11">
        <v>4.8</v>
      </c>
    </row>
    <row r="80" spans="1:47" s="11" customFormat="1" x14ac:dyDescent="0.25">
      <c r="A80" s="11" t="s">
        <v>398</v>
      </c>
      <c r="B80" s="30" t="s">
        <v>14</v>
      </c>
      <c r="C80" s="30" t="s">
        <v>526</v>
      </c>
      <c r="D80" s="12">
        <f>ROUND(IF('Indicator Data'!O82="No data",IF((0.1284*LN('Indicator Data'!BA82)-0.4735)&gt;D$140,0,IF((0.1284*LN('Indicator Data'!BA82)-0.4735)&lt;D$139,10,(D$140-(0.1284*LN('Indicator Data'!BA82)-0.4735))/(D$140-D$139)*10)),IF('Indicator Data'!O82&gt;D$140,0,IF('Indicator Data'!O82&lt;D$139,10,(D$140-'Indicator Data'!O82)/(D$140-D$139)*10))),1)</f>
        <v>6.6</v>
      </c>
      <c r="E80" s="12">
        <f>IF('Indicator Data'!P82="No data","x",ROUND(IF('Indicator Data'!P82&gt;E$140,10,IF('Indicator Data'!P82&lt;E$139,0,10-(E$140-'Indicator Data'!P82)/(E$140-E$139)*10)),1))</f>
        <v>0.7</v>
      </c>
      <c r="F80" s="52">
        <f t="shared" si="19"/>
        <v>4.3</v>
      </c>
      <c r="G80" s="12">
        <f>IF('Indicator Data'!AG82="No data","x",ROUND(IF('Indicator Data'!AG82&gt;G$140,10,IF('Indicator Data'!AG82&lt;G$139,0,10-(G$140-'Indicator Data'!AG82)/(G$140-G$139)*10)),1))</f>
        <v>4.8</v>
      </c>
      <c r="H80" s="12">
        <f>IF('Indicator Data'!AH82="No data","x",ROUND(IF('Indicator Data'!AH82&gt;H$140,10,IF('Indicator Data'!AH82&lt;H$139,0,10-(H$140-'Indicator Data'!AH82)/(H$140-H$139)*10)),1))</f>
        <v>4.4000000000000004</v>
      </c>
      <c r="I80" s="52">
        <f t="shared" si="20"/>
        <v>4.5999999999999996</v>
      </c>
      <c r="J80" s="35">
        <f>SUM('Indicator Data'!R82,SUM('Indicator Data'!S82:T82)*1000000)</f>
        <v>6275567987.000001</v>
      </c>
      <c r="K80" s="35">
        <f>J80/'Indicator Data'!BD82</f>
        <v>35.171947074860917</v>
      </c>
      <c r="L80" s="12">
        <f t="shared" si="21"/>
        <v>0.7</v>
      </c>
      <c r="M80" s="12">
        <f>IF('Indicator Data'!U82="No data","x",ROUND(IF('Indicator Data'!U82&gt;M$140,10,IF('Indicator Data'!U82&lt;M$139,0,10-(M$140-'Indicator Data'!U82)/(M$140-M$139)*10)),1))</f>
        <v>0.3</v>
      </c>
      <c r="N80" s="125">
        <f>'Indicator Data'!Q82/'Indicator Data'!BD82*1000000</f>
        <v>118.0308564332891</v>
      </c>
      <c r="O80" s="12">
        <f t="shared" si="22"/>
        <v>10</v>
      </c>
      <c r="P80" s="52">
        <f t="shared" si="23"/>
        <v>3.7</v>
      </c>
      <c r="Q80" s="45">
        <f t="shared" si="24"/>
        <v>4.2</v>
      </c>
      <c r="R80" s="35">
        <f>IF(AND('Indicator Data'!AM82="No data",'Indicator Data'!AN82="No data"),0,SUM('Indicator Data'!AM82:AO82))</f>
        <v>0</v>
      </c>
      <c r="S80" s="12">
        <f t="shared" si="25"/>
        <v>0</v>
      </c>
      <c r="T80" s="41">
        <f>R80/'Indicator Data'!$BB82</f>
        <v>0</v>
      </c>
      <c r="U80" s="12">
        <f t="shared" si="26"/>
        <v>0</v>
      </c>
      <c r="V80" s="13">
        <f t="shared" si="27"/>
        <v>0</v>
      </c>
      <c r="W80" s="12">
        <f>IF('Indicator Data'!AB82="No data","x",ROUND(IF('Indicator Data'!AB82&gt;W$140,10,IF('Indicator Data'!AB82&lt;W$139,0,10-(W$140-'Indicator Data'!AB82)/(W$140-W$139)*10)),1))</f>
        <v>5</v>
      </c>
      <c r="X80" s="12">
        <f>IF('Indicator Data'!AA82="No data","x",ROUND(IF('Indicator Data'!AA82&gt;X$140,10,IF('Indicator Data'!AA82&lt;X$139,0,10-(X$140-'Indicator Data'!AA82)/(X$140-X$139)*10)),1))</f>
        <v>6</v>
      </c>
      <c r="Y80" s="12">
        <f>IF('Indicator Data'!AF82="No data","x",ROUND(IF('Indicator Data'!AF82&gt;Y$140,10,IF('Indicator Data'!AF82&lt;Y$139,0,10-(Y$140-'Indicator Data'!AF82)/(Y$140-Y$139)*10)),1))</f>
        <v>10</v>
      </c>
      <c r="Z80" s="129">
        <f>IF('Indicator Data'!AC82="No data","x",'Indicator Data'!AC82/'Indicator Data'!$BB82*100000)</f>
        <v>0</v>
      </c>
      <c r="AA80" s="127">
        <f t="shared" si="28"/>
        <v>0</v>
      </c>
      <c r="AB80" s="129">
        <f>IF('Indicator Data'!AD82="No data","x",'Indicator Data'!AD82/'Indicator Data'!$BB82*100000)</f>
        <v>4.9156323868897625</v>
      </c>
      <c r="AC80" s="127">
        <f t="shared" si="29"/>
        <v>9</v>
      </c>
      <c r="AD80" s="52">
        <f t="shared" si="30"/>
        <v>6</v>
      </c>
      <c r="AE80" s="12">
        <f>IF('Indicator Data'!V82="No data","x",ROUND(IF('Indicator Data'!V82&gt;AE$140,10,IF('Indicator Data'!V82&lt;AE$139,0,10-(AE$140-'Indicator Data'!V82)/(AE$140-AE$139)*10)),1))</f>
        <v>10</v>
      </c>
      <c r="AF80" s="12">
        <f>IF('Indicator Data'!W82="No data","x",ROUND(IF('Indicator Data'!W82&gt;AF$140,10,IF('Indicator Data'!W82&lt;AF$139,0,10-(AF$140-'Indicator Data'!W82)/(AF$140-AF$139)*10)),1))</f>
        <v>2.8</v>
      </c>
      <c r="AG80" s="52">
        <f t="shared" si="31"/>
        <v>6.4</v>
      </c>
      <c r="AH80" s="12">
        <f>IF('Indicator Data'!AP82="No data","x",ROUND(IF('Indicator Data'!AP82&gt;AH$140,10,IF('Indicator Data'!AP82&lt;AH$139,0,10-(AH$140-'Indicator Data'!AP82)/(AH$140-AH$139)*10)),1))</f>
        <v>0.3</v>
      </c>
      <c r="AI80" s="12">
        <f>IF('Indicator Data'!AQ82="No data","x",ROUND(IF('Indicator Data'!AQ82&gt;AI$140,10,IF('Indicator Data'!AQ82&lt;AI$139,0,10-(AI$140-'Indicator Data'!AQ82)/(AI$140-AI$139)*10)),1))</f>
        <v>0</v>
      </c>
      <c r="AJ80" s="52">
        <f t="shared" si="32"/>
        <v>0.2</v>
      </c>
      <c r="AK80" s="35">
        <f>'Indicator Data'!AK82+'Indicator Data'!AJ82*0.5+'Indicator Data'!AI82*0.25</f>
        <v>0</v>
      </c>
      <c r="AL80" s="42">
        <f>AK80/'Indicator Data'!BB82</f>
        <v>0</v>
      </c>
      <c r="AM80" s="52">
        <f t="shared" si="33"/>
        <v>0</v>
      </c>
      <c r="AN80" s="42" t="str">
        <f>IF('Indicator Data'!AL82="No data","x",'Indicator Data'!AL82/'Indicator Data'!BB82)</f>
        <v>x</v>
      </c>
      <c r="AO80" s="12" t="str">
        <f t="shared" si="34"/>
        <v>x</v>
      </c>
      <c r="AP80" s="52" t="str">
        <f t="shared" si="35"/>
        <v>x</v>
      </c>
      <c r="AQ80" s="36">
        <f t="shared" si="36"/>
        <v>3.8</v>
      </c>
      <c r="AR80" s="55">
        <f t="shared" si="37"/>
        <v>2.1</v>
      </c>
      <c r="AU80" s="11">
        <v>3.7</v>
      </c>
    </row>
    <row r="81" spans="1:47" s="11" customFormat="1" x14ac:dyDescent="0.25">
      <c r="A81" s="11" t="s">
        <v>399</v>
      </c>
      <c r="B81" s="30" t="s">
        <v>14</v>
      </c>
      <c r="C81" s="30" t="s">
        <v>527</v>
      </c>
      <c r="D81" s="12">
        <f>ROUND(IF('Indicator Data'!O83="No data",IF((0.1284*LN('Indicator Data'!BA83)-0.4735)&gt;D$140,0,IF((0.1284*LN('Indicator Data'!BA83)-0.4735)&lt;D$139,10,(D$140-(0.1284*LN('Indicator Data'!BA83)-0.4735))/(D$140-D$139)*10)),IF('Indicator Data'!O83&gt;D$140,0,IF('Indicator Data'!O83&lt;D$139,10,(D$140-'Indicator Data'!O83)/(D$140-D$139)*10))),1)</f>
        <v>10</v>
      </c>
      <c r="E81" s="12">
        <f>IF('Indicator Data'!P83="No data","x",ROUND(IF('Indicator Data'!P83&gt;E$140,10,IF('Indicator Data'!P83&lt;E$139,0,10-(E$140-'Indicator Data'!P83)/(E$140-E$139)*10)),1))</f>
        <v>10</v>
      </c>
      <c r="F81" s="52">
        <f t="shared" si="19"/>
        <v>10</v>
      </c>
      <c r="G81" s="12">
        <f>IF('Indicator Data'!AG83="No data","x",ROUND(IF('Indicator Data'!AG83&gt;G$140,10,IF('Indicator Data'!AG83&lt;G$139,0,10-(G$140-'Indicator Data'!AG83)/(G$140-G$139)*10)),1))</f>
        <v>10</v>
      </c>
      <c r="H81" s="12">
        <f>IF('Indicator Data'!AH83="No data","x",ROUND(IF('Indicator Data'!AH83&gt;H$140,10,IF('Indicator Data'!AH83&lt;H$139,0,10-(H$140-'Indicator Data'!AH83)/(H$140-H$139)*10)),1))</f>
        <v>3.7</v>
      </c>
      <c r="I81" s="52">
        <f t="shared" si="20"/>
        <v>6.9</v>
      </c>
      <c r="J81" s="35">
        <f>SUM('Indicator Data'!R83,SUM('Indicator Data'!S83:T83)*1000000)</f>
        <v>6275567987.000001</v>
      </c>
      <c r="K81" s="35">
        <f>J81/'Indicator Data'!BD83</f>
        <v>35.171947074860917</v>
      </c>
      <c r="L81" s="12">
        <f t="shared" si="21"/>
        <v>0.7</v>
      </c>
      <c r="M81" s="12">
        <f>IF('Indicator Data'!U83="No data","x",ROUND(IF('Indicator Data'!U83&gt;M$140,10,IF('Indicator Data'!U83&lt;M$139,0,10-(M$140-'Indicator Data'!U83)/(M$140-M$139)*10)),1))</f>
        <v>0.3</v>
      </c>
      <c r="N81" s="125">
        <f>'Indicator Data'!Q83/'Indicator Data'!BD83*1000000</f>
        <v>118.0308564332891</v>
      </c>
      <c r="O81" s="12">
        <f t="shared" si="22"/>
        <v>10</v>
      </c>
      <c r="P81" s="52">
        <f t="shared" si="23"/>
        <v>3.7</v>
      </c>
      <c r="Q81" s="45">
        <f t="shared" si="24"/>
        <v>7.7</v>
      </c>
      <c r="R81" s="35">
        <f>IF(AND('Indicator Data'!AM83="No data",'Indicator Data'!AN83="No data"),0,SUM('Indicator Data'!AM83:AO83))</f>
        <v>0</v>
      </c>
      <c r="S81" s="12">
        <f t="shared" si="25"/>
        <v>0</v>
      </c>
      <c r="T81" s="41">
        <f>R81/'Indicator Data'!$BB83</f>
        <v>0</v>
      </c>
      <c r="U81" s="12">
        <f t="shared" si="26"/>
        <v>0</v>
      </c>
      <c r="V81" s="13">
        <f t="shared" si="27"/>
        <v>0</v>
      </c>
      <c r="W81" s="12">
        <f>IF('Indicator Data'!AB83="No data","x",ROUND(IF('Indicator Data'!AB83&gt;W$140,10,IF('Indicator Data'!AB83&lt;W$139,0,10-(W$140-'Indicator Data'!AB83)/(W$140-W$139)*10)),1))</f>
        <v>4.2</v>
      </c>
      <c r="X81" s="12">
        <f>IF('Indicator Data'!AA83="No data","x",ROUND(IF('Indicator Data'!AA83&gt;X$140,10,IF('Indicator Data'!AA83&lt;X$139,0,10-(X$140-'Indicator Data'!AA83)/(X$140-X$139)*10)),1))</f>
        <v>6</v>
      </c>
      <c r="Y81" s="12">
        <f>IF('Indicator Data'!AF83="No data","x",ROUND(IF('Indicator Data'!AF83&gt;Y$140,10,IF('Indicator Data'!AF83&lt;Y$139,0,10-(Y$140-'Indicator Data'!AF83)/(Y$140-Y$139)*10)),1))</f>
        <v>10</v>
      </c>
      <c r="Z81" s="129">
        <f>IF('Indicator Data'!AC83="No data","x",'Indicator Data'!AC83/'Indicator Data'!$BB83*100000)</f>
        <v>1.0929345967900146</v>
      </c>
      <c r="AA81" s="127">
        <f t="shared" si="28"/>
        <v>5.5</v>
      </c>
      <c r="AB81" s="129">
        <f>IF('Indicator Data'!AD83="No data","x",'Indicator Data'!AD83/'Indicator Data'!$BB83*100000)</f>
        <v>0.52825172178184043</v>
      </c>
      <c r="AC81" s="127">
        <f t="shared" si="29"/>
        <v>5.7</v>
      </c>
      <c r="AD81" s="52">
        <f t="shared" si="30"/>
        <v>6.3</v>
      </c>
      <c r="AE81" s="12">
        <f>IF('Indicator Data'!V83="No data","x",ROUND(IF('Indicator Data'!V83&gt;AE$140,10,IF('Indicator Data'!V83&lt;AE$139,0,10-(AE$140-'Indicator Data'!V83)/(AE$140-AE$139)*10)),1))</f>
        <v>10</v>
      </c>
      <c r="AF81" s="12">
        <f>IF('Indicator Data'!W83="No data","x",ROUND(IF('Indicator Data'!W83&gt;AF$140,10,IF('Indicator Data'!W83&lt;AF$139,0,10-(AF$140-'Indicator Data'!W83)/(AF$140-AF$139)*10)),1))</f>
        <v>9</v>
      </c>
      <c r="AG81" s="52">
        <f t="shared" si="31"/>
        <v>9.5</v>
      </c>
      <c r="AH81" s="12">
        <f>IF('Indicator Data'!AP83="No data","x",ROUND(IF('Indicator Data'!AP83&gt;AH$140,10,IF('Indicator Data'!AP83&lt;AH$139,0,10-(AH$140-'Indicator Data'!AP83)/(AH$140-AH$139)*10)),1))</f>
        <v>6.9</v>
      </c>
      <c r="AI81" s="12">
        <f>IF('Indicator Data'!AQ83="No data","x",ROUND(IF('Indicator Data'!AQ83&gt;AI$140,10,IF('Indicator Data'!AQ83&lt;AI$139,0,10-(AI$140-'Indicator Data'!AQ83)/(AI$140-AI$139)*10)),1))</f>
        <v>4.5</v>
      </c>
      <c r="AJ81" s="52">
        <f t="shared" si="32"/>
        <v>5.7</v>
      </c>
      <c r="AK81" s="35">
        <f>'Indicator Data'!AK83+'Indicator Data'!AJ83*0.5+'Indicator Data'!AI83*0.25</f>
        <v>15312.183912120428</v>
      </c>
      <c r="AL81" s="42">
        <f>AK81/'Indicator Data'!BB83</f>
        <v>2.7892025916613147E-3</v>
      </c>
      <c r="AM81" s="52">
        <f t="shared" si="33"/>
        <v>0.3</v>
      </c>
      <c r="AN81" s="42">
        <f>IF('Indicator Data'!AL83="No data","x",'Indicator Data'!AL83/'Indicator Data'!BB83)</f>
        <v>2.1066678664659794E-2</v>
      </c>
      <c r="AO81" s="12">
        <f t="shared" si="34"/>
        <v>1.1000000000000001</v>
      </c>
      <c r="AP81" s="52">
        <f t="shared" si="35"/>
        <v>1.1000000000000001</v>
      </c>
      <c r="AQ81" s="36">
        <f t="shared" si="36"/>
        <v>5.7</v>
      </c>
      <c r="AR81" s="55">
        <f t="shared" si="37"/>
        <v>3.4</v>
      </c>
      <c r="AU81" s="11">
        <v>6.1</v>
      </c>
    </row>
    <row r="82" spans="1:47" s="11" customFormat="1" x14ac:dyDescent="0.25">
      <c r="A82" s="11" t="s">
        <v>400</v>
      </c>
      <c r="B82" s="30" t="s">
        <v>14</v>
      </c>
      <c r="C82" s="30" t="s">
        <v>528</v>
      </c>
      <c r="D82" s="12">
        <f>ROUND(IF('Indicator Data'!O84="No data",IF((0.1284*LN('Indicator Data'!BA84)-0.4735)&gt;D$140,0,IF((0.1284*LN('Indicator Data'!BA84)-0.4735)&lt;D$139,10,(D$140-(0.1284*LN('Indicator Data'!BA84)-0.4735))/(D$140-D$139)*10)),IF('Indicator Data'!O84&gt;D$140,0,IF('Indicator Data'!O84&lt;D$139,10,(D$140-'Indicator Data'!O84)/(D$140-D$139)*10))),1)</f>
        <v>7.8</v>
      </c>
      <c r="E82" s="12">
        <f>IF('Indicator Data'!P84="No data","x",ROUND(IF('Indicator Data'!P84&gt;E$140,10,IF('Indicator Data'!P84&lt;E$139,0,10-(E$140-'Indicator Data'!P84)/(E$140-E$139)*10)),1))</f>
        <v>5.8</v>
      </c>
      <c r="F82" s="52">
        <f t="shared" si="19"/>
        <v>6.9</v>
      </c>
      <c r="G82" s="12">
        <f>IF('Indicator Data'!AG84="No data","x",ROUND(IF('Indicator Data'!AG84&gt;G$140,10,IF('Indicator Data'!AG84&lt;G$139,0,10-(G$140-'Indicator Data'!AG84)/(G$140-G$139)*10)),1))</f>
        <v>7.7</v>
      </c>
      <c r="H82" s="12">
        <f>IF('Indicator Data'!AH84="No data","x",ROUND(IF('Indicator Data'!AH84&gt;H$140,10,IF('Indicator Data'!AH84&lt;H$139,0,10-(H$140-'Indicator Data'!AH84)/(H$140-H$139)*10)),1))</f>
        <v>3.8</v>
      </c>
      <c r="I82" s="52">
        <f t="shared" si="20"/>
        <v>5.8</v>
      </c>
      <c r="J82" s="35">
        <f>SUM('Indicator Data'!R84,SUM('Indicator Data'!S84:T84)*1000000)</f>
        <v>6275567987.000001</v>
      </c>
      <c r="K82" s="35">
        <f>J82/'Indicator Data'!BD84</f>
        <v>35.171947074860917</v>
      </c>
      <c r="L82" s="12">
        <f t="shared" si="21"/>
        <v>0.7</v>
      </c>
      <c r="M82" s="12">
        <f>IF('Indicator Data'!U84="No data","x",ROUND(IF('Indicator Data'!U84&gt;M$140,10,IF('Indicator Data'!U84&lt;M$139,0,10-(M$140-'Indicator Data'!U84)/(M$140-M$139)*10)),1))</f>
        <v>0.3</v>
      </c>
      <c r="N82" s="125">
        <f>'Indicator Data'!Q84/'Indicator Data'!BD84*1000000</f>
        <v>118.0308564332891</v>
      </c>
      <c r="O82" s="12">
        <f t="shared" si="22"/>
        <v>10</v>
      </c>
      <c r="P82" s="52">
        <f t="shared" si="23"/>
        <v>3.7</v>
      </c>
      <c r="Q82" s="45">
        <f t="shared" si="24"/>
        <v>5.8</v>
      </c>
      <c r="R82" s="35">
        <f>IF(AND('Indicator Data'!AM84="No data",'Indicator Data'!AN84="No data"),0,SUM('Indicator Data'!AM84:AO84))</f>
        <v>0</v>
      </c>
      <c r="S82" s="12">
        <f t="shared" si="25"/>
        <v>0</v>
      </c>
      <c r="T82" s="41">
        <f>R82/'Indicator Data'!$BB84</f>
        <v>0</v>
      </c>
      <c r="U82" s="12">
        <f t="shared" si="26"/>
        <v>0</v>
      </c>
      <c r="V82" s="13">
        <f t="shared" si="27"/>
        <v>0</v>
      </c>
      <c r="W82" s="12">
        <f>IF('Indicator Data'!AB84="No data","x",ROUND(IF('Indicator Data'!AB84&gt;W$140,10,IF('Indicator Data'!AB84&lt;W$139,0,10-(W$140-'Indicator Data'!AB84)/(W$140-W$139)*10)),1))</f>
        <v>10</v>
      </c>
      <c r="X82" s="12">
        <f>IF('Indicator Data'!AA84="No data","x",ROUND(IF('Indicator Data'!AA84&gt;X$140,10,IF('Indicator Data'!AA84&lt;X$139,0,10-(X$140-'Indicator Data'!AA84)/(X$140-X$139)*10)),1))</f>
        <v>6</v>
      </c>
      <c r="Y82" s="12">
        <f>IF('Indicator Data'!AF84="No data","x",ROUND(IF('Indicator Data'!AF84&gt;Y$140,10,IF('Indicator Data'!AF84&lt;Y$139,0,10-(Y$140-'Indicator Data'!AF84)/(Y$140-Y$139)*10)),1))</f>
        <v>10</v>
      </c>
      <c r="Z82" s="129">
        <f>IF('Indicator Data'!AC84="No data","x",'Indicator Data'!AC84/'Indicator Data'!$BB84*100000)</f>
        <v>0.10351677541103924</v>
      </c>
      <c r="AA82" s="127">
        <f t="shared" si="28"/>
        <v>2.7</v>
      </c>
      <c r="AB82" s="129">
        <f>IF('Indicator Data'!AD84="No data","x",'Indicator Data'!AD84/'Indicator Data'!$BB84*100000)</f>
        <v>0.12939596926379904</v>
      </c>
      <c r="AC82" s="127">
        <f t="shared" si="29"/>
        <v>3.7</v>
      </c>
      <c r="AD82" s="52">
        <f t="shared" si="30"/>
        <v>6.5</v>
      </c>
      <c r="AE82" s="12">
        <f>IF('Indicator Data'!V84="No data","x",ROUND(IF('Indicator Data'!V84&gt;AE$140,10,IF('Indicator Data'!V84&lt;AE$139,0,10-(AE$140-'Indicator Data'!V84)/(AE$140-AE$139)*10)),1))</f>
        <v>10</v>
      </c>
      <c r="AF82" s="12">
        <f>IF('Indicator Data'!W84="No data","x",ROUND(IF('Indicator Data'!W84&gt;AF$140,10,IF('Indicator Data'!W84&lt;AF$139,0,10-(AF$140-'Indicator Data'!W84)/(AF$140-AF$139)*10)),1))</f>
        <v>6.4</v>
      </c>
      <c r="AG82" s="52">
        <f t="shared" si="31"/>
        <v>8.1999999999999993</v>
      </c>
      <c r="AH82" s="12">
        <f>IF('Indicator Data'!AP84="No data","x",ROUND(IF('Indicator Data'!AP84&gt;AH$140,10,IF('Indicator Data'!AP84&lt;AH$139,0,10-(AH$140-'Indicator Data'!AP84)/(AH$140-AH$139)*10)),1))</f>
        <v>3.1</v>
      </c>
      <c r="AI82" s="12">
        <f>IF('Indicator Data'!AQ84="No data","x",ROUND(IF('Indicator Data'!AQ84&gt;AI$140,10,IF('Indicator Data'!AQ84&lt;AI$139,0,10-(AI$140-'Indicator Data'!AQ84)/(AI$140-AI$139)*10)),1))</f>
        <v>2.9</v>
      </c>
      <c r="AJ82" s="52">
        <f t="shared" si="32"/>
        <v>3</v>
      </c>
      <c r="AK82" s="35">
        <f>'Indicator Data'!AK84+'Indicator Data'!AJ84*0.5+'Indicator Data'!AI84*0.25</f>
        <v>4505.8507094635725</v>
      </c>
      <c r="AL82" s="42">
        <f>AK82/'Indicator Data'!BB84</f>
        <v>5.8303891990901552E-4</v>
      </c>
      <c r="AM82" s="52">
        <f t="shared" si="33"/>
        <v>0.1</v>
      </c>
      <c r="AN82" s="42">
        <f>IF('Indicator Data'!AL84="No data","x",'Indicator Data'!AL84/'Indicator Data'!BB84)</f>
        <v>6.6234300387049222E-2</v>
      </c>
      <c r="AO82" s="12">
        <f t="shared" si="34"/>
        <v>3.3</v>
      </c>
      <c r="AP82" s="52">
        <f t="shared" si="35"/>
        <v>3.3</v>
      </c>
      <c r="AQ82" s="36">
        <f t="shared" si="36"/>
        <v>4.9000000000000004</v>
      </c>
      <c r="AR82" s="55">
        <f t="shared" si="37"/>
        <v>2.8</v>
      </c>
      <c r="AU82" s="11">
        <v>5.4</v>
      </c>
    </row>
    <row r="83" spans="1:47" s="11" customFormat="1" x14ac:dyDescent="0.25">
      <c r="A83" s="11" t="s">
        <v>402</v>
      </c>
      <c r="B83" s="30" t="s">
        <v>14</v>
      </c>
      <c r="C83" s="30" t="s">
        <v>530</v>
      </c>
      <c r="D83" s="12">
        <f>ROUND(IF('Indicator Data'!O85="No data",IF((0.1284*LN('Indicator Data'!BA85)-0.4735)&gt;D$140,0,IF((0.1284*LN('Indicator Data'!BA85)-0.4735)&lt;D$139,10,(D$140-(0.1284*LN('Indicator Data'!BA85)-0.4735))/(D$140-D$139)*10)),IF('Indicator Data'!O85&gt;D$140,0,IF('Indicator Data'!O85&lt;D$139,10,(D$140-'Indicator Data'!O85)/(D$140-D$139)*10))),1)</f>
        <v>8.8000000000000007</v>
      </c>
      <c r="E83" s="12">
        <f>IF('Indicator Data'!P85="No data","x",ROUND(IF('Indicator Data'!P85&gt;E$140,10,IF('Indicator Data'!P85&lt;E$139,0,10-(E$140-'Indicator Data'!P85)/(E$140-E$139)*10)),1))</f>
        <v>8.5</v>
      </c>
      <c r="F83" s="52">
        <f t="shared" si="19"/>
        <v>8.6999999999999993</v>
      </c>
      <c r="G83" s="12">
        <f>IF('Indicator Data'!AG85="No data","x",ROUND(IF('Indicator Data'!AG85&gt;G$140,10,IF('Indicator Data'!AG85&lt;G$139,0,10-(G$140-'Indicator Data'!AG85)/(G$140-G$139)*10)),1))</f>
        <v>10</v>
      </c>
      <c r="H83" s="12">
        <f>IF('Indicator Data'!AH85="No data","x",ROUND(IF('Indicator Data'!AH85&gt;H$140,10,IF('Indicator Data'!AH85&lt;H$139,0,10-(H$140-'Indicator Data'!AH85)/(H$140-H$139)*10)),1))</f>
        <v>5.5</v>
      </c>
      <c r="I83" s="52">
        <f t="shared" si="20"/>
        <v>7.8</v>
      </c>
      <c r="J83" s="35">
        <f>SUM('Indicator Data'!R85,SUM('Indicator Data'!S85:T85)*1000000)</f>
        <v>6275567987.000001</v>
      </c>
      <c r="K83" s="35">
        <f>J83/'Indicator Data'!BD85</f>
        <v>35.171947074860917</v>
      </c>
      <c r="L83" s="12">
        <f t="shared" si="21"/>
        <v>0.7</v>
      </c>
      <c r="M83" s="12">
        <f>IF('Indicator Data'!U85="No data","x",ROUND(IF('Indicator Data'!U85&gt;M$140,10,IF('Indicator Data'!U85&lt;M$139,0,10-(M$140-'Indicator Data'!U85)/(M$140-M$139)*10)),1))</f>
        <v>0.3</v>
      </c>
      <c r="N83" s="125">
        <f>'Indicator Data'!Q85/'Indicator Data'!BD85*1000000</f>
        <v>118.0308564332891</v>
      </c>
      <c r="O83" s="12">
        <f t="shared" si="22"/>
        <v>10</v>
      </c>
      <c r="P83" s="52">
        <f t="shared" si="23"/>
        <v>3.7</v>
      </c>
      <c r="Q83" s="45">
        <f t="shared" si="24"/>
        <v>7.2</v>
      </c>
      <c r="R83" s="35">
        <f>IF(AND('Indicator Data'!AM85="No data",'Indicator Data'!AN85="No data"),0,SUM('Indicator Data'!AM85:AO85))</f>
        <v>0</v>
      </c>
      <c r="S83" s="12">
        <f t="shared" si="25"/>
        <v>0</v>
      </c>
      <c r="T83" s="41">
        <f>R83/'Indicator Data'!$BB85</f>
        <v>0</v>
      </c>
      <c r="U83" s="12">
        <f t="shared" si="26"/>
        <v>0</v>
      </c>
      <c r="V83" s="13">
        <f t="shared" si="27"/>
        <v>0</v>
      </c>
      <c r="W83" s="12">
        <f>IF('Indicator Data'!AB85="No data","x",ROUND(IF('Indicator Data'!AB85&gt;W$140,10,IF('Indicator Data'!AB85&lt;W$139,0,10-(W$140-'Indicator Data'!AB85)/(W$140-W$139)*10)),1))</f>
        <v>2.6</v>
      </c>
      <c r="X83" s="12">
        <f>IF('Indicator Data'!AA85="No data","x",ROUND(IF('Indicator Data'!AA85&gt;X$140,10,IF('Indicator Data'!AA85&lt;X$139,0,10-(X$140-'Indicator Data'!AA85)/(X$140-X$139)*10)),1))</f>
        <v>6</v>
      </c>
      <c r="Y83" s="12">
        <f>IF('Indicator Data'!AF85="No data","x",ROUND(IF('Indicator Data'!AF85&gt;Y$140,10,IF('Indicator Data'!AF85&lt;Y$139,0,10-(Y$140-'Indicator Data'!AF85)/(Y$140-Y$139)*10)),1))</f>
        <v>10</v>
      </c>
      <c r="Z83" s="129">
        <f>IF('Indicator Data'!AC85="No data","x",'Indicator Data'!AC85/'Indicator Data'!$BB85*100000)</f>
        <v>1.8737650278844302</v>
      </c>
      <c r="AA83" s="127">
        <f t="shared" si="28"/>
        <v>6.1</v>
      </c>
      <c r="AB83" s="129">
        <f>IF('Indicator Data'!AD85="No data","x",'Indicator Data'!AD85/'Indicator Data'!$BB85*100000)</f>
        <v>0.60257641865886957</v>
      </c>
      <c r="AC83" s="127">
        <f t="shared" si="29"/>
        <v>5.9</v>
      </c>
      <c r="AD83" s="52">
        <f t="shared" si="30"/>
        <v>6.1</v>
      </c>
      <c r="AE83" s="12">
        <f>IF('Indicator Data'!V85="No data","x",ROUND(IF('Indicator Data'!V85&gt;AE$140,10,IF('Indicator Data'!V85&lt;AE$139,0,10-(AE$140-'Indicator Data'!V85)/(AE$140-AE$139)*10)),1))</f>
        <v>10</v>
      </c>
      <c r="AF83" s="12">
        <f>IF('Indicator Data'!W85="No data","x",ROUND(IF('Indicator Data'!W85&gt;AF$140,10,IF('Indicator Data'!W85&lt;AF$139,0,10-(AF$140-'Indicator Data'!W85)/(AF$140-AF$139)*10)),1))</f>
        <v>6</v>
      </c>
      <c r="AG83" s="52">
        <f t="shared" si="31"/>
        <v>8</v>
      </c>
      <c r="AH83" s="12">
        <f>IF('Indicator Data'!AP85="No data","x",ROUND(IF('Indicator Data'!AP85&gt;AH$140,10,IF('Indicator Data'!AP85&lt;AH$139,0,10-(AH$140-'Indicator Data'!AP85)/(AH$140-AH$139)*10)),1))</f>
        <v>3.3</v>
      </c>
      <c r="AI83" s="12">
        <f>IF('Indicator Data'!AQ85="No data","x",ROUND(IF('Indicator Data'!AQ85&gt;AI$140,10,IF('Indicator Data'!AQ85&lt;AI$139,0,10-(AI$140-'Indicator Data'!AQ85)/(AI$140-AI$139)*10)),1))</f>
        <v>2.9</v>
      </c>
      <c r="AJ83" s="52">
        <f t="shared" si="32"/>
        <v>3.1</v>
      </c>
      <c r="AK83" s="35">
        <f>'Indicator Data'!AK85+'Indicator Data'!AJ85*0.5+'Indicator Data'!AI85*0.25</f>
        <v>7786.0785856821767</v>
      </c>
      <c r="AL83" s="42">
        <f>AK83/'Indicator Data'!BB85</f>
        <v>6.4269963692560031E-4</v>
      </c>
      <c r="AM83" s="52">
        <f t="shared" si="33"/>
        <v>0.1</v>
      </c>
      <c r="AN83" s="42">
        <f>IF('Indicator Data'!AL85="No data","x",'Indicator Data'!AL85/'Indicator Data'!BB85)</f>
        <v>7.1271696259222098E-2</v>
      </c>
      <c r="AO83" s="12">
        <f t="shared" si="34"/>
        <v>3.6</v>
      </c>
      <c r="AP83" s="52">
        <f t="shared" si="35"/>
        <v>3.6</v>
      </c>
      <c r="AQ83" s="36">
        <f t="shared" si="36"/>
        <v>4.8</v>
      </c>
      <c r="AR83" s="55">
        <f t="shared" si="37"/>
        <v>2.7</v>
      </c>
      <c r="AU83" s="11">
        <v>4.4000000000000004</v>
      </c>
    </row>
    <row r="84" spans="1:47" s="11" customFormat="1" x14ac:dyDescent="0.25">
      <c r="A84" s="11" t="s">
        <v>404</v>
      </c>
      <c r="B84" s="30" t="s">
        <v>14</v>
      </c>
      <c r="C84" s="30" t="s">
        <v>532</v>
      </c>
      <c r="D84" s="12">
        <f>ROUND(IF('Indicator Data'!O86="No data",IF((0.1284*LN('Indicator Data'!BA86)-0.4735)&gt;D$140,0,IF((0.1284*LN('Indicator Data'!BA86)-0.4735)&lt;D$139,10,(D$140-(0.1284*LN('Indicator Data'!BA86)-0.4735))/(D$140-D$139)*10)),IF('Indicator Data'!O86&gt;D$140,0,IF('Indicator Data'!O86&lt;D$139,10,(D$140-'Indicator Data'!O86)/(D$140-D$139)*10))),1)</f>
        <v>10</v>
      </c>
      <c r="E84" s="12">
        <f>IF('Indicator Data'!P86="No data","x",ROUND(IF('Indicator Data'!P86&gt;E$140,10,IF('Indicator Data'!P86&lt;E$139,0,10-(E$140-'Indicator Data'!P86)/(E$140-E$139)*10)),1))</f>
        <v>10</v>
      </c>
      <c r="F84" s="52">
        <f t="shared" si="19"/>
        <v>10</v>
      </c>
      <c r="G84" s="12">
        <f>IF('Indicator Data'!AG86="No data","x",ROUND(IF('Indicator Data'!AG86&gt;G$140,10,IF('Indicator Data'!AG86&lt;G$139,0,10-(G$140-'Indicator Data'!AG86)/(G$140-G$139)*10)),1))</f>
        <v>10</v>
      </c>
      <c r="H84" s="12">
        <f>IF('Indicator Data'!AH86="No data","x",ROUND(IF('Indicator Data'!AH86&gt;H$140,10,IF('Indicator Data'!AH86&lt;H$139,0,10-(H$140-'Indicator Data'!AH86)/(H$140-H$139)*10)),1))</f>
        <v>3.1</v>
      </c>
      <c r="I84" s="52">
        <f t="shared" si="20"/>
        <v>6.6</v>
      </c>
      <c r="J84" s="35">
        <f>SUM('Indicator Data'!R86,SUM('Indicator Data'!S86:T86)*1000000)</f>
        <v>6275567987.000001</v>
      </c>
      <c r="K84" s="35">
        <f>J84/'Indicator Data'!BD86</f>
        <v>35.171947074860917</v>
      </c>
      <c r="L84" s="12">
        <f t="shared" si="21"/>
        <v>0.7</v>
      </c>
      <c r="M84" s="12">
        <f>IF('Indicator Data'!U86="No data","x",ROUND(IF('Indicator Data'!U86&gt;M$140,10,IF('Indicator Data'!U86&lt;M$139,0,10-(M$140-'Indicator Data'!U86)/(M$140-M$139)*10)),1))</f>
        <v>0.3</v>
      </c>
      <c r="N84" s="125">
        <f>'Indicator Data'!Q86/'Indicator Data'!BD86*1000000</f>
        <v>118.0308564332891</v>
      </c>
      <c r="O84" s="12">
        <f t="shared" si="22"/>
        <v>10</v>
      </c>
      <c r="P84" s="52">
        <f t="shared" si="23"/>
        <v>3.7</v>
      </c>
      <c r="Q84" s="45">
        <f t="shared" si="24"/>
        <v>7.6</v>
      </c>
      <c r="R84" s="35">
        <f>IF(AND('Indicator Data'!AM86="No data",'Indicator Data'!AN86="No data"),0,SUM('Indicator Data'!AM86:AO86))</f>
        <v>0</v>
      </c>
      <c r="S84" s="12">
        <f t="shared" si="25"/>
        <v>0</v>
      </c>
      <c r="T84" s="41">
        <f>R84/'Indicator Data'!$BB86</f>
        <v>0</v>
      </c>
      <c r="U84" s="12">
        <f t="shared" si="26"/>
        <v>0</v>
      </c>
      <c r="V84" s="13">
        <f t="shared" si="27"/>
        <v>0</v>
      </c>
      <c r="W84" s="12">
        <f>IF('Indicator Data'!AB86="No data","x",ROUND(IF('Indicator Data'!AB86&gt;W$140,10,IF('Indicator Data'!AB86&lt;W$139,0,10-(W$140-'Indicator Data'!AB86)/(W$140-W$139)*10)),1))</f>
        <v>1.4</v>
      </c>
      <c r="X84" s="12">
        <f>IF('Indicator Data'!AA86="No data","x",ROUND(IF('Indicator Data'!AA86&gt;X$140,10,IF('Indicator Data'!AA86&lt;X$139,0,10-(X$140-'Indicator Data'!AA86)/(X$140-X$139)*10)),1))</f>
        <v>6</v>
      </c>
      <c r="Y84" s="12">
        <f>IF('Indicator Data'!AF86="No data","x",ROUND(IF('Indicator Data'!AF86&gt;Y$140,10,IF('Indicator Data'!AF86&lt;Y$139,0,10-(Y$140-'Indicator Data'!AF86)/(Y$140-Y$139)*10)),1))</f>
        <v>10</v>
      </c>
      <c r="Z84" s="129">
        <f>IF('Indicator Data'!AC86="No data","x",'Indicator Data'!AC86/'Indicator Data'!$BB86*100000)</f>
        <v>0</v>
      </c>
      <c r="AA84" s="127">
        <f t="shared" si="28"/>
        <v>0</v>
      </c>
      <c r="AB84" s="129">
        <f>IF('Indicator Data'!AD86="No data","x",'Indicator Data'!AD86/'Indicator Data'!$BB86*100000)</f>
        <v>0.60238374199137656</v>
      </c>
      <c r="AC84" s="127">
        <f t="shared" si="29"/>
        <v>5.9</v>
      </c>
      <c r="AD84" s="52">
        <f t="shared" si="30"/>
        <v>4.7</v>
      </c>
      <c r="AE84" s="12">
        <f>IF('Indicator Data'!V86="No data","x",ROUND(IF('Indicator Data'!V86&gt;AE$140,10,IF('Indicator Data'!V86&lt;AE$139,0,10-(AE$140-'Indicator Data'!V86)/(AE$140-AE$139)*10)),1))</f>
        <v>10</v>
      </c>
      <c r="AF84" s="12">
        <f>IF('Indicator Data'!W86="No data","x",ROUND(IF('Indicator Data'!W86&gt;AF$140,10,IF('Indicator Data'!W86&lt;AF$139,0,10-(AF$140-'Indicator Data'!W86)/(AF$140-AF$139)*10)),1))</f>
        <v>7.5</v>
      </c>
      <c r="AG84" s="52">
        <f t="shared" si="31"/>
        <v>8.8000000000000007</v>
      </c>
      <c r="AH84" s="12">
        <f>IF('Indicator Data'!AP86="No data","x",ROUND(IF('Indicator Data'!AP86&gt;AH$140,10,IF('Indicator Data'!AP86&lt;AH$139,0,10-(AH$140-'Indicator Data'!AP86)/(AH$140-AH$139)*10)),1))</f>
        <v>5.3</v>
      </c>
      <c r="AI84" s="12">
        <f>IF('Indicator Data'!AQ86="No data","x",ROUND(IF('Indicator Data'!AQ86&gt;AI$140,10,IF('Indicator Data'!AQ86&lt;AI$139,0,10-(AI$140-'Indicator Data'!AQ86)/(AI$140-AI$139)*10)),1))</f>
        <v>3.5</v>
      </c>
      <c r="AJ84" s="52">
        <f t="shared" si="32"/>
        <v>4.4000000000000004</v>
      </c>
      <c r="AK84" s="35">
        <f>'Indicator Data'!AK86+'Indicator Data'!AJ86*0.5+'Indicator Data'!AI86*0.25</f>
        <v>4406.3219855516982</v>
      </c>
      <c r="AL84" s="42">
        <f>AK84/'Indicator Data'!BB86</f>
        <v>6.0324925592625104E-4</v>
      </c>
      <c r="AM84" s="52">
        <f t="shared" si="33"/>
        <v>0.1</v>
      </c>
      <c r="AN84" s="42">
        <f>IF('Indicator Data'!AL86="No data","x",'Indicator Data'!AL86/'Indicator Data'!BB86)</f>
        <v>9.0038440297062816E-2</v>
      </c>
      <c r="AO84" s="12">
        <f t="shared" si="34"/>
        <v>4.5</v>
      </c>
      <c r="AP84" s="52">
        <f t="shared" si="35"/>
        <v>4.5</v>
      </c>
      <c r="AQ84" s="36">
        <f t="shared" si="36"/>
        <v>5.2</v>
      </c>
      <c r="AR84" s="55">
        <f t="shared" si="37"/>
        <v>3</v>
      </c>
      <c r="AU84" s="11">
        <v>4.7</v>
      </c>
    </row>
    <row r="85" spans="1:47" s="11" customFormat="1" x14ac:dyDescent="0.25">
      <c r="A85" s="11" t="s">
        <v>401</v>
      </c>
      <c r="B85" s="30" t="s">
        <v>14</v>
      </c>
      <c r="C85" s="30" t="s">
        <v>529</v>
      </c>
      <c r="D85" s="12">
        <f>ROUND(IF('Indicator Data'!O87="No data",IF((0.1284*LN('Indicator Data'!BA87)-0.4735)&gt;D$140,0,IF((0.1284*LN('Indicator Data'!BA87)-0.4735)&lt;D$139,10,(D$140-(0.1284*LN('Indicator Data'!BA87)-0.4735))/(D$140-D$139)*10)),IF('Indicator Data'!O87&gt;D$140,0,IF('Indicator Data'!O87&lt;D$139,10,(D$140-'Indicator Data'!O87)/(D$140-D$139)*10))),1)</f>
        <v>10</v>
      </c>
      <c r="E85" s="12">
        <f>IF('Indicator Data'!P87="No data","x",ROUND(IF('Indicator Data'!P87&gt;E$140,10,IF('Indicator Data'!P87&lt;E$139,0,10-(E$140-'Indicator Data'!P87)/(E$140-E$139)*10)),1))</f>
        <v>10</v>
      </c>
      <c r="F85" s="52">
        <f t="shared" si="19"/>
        <v>10</v>
      </c>
      <c r="G85" s="12">
        <f>IF('Indicator Data'!AG87="No data","x",ROUND(IF('Indicator Data'!AG87&gt;G$140,10,IF('Indicator Data'!AG87&lt;G$139,0,10-(G$140-'Indicator Data'!AG87)/(G$140-G$139)*10)),1))</f>
        <v>9.4</v>
      </c>
      <c r="H85" s="12">
        <f>IF('Indicator Data'!AH87="No data","x",ROUND(IF('Indicator Data'!AH87&gt;H$140,10,IF('Indicator Data'!AH87&lt;H$139,0,10-(H$140-'Indicator Data'!AH87)/(H$140-H$139)*10)),1))</f>
        <v>1.9</v>
      </c>
      <c r="I85" s="52">
        <f t="shared" si="20"/>
        <v>5.7</v>
      </c>
      <c r="J85" s="35">
        <f>SUM('Indicator Data'!R87,SUM('Indicator Data'!S87:T87)*1000000)</f>
        <v>6275567987.000001</v>
      </c>
      <c r="K85" s="35">
        <f>J85/'Indicator Data'!BD87</f>
        <v>35.171947074860917</v>
      </c>
      <c r="L85" s="12">
        <f t="shared" si="21"/>
        <v>0.7</v>
      </c>
      <c r="M85" s="12">
        <f>IF('Indicator Data'!U87="No data","x",ROUND(IF('Indicator Data'!U87&gt;M$140,10,IF('Indicator Data'!U87&lt;M$139,0,10-(M$140-'Indicator Data'!U87)/(M$140-M$139)*10)),1))</f>
        <v>0.3</v>
      </c>
      <c r="N85" s="125">
        <f>'Indicator Data'!Q87/'Indicator Data'!BD87*1000000</f>
        <v>118.0308564332891</v>
      </c>
      <c r="O85" s="12">
        <f t="shared" si="22"/>
        <v>10</v>
      </c>
      <c r="P85" s="52">
        <f t="shared" si="23"/>
        <v>3.7</v>
      </c>
      <c r="Q85" s="45">
        <f t="shared" si="24"/>
        <v>7.4</v>
      </c>
      <c r="R85" s="35">
        <f>IF(AND('Indicator Data'!AM87="No data",'Indicator Data'!AN87="No data"),0,SUM('Indicator Data'!AM87:AO87))</f>
        <v>0</v>
      </c>
      <c r="S85" s="12">
        <f t="shared" si="25"/>
        <v>0</v>
      </c>
      <c r="T85" s="41">
        <f>R85/'Indicator Data'!$BB87</f>
        <v>0</v>
      </c>
      <c r="U85" s="12">
        <f t="shared" si="26"/>
        <v>0</v>
      </c>
      <c r="V85" s="13">
        <f t="shared" si="27"/>
        <v>0</v>
      </c>
      <c r="W85" s="12">
        <f>IF('Indicator Data'!AB87="No data","x",ROUND(IF('Indicator Data'!AB87&gt;W$140,10,IF('Indicator Data'!AB87&lt;W$139,0,10-(W$140-'Indicator Data'!AB87)/(W$140-W$139)*10)),1))</f>
        <v>1.6</v>
      </c>
      <c r="X85" s="12">
        <f>IF('Indicator Data'!AA87="No data","x",ROUND(IF('Indicator Data'!AA87&gt;X$140,10,IF('Indicator Data'!AA87&lt;X$139,0,10-(X$140-'Indicator Data'!AA87)/(X$140-X$139)*10)),1))</f>
        <v>6</v>
      </c>
      <c r="Y85" s="12">
        <f>IF('Indicator Data'!AF87="No data","x",ROUND(IF('Indicator Data'!AF87&gt;Y$140,10,IF('Indicator Data'!AF87&lt;Y$139,0,10-(Y$140-'Indicator Data'!AF87)/(Y$140-Y$139)*10)),1))</f>
        <v>10</v>
      </c>
      <c r="Z85" s="129">
        <f>IF('Indicator Data'!AC87="No data","x",'Indicator Data'!AC87/'Indicator Data'!$BB87*100000)</f>
        <v>0.19679223733340614</v>
      </c>
      <c r="AA85" s="127">
        <f t="shared" si="28"/>
        <v>3.5</v>
      </c>
      <c r="AB85" s="129">
        <f>IF('Indicator Data'!AD87="No data","x",'Indicator Data'!AD87/'Indicator Data'!$BB87*100000)</f>
        <v>2.0909175216674405</v>
      </c>
      <c r="AC85" s="127">
        <f t="shared" si="29"/>
        <v>7.7</v>
      </c>
      <c r="AD85" s="52">
        <f t="shared" si="30"/>
        <v>5.8</v>
      </c>
      <c r="AE85" s="12">
        <f>IF('Indicator Data'!V87="No data","x",ROUND(IF('Indicator Data'!V87&gt;AE$140,10,IF('Indicator Data'!V87&lt;AE$139,0,10-(AE$140-'Indicator Data'!V87)/(AE$140-AE$139)*10)),1))</f>
        <v>10</v>
      </c>
      <c r="AF85" s="12">
        <f>IF('Indicator Data'!W87="No data","x",ROUND(IF('Indicator Data'!W87&gt;AF$140,10,IF('Indicator Data'!W87&lt;AF$139,0,10-(AF$140-'Indicator Data'!W87)/(AF$140-AF$139)*10)),1))</f>
        <v>7.4</v>
      </c>
      <c r="AG85" s="52">
        <f t="shared" si="31"/>
        <v>8.6999999999999993</v>
      </c>
      <c r="AH85" s="12">
        <f>IF('Indicator Data'!AP87="No data","x",ROUND(IF('Indicator Data'!AP87&gt;AH$140,10,IF('Indicator Data'!AP87&lt;AH$139,0,10-(AH$140-'Indicator Data'!AP87)/(AH$140-AH$139)*10)),1))</f>
        <v>4.3</v>
      </c>
      <c r="AI85" s="12">
        <f>IF('Indicator Data'!AQ87="No data","x",ROUND(IF('Indicator Data'!AQ87&gt;AI$140,10,IF('Indicator Data'!AQ87&lt;AI$139,0,10-(AI$140-'Indicator Data'!AQ87)/(AI$140-AI$139)*10)),1))</f>
        <v>3.1</v>
      </c>
      <c r="AJ85" s="52">
        <f t="shared" si="32"/>
        <v>3.7</v>
      </c>
      <c r="AK85" s="35">
        <f>'Indicator Data'!AK87+'Indicator Data'!AJ87*0.5+'Indicator Data'!AI87*0.25</f>
        <v>2452.3294784406517</v>
      </c>
      <c r="AL85" s="42">
        <f>AK85/'Indicator Data'!BB87</f>
        <v>6.0324925592625104E-4</v>
      </c>
      <c r="AM85" s="52">
        <f t="shared" si="33"/>
        <v>0.1</v>
      </c>
      <c r="AN85" s="42">
        <f>IF('Indicator Data'!AL87="No data","x",'Indicator Data'!AL87/'Indicator Data'!BB87)</f>
        <v>7.862782676674536E-2</v>
      </c>
      <c r="AO85" s="12">
        <f t="shared" si="34"/>
        <v>3.9</v>
      </c>
      <c r="AP85" s="52">
        <f t="shared" si="35"/>
        <v>3.9</v>
      </c>
      <c r="AQ85" s="36">
        <f t="shared" si="36"/>
        <v>5.0999999999999996</v>
      </c>
      <c r="AR85" s="55">
        <f t="shared" si="37"/>
        <v>2.9</v>
      </c>
      <c r="AU85" s="11">
        <v>5.4</v>
      </c>
    </row>
    <row r="86" spans="1:47" s="11" customFormat="1" x14ac:dyDescent="0.25">
      <c r="A86" s="11" t="s">
        <v>403</v>
      </c>
      <c r="B86" s="30" t="s">
        <v>14</v>
      </c>
      <c r="C86" s="30" t="s">
        <v>531</v>
      </c>
      <c r="D86" s="12">
        <f>ROUND(IF('Indicator Data'!O88="No data",IF((0.1284*LN('Indicator Data'!BA88)-0.4735)&gt;D$140,0,IF((0.1284*LN('Indicator Data'!BA88)-0.4735)&lt;D$139,10,(D$140-(0.1284*LN('Indicator Data'!BA88)-0.4735))/(D$140-D$139)*10)),IF('Indicator Data'!O88&gt;D$140,0,IF('Indicator Data'!O88&lt;D$139,10,(D$140-'Indicator Data'!O88)/(D$140-D$139)*10))),1)</f>
        <v>8.4</v>
      </c>
      <c r="E86" s="12">
        <f>IF('Indicator Data'!P88="No data","x",ROUND(IF('Indicator Data'!P88&gt;E$140,10,IF('Indicator Data'!P88&lt;E$139,0,10-(E$140-'Indicator Data'!P88)/(E$140-E$139)*10)),1))</f>
        <v>1.4</v>
      </c>
      <c r="F86" s="52">
        <f t="shared" si="19"/>
        <v>6</v>
      </c>
      <c r="G86" s="12">
        <f>IF('Indicator Data'!AG88="No data","x",ROUND(IF('Indicator Data'!AG88&gt;G$140,10,IF('Indicator Data'!AG88&lt;G$139,0,10-(G$140-'Indicator Data'!AG88)/(G$140-G$139)*10)),1))</f>
        <v>6.5</v>
      </c>
      <c r="H86" s="12">
        <f>IF('Indicator Data'!AH88="No data","x",ROUND(IF('Indicator Data'!AH88&gt;H$140,10,IF('Indicator Data'!AH88&lt;H$139,0,10-(H$140-'Indicator Data'!AH88)/(H$140-H$139)*10)),1))</f>
        <v>4.0999999999999996</v>
      </c>
      <c r="I86" s="52">
        <f t="shared" si="20"/>
        <v>5.3</v>
      </c>
      <c r="J86" s="35">
        <f>SUM('Indicator Data'!R88,SUM('Indicator Data'!S88:T88)*1000000)</f>
        <v>6275567987.000001</v>
      </c>
      <c r="K86" s="35">
        <f>J86/'Indicator Data'!BD88</f>
        <v>35.171947074860917</v>
      </c>
      <c r="L86" s="12">
        <f t="shared" si="21"/>
        <v>0.7</v>
      </c>
      <c r="M86" s="12">
        <f>IF('Indicator Data'!U88="No data","x",ROUND(IF('Indicator Data'!U88&gt;M$140,10,IF('Indicator Data'!U88&lt;M$139,0,10-(M$140-'Indicator Data'!U88)/(M$140-M$139)*10)),1))</f>
        <v>0.3</v>
      </c>
      <c r="N86" s="125">
        <f>'Indicator Data'!Q88/'Indicator Data'!BD88*1000000</f>
        <v>118.0308564332891</v>
      </c>
      <c r="O86" s="12">
        <f t="shared" si="22"/>
        <v>10</v>
      </c>
      <c r="P86" s="52">
        <f t="shared" si="23"/>
        <v>3.7</v>
      </c>
      <c r="Q86" s="45">
        <f t="shared" si="24"/>
        <v>5.3</v>
      </c>
      <c r="R86" s="35">
        <f>IF(AND('Indicator Data'!AM88="No data",'Indicator Data'!AN88="No data"),0,SUM('Indicator Data'!AM88:AO88))</f>
        <v>0</v>
      </c>
      <c r="S86" s="12">
        <f t="shared" si="25"/>
        <v>0</v>
      </c>
      <c r="T86" s="41">
        <f>R86/'Indicator Data'!$BB88</f>
        <v>0</v>
      </c>
      <c r="U86" s="12">
        <f t="shared" si="26"/>
        <v>0</v>
      </c>
      <c r="V86" s="13">
        <f t="shared" si="27"/>
        <v>0</v>
      </c>
      <c r="W86" s="12">
        <f>IF('Indicator Data'!AB88="No data","x",ROUND(IF('Indicator Data'!AB88&gt;W$140,10,IF('Indicator Data'!AB88&lt;W$139,0,10-(W$140-'Indicator Data'!AB88)/(W$140-W$139)*10)),1))</f>
        <v>2.8</v>
      </c>
      <c r="X86" s="12">
        <f>IF('Indicator Data'!AA88="No data","x",ROUND(IF('Indicator Data'!AA88&gt;X$140,10,IF('Indicator Data'!AA88&lt;X$139,0,10-(X$140-'Indicator Data'!AA88)/(X$140-X$139)*10)),1))</f>
        <v>6</v>
      </c>
      <c r="Y86" s="12">
        <f>IF('Indicator Data'!AF88="No data","x",ROUND(IF('Indicator Data'!AF88&gt;Y$140,10,IF('Indicator Data'!AF88&lt;Y$139,0,10-(Y$140-'Indicator Data'!AF88)/(Y$140-Y$139)*10)),1))</f>
        <v>10</v>
      </c>
      <c r="Z86" s="129">
        <f>IF('Indicator Data'!AC88="No data","x",'Indicator Data'!AC88/'Indicator Data'!$BB88*100000)</f>
        <v>0</v>
      </c>
      <c r="AA86" s="127">
        <f t="shared" si="28"/>
        <v>0</v>
      </c>
      <c r="AB86" s="129">
        <f>IF('Indicator Data'!AD88="No data","x",'Indicator Data'!AD88/'Indicator Data'!$BB88*100000)</f>
        <v>1.1277268194552552</v>
      </c>
      <c r="AC86" s="127">
        <f t="shared" si="29"/>
        <v>6.8</v>
      </c>
      <c r="AD86" s="52">
        <f t="shared" si="30"/>
        <v>5.0999999999999996</v>
      </c>
      <c r="AE86" s="12">
        <f>IF('Indicator Data'!V88="No data","x",ROUND(IF('Indicator Data'!V88&gt;AE$140,10,IF('Indicator Data'!V88&lt;AE$139,0,10-(AE$140-'Indicator Data'!V88)/(AE$140-AE$139)*10)),1))</f>
        <v>7.7</v>
      </c>
      <c r="AF86" s="12">
        <f>IF('Indicator Data'!W88="No data","x",ROUND(IF('Indicator Data'!W88&gt;AF$140,10,IF('Indicator Data'!W88&lt;AF$139,0,10-(AF$140-'Indicator Data'!W88)/(AF$140-AF$139)*10)),1))</f>
        <v>2.6</v>
      </c>
      <c r="AG86" s="52">
        <f t="shared" si="31"/>
        <v>5.2</v>
      </c>
      <c r="AH86" s="12">
        <f>IF('Indicator Data'!AP88="No data","x",ROUND(IF('Indicator Data'!AP88&gt;AH$140,10,IF('Indicator Data'!AP88&lt;AH$139,0,10-(AH$140-'Indicator Data'!AP88)/(AH$140-AH$139)*10)),1))</f>
        <v>0</v>
      </c>
      <c r="AI86" s="12">
        <f>IF('Indicator Data'!AQ88="No data","x",ROUND(IF('Indicator Data'!AQ88&gt;AI$140,10,IF('Indicator Data'!AQ88&lt;AI$139,0,10-(AI$140-'Indicator Data'!AQ88)/(AI$140-AI$139)*10)),1))</f>
        <v>0</v>
      </c>
      <c r="AJ86" s="52">
        <f t="shared" si="32"/>
        <v>0</v>
      </c>
      <c r="AK86" s="35">
        <f>'Indicator Data'!AK88+'Indicator Data'!AJ88*0.5+'Indicator Data'!AI88*0.25</f>
        <v>167.4250562237288</v>
      </c>
      <c r="AL86" s="42">
        <f>AK86/'Indicator Data'!BB88</f>
        <v>4.0172282160064459E-5</v>
      </c>
      <c r="AM86" s="52">
        <f t="shared" si="33"/>
        <v>0</v>
      </c>
      <c r="AN86" s="42" t="str">
        <f>IF('Indicator Data'!AL88="No data","x",'Indicator Data'!AL88/'Indicator Data'!BB88)</f>
        <v>x</v>
      </c>
      <c r="AO86" s="12" t="str">
        <f t="shared" si="34"/>
        <v>x</v>
      </c>
      <c r="AP86" s="52" t="str">
        <f t="shared" si="35"/>
        <v>x</v>
      </c>
      <c r="AQ86" s="36">
        <f t="shared" si="36"/>
        <v>3</v>
      </c>
      <c r="AR86" s="55">
        <f t="shared" si="37"/>
        <v>1.6</v>
      </c>
      <c r="AU86" s="11">
        <v>3.3</v>
      </c>
    </row>
    <row r="87" spans="1:47" s="11" customFormat="1" x14ac:dyDescent="0.25">
      <c r="A87" s="11" t="s">
        <v>405</v>
      </c>
      <c r="B87" s="30" t="s">
        <v>14</v>
      </c>
      <c r="C87" s="30" t="s">
        <v>533</v>
      </c>
      <c r="D87" s="12">
        <f>ROUND(IF('Indicator Data'!O89="No data",IF((0.1284*LN('Indicator Data'!BA89)-0.4735)&gt;D$140,0,IF((0.1284*LN('Indicator Data'!BA89)-0.4735)&lt;D$139,10,(D$140-(0.1284*LN('Indicator Data'!BA89)-0.4735))/(D$140-D$139)*10)),IF('Indicator Data'!O89&gt;D$140,0,IF('Indicator Data'!O89&lt;D$139,10,(D$140-'Indicator Data'!O89)/(D$140-D$139)*10))),1)</f>
        <v>8</v>
      </c>
      <c r="E87" s="12">
        <f>IF('Indicator Data'!P89="No data","x",ROUND(IF('Indicator Data'!P89&gt;E$140,10,IF('Indicator Data'!P89&lt;E$139,0,10-(E$140-'Indicator Data'!P89)/(E$140-E$139)*10)),1))</f>
        <v>1.1000000000000001</v>
      </c>
      <c r="F87" s="52">
        <f t="shared" si="19"/>
        <v>5.5</v>
      </c>
      <c r="G87" s="12">
        <f>IF('Indicator Data'!AG89="No data","x",ROUND(IF('Indicator Data'!AG89&gt;G$140,10,IF('Indicator Data'!AG89&lt;G$139,0,10-(G$140-'Indicator Data'!AG89)/(G$140-G$139)*10)),1))</f>
        <v>5.7</v>
      </c>
      <c r="H87" s="12">
        <f>IF('Indicator Data'!AH89="No data","x",ROUND(IF('Indicator Data'!AH89&gt;H$140,10,IF('Indicator Data'!AH89&lt;H$139,0,10-(H$140-'Indicator Data'!AH89)/(H$140-H$139)*10)),1))</f>
        <v>2.7</v>
      </c>
      <c r="I87" s="52">
        <f t="shared" si="20"/>
        <v>4.2</v>
      </c>
      <c r="J87" s="35">
        <f>SUM('Indicator Data'!R89,SUM('Indicator Data'!S89:T89)*1000000)</f>
        <v>6275567987.000001</v>
      </c>
      <c r="K87" s="35">
        <f>J87/'Indicator Data'!BD89</f>
        <v>35.171947074860917</v>
      </c>
      <c r="L87" s="12">
        <f t="shared" si="21"/>
        <v>0.7</v>
      </c>
      <c r="M87" s="12">
        <f>IF('Indicator Data'!U89="No data","x",ROUND(IF('Indicator Data'!U89&gt;M$140,10,IF('Indicator Data'!U89&lt;M$139,0,10-(M$140-'Indicator Data'!U89)/(M$140-M$139)*10)),1))</f>
        <v>0.3</v>
      </c>
      <c r="N87" s="125">
        <f>'Indicator Data'!Q89/'Indicator Data'!BD89*1000000</f>
        <v>118.0308564332891</v>
      </c>
      <c r="O87" s="12">
        <f t="shared" si="22"/>
        <v>10</v>
      </c>
      <c r="P87" s="52">
        <f t="shared" si="23"/>
        <v>3.7</v>
      </c>
      <c r="Q87" s="45">
        <f t="shared" si="24"/>
        <v>4.7</v>
      </c>
      <c r="R87" s="35">
        <f>IF(AND('Indicator Data'!AM89="No data",'Indicator Data'!AN89="No data"),0,SUM('Indicator Data'!AM89:AO89))</f>
        <v>0</v>
      </c>
      <c r="S87" s="12">
        <f t="shared" si="25"/>
        <v>0</v>
      </c>
      <c r="T87" s="41">
        <f>R87/'Indicator Data'!$BB89</f>
        <v>0</v>
      </c>
      <c r="U87" s="12">
        <f t="shared" si="26"/>
        <v>0</v>
      </c>
      <c r="V87" s="13">
        <f t="shared" si="27"/>
        <v>0</v>
      </c>
      <c r="W87" s="12">
        <f>IF('Indicator Data'!AB89="No data","x",ROUND(IF('Indicator Data'!AB89&gt;W$140,10,IF('Indicator Data'!AB89&lt;W$139,0,10-(W$140-'Indicator Data'!AB89)/(W$140-W$139)*10)),1))</f>
        <v>2.8</v>
      </c>
      <c r="X87" s="12">
        <f>IF('Indicator Data'!AA89="No data","x",ROUND(IF('Indicator Data'!AA89&gt;X$140,10,IF('Indicator Data'!AA89&lt;X$139,0,10-(X$140-'Indicator Data'!AA89)/(X$140-X$139)*10)),1))</f>
        <v>6</v>
      </c>
      <c r="Y87" s="12">
        <f>IF('Indicator Data'!AF89="No data","x",ROUND(IF('Indicator Data'!AF89&gt;Y$140,10,IF('Indicator Data'!AF89&lt;Y$139,0,10-(Y$140-'Indicator Data'!AF89)/(Y$140-Y$139)*10)),1))</f>
        <v>10</v>
      </c>
      <c r="Z87" s="129">
        <f>IF('Indicator Data'!AC89="No data","x",'Indicator Data'!AC89/'Indicator Data'!$BB89*100000)</f>
        <v>0</v>
      </c>
      <c r="AA87" s="127">
        <f t="shared" si="28"/>
        <v>0</v>
      </c>
      <c r="AB87" s="129">
        <f>IF('Indicator Data'!AD89="No data","x",'Indicator Data'!AD89/'Indicator Data'!$BB89*100000)</f>
        <v>0.23137872300760609</v>
      </c>
      <c r="AC87" s="127">
        <f t="shared" si="29"/>
        <v>4.5</v>
      </c>
      <c r="AD87" s="52">
        <f t="shared" si="30"/>
        <v>4.7</v>
      </c>
      <c r="AE87" s="12">
        <f>IF('Indicator Data'!V89="No data","x",ROUND(IF('Indicator Data'!V89&gt;AE$140,10,IF('Indicator Data'!V89&lt;AE$139,0,10-(AE$140-'Indicator Data'!V89)/(AE$140-AE$139)*10)),1))</f>
        <v>7.7</v>
      </c>
      <c r="AF87" s="12">
        <f>IF('Indicator Data'!W89="No data","x",ROUND(IF('Indicator Data'!W89&gt;AF$140,10,IF('Indicator Data'!W89&lt;AF$139,0,10-(AF$140-'Indicator Data'!W89)/(AF$140-AF$139)*10)),1))</f>
        <v>3.8</v>
      </c>
      <c r="AG87" s="52">
        <f t="shared" si="31"/>
        <v>5.8</v>
      </c>
      <c r="AH87" s="12">
        <f>IF('Indicator Data'!AP89="No data","x",ROUND(IF('Indicator Data'!AP89&gt;AH$140,10,IF('Indicator Data'!AP89&lt;AH$139,0,10-(AH$140-'Indicator Data'!AP89)/(AH$140-AH$139)*10)),1))</f>
        <v>0.9</v>
      </c>
      <c r="AI87" s="12">
        <f>IF('Indicator Data'!AQ89="No data","x",ROUND(IF('Indicator Data'!AQ89&gt;AI$140,10,IF('Indicator Data'!AQ89&lt;AI$139,0,10-(AI$140-'Indicator Data'!AQ89)/(AI$140-AI$139)*10)),1))</f>
        <v>0</v>
      </c>
      <c r="AJ87" s="52">
        <f t="shared" si="32"/>
        <v>0.5</v>
      </c>
      <c r="AK87" s="35">
        <f>'Indicator Data'!AK89+'Indicator Data'!AJ89*0.5+'Indicator Data'!AI89*0.25</f>
        <v>60.391734029584718</v>
      </c>
      <c r="AL87" s="42">
        <f>AK87/'Indicator Data'!BB89</f>
        <v>1.9961946142829001E-5</v>
      </c>
      <c r="AM87" s="52">
        <f t="shared" si="33"/>
        <v>0</v>
      </c>
      <c r="AN87" s="42" t="str">
        <f>IF('Indicator Data'!AL89="No data","x",'Indicator Data'!AL89/'Indicator Data'!BB89)</f>
        <v>x</v>
      </c>
      <c r="AO87" s="12" t="str">
        <f t="shared" si="34"/>
        <v>x</v>
      </c>
      <c r="AP87" s="52" t="str">
        <f t="shared" si="35"/>
        <v>x</v>
      </c>
      <c r="AQ87" s="36">
        <f t="shared" si="36"/>
        <v>3.2</v>
      </c>
      <c r="AR87" s="55">
        <f t="shared" si="37"/>
        <v>1.7</v>
      </c>
      <c r="AU87" s="11">
        <v>3.1</v>
      </c>
    </row>
    <row r="88" spans="1:47" s="11" customFormat="1" x14ac:dyDescent="0.25">
      <c r="A88" s="11" t="s">
        <v>406</v>
      </c>
      <c r="B88" s="30" t="s">
        <v>14</v>
      </c>
      <c r="C88" s="30" t="s">
        <v>534</v>
      </c>
      <c r="D88" s="12">
        <f>ROUND(IF('Indicator Data'!O90="No data",IF((0.1284*LN('Indicator Data'!BA90)-0.4735)&gt;D$140,0,IF((0.1284*LN('Indicator Data'!BA90)-0.4735)&lt;D$139,10,(D$140-(0.1284*LN('Indicator Data'!BA90)-0.4735))/(D$140-D$139)*10)),IF('Indicator Data'!O90&gt;D$140,0,IF('Indicator Data'!O90&lt;D$139,10,(D$140-'Indicator Data'!O90)/(D$140-D$139)*10))),1)</f>
        <v>4.3</v>
      </c>
      <c r="E88" s="12">
        <f>IF('Indicator Data'!P90="No data","x",ROUND(IF('Indicator Data'!P90&gt;E$140,10,IF('Indicator Data'!P90&lt;E$139,0,10-(E$140-'Indicator Data'!P90)/(E$140-E$139)*10)),1))</f>
        <v>0</v>
      </c>
      <c r="F88" s="52">
        <f t="shared" si="19"/>
        <v>2.4</v>
      </c>
      <c r="G88" s="12">
        <f>IF('Indicator Data'!AG90="No data","x",ROUND(IF('Indicator Data'!AG90&gt;G$140,10,IF('Indicator Data'!AG90&lt;G$139,0,10-(G$140-'Indicator Data'!AG90)/(G$140-G$139)*10)),1))</f>
        <v>6.5</v>
      </c>
      <c r="H88" s="12">
        <f>IF('Indicator Data'!AH90="No data","x",ROUND(IF('Indicator Data'!AH90&gt;H$140,10,IF('Indicator Data'!AH90&lt;H$139,0,10-(H$140-'Indicator Data'!AH90)/(H$140-H$139)*10)),1))</f>
        <v>3</v>
      </c>
      <c r="I88" s="52">
        <f t="shared" si="20"/>
        <v>4.8</v>
      </c>
      <c r="J88" s="35">
        <f>SUM('Indicator Data'!R90,SUM('Indicator Data'!S90:T90)*1000000)</f>
        <v>6275567987.000001</v>
      </c>
      <c r="K88" s="35">
        <f>J88/'Indicator Data'!BD90</f>
        <v>35.171947074860917</v>
      </c>
      <c r="L88" s="12">
        <f t="shared" si="21"/>
        <v>0.7</v>
      </c>
      <c r="M88" s="12">
        <f>IF('Indicator Data'!U90="No data","x",ROUND(IF('Indicator Data'!U90&gt;M$140,10,IF('Indicator Data'!U90&lt;M$139,0,10-(M$140-'Indicator Data'!U90)/(M$140-M$139)*10)),1))</f>
        <v>0.3</v>
      </c>
      <c r="N88" s="125">
        <f>'Indicator Data'!Q90/'Indicator Data'!BD90*1000000</f>
        <v>118.0308564332891</v>
      </c>
      <c r="O88" s="12">
        <f t="shared" si="22"/>
        <v>10</v>
      </c>
      <c r="P88" s="52">
        <f t="shared" si="23"/>
        <v>3.7</v>
      </c>
      <c r="Q88" s="45">
        <f t="shared" si="24"/>
        <v>3.3</v>
      </c>
      <c r="R88" s="35">
        <f>IF(AND('Indicator Data'!AM90="No data",'Indicator Data'!AN90="No data"),0,SUM('Indicator Data'!AM90:AO90))</f>
        <v>0</v>
      </c>
      <c r="S88" s="12">
        <f t="shared" si="25"/>
        <v>0</v>
      </c>
      <c r="T88" s="41">
        <f>R88/'Indicator Data'!$BB90</f>
        <v>0</v>
      </c>
      <c r="U88" s="12">
        <f t="shared" si="26"/>
        <v>0</v>
      </c>
      <c r="V88" s="13">
        <f t="shared" si="27"/>
        <v>0</v>
      </c>
      <c r="W88" s="12">
        <f>IF('Indicator Data'!AB90="No data","x",ROUND(IF('Indicator Data'!AB90&gt;W$140,10,IF('Indicator Data'!AB90&lt;W$139,0,10-(W$140-'Indicator Data'!AB90)/(W$140-W$139)*10)),1))</f>
        <v>4.4000000000000004</v>
      </c>
      <c r="X88" s="12">
        <f>IF('Indicator Data'!AA90="No data","x",ROUND(IF('Indicator Data'!AA90&gt;X$140,10,IF('Indicator Data'!AA90&lt;X$139,0,10-(X$140-'Indicator Data'!AA90)/(X$140-X$139)*10)),1))</f>
        <v>6</v>
      </c>
      <c r="Y88" s="12">
        <f>IF('Indicator Data'!AF90="No data","x",ROUND(IF('Indicator Data'!AF90&gt;Y$140,10,IF('Indicator Data'!AF90&lt;Y$139,0,10-(Y$140-'Indicator Data'!AF90)/(Y$140-Y$139)*10)),1))</f>
        <v>10</v>
      </c>
      <c r="Z88" s="129">
        <f>IF('Indicator Data'!AC90="No data","x",'Indicator Data'!AC90/'Indicator Data'!$BB90*100000)</f>
        <v>2.3530173271216888</v>
      </c>
      <c r="AA88" s="127">
        <f t="shared" si="28"/>
        <v>6.4</v>
      </c>
      <c r="AB88" s="129">
        <f>IF('Indicator Data'!AD90="No data","x",'Indicator Data'!AD90/'Indicator Data'!$BB90*100000)</f>
        <v>2.465448189168459</v>
      </c>
      <c r="AC88" s="127">
        <f t="shared" si="29"/>
        <v>8</v>
      </c>
      <c r="AD88" s="52">
        <f t="shared" si="30"/>
        <v>7</v>
      </c>
      <c r="AE88" s="12">
        <f>IF('Indicator Data'!V90="No data","x",ROUND(IF('Indicator Data'!V90&gt;AE$140,10,IF('Indicator Data'!V90&lt;AE$139,0,10-(AE$140-'Indicator Data'!V90)/(AE$140-AE$139)*10)),1))</f>
        <v>6.9</v>
      </c>
      <c r="AF88" s="12">
        <f>IF('Indicator Data'!W90="No data","x",ROUND(IF('Indicator Data'!W90&gt;AF$140,10,IF('Indicator Data'!W90&lt;AF$139,0,10-(AF$140-'Indicator Data'!W90)/(AF$140-AF$139)*10)),1))</f>
        <v>2.2000000000000002</v>
      </c>
      <c r="AG88" s="52">
        <f t="shared" si="31"/>
        <v>4.5999999999999996</v>
      </c>
      <c r="AH88" s="12">
        <f>IF('Indicator Data'!AP90="No data","x",ROUND(IF('Indicator Data'!AP90&gt;AH$140,10,IF('Indicator Data'!AP90&lt;AH$139,0,10-(AH$140-'Indicator Data'!AP90)/(AH$140-AH$139)*10)),1))</f>
        <v>0.1</v>
      </c>
      <c r="AI88" s="12">
        <f>IF('Indicator Data'!AQ90="No data","x",ROUND(IF('Indicator Data'!AQ90&gt;AI$140,10,IF('Indicator Data'!AQ90&lt;AI$139,0,10-(AI$140-'Indicator Data'!AQ90)/(AI$140-AI$139)*10)),1))</f>
        <v>0</v>
      </c>
      <c r="AJ88" s="52">
        <f t="shared" si="32"/>
        <v>0.1</v>
      </c>
      <c r="AK88" s="35">
        <f>'Indicator Data'!AK90+'Indicator Data'!AJ90*0.5+'Indicator Data'!AI90*0.25</f>
        <v>500.22915416849224</v>
      </c>
      <c r="AL88" s="42">
        <f>AK88/'Indicator Data'!BB90</f>
        <v>4.0172282160064466E-5</v>
      </c>
      <c r="AM88" s="52">
        <f t="shared" si="33"/>
        <v>0</v>
      </c>
      <c r="AN88" s="42" t="str">
        <f>IF('Indicator Data'!AL90="No data","x",'Indicator Data'!AL90/'Indicator Data'!BB90)</f>
        <v>x</v>
      </c>
      <c r="AO88" s="12" t="str">
        <f t="shared" si="34"/>
        <v>x</v>
      </c>
      <c r="AP88" s="52" t="str">
        <f t="shared" si="35"/>
        <v>x</v>
      </c>
      <c r="AQ88" s="36">
        <f t="shared" si="36"/>
        <v>3.5</v>
      </c>
      <c r="AR88" s="55">
        <f t="shared" si="37"/>
        <v>1.9</v>
      </c>
      <c r="AU88" s="11">
        <v>3.3</v>
      </c>
    </row>
    <row r="89" spans="1:47" s="11" customFormat="1" x14ac:dyDescent="0.25">
      <c r="A89" s="11" t="s">
        <v>407</v>
      </c>
      <c r="B89" s="30" t="s">
        <v>14</v>
      </c>
      <c r="C89" s="30" t="s">
        <v>535</v>
      </c>
      <c r="D89" s="12">
        <f>ROUND(IF('Indicator Data'!O91="No data",IF((0.1284*LN('Indicator Data'!BA91)-0.4735)&gt;D$140,0,IF((0.1284*LN('Indicator Data'!BA91)-0.4735)&lt;D$139,10,(D$140-(0.1284*LN('Indicator Data'!BA91)-0.4735))/(D$140-D$139)*10)),IF('Indicator Data'!O91&gt;D$140,0,IF('Indicator Data'!O91&lt;D$139,10,(D$140-'Indicator Data'!O91)/(D$140-D$139)*10))),1)</f>
        <v>8.5</v>
      </c>
      <c r="E89" s="12">
        <f>IF('Indicator Data'!P91="No data","x",ROUND(IF('Indicator Data'!P91&gt;E$140,10,IF('Indicator Data'!P91&lt;E$139,0,10-(E$140-'Indicator Data'!P91)/(E$140-E$139)*10)),1))</f>
        <v>4.5</v>
      </c>
      <c r="F89" s="52">
        <f t="shared" si="19"/>
        <v>7</v>
      </c>
      <c r="G89" s="12">
        <f>IF('Indicator Data'!AG91="No data","x",ROUND(IF('Indicator Data'!AG91&gt;G$140,10,IF('Indicator Data'!AG91&lt;G$139,0,10-(G$140-'Indicator Data'!AG91)/(G$140-G$139)*10)),1))</f>
        <v>10</v>
      </c>
      <c r="H89" s="12">
        <f>IF('Indicator Data'!AH91="No data","x",ROUND(IF('Indicator Data'!AH91&gt;H$140,10,IF('Indicator Data'!AH91&lt;H$139,0,10-(H$140-'Indicator Data'!AH91)/(H$140-H$139)*10)),1))</f>
        <v>2.2999999999999998</v>
      </c>
      <c r="I89" s="52">
        <f t="shared" si="20"/>
        <v>6.2</v>
      </c>
      <c r="J89" s="35">
        <f>SUM('Indicator Data'!R91,SUM('Indicator Data'!S91:T91)*1000000)</f>
        <v>6275567987.000001</v>
      </c>
      <c r="K89" s="35">
        <f>J89/'Indicator Data'!BD91</f>
        <v>35.171947074860917</v>
      </c>
      <c r="L89" s="12">
        <f t="shared" si="21"/>
        <v>0.7</v>
      </c>
      <c r="M89" s="12">
        <f>IF('Indicator Data'!U91="No data","x",ROUND(IF('Indicator Data'!U91&gt;M$140,10,IF('Indicator Data'!U91&lt;M$139,0,10-(M$140-'Indicator Data'!U91)/(M$140-M$139)*10)),1))</f>
        <v>0.3</v>
      </c>
      <c r="N89" s="125">
        <f>'Indicator Data'!Q91/'Indicator Data'!BD91*1000000</f>
        <v>118.0308564332891</v>
      </c>
      <c r="O89" s="12">
        <f t="shared" si="22"/>
        <v>10</v>
      </c>
      <c r="P89" s="52">
        <f t="shared" si="23"/>
        <v>3.7</v>
      </c>
      <c r="Q89" s="45">
        <f t="shared" si="24"/>
        <v>6</v>
      </c>
      <c r="R89" s="35">
        <f>IF(AND('Indicator Data'!AM91="No data",'Indicator Data'!AN91="No data"),0,SUM('Indicator Data'!AM91:AO91))</f>
        <v>0</v>
      </c>
      <c r="S89" s="12">
        <f t="shared" si="25"/>
        <v>0</v>
      </c>
      <c r="T89" s="41">
        <f>R89/'Indicator Data'!$BB91</f>
        <v>0</v>
      </c>
      <c r="U89" s="12">
        <f t="shared" si="26"/>
        <v>0</v>
      </c>
      <c r="V89" s="13">
        <f t="shared" si="27"/>
        <v>0</v>
      </c>
      <c r="W89" s="12">
        <f>IF('Indicator Data'!AB91="No data","x",ROUND(IF('Indicator Data'!AB91&gt;W$140,10,IF('Indicator Data'!AB91&lt;W$139,0,10-(W$140-'Indicator Data'!AB91)/(W$140-W$139)*10)),1))</f>
        <v>10</v>
      </c>
      <c r="X89" s="12">
        <f>IF('Indicator Data'!AA91="No data","x",ROUND(IF('Indicator Data'!AA91&gt;X$140,10,IF('Indicator Data'!AA91&lt;X$139,0,10-(X$140-'Indicator Data'!AA91)/(X$140-X$139)*10)),1))</f>
        <v>6</v>
      </c>
      <c r="Y89" s="12">
        <f>IF('Indicator Data'!AF91="No data","x",ROUND(IF('Indicator Data'!AF91&gt;Y$140,10,IF('Indicator Data'!AF91&lt;Y$139,0,10-(Y$140-'Indicator Data'!AF91)/(Y$140-Y$139)*10)),1))</f>
        <v>10</v>
      </c>
      <c r="Z89" s="129">
        <f>IF('Indicator Data'!AC91="No data","x",'Indicator Data'!AC91/'Indicator Data'!$BB91*100000)</f>
        <v>0</v>
      </c>
      <c r="AA89" s="127">
        <f t="shared" si="28"/>
        <v>0</v>
      </c>
      <c r="AB89" s="129">
        <f>IF('Indicator Data'!AD91="No data","x",'Indicator Data'!AD91/'Indicator Data'!$BB91*100000)</f>
        <v>1.2891055541112799</v>
      </c>
      <c r="AC89" s="127">
        <f t="shared" si="29"/>
        <v>7</v>
      </c>
      <c r="AD89" s="52">
        <f t="shared" si="30"/>
        <v>6.6</v>
      </c>
      <c r="AE89" s="12">
        <f>IF('Indicator Data'!V91="No data","x",ROUND(IF('Indicator Data'!V91&gt;AE$140,10,IF('Indicator Data'!V91&lt;AE$139,0,10-(AE$140-'Indicator Data'!V91)/(AE$140-AE$139)*10)),1))</f>
        <v>7.7</v>
      </c>
      <c r="AF89" s="12">
        <f>IF('Indicator Data'!W91="No data","x",ROUND(IF('Indicator Data'!W91&gt;AF$140,10,IF('Indicator Data'!W91&lt;AF$139,0,10-(AF$140-'Indicator Data'!W91)/(AF$140-AF$139)*10)),1))</f>
        <v>3.2</v>
      </c>
      <c r="AG89" s="52">
        <f t="shared" si="31"/>
        <v>5.5</v>
      </c>
      <c r="AH89" s="12">
        <f>IF('Indicator Data'!AP91="No data","x",ROUND(IF('Indicator Data'!AP91&gt;AH$140,10,IF('Indicator Data'!AP91&lt;AH$139,0,10-(AH$140-'Indicator Data'!AP91)/(AH$140-AH$139)*10)),1))</f>
        <v>0</v>
      </c>
      <c r="AI89" s="12">
        <f>IF('Indicator Data'!AQ91="No data","x",ROUND(IF('Indicator Data'!AQ91&gt;AI$140,10,IF('Indicator Data'!AQ91&lt;AI$139,0,10-(AI$140-'Indicator Data'!AQ91)/(AI$140-AI$139)*10)),1))</f>
        <v>0</v>
      </c>
      <c r="AJ89" s="52">
        <f t="shared" si="32"/>
        <v>0</v>
      </c>
      <c r="AK89" s="35">
        <f>'Indicator Data'!AK91+'Indicator Data'!AJ91*0.5+'Indicator Data'!AI91*0.25</f>
        <v>139.45534125386092</v>
      </c>
      <c r="AL89" s="42">
        <f>AK89/'Indicator Data'!BB91</f>
        <v>5.9924218320278669E-5</v>
      </c>
      <c r="AM89" s="52">
        <f t="shared" si="33"/>
        <v>0</v>
      </c>
      <c r="AN89" s="42" t="str">
        <f>IF('Indicator Data'!AL91="No data","x",'Indicator Data'!AL91/'Indicator Data'!BB91)</f>
        <v>x</v>
      </c>
      <c r="AO89" s="12" t="str">
        <f t="shared" si="34"/>
        <v>x</v>
      </c>
      <c r="AP89" s="52" t="str">
        <f t="shared" si="35"/>
        <v>x</v>
      </c>
      <c r="AQ89" s="36">
        <f t="shared" si="36"/>
        <v>3.6</v>
      </c>
      <c r="AR89" s="55">
        <f t="shared" si="37"/>
        <v>2</v>
      </c>
      <c r="AU89" s="11">
        <v>4.4000000000000004</v>
      </c>
    </row>
    <row r="90" spans="1:47" s="11" customFormat="1" x14ac:dyDescent="0.25">
      <c r="A90" s="11" t="s">
        <v>13</v>
      </c>
      <c r="B90" s="30" t="s">
        <v>14</v>
      </c>
      <c r="C90" s="30" t="s">
        <v>536</v>
      </c>
      <c r="D90" s="12">
        <f>ROUND(IF('Indicator Data'!O92="No data",IF((0.1284*LN('Indicator Data'!BA92)-0.4735)&gt;D$140,0,IF((0.1284*LN('Indicator Data'!BA92)-0.4735)&lt;D$139,10,(D$140-(0.1284*LN('Indicator Data'!BA92)-0.4735))/(D$140-D$139)*10)),IF('Indicator Data'!O92&gt;D$140,0,IF('Indicator Data'!O92&lt;D$139,10,(D$140-'Indicator Data'!O92)/(D$140-D$139)*10))),1)</f>
        <v>9.6</v>
      </c>
      <c r="E90" s="12">
        <f>IF('Indicator Data'!P92="No data","x",ROUND(IF('Indicator Data'!P92&gt;E$140,10,IF('Indicator Data'!P92&lt;E$139,0,10-(E$140-'Indicator Data'!P92)/(E$140-E$139)*10)),1))</f>
        <v>6.1</v>
      </c>
      <c r="F90" s="52">
        <f t="shared" si="19"/>
        <v>8.4</v>
      </c>
      <c r="G90" s="12">
        <f>IF('Indicator Data'!AG92="No data","x",ROUND(IF('Indicator Data'!AG92&gt;G$140,10,IF('Indicator Data'!AG92&lt;G$139,0,10-(G$140-'Indicator Data'!AG92)/(G$140-G$139)*10)),1))</f>
        <v>8</v>
      </c>
      <c r="H90" s="12">
        <f>IF('Indicator Data'!AH92="No data","x",ROUND(IF('Indicator Data'!AH92&gt;H$140,10,IF('Indicator Data'!AH92&lt;H$139,0,10-(H$140-'Indicator Data'!AH92)/(H$140-H$139)*10)),1))</f>
        <v>2.9</v>
      </c>
      <c r="I90" s="52">
        <f t="shared" si="20"/>
        <v>5.5</v>
      </c>
      <c r="J90" s="35">
        <f>SUM('Indicator Data'!R92,SUM('Indicator Data'!S92:T92)*1000000)</f>
        <v>6275567987.000001</v>
      </c>
      <c r="K90" s="35">
        <f>J90/'Indicator Data'!BD92</f>
        <v>35.171947074860917</v>
      </c>
      <c r="L90" s="12">
        <f t="shared" si="21"/>
        <v>0.7</v>
      </c>
      <c r="M90" s="12">
        <f>IF('Indicator Data'!U92="No data","x",ROUND(IF('Indicator Data'!U92&gt;M$140,10,IF('Indicator Data'!U92&lt;M$139,0,10-(M$140-'Indicator Data'!U92)/(M$140-M$139)*10)),1))</f>
        <v>0.3</v>
      </c>
      <c r="N90" s="125">
        <f>'Indicator Data'!Q92/'Indicator Data'!BD92*1000000</f>
        <v>118.0308564332891</v>
      </c>
      <c r="O90" s="12">
        <f t="shared" si="22"/>
        <v>10</v>
      </c>
      <c r="P90" s="52">
        <f t="shared" si="23"/>
        <v>3.7</v>
      </c>
      <c r="Q90" s="45">
        <f t="shared" si="24"/>
        <v>6.5</v>
      </c>
      <c r="R90" s="35">
        <f>IF(AND('Indicator Data'!AM92="No data",'Indicator Data'!AN92="No data"),0,SUM('Indicator Data'!AM92:AO92))</f>
        <v>0</v>
      </c>
      <c r="S90" s="12">
        <f t="shared" si="25"/>
        <v>0</v>
      </c>
      <c r="T90" s="41">
        <f>R90/'Indicator Data'!$BB92</f>
        <v>0</v>
      </c>
      <c r="U90" s="12">
        <f t="shared" si="26"/>
        <v>0</v>
      </c>
      <c r="V90" s="13">
        <f t="shared" si="27"/>
        <v>0</v>
      </c>
      <c r="W90" s="12">
        <f>IF('Indicator Data'!AB92="No data","x",ROUND(IF('Indicator Data'!AB92&gt;W$140,10,IF('Indicator Data'!AB92&lt;W$139,0,10-(W$140-'Indicator Data'!AB92)/(W$140-W$139)*10)),1))</f>
        <v>2.4</v>
      </c>
      <c r="X90" s="12">
        <f>IF('Indicator Data'!AA92="No data","x",ROUND(IF('Indicator Data'!AA92&gt;X$140,10,IF('Indicator Data'!AA92&lt;X$139,0,10-(X$140-'Indicator Data'!AA92)/(X$140-X$139)*10)),1))</f>
        <v>6</v>
      </c>
      <c r="Y90" s="12">
        <f>IF('Indicator Data'!AF92="No data","x",ROUND(IF('Indicator Data'!AF92&gt;Y$140,10,IF('Indicator Data'!AF92&lt;Y$139,0,10-(Y$140-'Indicator Data'!AF92)/(Y$140-Y$139)*10)),1))</f>
        <v>10</v>
      </c>
      <c r="Z90" s="129">
        <f>IF('Indicator Data'!AC92="No data","x",'Indicator Data'!AC92/'Indicator Data'!$BB92*100000)</f>
        <v>0</v>
      </c>
      <c r="AA90" s="127">
        <f t="shared" si="28"/>
        <v>0</v>
      </c>
      <c r="AB90" s="129">
        <f>IF('Indicator Data'!AD92="No data","x",'Indicator Data'!AD92/'Indicator Data'!$BB92*100000)</f>
        <v>2.0771719807649842</v>
      </c>
      <c r="AC90" s="127">
        <f t="shared" si="29"/>
        <v>7.7</v>
      </c>
      <c r="AD90" s="52">
        <f t="shared" si="30"/>
        <v>5.2</v>
      </c>
      <c r="AE90" s="12">
        <f>IF('Indicator Data'!V92="No data","x",ROUND(IF('Indicator Data'!V92&gt;AE$140,10,IF('Indicator Data'!V92&lt;AE$139,0,10-(AE$140-'Indicator Data'!V92)/(AE$140-AE$139)*10)),1))</f>
        <v>7.7</v>
      </c>
      <c r="AF90" s="12">
        <f>IF('Indicator Data'!W92="No data","x",ROUND(IF('Indicator Data'!W92&gt;AF$140,10,IF('Indicator Data'!W92&lt;AF$139,0,10-(AF$140-'Indicator Data'!W92)/(AF$140-AF$139)*10)),1))</f>
        <v>3.8</v>
      </c>
      <c r="AG90" s="52">
        <f t="shared" si="31"/>
        <v>5.8</v>
      </c>
      <c r="AH90" s="12">
        <f>IF('Indicator Data'!AP92="No data","x",ROUND(IF('Indicator Data'!AP92&gt;AH$140,10,IF('Indicator Data'!AP92&lt;AH$139,0,10-(AH$140-'Indicator Data'!AP92)/(AH$140-AH$139)*10)),1))</f>
        <v>1.1000000000000001</v>
      </c>
      <c r="AI90" s="12">
        <f>IF('Indicator Data'!AQ92="No data","x",ROUND(IF('Indicator Data'!AQ92&gt;AI$140,10,IF('Indicator Data'!AQ92&lt;AI$139,0,10-(AI$140-'Indicator Data'!AQ92)/(AI$140-AI$139)*10)),1))</f>
        <v>1.8</v>
      </c>
      <c r="AJ90" s="52">
        <f t="shared" si="32"/>
        <v>1.5</v>
      </c>
      <c r="AK90" s="35">
        <f>'Indicator Data'!AK92+'Indicator Data'!AJ92*0.5+'Indicator Data'!AI92*0.25</f>
        <v>2991.3109716375438</v>
      </c>
      <c r="AL90" s="42">
        <f>AK90/'Indicator Data'!BB92</f>
        <v>6.0324925592625104E-4</v>
      </c>
      <c r="AM90" s="52">
        <f t="shared" si="33"/>
        <v>0.1</v>
      </c>
      <c r="AN90" s="42">
        <f>IF('Indicator Data'!AL92="No data","x",'Indicator Data'!AL92/'Indicator Data'!BB92)</f>
        <v>3.080219171894048E-2</v>
      </c>
      <c r="AO90" s="12">
        <f t="shared" si="34"/>
        <v>1.5</v>
      </c>
      <c r="AP90" s="52">
        <f t="shared" si="35"/>
        <v>1.5</v>
      </c>
      <c r="AQ90" s="36">
        <f t="shared" si="36"/>
        <v>3.2</v>
      </c>
      <c r="AR90" s="55">
        <f t="shared" si="37"/>
        <v>1.7</v>
      </c>
      <c r="AU90" s="11">
        <v>3.4</v>
      </c>
    </row>
    <row r="91" spans="1:47" s="11" customFormat="1" x14ac:dyDescent="0.25">
      <c r="A91" s="11" t="s">
        <v>408</v>
      </c>
      <c r="B91" s="30" t="s">
        <v>14</v>
      </c>
      <c r="C91" s="30" t="s">
        <v>537</v>
      </c>
      <c r="D91" s="12">
        <f>ROUND(IF('Indicator Data'!O93="No data",IF((0.1284*LN('Indicator Data'!BA93)-0.4735)&gt;D$140,0,IF((0.1284*LN('Indicator Data'!BA93)-0.4735)&lt;D$139,10,(D$140-(0.1284*LN('Indicator Data'!BA93)-0.4735))/(D$140-D$139)*10)),IF('Indicator Data'!O93&gt;D$140,0,IF('Indicator Data'!O93&lt;D$139,10,(D$140-'Indicator Data'!O93)/(D$140-D$139)*10))),1)</f>
        <v>6.3</v>
      </c>
      <c r="E91" s="12">
        <f>IF('Indicator Data'!P93="No data","x",ROUND(IF('Indicator Data'!P93&gt;E$140,10,IF('Indicator Data'!P93&lt;E$139,0,10-(E$140-'Indicator Data'!P93)/(E$140-E$139)*10)),1))</f>
        <v>1.4</v>
      </c>
      <c r="F91" s="52">
        <f t="shared" si="19"/>
        <v>4.3</v>
      </c>
      <c r="G91" s="12">
        <f>IF('Indicator Data'!AG93="No data","x",ROUND(IF('Indicator Data'!AG93&gt;G$140,10,IF('Indicator Data'!AG93&lt;G$139,0,10-(G$140-'Indicator Data'!AG93)/(G$140-G$139)*10)),1))</f>
        <v>7</v>
      </c>
      <c r="H91" s="12">
        <f>IF('Indicator Data'!AH93="No data","x",ROUND(IF('Indicator Data'!AH93&gt;H$140,10,IF('Indicator Data'!AH93&lt;H$139,0,10-(H$140-'Indicator Data'!AH93)/(H$140-H$139)*10)),1))</f>
        <v>3.9</v>
      </c>
      <c r="I91" s="52">
        <f t="shared" si="20"/>
        <v>5.5</v>
      </c>
      <c r="J91" s="35">
        <f>SUM('Indicator Data'!R93,SUM('Indicator Data'!S93:T93)*1000000)</f>
        <v>6275567987.000001</v>
      </c>
      <c r="K91" s="35">
        <f>J91/'Indicator Data'!BD93</f>
        <v>35.171947074860917</v>
      </c>
      <c r="L91" s="12">
        <f t="shared" si="21"/>
        <v>0.7</v>
      </c>
      <c r="M91" s="12">
        <f>IF('Indicator Data'!U93="No data","x",ROUND(IF('Indicator Data'!U93&gt;M$140,10,IF('Indicator Data'!U93&lt;M$139,0,10-(M$140-'Indicator Data'!U93)/(M$140-M$139)*10)),1))</f>
        <v>0.3</v>
      </c>
      <c r="N91" s="125">
        <f>'Indicator Data'!Q93/'Indicator Data'!BD93*1000000</f>
        <v>118.0308564332891</v>
      </c>
      <c r="O91" s="12">
        <f t="shared" si="22"/>
        <v>10</v>
      </c>
      <c r="P91" s="52">
        <f t="shared" si="23"/>
        <v>3.7</v>
      </c>
      <c r="Q91" s="45">
        <f t="shared" si="24"/>
        <v>4.5</v>
      </c>
      <c r="R91" s="35">
        <f>IF(AND('Indicator Data'!AM93="No data",'Indicator Data'!AN93="No data"),0,SUM('Indicator Data'!AM93:AO93))</f>
        <v>0</v>
      </c>
      <c r="S91" s="12">
        <f t="shared" si="25"/>
        <v>0</v>
      </c>
      <c r="T91" s="41">
        <f>R91/'Indicator Data'!$BB93</f>
        <v>0</v>
      </c>
      <c r="U91" s="12">
        <f t="shared" si="26"/>
        <v>0</v>
      </c>
      <c r="V91" s="13">
        <f t="shared" si="27"/>
        <v>0</v>
      </c>
      <c r="W91" s="12">
        <f>IF('Indicator Data'!AB93="No data","x",ROUND(IF('Indicator Data'!AB93&gt;W$140,10,IF('Indicator Data'!AB93&lt;W$139,0,10-(W$140-'Indicator Data'!AB93)/(W$140-W$139)*10)),1))</f>
        <v>1.2</v>
      </c>
      <c r="X91" s="12">
        <f>IF('Indicator Data'!AA93="No data","x",ROUND(IF('Indicator Data'!AA93&gt;X$140,10,IF('Indicator Data'!AA93&lt;X$139,0,10-(X$140-'Indicator Data'!AA93)/(X$140-X$139)*10)),1))</f>
        <v>6</v>
      </c>
      <c r="Y91" s="12">
        <f>IF('Indicator Data'!AF93="No data","x",ROUND(IF('Indicator Data'!AF93&gt;Y$140,10,IF('Indicator Data'!AF93&lt;Y$139,0,10-(Y$140-'Indicator Data'!AF93)/(Y$140-Y$139)*10)),1))</f>
        <v>10</v>
      </c>
      <c r="Z91" s="129">
        <f>IF('Indicator Data'!AC93="No data","x",'Indicator Data'!AC93/'Indicator Data'!$BB93*100000)</f>
        <v>0</v>
      </c>
      <c r="AA91" s="127">
        <f t="shared" si="28"/>
        <v>0</v>
      </c>
      <c r="AB91" s="129">
        <f>IF('Indicator Data'!AD93="No data","x",'Indicator Data'!AD93/'Indicator Data'!$BB93*100000)</f>
        <v>3.3957821093322469</v>
      </c>
      <c r="AC91" s="127">
        <f t="shared" si="29"/>
        <v>8.4</v>
      </c>
      <c r="AD91" s="52">
        <f t="shared" si="30"/>
        <v>5.0999999999999996</v>
      </c>
      <c r="AE91" s="12">
        <f>IF('Indicator Data'!V93="No data","x",ROUND(IF('Indicator Data'!V93&gt;AE$140,10,IF('Indicator Data'!V93&lt;AE$139,0,10-(AE$140-'Indicator Data'!V93)/(AE$140-AE$139)*10)),1))</f>
        <v>6.9</v>
      </c>
      <c r="AF91" s="12">
        <f>IF('Indicator Data'!W93="No data","x",ROUND(IF('Indicator Data'!W93&gt;AF$140,10,IF('Indicator Data'!W93&lt;AF$139,0,10-(AF$140-'Indicator Data'!W93)/(AF$140-AF$139)*10)),1))</f>
        <v>3.1</v>
      </c>
      <c r="AG91" s="52">
        <f t="shared" si="31"/>
        <v>5</v>
      </c>
      <c r="AH91" s="12">
        <f>IF('Indicator Data'!AP93="No data","x",ROUND(IF('Indicator Data'!AP93&gt;AH$140,10,IF('Indicator Data'!AP93&lt;AH$139,0,10-(AH$140-'Indicator Data'!AP93)/(AH$140-AH$139)*10)),1))</f>
        <v>1.5</v>
      </c>
      <c r="AI91" s="12">
        <f>IF('Indicator Data'!AQ93="No data","x",ROUND(IF('Indicator Data'!AQ93&gt;AI$140,10,IF('Indicator Data'!AQ93&lt;AI$139,0,10-(AI$140-'Indicator Data'!AQ93)/(AI$140-AI$139)*10)),1))</f>
        <v>0</v>
      </c>
      <c r="AJ91" s="52">
        <f t="shared" si="32"/>
        <v>0.8</v>
      </c>
      <c r="AK91" s="35">
        <f>'Indicator Data'!AK93+'Indicator Data'!AJ93*0.5+'Indicator Data'!AI93*0.25</f>
        <v>0</v>
      </c>
      <c r="AL91" s="42">
        <f>AK91/'Indicator Data'!BB93</f>
        <v>0</v>
      </c>
      <c r="AM91" s="52">
        <f t="shared" si="33"/>
        <v>0</v>
      </c>
      <c r="AN91" s="42" t="str">
        <f>IF('Indicator Data'!AL93="No data","x",'Indicator Data'!AL93/'Indicator Data'!BB93)</f>
        <v>x</v>
      </c>
      <c r="AO91" s="12" t="str">
        <f t="shared" si="34"/>
        <v>x</v>
      </c>
      <c r="AP91" s="52" t="str">
        <f t="shared" si="35"/>
        <v>x</v>
      </c>
      <c r="AQ91" s="36">
        <f t="shared" si="36"/>
        <v>3.1</v>
      </c>
      <c r="AR91" s="55">
        <f t="shared" si="37"/>
        <v>1.7</v>
      </c>
      <c r="AU91" s="11">
        <v>3</v>
      </c>
    </row>
    <row r="92" spans="1:47" s="11" customFormat="1" x14ac:dyDescent="0.25">
      <c r="A92" s="11" t="s">
        <v>409</v>
      </c>
      <c r="B92" s="30" t="s">
        <v>14</v>
      </c>
      <c r="C92" s="30" t="s">
        <v>538</v>
      </c>
      <c r="D92" s="12">
        <f>ROUND(IF('Indicator Data'!O94="No data",IF((0.1284*LN('Indicator Data'!BA94)-0.4735)&gt;D$140,0,IF((0.1284*LN('Indicator Data'!BA94)-0.4735)&lt;D$139,10,(D$140-(0.1284*LN('Indicator Data'!BA94)-0.4735))/(D$140-D$139)*10)),IF('Indicator Data'!O94&gt;D$140,0,IF('Indicator Data'!O94&lt;D$139,10,(D$140-'Indicator Data'!O94)/(D$140-D$139)*10))),1)</f>
        <v>7.3</v>
      </c>
      <c r="E92" s="12">
        <f>IF('Indicator Data'!P94="No data","x",ROUND(IF('Indicator Data'!P94&gt;E$140,10,IF('Indicator Data'!P94&lt;E$139,0,10-(E$140-'Indicator Data'!P94)/(E$140-E$139)*10)),1))</f>
        <v>1.7</v>
      </c>
      <c r="F92" s="52">
        <f t="shared" si="19"/>
        <v>5.0999999999999996</v>
      </c>
      <c r="G92" s="12">
        <f>IF('Indicator Data'!AG94="No data","x",ROUND(IF('Indicator Data'!AG94&gt;G$140,10,IF('Indicator Data'!AG94&lt;G$139,0,10-(G$140-'Indicator Data'!AG94)/(G$140-G$139)*10)),1))</f>
        <v>4.7</v>
      </c>
      <c r="H92" s="12">
        <f>IF('Indicator Data'!AH94="No data","x",ROUND(IF('Indicator Data'!AH94&gt;H$140,10,IF('Indicator Data'!AH94&lt;H$139,0,10-(H$140-'Indicator Data'!AH94)/(H$140-H$139)*10)),1))</f>
        <v>3.4</v>
      </c>
      <c r="I92" s="52">
        <f t="shared" si="20"/>
        <v>4.0999999999999996</v>
      </c>
      <c r="J92" s="35">
        <f>SUM('Indicator Data'!R94,SUM('Indicator Data'!S94:T94)*1000000)</f>
        <v>6275567987.000001</v>
      </c>
      <c r="K92" s="35">
        <f>J92/'Indicator Data'!BD94</f>
        <v>35.171947074860917</v>
      </c>
      <c r="L92" s="12">
        <f t="shared" si="21"/>
        <v>0.7</v>
      </c>
      <c r="M92" s="12">
        <f>IF('Indicator Data'!U94="No data","x",ROUND(IF('Indicator Data'!U94&gt;M$140,10,IF('Indicator Data'!U94&lt;M$139,0,10-(M$140-'Indicator Data'!U94)/(M$140-M$139)*10)),1))</f>
        <v>0.3</v>
      </c>
      <c r="N92" s="125">
        <f>'Indicator Data'!Q94/'Indicator Data'!BD94*1000000</f>
        <v>118.0308564332891</v>
      </c>
      <c r="O92" s="12">
        <f t="shared" si="22"/>
        <v>10</v>
      </c>
      <c r="P92" s="52">
        <f t="shared" si="23"/>
        <v>3.7</v>
      </c>
      <c r="Q92" s="45">
        <f t="shared" si="24"/>
        <v>4.5</v>
      </c>
      <c r="R92" s="35">
        <f>IF(AND('Indicator Data'!AM94="No data",'Indicator Data'!AN94="No data"),0,SUM('Indicator Data'!AM94:AO94))</f>
        <v>0</v>
      </c>
      <c r="S92" s="12">
        <f t="shared" si="25"/>
        <v>0</v>
      </c>
      <c r="T92" s="41">
        <f>R92/'Indicator Data'!$BB94</f>
        <v>0</v>
      </c>
      <c r="U92" s="12">
        <f t="shared" si="26"/>
        <v>0</v>
      </c>
      <c r="V92" s="13">
        <f t="shared" si="27"/>
        <v>0</v>
      </c>
      <c r="W92" s="12">
        <f>IF('Indicator Data'!AB94="No data","x",ROUND(IF('Indicator Data'!AB94&gt;W$140,10,IF('Indicator Data'!AB94&lt;W$139,0,10-(W$140-'Indicator Data'!AB94)/(W$140-W$139)*10)),1))</f>
        <v>8.6</v>
      </c>
      <c r="X92" s="12">
        <f>IF('Indicator Data'!AA94="No data","x",ROUND(IF('Indicator Data'!AA94&gt;X$140,10,IF('Indicator Data'!AA94&lt;X$139,0,10-(X$140-'Indicator Data'!AA94)/(X$140-X$139)*10)),1))</f>
        <v>6</v>
      </c>
      <c r="Y92" s="12">
        <f>IF('Indicator Data'!AF94="No data","x",ROUND(IF('Indicator Data'!AF94&gt;Y$140,10,IF('Indicator Data'!AF94&lt;Y$139,0,10-(Y$140-'Indicator Data'!AF94)/(Y$140-Y$139)*10)),1))</f>
        <v>10</v>
      </c>
      <c r="Z92" s="129">
        <f>IF('Indicator Data'!AC94="No data","x",'Indicator Data'!AC94/'Indicator Data'!$BB94*100000)</f>
        <v>0</v>
      </c>
      <c r="AA92" s="127">
        <f t="shared" si="28"/>
        <v>0</v>
      </c>
      <c r="AB92" s="129">
        <f>IF('Indicator Data'!AD94="No data","x",'Indicator Data'!AD94/'Indicator Data'!$BB94*100000)</f>
        <v>3.1383750494635194</v>
      </c>
      <c r="AC92" s="127">
        <f t="shared" si="29"/>
        <v>8.3000000000000007</v>
      </c>
      <c r="AD92" s="52">
        <f t="shared" si="30"/>
        <v>6.6</v>
      </c>
      <c r="AE92" s="12">
        <f>IF('Indicator Data'!V94="No data","x",ROUND(IF('Indicator Data'!V94&gt;AE$140,10,IF('Indicator Data'!V94&lt;AE$139,0,10-(AE$140-'Indicator Data'!V94)/(AE$140-AE$139)*10)),1))</f>
        <v>6.9</v>
      </c>
      <c r="AF92" s="12">
        <f>IF('Indicator Data'!W94="No data","x",ROUND(IF('Indicator Data'!W94&gt;AF$140,10,IF('Indicator Data'!W94&lt;AF$139,0,10-(AF$140-'Indicator Data'!W94)/(AF$140-AF$139)*10)),1))</f>
        <v>3.4</v>
      </c>
      <c r="AG92" s="52">
        <f t="shared" si="31"/>
        <v>5.2</v>
      </c>
      <c r="AH92" s="12">
        <f>IF('Indicator Data'!AP94="No data","x",ROUND(IF('Indicator Data'!AP94&gt;AH$140,10,IF('Indicator Data'!AP94&lt;AH$139,0,10-(AH$140-'Indicator Data'!AP94)/(AH$140-AH$139)*10)),1))</f>
        <v>0.1</v>
      </c>
      <c r="AI92" s="12">
        <f>IF('Indicator Data'!AQ94="No data","x",ROUND(IF('Indicator Data'!AQ94&gt;AI$140,10,IF('Indicator Data'!AQ94&lt;AI$139,0,10-(AI$140-'Indicator Data'!AQ94)/(AI$140-AI$139)*10)),1))</f>
        <v>0</v>
      </c>
      <c r="AJ92" s="52">
        <f t="shared" si="32"/>
        <v>0.1</v>
      </c>
      <c r="AK92" s="35">
        <f>'Indicator Data'!AK94+'Indicator Data'!AJ94*0.5+'Indicator Data'!AI94*0.25</f>
        <v>2475.9508075052004</v>
      </c>
      <c r="AL92" s="42">
        <f>AK92/'Indicator Data'!BB94</f>
        <v>5.6307697376618664E-4</v>
      </c>
      <c r="AM92" s="52">
        <f t="shared" si="33"/>
        <v>0.1</v>
      </c>
      <c r="AN92" s="42" t="str">
        <f>IF('Indicator Data'!AL94="No data","x",'Indicator Data'!AL94/'Indicator Data'!BB94)</f>
        <v>x</v>
      </c>
      <c r="AO92" s="12" t="str">
        <f t="shared" si="34"/>
        <v>x</v>
      </c>
      <c r="AP92" s="52" t="str">
        <f t="shared" si="35"/>
        <v>x</v>
      </c>
      <c r="AQ92" s="36">
        <f t="shared" si="36"/>
        <v>3.6</v>
      </c>
      <c r="AR92" s="55">
        <f t="shared" si="37"/>
        <v>2</v>
      </c>
      <c r="AU92" s="11">
        <v>3.6</v>
      </c>
    </row>
    <row r="93" spans="1:47" s="11" customFormat="1" x14ac:dyDescent="0.25">
      <c r="A93" s="11" t="s">
        <v>410</v>
      </c>
      <c r="B93" s="30" t="s">
        <v>14</v>
      </c>
      <c r="C93" s="30" t="s">
        <v>539</v>
      </c>
      <c r="D93" s="12">
        <f>ROUND(IF('Indicator Data'!O95="No data",IF((0.1284*LN('Indicator Data'!BA95)-0.4735)&gt;D$140,0,IF((0.1284*LN('Indicator Data'!BA95)-0.4735)&lt;D$139,10,(D$140-(0.1284*LN('Indicator Data'!BA95)-0.4735))/(D$140-D$139)*10)),IF('Indicator Data'!O95&gt;D$140,0,IF('Indicator Data'!O95&lt;D$139,10,(D$140-'Indicator Data'!O95)/(D$140-D$139)*10))),1)</f>
        <v>7</v>
      </c>
      <c r="E93" s="12">
        <f>IF('Indicator Data'!P95="No data","x",ROUND(IF('Indicator Data'!P95&gt;E$140,10,IF('Indicator Data'!P95&lt;E$139,0,10-(E$140-'Indicator Data'!P95)/(E$140-E$139)*10)),1))</f>
        <v>0</v>
      </c>
      <c r="F93" s="52">
        <f t="shared" si="19"/>
        <v>4.4000000000000004</v>
      </c>
      <c r="G93" s="12">
        <f>IF('Indicator Data'!AG95="No data","x",ROUND(IF('Indicator Data'!AG95&gt;G$140,10,IF('Indicator Data'!AG95&lt;G$139,0,10-(G$140-'Indicator Data'!AG95)/(G$140-G$139)*10)),1))</f>
        <v>6.6</v>
      </c>
      <c r="H93" s="12">
        <f>IF('Indicator Data'!AH95="No data","x",ROUND(IF('Indicator Data'!AH95&gt;H$140,10,IF('Indicator Data'!AH95&lt;H$139,0,10-(H$140-'Indicator Data'!AH95)/(H$140-H$139)*10)),1))</f>
        <v>3.4</v>
      </c>
      <c r="I93" s="52">
        <f t="shared" si="20"/>
        <v>5</v>
      </c>
      <c r="J93" s="35">
        <f>SUM('Indicator Data'!R95,SUM('Indicator Data'!S95:T95)*1000000)</f>
        <v>6275567987.000001</v>
      </c>
      <c r="K93" s="35">
        <f>J93/'Indicator Data'!BD95</f>
        <v>35.171947074860917</v>
      </c>
      <c r="L93" s="12">
        <f t="shared" si="21"/>
        <v>0.7</v>
      </c>
      <c r="M93" s="12">
        <f>IF('Indicator Data'!U95="No data","x",ROUND(IF('Indicator Data'!U95&gt;M$140,10,IF('Indicator Data'!U95&lt;M$139,0,10-(M$140-'Indicator Data'!U95)/(M$140-M$139)*10)),1))</f>
        <v>0.3</v>
      </c>
      <c r="N93" s="125">
        <f>'Indicator Data'!Q95/'Indicator Data'!BD95*1000000</f>
        <v>118.0308564332891</v>
      </c>
      <c r="O93" s="12">
        <f t="shared" si="22"/>
        <v>10</v>
      </c>
      <c r="P93" s="52">
        <f t="shared" si="23"/>
        <v>3.7</v>
      </c>
      <c r="Q93" s="45">
        <f t="shared" si="24"/>
        <v>4.4000000000000004</v>
      </c>
      <c r="R93" s="35">
        <f>IF(AND('Indicator Data'!AM95="No data",'Indicator Data'!AN95="No data"),0,SUM('Indicator Data'!AM95:AO95))</f>
        <v>0</v>
      </c>
      <c r="S93" s="12">
        <f t="shared" si="25"/>
        <v>0</v>
      </c>
      <c r="T93" s="41">
        <f>R93/'Indicator Data'!$BB95</f>
        <v>0</v>
      </c>
      <c r="U93" s="12">
        <f t="shared" si="26"/>
        <v>0</v>
      </c>
      <c r="V93" s="13">
        <f t="shared" si="27"/>
        <v>0</v>
      </c>
      <c r="W93" s="12">
        <f>IF('Indicator Data'!AB95="No data","x",ROUND(IF('Indicator Data'!AB95&gt;W$140,10,IF('Indicator Data'!AB95&lt;W$139,0,10-(W$140-'Indicator Data'!AB95)/(W$140-W$139)*10)),1))</f>
        <v>5.2</v>
      </c>
      <c r="X93" s="12">
        <f>IF('Indicator Data'!AA95="No data","x",ROUND(IF('Indicator Data'!AA95&gt;X$140,10,IF('Indicator Data'!AA95&lt;X$139,0,10-(X$140-'Indicator Data'!AA95)/(X$140-X$139)*10)),1))</f>
        <v>6</v>
      </c>
      <c r="Y93" s="12">
        <f>IF('Indicator Data'!AF95="No data","x",ROUND(IF('Indicator Data'!AF95&gt;Y$140,10,IF('Indicator Data'!AF95&lt;Y$139,0,10-(Y$140-'Indicator Data'!AF95)/(Y$140-Y$139)*10)),1))</f>
        <v>10</v>
      </c>
      <c r="Z93" s="129">
        <f>IF('Indicator Data'!AC95="No data","x",'Indicator Data'!AC95/'Indicator Data'!$BB95*100000)</f>
        <v>0</v>
      </c>
      <c r="AA93" s="127">
        <f t="shared" si="28"/>
        <v>0</v>
      </c>
      <c r="AB93" s="129">
        <f>IF('Indicator Data'!AD95="No data","x",'Indicator Data'!AD95/'Indicator Data'!$BB95*100000)</f>
        <v>5.9528195248886266</v>
      </c>
      <c r="AC93" s="127">
        <f t="shared" si="29"/>
        <v>9.1999999999999993</v>
      </c>
      <c r="AD93" s="52">
        <f t="shared" si="30"/>
        <v>6.1</v>
      </c>
      <c r="AE93" s="12">
        <f>IF('Indicator Data'!V95="No data","x",ROUND(IF('Indicator Data'!V95&gt;AE$140,10,IF('Indicator Data'!V95&lt;AE$139,0,10-(AE$140-'Indicator Data'!V95)/(AE$140-AE$139)*10)),1))</f>
        <v>6.9</v>
      </c>
      <c r="AF93" s="12">
        <f>IF('Indicator Data'!W95="No data","x",ROUND(IF('Indicator Data'!W95&gt;AF$140,10,IF('Indicator Data'!W95&lt;AF$139,0,10-(AF$140-'Indicator Data'!W95)/(AF$140-AF$139)*10)),1))</f>
        <v>3.1</v>
      </c>
      <c r="AG93" s="52">
        <f t="shared" si="31"/>
        <v>5</v>
      </c>
      <c r="AH93" s="12">
        <f>IF('Indicator Data'!AP95="No data","x",ROUND(IF('Indicator Data'!AP95&gt;AH$140,10,IF('Indicator Data'!AP95&lt;AH$139,0,10-(AH$140-'Indicator Data'!AP95)/(AH$140-AH$139)*10)),1))</f>
        <v>0.3</v>
      </c>
      <c r="AI93" s="12">
        <f>IF('Indicator Data'!AQ95="No data","x",ROUND(IF('Indicator Data'!AQ95&gt;AI$140,10,IF('Indicator Data'!AQ95&lt;AI$139,0,10-(AI$140-'Indicator Data'!AQ95)/(AI$140-AI$139)*10)),1))</f>
        <v>0</v>
      </c>
      <c r="AJ93" s="52">
        <f t="shared" si="32"/>
        <v>0.2</v>
      </c>
      <c r="AK93" s="35">
        <f>'Indicator Data'!AK95+'Indicator Data'!AJ95*0.5+'Indicator Data'!AI95*0.25</f>
        <v>178.83382366805847</v>
      </c>
      <c r="AL93" s="42">
        <f>AK93/'Indicator Data'!BB95</f>
        <v>4.0172282160064459E-5</v>
      </c>
      <c r="AM93" s="52">
        <f t="shared" si="33"/>
        <v>0</v>
      </c>
      <c r="AN93" s="42" t="str">
        <f>IF('Indicator Data'!AL95="No data","x",'Indicator Data'!AL95/'Indicator Data'!BB95)</f>
        <v>x</v>
      </c>
      <c r="AO93" s="12" t="str">
        <f t="shared" si="34"/>
        <v>x</v>
      </c>
      <c r="AP93" s="52" t="str">
        <f t="shared" si="35"/>
        <v>x</v>
      </c>
      <c r="AQ93" s="36">
        <f t="shared" si="36"/>
        <v>3.3</v>
      </c>
      <c r="AR93" s="55">
        <f t="shared" si="37"/>
        <v>1.8</v>
      </c>
      <c r="AU93" s="11">
        <v>3.3</v>
      </c>
    </row>
    <row r="94" spans="1:47" s="11" customFormat="1" x14ac:dyDescent="0.25">
      <c r="A94" s="11" t="s">
        <v>411</v>
      </c>
      <c r="B94" s="30" t="s">
        <v>14</v>
      </c>
      <c r="C94" s="30" t="s">
        <v>540</v>
      </c>
      <c r="D94" s="12">
        <f>ROUND(IF('Indicator Data'!O96="No data",IF((0.1284*LN('Indicator Data'!BA96)-0.4735)&gt;D$140,0,IF((0.1284*LN('Indicator Data'!BA96)-0.4735)&lt;D$139,10,(D$140-(0.1284*LN('Indicator Data'!BA96)-0.4735))/(D$140-D$139)*10)),IF('Indicator Data'!O96&gt;D$140,0,IF('Indicator Data'!O96&lt;D$139,10,(D$140-'Indicator Data'!O96)/(D$140-D$139)*10))),1)</f>
        <v>7.3</v>
      </c>
      <c r="E94" s="12">
        <f>IF('Indicator Data'!P96="No data","x",ROUND(IF('Indicator Data'!P96&gt;E$140,10,IF('Indicator Data'!P96&lt;E$139,0,10-(E$140-'Indicator Data'!P96)/(E$140-E$139)*10)),1))</f>
        <v>2.2999999999999998</v>
      </c>
      <c r="F94" s="52">
        <f t="shared" si="19"/>
        <v>5.3</v>
      </c>
      <c r="G94" s="12">
        <f>IF('Indicator Data'!AG96="No data","x",ROUND(IF('Indicator Data'!AG96&gt;G$140,10,IF('Indicator Data'!AG96&lt;G$139,0,10-(G$140-'Indicator Data'!AG96)/(G$140-G$139)*10)),1))</f>
        <v>5.6</v>
      </c>
      <c r="H94" s="12">
        <f>IF('Indicator Data'!AH96="No data","x",ROUND(IF('Indicator Data'!AH96&gt;H$140,10,IF('Indicator Data'!AH96&lt;H$139,0,10-(H$140-'Indicator Data'!AH96)/(H$140-H$139)*10)),1))</f>
        <v>3.6</v>
      </c>
      <c r="I94" s="52">
        <f t="shared" si="20"/>
        <v>4.5999999999999996</v>
      </c>
      <c r="J94" s="35">
        <f>SUM('Indicator Data'!R96,SUM('Indicator Data'!S96:T96)*1000000)</f>
        <v>6275567987.000001</v>
      </c>
      <c r="K94" s="35">
        <f>J94/'Indicator Data'!BD96</f>
        <v>35.171947074860917</v>
      </c>
      <c r="L94" s="12">
        <f t="shared" si="21"/>
        <v>0.7</v>
      </c>
      <c r="M94" s="12">
        <f>IF('Indicator Data'!U96="No data","x",ROUND(IF('Indicator Data'!U96&gt;M$140,10,IF('Indicator Data'!U96&lt;M$139,0,10-(M$140-'Indicator Data'!U96)/(M$140-M$139)*10)),1))</f>
        <v>0.3</v>
      </c>
      <c r="N94" s="125">
        <f>'Indicator Data'!Q96/'Indicator Data'!BD96*1000000</f>
        <v>118.0308564332891</v>
      </c>
      <c r="O94" s="12">
        <f t="shared" si="22"/>
        <v>10</v>
      </c>
      <c r="P94" s="52">
        <f t="shared" si="23"/>
        <v>3.7</v>
      </c>
      <c r="Q94" s="45">
        <f t="shared" si="24"/>
        <v>4.7</v>
      </c>
      <c r="R94" s="35">
        <f>IF(AND('Indicator Data'!AM96="No data",'Indicator Data'!AN96="No data"),0,SUM('Indicator Data'!AM96:AO96))</f>
        <v>0</v>
      </c>
      <c r="S94" s="12">
        <f t="shared" si="25"/>
        <v>0</v>
      </c>
      <c r="T94" s="41">
        <f>R94/'Indicator Data'!$BB96</f>
        <v>0</v>
      </c>
      <c r="U94" s="12">
        <f t="shared" si="26"/>
        <v>0</v>
      </c>
      <c r="V94" s="13">
        <f t="shared" si="27"/>
        <v>0</v>
      </c>
      <c r="W94" s="12">
        <f>IF('Indicator Data'!AB96="No data","x",ROUND(IF('Indicator Data'!AB96&gt;W$140,10,IF('Indicator Data'!AB96&lt;W$139,0,10-(W$140-'Indicator Data'!AB96)/(W$140-W$139)*10)),1))</f>
        <v>10</v>
      </c>
      <c r="X94" s="12">
        <f>IF('Indicator Data'!AA96="No data","x",ROUND(IF('Indicator Data'!AA96&gt;X$140,10,IF('Indicator Data'!AA96&lt;X$139,0,10-(X$140-'Indicator Data'!AA96)/(X$140-X$139)*10)),1))</f>
        <v>6</v>
      </c>
      <c r="Y94" s="12">
        <f>IF('Indicator Data'!AF96="No data","x",ROUND(IF('Indicator Data'!AF96&gt;Y$140,10,IF('Indicator Data'!AF96&lt;Y$139,0,10-(Y$140-'Indicator Data'!AF96)/(Y$140-Y$139)*10)),1))</f>
        <v>10</v>
      </c>
      <c r="Z94" s="129">
        <f>IF('Indicator Data'!AC96="No data","x",'Indicator Data'!AC96/'Indicator Data'!$BB96*100000)</f>
        <v>0.27523794320189804</v>
      </c>
      <c r="AA94" s="127">
        <f t="shared" si="28"/>
        <v>3.9</v>
      </c>
      <c r="AB94" s="129">
        <f>IF('Indicator Data'!AD96="No data","x",'Indicator Data'!AD96/'Indicator Data'!$BB96*100000)</f>
        <v>4.5827117543116023</v>
      </c>
      <c r="AC94" s="127">
        <f t="shared" si="29"/>
        <v>8.9</v>
      </c>
      <c r="AD94" s="52">
        <f t="shared" si="30"/>
        <v>7.8</v>
      </c>
      <c r="AE94" s="12">
        <f>IF('Indicator Data'!V96="No data","x",ROUND(IF('Indicator Data'!V96&gt;AE$140,10,IF('Indicator Data'!V96&lt;AE$139,0,10-(AE$140-'Indicator Data'!V96)/(AE$140-AE$139)*10)),1))</f>
        <v>6.9</v>
      </c>
      <c r="AF94" s="12">
        <f>IF('Indicator Data'!W96="No data","x",ROUND(IF('Indicator Data'!W96&gt;AF$140,10,IF('Indicator Data'!W96&lt;AF$139,0,10-(AF$140-'Indicator Data'!W96)/(AF$140-AF$139)*10)),1))</f>
        <v>2.9</v>
      </c>
      <c r="AG94" s="52">
        <f t="shared" si="31"/>
        <v>4.9000000000000004</v>
      </c>
      <c r="AH94" s="12">
        <f>IF('Indicator Data'!AP96="No data","x",ROUND(IF('Indicator Data'!AP96&gt;AH$140,10,IF('Indicator Data'!AP96&lt;AH$139,0,10-(AH$140-'Indicator Data'!AP96)/(AH$140-AH$139)*10)),1))</f>
        <v>2.2999999999999998</v>
      </c>
      <c r="AI94" s="12">
        <f>IF('Indicator Data'!AQ96="No data","x",ROUND(IF('Indicator Data'!AQ96&gt;AI$140,10,IF('Indicator Data'!AQ96&lt;AI$139,0,10-(AI$140-'Indicator Data'!AQ96)/(AI$140-AI$139)*10)),1))</f>
        <v>0</v>
      </c>
      <c r="AJ94" s="52">
        <f t="shared" si="32"/>
        <v>1.2</v>
      </c>
      <c r="AK94" s="35">
        <f>'Indicator Data'!AK96+'Indicator Data'!AJ96*0.5+'Indicator Data'!AI96*0.25</f>
        <v>2791.909477979179</v>
      </c>
      <c r="AL94" s="42">
        <f>AK94/'Indicator Data'!BB96</f>
        <v>3.8421971116243703E-4</v>
      </c>
      <c r="AM94" s="52">
        <f t="shared" si="33"/>
        <v>0</v>
      </c>
      <c r="AN94" s="42" t="str">
        <f>IF('Indicator Data'!AL96="No data","x",'Indicator Data'!AL96/'Indicator Data'!BB96)</f>
        <v>x</v>
      </c>
      <c r="AO94" s="12" t="str">
        <f t="shared" si="34"/>
        <v>x</v>
      </c>
      <c r="AP94" s="52" t="str">
        <f t="shared" si="35"/>
        <v>x</v>
      </c>
      <c r="AQ94" s="36">
        <f t="shared" si="36"/>
        <v>4.2</v>
      </c>
      <c r="AR94" s="55">
        <f t="shared" si="37"/>
        <v>2.2999999999999998</v>
      </c>
      <c r="AU94" s="11">
        <v>4.3</v>
      </c>
    </row>
    <row r="95" spans="1:47" s="11" customFormat="1" x14ac:dyDescent="0.25">
      <c r="A95" s="11" t="s">
        <v>412</v>
      </c>
      <c r="B95" s="30" t="s">
        <v>14</v>
      </c>
      <c r="C95" s="30" t="s">
        <v>541</v>
      </c>
      <c r="D95" s="12">
        <f>ROUND(IF('Indicator Data'!O97="No data",IF((0.1284*LN('Indicator Data'!BA97)-0.4735)&gt;D$140,0,IF((0.1284*LN('Indicator Data'!BA97)-0.4735)&lt;D$139,10,(D$140-(0.1284*LN('Indicator Data'!BA97)-0.4735))/(D$140-D$139)*10)),IF('Indicator Data'!O97&gt;D$140,0,IF('Indicator Data'!O97&lt;D$139,10,(D$140-'Indicator Data'!O97)/(D$140-D$139)*10))),1)</f>
        <v>8.5</v>
      </c>
      <c r="E95" s="12">
        <f>IF('Indicator Data'!P97="No data","x",ROUND(IF('Indicator Data'!P97&gt;E$140,10,IF('Indicator Data'!P97&lt;E$139,0,10-(E$140-'Indicator Data'!P97)/(E$140-E$139)*10)),1))</f>
        <v>5</v>
      </c>
      <c r="F95" s="52">
        <f t="shared" si="19"/>
        <v>7.1</v>
      </c>
      <c r="G95" s="12">
        <f>IF('Indicator Data'!AG97="No data","x",ROUND(IF('Indicator Data'!AG97&gt;G$140,10,IF('Indicator Data'!AG97&lt;G$139,0,10-(G$140-'Indicator Data'!AG97)/(G$140-G$139)*10)),1))</f>
        <v>9.8000000000000007</v>
      </c>
      <c r="H95" s="12">
        <f>IF('Indicator Data'!AH97="No data","x",ROUND(IF('Indicator Data'!AH97&gt;H$140,10,IF('Indicator Data'!AH97&lt;H$139,0,10-(H$140-'Indicator Data'!AH97)/(H$140-H$139)*10)),1))</f>
        <v>3.7</v>
      </c>
      <c r="I95" s="52">
        <f t="shared" si="20"/>
        <v>6.8</v>
      </c>
      <c r="J95" s="35">
        <f>SUM('Indicator Data'!R97,SUM('Indicator Data'!S97:T97)*1000000)</f>
        <v>6275567987.000001</v>
      </c>
      <c r="K95" s="35">
        <f>J95/'Indicator Data'!BD97</f>
        <v>35.171947074860917</v>
      </c>
      <c r="L95" s="12">
        <f t="shared" si="21"/>
        <v>0.7</v>
      </c>
      <c r="M95" s="12">
        <f>IF('Indicator Data'!U97="No data","x",ROUND(IF('Indicator Data'!U97&gt;M$140,10,IF('Indicator Data'!U97&lt;M$139,0,10-(M$140-'Indicator Data'!U97)/(M$140-M$139)*10)),1))</f>
        <v>0.3</v>
      </c>
      <c r="N95" s="125">
        <f>'Indicator Data'!Q97/'Indicator Data'!BD97*1000000</f>
        <v>118.0308564332891</v>
      </c>
      <c r="O95" s="12">
        <f t="shared" si="22"/>
        <v>10</v>
      </c>
      <c r="P95" s="52">
        <f t="shared" si="23"/>
        <v>3.7</v>
      </c>
      <c r="Q95" s="45">
        <f t="shared" si="24"/>
        <v>6.2</v>
      </c>
      <c r="R95" s="35">
        <f>IF(AND('Indicator Data'!AM97="No data",'Indicator Data'!AN97="No data"),0,SUM('Indicator Data'!AM97:AO97))</f>
        <v>0</v>
      </c>
      <c r="S95" s="12">
        <f t="shared" si="25"/>
        <v>0</v>
      </c>
      <c r="T95" s="41">
        <f>R95/'Indicator Data'!$BB97</f>
        <v>0</v>
      </c>
      <c r="U95" s="12">
        <f t="shared" si="26"/>
        <v>0</v>
      </c>
      <c r="V95" s="13">
        <f t="shared" si="27"/>
        <v>0</v>
      </c>
      <c r="W95" s="12">
        <f>IF('Indicator Data'!AB97="No data","x",ROUND(IF('Indicator Data'!AB97&gt;W$140,10,IF('Indicator Data'!AB97&lt;W$139,0,10-(W$140-'Indicator Data'!AB97)/(W$140-W$139)*10)),1))</f>
        <v>4.5999999999999996</v>
      </c>
      <c r="X95" s="12">
        <f>IF('Indicator Data'!AA97="No data","x",ROUND(IF('Indicator Data'!AA97&gt;X$140,10,IF('Indicator Data'!AA97&lt;X$139,0,10-(X$140-'Indicator Data'!AA97)/(X$140-X$139)*10)),1))</f>
        <v>6</v>
      </c>
      <c r="Y95" s="12">
        <f>IF('Indicator Data'!AF97="No data","x",ROUND(IF('Indicator Data'!AF97&gt;Y$140,10,IF('Indicator Data'!AF97&lt;Y$139,0,10-(Y$140-'Indicator Data'!AF97)/(Y$140-Y$139)*10)),1))</f>
        <v>10</v>
      </c>
      <c r="Z95" s="129">
        <f>IF('Indicator Data'!AC97="No data","x",'Indicator Data'!AC97/'Indicator Data'!$BB97*100000)</f>
        <v>0</v>
      </c>
      <c r="AA95" s="127">
        <f t="shared" si="28"/>
        <v>0</v>
      </c>
      <c r="AB95" s="129">
        <f>IF('Indicator Data'!AD97="No data","x",'Indicator Data'!AD97/'Indicator Data'!$BB97*100000)</f>
        <v>2.1361046393212155</v>
      </c>
      <c r="AC95" s="127">
        <f t="shared" si="29"/>
        <v>7.8</v>
      </c>
      <c r="AD95" s="52">
        <f t="shared" si="30"/>
        <v>5.7</v>
      </c>
      <c r="AE95" s="12">
        <f>IF('Indicator Data'!V97="No data","x",ROUND(IF('Indicator Data'!V97&gt;AE$140,10,IF('Indicator Data'!V97&lt;AE$139,0,10-(AE$140-'Indicator Data'!V97)/(AE$140-AE$139)*10)),1))</f>
        <v>7.7</v>
      </c>
      <c r="AF95" s="12">
        <f>IF('Indicator Data'!W97="No data","x",ROUND(IF('Indicator Data'!W97&gt;AF$140,10,IF('Indicator Data'!W97&lt;AF$139,0,10-(AF$140-'Indicator Data'!W97)/(AF$140-AF$139)*10)),1))</f>
        <v>4.0999999999999996</v>
      </c>
      <c r="AG95" s="52">
        <f t="shared" si="31"/>
        <v>5.9</v>
      </c>
      <c r="AH95" s="12">
        <f>IF('Indicator Data'!AP97="No data","x",ROUND(IF('Indicator Data'!AP97&gt;AH$140,10,IF('Indicator Data'!AP97&lt;AH$139,0,10-(AH$140-'Indicator Data'!AP97)/(AH$140-AH$139)*10)),1))</f>
        <v>0</v>
      </c>
      <c r="AI95" s="12">
        <f>IF('Indicator Data'!AQ97="No data","x",ROUND(IF('Indicator Data'!AQ97&gt;AI$140,10,IF('Indicator Data'!AQ97&lt;AI$139,0,10-(AI$140-'Indicator Data'!AQ97)/(AI$140-AI$139)*10)),1))</f>
        <v>0</v>
      </c>
      <c r="AJ95" s="52">
        <f t="shared" si="32"/>
        <v>0</v>
      </c>
      <c r="AK95" s="35">
        <f>'Indicator Data'!AK97+'Indicator Data'!AJ97*0.5+'Indicator Data'!AI97*0.25</f>
        <v>161.73441142206272</v>
      </c>
      <c r="AL95" s="42">
        <f>AK95/'Indicator Data'!BB97</f>
        <v>4.0172282160064459E-5</v>
      </c>
      <c r="AM95" s="52">
        <f t="shared" si="33"/>
        <v>0</v>
      </c>
      <c r="AN95" s="42">
        <f>IF('Indicator Data'!AL97="No data","x",'Indicator Data'!AL97/'Indicator Data'!BB97)</f>
        <v>2.4952792087471001E-2</v>
      </c>
      <c r="AO95" s="12">
        <f t="shared" si="34"/>
        <v>1.2</v>
      </c>
      <c r="AP95" s="52">
        <f t="shared" si="35"/>
        <v>1.2</v>
      </c>
      <c r="AQ95" s="36">
        <f t="shared" si="36"/>
        <v>3</v>
      </c>
      <c r="AR95" s="55">
        <f t="shared" si="37"/>
        <v>1.6</v>
      </c>
      <c r="AU95" s="11">
        <v>4</v>
      </c>
    </row>
    <row r="96" spans="1:47" s="11" customFormat="1" x14ac:dyDescent="0.25">
      <c r="A96" s="11" t="s">
        <v>413</v>
      </c>
      <c r="B96" s="30" t="s">
        <v>14</v>
      </c>
      <c r="C96" s="30" t="s">
        <v>542</v>
      </c>
      <c r="D96" s="12">
        <f>ROUND(IF('Indicator Data'!O98="No data",IF((0.1284*LN('Indicator Data'!BA98)-0.4735)&gt;D$140,0,IF((0.1284*LN('Indicator Data'!BA98)-0.4735)&lt;D$139,10,(D$140-(0.1284*LN('Indicator Data'!BA98)-0.4735))/(D$140-D$139)*10)),IF('Indicator Data'!O98&gt;D$140,0,IF('Indicator Data'!O98&lt;D$139,10,(D$140-'Indicator Data'!O98)/(D$140-D$139)*10))),1)</f>
        <v>8.6</v>
      </c>
      <c r="E96" s="12">
        <f>IF('Indicator Data'!P98="No data","x",ROUND(IF('Indicator Data'!P98&gt;E$140,10,IF('Indicator Data'!P98&lt;E$139,0,10-(E$140-'Indicator Data'!P98)/(E$140-E$139)*10)),1))</f>
        <v>0.8</v>
      </c>
      <c r="F96" s="52">
        <f t="shared" si="19"/>
        <v>6</v>
      </c>
      <c r="G96" s="12">
        <f>IF('Indicator Data'!AG98="No data","x",ROUND(IF('Indicator Data'!AG98&gt;G$140,10,IF('Indicator Data'!AG98&lt;G$139,0,10-(G$140-'Indicator Data'!AG98)/(G$140-G$139)*10)),1))</f>
        <v>6.7</v>
      </c>
      <c r="H96" s="12">
        <f>IF('Indicator Data'!AH98="No data","x",ROUND(IF('Indicator Data'!AH98&gt;H$140,10,IF('Indicator Data'!AH98&lt;H$139,0,10-(H$140-'Indicator Data'!AH98)/(H$140-H$139)*10)),1))</f>
        <v>5.3</v>
      </c>
      <c r="I96" s="52">
        <f t="shared" si="20"/>
        <v>6</v>
      </c>
      <c r="J96" s="35">
        <f>SUM('Indicator Data'!R98,SUM('Indicator Data'!S98:T98)*1000000)</f>
        <v>6275567987.000001</v>
      </c>
      <c r="K96" s="35">
        <f>J96/'Indicator Data'!BD98</f>
        <v>35.171947074860917</v>
      </c>
      <c r="L96" s="12">
        <f t="shared" si="21"/>
        <v>0.7</v>
      </c>
      <c r="M96" s="12">
        <f>IF('Indicator Data'!U98="No data","x",ROUND(IF('Indicator Data'!U98&gt;M$140,10,IF('Indicator Data'!U98&lt;M$139,0,10-(M$140-'Indicator Data'!U98)/(M$140-M$139)*10)),1))</f>
        <v>0.3</v>
      </c>
      <c r="N96" s="125">
        <f>'Indicator Data'!Q98/'Indicator Data'!BD98*1000000</f>
        <v>118.0308564332891</v>
      </c>
      <c r="O96" s="12">
        <f t="shared" si="22"/>
        <v>10</v>
      </c>
      <c r="P96" s="52">
        <f t="shared" si="23"/>
        <v>3.7</v>
      </c>
      <c r="Q96" s="45">
        <f t="shared" si="24"/>
        <v>5.4</v>
      </c>
      <c r="R96" s="35">
        <f>IF(AND('Indicator Data'!AM98="No data",'Indicator Data'!AN98="No data"),0,SUM('Indicator Data'!AM98:AO98))</f>
        <v>0</v>
      </c>
      <c r="S96" s="12">
        <f t="shared" si="25"/>
        <v>0</v>
      </c>
      <c r="T96" s="41">
        <f>R96/'Indicator Data'!$BB98</f>
        <v>0</v>
      </c>
      <c r="U96" s="12">
        <f t="shared" si="26"/>
        <v>0</v>
      </c>
      <c r="V96" s="13">
        <f t="shared" si="27"/>
        <v>0</v>
      </c>
      <c r="W96" s="12">
        <f>IF('Indicator Data'!AB98="No data","x",ROUND(IF('Indicator Data'!AB98&gt;W$140,10,IF('Indicator Data'!AB98&lt;W$139,0,10-(W$140-'Indicator Data'!AB98)/(W$140-W$139)*10)),1))</f>
        <v>10</v>
      </c>
      <c r="X96" s="12">
        <f>IF('Indicator Data'!AA98="No data","x",ROUND(IF('Indicator Data'!AA98&gt;X$140,10,IF('Indicator Data'!AA98&lt;X$139,0,10-(X$140-'Indicator Data'!AA98)/(X$140-X$139)*10)),1))</f>
        <v>6</v>
      </c>
      <c r="Y96" s="12">
        <f>IF('Indicator Data'!AF98="No data","x",ROUND(IF('Indicator Data'!AF98&gt;Y$140,10,IF('Indicator Data'!AF98&lt;Y$139,0,10-(Y$140-'Indicator Data'!AF98)/(Y$140-Y$139)*10)),1))</f>
        <v>10</v>
      </c>
      <c r="Z96" s="129">
        <f>IF('Indicator Data'!AC98="No data","x",'Indicator Data'!AC98/'Indicator Data'!$BB98*100000)</f>
        <v>0</v>
      </c>
      <c r="AA96" s="127">
        <f t="shared" si="28"/>
        <v>0</v>
      </c>
      <c r="AB96" s="129">
        <f>IF('Indicator Data'!AD98="No data","x",'Indicator Data'!AD98/'Indicator Data'!$BB98*100000)</f>
        <v>2.249919865867791</v>
      </c>
      <c r="AC96" s="127">
        <f t="shared" si="29"/>
        <v>7.8</v>
      </c>
      <c r="AD96" s="52">
        <f t="shared" si="30"/>
        <v>6.8</v>
      </c>
      <c r="AE96" s="12">
        <f>IF('Indicator Data'!V98="No data","x",ROUND(IF('Indicator Data'!V98&gt;AE$140,10,IF('Indicator Data'!V98&lt;AE$139,0,10-(AE$140-'Indicator Data'!V98)/(AE$140-AE$139)*10)),1))</f>
        <v>7</v>
      </c>
      <c r="AF96" s="12">
        <f>IF('Indicator Data'!W98="No data","x",ROUND(IF('Indicator Data'!W98&gt;AF$140,10,IF('Indicator Data'!W98&lt;AF$139,0,10-(AF$140-'Indicator Data'!W98)/(AF$140-AF$139)*10)),1))</f>
        <v>2</v>
      </c>
      <c r="AG96" s="52">
        <f t="shared" si="31"/>
        <v>4.5</v>
      </c>
      <c r="AH96" s="12">
        <f>IF('Indicator Data'!AP98="No data","x",ROUND(IF('Indicator Data'!AP98&gt;AH$140,10,IF('Indicator Data'!AP98&lt;AH$139,0,10-(AH$140-'Indicator Data'!AP98)/(AH$140-AH$139)*10)),1))</f>
        <v>0</v>
      </c>
      <c r="AI96" s="12">
        <f>IF('Indicator Data'!AQ98="No data","x",ROUND(IF('Indicator Data'!AQ98&gt;AI$140,10,IF('Indicator Data'!AQ98&lt;AI$139,0,10-(AI$140-'Indicator Data'!AQ98)/(AI$140-AI$139)*10)),1))</f>
        <v>0</v>
      </c>
      <c r="AJ96" s="52">
        <f t="shared" si="32"/>
        <v>0</v>
      </c>
      <c r="AK96" s="35">
        <f>'Indicator Data'!AK98+'Indicator Data'!AJ98*0.5+'Indicator Data'!AI98*0.25</f>
        <v>255.98658358959943</v>
      </c>
      <c r="AL96" s="42">
        <f>AK96/'Indicator Data'!BB98</f>
        <v>3.944858217903189E-5</v>
      </c>
      <c r="AM96" s="52">
        <f t="shared" si="33"/>
        <v>0</v>
      </c>
      <c r="AN96" s="42" t="str">
        <f>IF('Indicator Data'!AL98="No data","x",'Indicator Data'!AL98/'Indicator Data'!BB98)</f>
        <v>x</v>
      </c>
      <c r="AO96" s="12" t="str">
        <f t="shared" si="34"/>
        <v>x</v>
      </c>
      <c r="AP96" s="52" t="str">
        <f t="shared" si="35"/>
        <v>x</v>
      </c>
      <c r="AQ96" s="36">
        <f t="shared" si="36"/>
        <v>3.4</v>
      </c>
      <c r="AR96" s="55">
        <f t="shared" si="37"/>
        <v>1.9</v>
      </c>
      <c r="AU96" s="11">
        <v>4.3</v>
      </c>
    </row>
    <row r="97" spans="1:47" s="11" customFormat="1" x14ac:dyDescent="0.25">
      <c r="A97" s="11" t="s">
        <v>414</v>
      </c>
      <c r="B97" s="30" t="s">
        <v>14</v>
      </c>
      <c r="C97" s="30" t="s">
        <v>543</v>
      </c>
      <c r="D97" s="12">
        <f>ROUND(IF('Indicator Data'!O99="No data",IF((0.1284*LN('Indicator Data'!BA99)-0.4735)&gt;D$140,0,IF((0.1284*LN('Indicator Data'!BA99)-0.4735)&lt;D$139,10,(D$140-(0.1284*LN('Indicator Data'!BA99)-0.4735))/(D$140-D$139)*10)),IF('Indicator Data'!O99&gt;D$140,0,IF('Indicator Data'!O99&lt;D$139,10,(D$140-'Indicator Data'!O99)/(D$140-D$139)*10))),1)</f>
        <v>10</v>
      </c>
      <c r="E97" s="12">
        <f>IF('Indicator Data'!P99="No data","x",ROUND(IF('Indicator Data'!P99&gt;E$140,10,IF('Indicator Data'!P99&lt;E$139,0,10-(E$140-'Indicator Data'!P99)/(E$140-E$139)*10)),1))</f>
        <v>10</v>
      </c>
      <c r="F97" s="52">
        <f t="shared" si="19"/>
        <v>10</v>
      </c>
      <c r="G97" s="12">
        <f>IF('Indicator Data'!AG99="No data","x",ROUND(IF('Indicator Data'!AG99&gt;G$140,10,IF('Indicator Data'!AG99&lt;G$139,0,10-(G$140-'Indicator Data'!AG99)/(G$140-G$139)*10)),1))</f>
        <v>10</v>
      </c>
      <c r="H97" s="12">
        <f>IF('Indicator Data'!AH99="No data","x",ROUND(IF('Indicator Data'!AH99&gt;H$140,10,IF('Indicator Data'!AH99&lt;H$139,0,10-(H$140-'Indicator Data'!AH99)/(H$140-H$139)*10)),1))</f>
        <v>2.6</v>
      </c>
      <c r="I97" s="52">
        <f t="shared" si="20"/>
        <v>6.3</v>
      </c>
      <c r="J97" s="35">
        <f>SUM('Indicator Data'!R99,SUM('Indicator Data'!S99:T99)*1000000)</f>
        <v>6275567987.000001</v>
      </c>
      <c r="K97" s="35">
        <f>J97/'Indicator Data'!BD99</f>
        <v>35.171947074860917</v>
      </c>
      <c r="L97" s="12">
        <f t="shared" si="21"/>
        <v>0.7</v>
      </c>
      <c r="M97" s="12">
        <f>IF('Indicator Data'!U99="No data","x",ROUND(IF('Indicator Data'!U99&gt;M$140,10,IF('Indicator Data'!U99&lt;M$139,0,10-(M$140-'Indicator Data'!U99)/(M$140-M$139)*10)),1))</f>
        <v>0.3</v>
      </c>
      <c r="N97" s="125">
        <f>'Indicator Data'!Q99/'Indicator Data'!BD99*1000000</f>
        <v>118.0308564332891</v>
      </c>
      <c r="O97" s="12">
        <f t="shared" si="22"/>
        <v>10</v>
      </c>
      <c r="P97" s="52">
        <f t="shared" si="23"/>
        <v>3.7</v>
      </c>
      <c r="Q97" s="45">
        <f t="shared" si="24"/>
        <v>7.5</v>
      </c>
      <c r="R97" s="35">
        <f>IF(AND('Indicator Data'!AM99="No data",'Indicator Data'!AN99="No data"),0,SUM('Indicator Data'!AM99:AO99))</f>
        <v>0</v>
      </c>
      <c r="S97" s="12">
        <f t="shared" si="25"/>
        <v>0</v>
      </c>
      <c r="T97" s="41">
        <f>R97/'Indicator Data'!$BB99</f>
        <v>0</v>
      </c>
      <c r="U97" s="12">
        <f t="shared" si="26"/>
        <v>0</v>
      </c>
      <c r="V97" s="13">
        <f t="shared" si="27"/>
        <v>0</v>
      </c>
      <c r="W97" s="12">
        <f>IF('Indicator Data'!AB99="No data","x",ROUND(IF('Indicator Data'!AB99&gt;W$140,10,IF('Indicator Data'!AB99&lt;W$139,0,10-(W$140-'Indicator Data'!AB99)/(W$140-W$139)*10)),1))</f>
        <v>10</v>
      </c>
      <c r="X97" s="12">
        <f>IF('Indicator Data'!AA99="No data","x",ROUND(IF('Indicator Data'!AA99&gt;X$140,10,IF('Indicator Data'!AA99&lt;X$139,0,10-(X$140-'Indicator Data'!AA99)/(X$140-X$139)*10)),1))</f>
        <v>6</v>
      </c>
      <c r="Y97" s="12">
        <f>IF('Indicator Data'!AF99="No data","x",ROUND(IF('Indicator Data'!AF99&gt;Y$140,10,IF('Indicator Data'!AF99&lt;Y$139,0,10-(Y$140-'Indicator Data'!AF99)/(Y$140-Y$139)*10)),1))</f>
        <v>10</v>
      </c>
      <c r="Z97" s="129">
        <f>IF('Indicator Data'!AC99="No data","x",'Indicator Data'!AC99/'Indicator Data'!$BB99*100000)</f>
        <v>0</v>
      </c>
      <c r="AA97" s="127">
        <f t="shared" si="28"/>
        <v>0</v>
      </c>
      <c r="AB97" s="129">
        <f>IF('Indicator Data'!AD99="No data","x",'Indicator Data'!AD99/'Indicator Data'!$BB99*100000)</f>
        <v>0.25660320227966288</v>
      </c>
      <c r="AC97" s="127">
        <f t="shared" si="29"/>
        <v>4.7</v>
      </c>
      <c r="AD97" s="52">
        <f t="shared" si="30"/>
        <v>6.1</v>
      </c>
      <c r="AE97" s="12">
        <f>IF('Indicator Data'!V99="No data","x",ROUND(IF('Indicator Data'!V99&gt;AE$140,10,IF('Indicator Data'!V99&lt;AE$139,0,10-(AE$140-'Indicator Data'!V99)/(AE$140-AE$139)*10)),1))</f>
        <v>10</v>
      </c>
      <c r="AF97" s="12">
        <f>IF('Indicator Data'!W99="No data","x",ROUND(IF('Indicator Data'!W99&gt;AF$140,10,IF('Indicator Data'!W99&lt;AF$139,0,10-(AF$140-'Indicator Data'!W99)/(AF$140-AF$139)*10)),1))</f>
        <v>7.9</v>
      </c>
      <c r="AG97" s="52">
        <f t="shared" si="31"/>
        <v>9</v>
      </c>
      <c r="AH97" s="12">
        <f>IF('Indicator Data'!AP99="No data","x",ROUND(IF('Indicator Data'!AP99&gt;AH$140,10,IF('Indicator Data'!AP99&lt;AH$139,0,10-(AH$140-'Indicator Data'!AP99)/(AH$140-AH$139)*10)),1))</f>
        <v>5.5</v>
      </c>
      <c r="AI97" s="12">
        <f>IF('Indicator Data'!AQ99="No data","x",ROUND(IF('Indicator Data'!AQ99&gt;AI$140,10,IF('Indicator Data'!AQ99&lt;AI$139,0,10-(AI$140-'Indicator Data'!AQ99)/(AI$140-AI$139)*10)),1))</f>
        <v>3.2</v>
      </c>
      <c r="AJ97" s="52">
        <f t="shared" si="32"/>
        <v>4.4000000000000004</v>
      </c>
      <c r="AK97" s="35">
        <f>'Indicator Data'!AK99+'Indicator Data'!AJ99*0.5+'Indicator Data'!AI99*0.25</f>
        <v>2821.0836836032508</v>
      </c>
      <c r="AL97" s="42">
        <f>AK97/'Indicator Data'!BB99</f>
        <v>6.0324925592625115E-4</v>
      </c>
      <c r="AM97" s="52">
        <f t="shared" si="33"/>
        <v>0.1</v>
      </c>
      <c r="AN97" s="42">
        <f>IF('Indicator Data'!AL99="No data","x",'Indicator Data'!AL99/'Indicator Data'!BB99)</f>
        <v>4.826360675901388E-2</v>
      </c>
      <c r="AO97" s="12">
        <f t="shared" si="34"/>
        <v>2.4</v>
      </c>
      <c r="AP97" s="52">
        <f t="shared" si="35"/>
        <v>2.4</v>
      </c>
      <c r="AQ97" s="36">
        <f t="shared" si="36"/>
        <v>5.3</v>
      </c>
      <c r="AR97" s="55">
        <f t="shared" si="37"/>
        <v>3.1</v>
      </c>
      <c r="AU97" s="11">
        <v>5</v>
      </c>
    </row>
    <row r="98" spans="1:47" s="11" customFormat="1" x14ac:dyDescent="0.25">
      <c r="A98" s="11" t="s">
        <v>415</v>
      </c>
      <c r="B98" s="30" t="s">
        <v>14</v>
      </c>
      <c r="C98" s="30" t="s">
        <v>544</v>
      </c>
      <c r="D98" s="12">
        <f>ROUND(IF('Indicator Data'!O100="No data",IF((0.1284*LN('Indicator Data'!BA100)-0.4735)&gt;D$140,0,IF((0.1284*LN('Indicator Data'!BA100)-0.4735)&lt;D$139,10,(D$140-(0.1284*LN('Indicator Data'!BA100)-0.4735))/(D$140-D$139)*10)),IF('Indicator Data'!O100&gt;D$140,0,IF('Indicator Data'!O100&lt;D$139,10,(D$140-'Indicator Data'!O100)/(D$140-D$139)*10))),1)</f>
        <v>9.5</v>
      </c>
      <c r="E98" s="12">
        <f>IF('Indicator Data'!P100="No data","x",ROUND(IF('Indicator Data'!P100&gt;E$140,10,IF('Indicator Data'!P100&lt;E$139,0,10-(E$140-'Indicator Data'!P100)/(E$140-E$139)*10)),1))</f>
        <v>8.8000000000000007</v>
      </c>
      <c r="F98" s="52">
        <f t="shared" si="19"/>
        <v>9.1999999999999993</v>
      </c>
      <c r="G98" s="12">
        <f>IF('Indicator Data'!AG100="No data","x",ROUND(IF('Indicator Data'!AG100&gt;G$140,10,IF('Indicator Data'!AG100&lt;G$139,0,10-(G$140-'Indicator Data'!AG100)/(G$140-G$139)*10)),1))</f>
        <v>7.4</v>
      </c>
      <c r="H98" s="12">
        <f>IF('Indicator Data'!AH100="No data","x",ROUND(IF('Indicator Data'!AH100&gt;H$140,10,IF('Indicator Data'!AH100&lt;H$139,0,10-(H$140-'Indicator Data'!AH100)/(H$140-H$139)*10)),1))</f>
        <v>6.9</v>
      </c>
      <c r="I98" s="52">
        <f t="shared" si="20"/>
        <v>7.2</v>
      </c>
      <c r="J98" s="35">
        <f>SUM('Indicator Data'!R100,SUM('Indicator Data'!S100:T100)*1000000)</f>
        <v>6275567987.000001</v>
      </c>
      <c r="K98" s="35">
        <f>J98/'Indicator Data'!BD100</f>
        <v>35.171947074860917</v>
      </c>
      <c r="L98" s="12">
        <f t="shared" si="21"/>
        <v>0.7</v>
      </c>
      <c r="M98" s="12">
        <f>IF('Indicator Data'!U100="No data","x",ROUND(IF('Indicator Data'!U100&gt;M$140,10,IF('Indicator Data'!U100&lt;M$139,0,10-(M$140-'Indicator Data'!U100)/(M$140-M$139)*10)),1))</f>
        <v>0.3</v>
      </c>
      <c r="N98" s="125">
        <f>'Indicator Data'!Q100/'Indicator Data'!BD100*1000000</f>
        <v>118.0308564332891</v>
      </c>
      <c r="O98" s="12">
        <f t="shared" si="22"/>
        <v>10</v>
      </c>
      <c r="P98" s="52">
        <f t="shared" si="23"/>
        <v>3.7</v>
      </c>
      <c r="Q98" s="45">
        <f t="shared" si="24"/>
        <v>7.3</v>
      </c>
      <c r="R98" s="35">
        <f>IF(AND('Indicator Data'!AM100="No data",'Indicator Data'!AN100="No data"),0,SUM('Indicator Data'!AM100:AO100))</f>
        <v>57902</v>
      </c>
      <c r="S98" s="12">
        <f t="shared" si="25"/>
        <v>5.9</v>
      </c>
      <c r="T98" s="41">
        <f>R98/'Indicator Data'!$BB100</f>
        <v>2.0514299460871653E-2</v>
      </c>
      <c r="U98" s="12">
        <f t="shared" si="26"/>
        <v>6.7</v>
      </c>
      <c r="V98" s="13">
        <f t="shared" si="27"/>
        <v>6.3</v>
      </c>
      <c r="W98" s="12">
        <f>IF('Indicator Data'!AB100="No data","x",ROUND(IF('Indicator Data'!AB100&gt;W$140,10,IF('Indicator Data'!AB100&lt;W$139,0,10-(W$140-'Indicator Data'!AB100)/(W$140-W$139)*10)),1))</f>
        <v>10</v>
      </c>
      <c r="X98" s="12">
        <f>IF('Indicator Data'!AA100="No data","x",ROUND(IF('Indicator Data'!AA100&gt;X$140,10,IF('Indicator Data'!AA100&lt;X$139,0,10-(X$140-'Indicator Data'!AA100)/(X$140-X$139)*10)),1))</f>
        <v>6</v>
      </c>
      <c r="Y98" s="12">
        <f>IF('Indicator Data'!AF100="No data","x",ROUND(IF('Indicator Data'!AF100&gt;Y$140,10,IF('Indicator Data'!AF100&lt;Y$139,0,10-(Y$140-'Indicator Data'!AF100)/(Y$140-Y$139)*10)),1))</f>
        <v>10</v>
      </c>
      <c r="Z98" s="129">
        <f>IF('Indicator Data'!AC100="No data","x",'Indicator Data'!AC100/'Indicator Data'!$BB100*100000)</f>
        <v>0</v>
      </c>
      <c r="AA98" s="127">
        <f t="shared" si="28"/>
        <v>0</v>
      </c>
      <c r="AB98" s="129">
        <f>IF('Indicator Data'!AD100="No data","x",'Indicator Data'!AD100/'Indicator Data'!$BB100*100000)</f>
        <v>3.1532117232868937</v>
      </c>
      <c r="AC98" s="127">
        <f t="shared" si="29"/>
        <v>8.3000000000000007</v>
      </c>
      <c r="AD98" s="52">
        <f t="shared" si="30"/>
        <v>6.9</v>
      </c>
      <c r="AE98" s="12">
        <f>IF('Indicator Data'!V100="No data","x",ROUND(IF('Indicator Data'!V100&gt;AE$140,10,IF('Indicator Data'!V100&lt;AE$139,0,10-(AE$140-'Indicator Data'!V100)/(AE$140-AE$139)*10)),1))</f>
        <v>10</v>
      </c>
      <c r="AF98" s="12">
        <f>IF('Indicator Data'!W100="No data","x",ROUND(IF('Indicator Data'!W100&gt;AF$140,10,IF('Indicator Data'!W100&lt;AF$139,0,10-(AF$140-'Indicator Data'!W100)/(AF$140-AF$139)*10)),1))</f>
        <v>3.6</v>
      </c>
      <c r="AG98" s="52">
        <f t="shared" si="31"/>
        <v>6.8</v>
      </c>
      <c r="AH98" s="12">
        <f>IF('Indicator Data'!AP100="No data","x",ROUND(IF('Indicator Data'!AP100&gt;AH$140,10,IF('Indicator Data'!AP100&lt;AH$139,0,10-(AH$140-'Indicator Data'!AP100)/(AH$140-AH$139)*10)),1))</f>
        <v>0.1</v>
      </c>
      <c r="AI98" s="12">
        <f>IF('Indicator Data'!AQ100="No data","x",ROUND(IF('Indicator Data'!AQ100&gt;AI$140,10,IF('Indicator Data'!AQ100&lt;AI$139,0,10-(AI$140-'Indicator Data'!AQ100)/(AI$140-AI$139)*10)),1))</f>
        <v>3.6</v>
      </c>
      <c r="AJ98" s="52">
        <f t="shared" si="32"/>
        <v>1.9</v>
      </c>
      <c r="AK98" s="35">
        <f>'Indicator Data'!AK100+'Indicator Data'!AJ100*0.5+'Indicator Data'!AI100*0.25</f>
        <v>1702.6824865877063</v>
      </c>
      <c r="AL98" s="42">
        <f>AK98/'Indicator Data'!BB100</f>
        <v>6.0324925592625104E-4</v>
      </c>
      <c r="AM98" s="52">
        <f t="shared" si="33"/>
        <v>0.1</v>
      </c>
      <c r="AN98" s="42">
        <f>IF('Indicator Data'!AL100="No data","x",'Indicator Data'!AL100/'Indicator Data'!BB100)</f>
        <v>2.2268866923482181E-2</v>
      </c>
      <c r="AO98" s="12">
        <f t="shared" si="34"/>
        <v>1.1000000000000001</v>
      </c>
      <c r="AP98" s="52">
        <f t="shared" si="35"/>
        <v>1.1000000000000001</v>
      </c>
      <c r="AQ98" s="36">
        <f t="shared" si="36"/>
        <v>4</v>
      </c>
      <c r="AR98" s="55">
        <f t="shared" si="37"/>
        <v>5.3</v>
      </c>
      <c r="AU98" s="11">
        <v>4.5</v>
      </c>
    </row>
    <row r="99" spans="1:47" s="11" customFormat="1" x14ac:dyDescent="0.25">
      <c r="A99" s="11" t="s">
        <v>416</v>
      </c>
      <c r="B99" s="30" t="s">
        <v>14</v>
      </c>
      <c r="C99" s="30" t="s">
        <v>545</v>
      </c>
      <c r="D99" s="12">
        <f>ROUND(IF('Indicator Data'!O101="No data",IF((0.1284*LN('Indicator Data'!BA101)-0.4735)&gt;D$140,0,IF((0.1284*LN('Indicator Data'!BA101)-0.4735)&lt;D$139,10,(D$140-(0.1284*LN('Indicator Data'!BA101)-0.4735))/(D$140-D$139)*10)),IF('Indicator Data'!O101&gt;D$140,0,IF('Indicator Data'!O101&lt;D$139,10,(D$140-'Indicator Data'!O101)/(D$140-D$139)*10))),1)</f>
        <v>10</v>
      </c>
      <c r="E99" s="12">
        <f>IF('Indicator Data'!P101="No data","x",ROUND(IF('Indicator Data'!P101&gt;E$140,10,IF('Indicator Data'!P101&lt;E$139,0,10-(E$140-'Indicator Data'!P101)/(E$140-E$139)*10)),1))</f>
        <v>10</v>
      </c>
      <c r="F99" s="52">
        <f t="shared" si="19"/>
        <v>10</v>
      </c>
      <c r="G99" s="12">
        <f>IF('Indicator Data'!AG101="No data","x",ROUND(IF('Indicator Data'!AG101&gt;G$140,10,IF('Indicator Data'!AG101&lt;G$139,0,10-(G$140-'Indicator Data'!AG101)/(G$140-G$139)*10)),1))</f>
        <v>8.4</v>
      </c>
      <c r="H99" s="12">
        <f>IF('Indicator Data'!AH101="No data","x",ROUND(IF('Indicator Data'!AH101&gt;H$140,10,IF('Indicator Data'!AH101&lt;H$139,0,10-(H$140-'Indicator Data'!AH101)/(H$140-H$139)*10)),1))</f>
        <v>6.8</v>
      </c>
      <c r="I99" s="52">
        <f t="shared" si="20"/>
        <v>7.6</v>
      </c>
      <c r="J99" s="35">
        <f>SUM('Indicator Data'!R101,SUM('Indicator Data'!S101:T101)*1000000)</f>
        <v>6275567987.000001</v>
      </c>
      <c r="K99" s="35">
        <f>J99/'Indicator Data'!BD101</f>
        <v>35.171947074860917</v>
      </c>
      <c r="L99" s="12">
        <f t="shared" si="21"/>
        <v>0.7</v>
      </c>
      <c r="M99" s="12">
        <f>IF('Indicator Data'!U101="No data","x",ROUND(IF('Indicator Data'!U101&gt;M$140,10,IF('Indicator Data'!U101&lt;M$139,0,10-(M$140-'Indicator Data'!U101)/(M$140-M$139)*10)),1))</f>
        <v>0.3</v>
      </c>
      <c r="N99" s="125">
        <f>'Indicator Data'!Q101/'Indicator Data'!BD101*1000000</f>
        <v>118.0308564332891</v>
      </c>
      <c r="O99" s="12">
        <f t="shared" si="22"/>
        <v>10</v>
      </c>
      <c r="P99" s="52">
        <f t="shared" si="23"/>
        <v>3.7</v>
      </c>
      <c r="Q99" s="45">
        <f t="shared" si="24"/>
        <v>7.8</v>
      </c>
      <c r="R99" s="35">
        <f>IF(AND('Indicator Data'!AM101="No data",'Indicator Data'!AN101="No data"),0,SUM('Indicator Data'!AM101:AO101))</f>
        <v>116619</v>
      </c>
      <c r="S99" s="12">
        <f t="shared" si="25"/>
        <v>6.9</v>
      </c>
      <c r="T99" s="41">
        <f>R99/'Indicator Data'!$BB101</f>
        <v>3.98170353637851E-2</v>
      </c>
      <c r="U99" s="12">
        <f t="shared" si="26"/>
        <v>7.9</v>
      </c>
      <c r="V99" s="13">
        <f t="shared" si="27"/>
        <v>7.4</v>
      </c>
      <c r="W99" s="12">
        <f>IF('Indicator Data'!AB101="No data","x",ROUND(IF('Indicator Data'!AB101&gt;W$140,10,IF('Indicator Data'!AB101&lt;W$139,0,10-(W$140-'Indicator Data'!AB101)/(W$140-W$139)*10)),1))</f>
        <v>10</v>
      </c>
      <c r="X99" s="12">
        <f>IF('Indicator Data'!AA101="No data","x",ROUND(IF('Indicator Data'!AA101&gt;X$140,10,IF('Indicator Data'!AA101&lt;X$139,0,10-(X$140-'Indicator Data'!AA101)/(X$140-X$139)*10)),1))</f>
        <v>6</v>
      </c>
      <c r="Y99" s="12">
        <f>IF('Indicator Data'!AF101="No data","x",ROUND(IF('Indicator Data'!AF101&gt;Y$140,10,IF('Indicator Data'!AF101&lt;Y$139,0,10-(Y$140-'Indicator Data'!AF101)/(Y$140-Y$139)*10)),1))</f>
        <v>10</v>
      </c>
      <c r="Z99" s="129">
        <f>IF('Indicator Data'!AC101="No data","x",'Indicator Data'!AC101/'Indicator Data'!$BB101*100000)</f>
        <v>0</v>
      </c>
      <c r="AA99" s="127">
        <f t="shared" si="28"/>
        <v>0</v>
      </c>
      <c r="AB99" s="129">
        <f>IF('Indicator Data'!AD101="No data","x",'Indicator Data'!AD101/'Indicator Data'!$BB101*100000)</f>
        <v>12.052421546588585</v>
      </c>
      <c r="AC99" s="127">
        <f t="shared" si="29"/>
        <v>10</v>
      </c>
      <c r="AD99" s="52">
        <f t="shared" si="30"/>
        <v>7.2</v>
      </c>
      <c r="AE99" s="12">
        <f>IF('Indicator Data'!V101="No data","x",ROUND(IF('Indicator Data'!V101&gt;AE$140,10,IF('Indicator Data'!V101&lt;AE$139,0,10-(AE$140-'Indicator Data'!V101)/(AE$140-AE$139)*10)),1))</f>
        <v>10</v>
      </c>
      <c r="AF99" s="12">
        <f>IF('Indicator Data'!W101="No data","x",ROUND(IF('Indicator Data'!W101&gt;AF$140,10,IF('Indicator Data'!W101&lt;AF$139,0,10-(AF$140-'Indicator Data'!W101)/(AF$140-AF$139)*10)),1))</f>
        <v>8</v>
      </c>
      <c r="AG99" s="52">
        <f t="shared" si="31"/>
        <v>9</v>
      </c>
      <c r="AH99" s="12">
        <f>IF('Indicator Data'!AP101="No data","x",ROUND(IF('Indicator Data'!AP101&gt;AH$140,10,IF('Indicator Data'!AP101&lt;AH$139,0,10-(AH$140-'Indicator Data'!AP101)/(AH$140-AH$139)*10)),1))</f>
        <v>6.4</v>
      </c>
      <c r="AI99" s="12">
        <f>IF('Indicator Data'!AQ101="No data","x",ROUND(IF('Indicator Data'!AQ101&gt;AI$140,10,IF('Indicator Data'!AQ101&lt;AI$139,0,10-(AI$140-'Indicator Data'!AQ101)/(AI$140-AI$139)*10)),1))</f>
        <v>9.5</v>
      </c>
      <c r="AJ99" s="52">
        <f t="shared" si="32"/>
        <v>8</v>
      </c>
      <c r="AK99" s="35">
        <f>'Indicator Data'!AK101+'Indicator Data'!AJ101*0.5+'Indicator Data'!AI101*0.25</f>
        <v>1825.6463674317583</v>
      </c>
      <c r="AL99" s="42">
        <f>AK99/'Indicator Data'!BB101</f>
        <v>6.2332746785511903E-4</v>
      </c>
      <c r="AM99" s="52">
        <f t="shared" si="33"/>
        <v>0.1</v>
      </c>
      <c r="AN99" s="42">
        <f>IF('Indicator Data'!AL101="No data","x",'Indicator Data'!AL101/'Indicator Data'!BB101)</f>
        <v>0.30320152074850948</v>
      </c>
      <c r="AO99" s="12">
        <f t="shared" si="34"/>
        <v>10</v>
      </c>
      <c r="AP99" s="52">
        <f t="shared" si="35"/>
        <v>10</v>
      </c>
      <c r="AQ99" s="36">
        <f t="shared" si="36"/>
        <v>8</v>
      </c>
      <c r="AR99" s="55">
        <f t="shared" si="37"/>
        <v>7.7</v>
      </c>
      <c r="AU99" s="11">
        <v>7.6</v>
      </c>
    </row>
    <row r="100" spans="1:47" s="11" customFormat="1" x14ac:dyDescent="0.25">
      <c r="A100" s="11" t="s">
        <v>417</v>
      </c>
      <c r="B100" s="30" t="s">
        <v>14</v>
      </c>
      <c r="C100" s="30" t="s">
        <v>546</v>
      </c>
      <c r="D100" s="12">
        <f>ROUND(IF('Indicator Data'!O102="No data",IF((0.1284*LN('Indicator Data'!BA102)-0.4735)&gt;D$140,0,IF((0.1284*LN('Indicator Data'!BA102)-0.4735)&lt;D$139,10,(D$140-(0.1284*LN('Indicator Data'!BA102)-0.4735))/(D$140-D$139)*10)),IF('Indicator Data'!O102&gt;D$140,0,IF('Indicator Data'!O102&lt;D$139,10,(D$140-'Indicator Data'!O102)/(D$140-D$139)*10))),1)</f>
        <v>10</v>
      </c>
      <c r="E100" s="12">
        <f>IF('Indicator Data'!P102="No data","x",ROUND(IF('Indicator Data'!P102&gt;E$140,10,IF('Indicator Data'!P102&lt;E$139,0,10-(E$140-'Indicator Data'!P102)/(E$140-E$139)*10)),1))</f>
        <v>10</v>
      </c>
      <c r="F100" s="52">
        <f t="shared" si="19"/>
        <v>10</v>
      </c>
      <c r="G100" s="12">
        <f>IF('Indicator Data'!AG102="No data","x",ROUND(IF('Indicator Data'!AG102&gt;G$140,10,IF('Indicator Data'!AG102&lt;G$139,0,10-(G$140-'Indicator Data'!AG102)/(G$140-G$139)*10)),1))</f>
        <v>10</v>
      </c>
      <c r="H100" s="12">
        <f>IF('Indicator Data'!AH102="No data","x",ROUND(IF('Indicator Data'!AH102&gt;H$140,10,IF('Indicator Data'!AH102&lt;H$139,0,10-(H$140-'Indicator Data'!AH102)/(H$140-H$139)*10)),1))</f>
        <v>2.2000000000000002</v>
      </c>
      <c r="I100" s="52">
        <f t="shared" si="20"/>
        <v>6.1</v>
      </c>
      <c r="J100" s="35">
        <f>SUM('Indicator Data'!R102,SUM('Indicator Data'!S102:T102)*1000000)</f>
        <v>6275567987.000001</v>
      </c>
      <c r="K100" s="35">
        <f>J100/'Indicator Data'!BD102</f>
        <v>35.171947074860917</v>
      </c>
      <c r="L100" s="12">
        <f t="shared" si="21"/>
        <v>0.7</v>
      </c>
      <c r="M100" s="12">
        <f>IF('Indicator Data'!U102="No data","x",ROUND(IF('Indicator Data'!U102&gt;M$140,10,IF('Indicator Data'!U102&lt;M$139,0,10-(M$140-'Indicator Data'!U102)/(M$140-M$139)*10)),1))</f>
        <v>0.3</v>
      </c>
      <c r="N100" s="125">
        <f>'Indicator Data'!Q102/'Indicator Data'!BD102*1000000</f>
        <v>118.0308564332891</v>
      </c>
      <c r="O100" s="12">
        <f t="shared" si="22"/>
        <v>10</v>
      </c>
      <c r="P100" s="52">
        <f t="shared" si="23"/>
        <v>3.7</v>
      </c>
      <c r="Q100" s="45">
        <f t="shared" si="24"/>
        <v>7.5</v>
      </c>
      <c r="R100" s="35">
        <f>IF(AND('Indicator Data'!AM102="No data",'Indicator Data'!AN102="No data"),0,SUM('Indicator Data'!AM102:AO102))</f>
        <v>0</v>
      </c>
      <c r="S100" s="12">
        <f t="shared" si="25"/>
        <v>0</v>
      </c>
      <c r="T100" s="41">
        <f>R100/'Indicator Data'!$BB102</f>
        <v>0</v>
      </c>
      <c r="U100" s="12">
        <f t="shared" si="26"/>
        <v>0</v>
      </c>
      <c r="V100" s="13">
        <f t="shared" si="27"/>
        <v>0</v>
      </c>
      <c r="W100" s="12">
        <f>IF('Indicator Data'!AB102="No data","x",ROUND(IF('Indicator Data'!AB102&gt;W$140,10,IF('Indicator Data'!AB102&lt;W$139,0,10-(W$140-'Indicator Data'!AB102)/(W$140-W$139)*10)),1))</f>
        <v>0.8</v>
      </c>
      <c r="X100" s="12">
        <f>IF('Indicator Data'!AA102="No data","x",ROUND(IF('Indicator Data'!AA102&gt;X$140,10,IF('Indicator Data'!AA102&lt;X$139,0,10-(X$140-'Indicator Data'!AA102)/(X$140-X$139)*10)),1))</f>
        <v>6</v>
      </c>
      <c r="Y100" s="12">
        <f>IF('Indicator Data'!AF102="No data","x",ROUND(IF('Indicator Data'!AF102&gt;Y$140,10,IF('Indicator Data'!AF102&lt;Y$139,0,10-(Y$140-'Indicator Data'!AF102)/(Y$140-Y$139)*10)),1))</f>
        <v>10</v>
      </c>
      <c r="Z100" s="129">
        <f>IF('Indicator Data'!AC102="No data","x",'Indicator Data'!AC102/'Indicator Data'!$BB102*100000)</f>
        <v>0</v>
      </c>
      <c r="AA100" s="127">
        <f t="shared" si="28"/>
        <v>0</v>
      </c>
      <c r="AB100" s="129">
        <f>IF('Indicator Data'!AD102="No data","x",'Indicator Data'!AD102/'Indicator Data'!$BB102*100000)</f>
        <v>0.19580607855495114</v>
      </c>
      <c r="AC100" s="127">
        <f t="shared" si="29"/>
        <v>4.3</v>
      </c>
      <c r="AD100" s="52">
        <f t="shared" si="30"/>
        <v>4.2</v>
      </c>
      <c r="AE100" s="12">
        <f>IF('Indicator Data'!V102="No data","x",ROUND(IF('Indicator Data'!V102&gt;AE$140,10,IF('Indicator Data'!V102&lt;AE$139,0,10-(AE$140-'Indicator Data'!V102)/(AE$140-AE$139)*10)),1))</f>
        <v>10</v>
      </c>
      <c r="AF100" s="12">
        <f>IF('Indicator Data'!W102="No data","x",ROUND(IF('Indicator Data'!W102&gt;AF$140,10,IF('Indicator Data'!W102&lt;AF$139,0,10-(AF$140-'Indicator Data'!W102)/(AF$140-AF$139)*10)),1))</f>
        <v>6.2</v>
      </c>
      <c r="AG100" s="52">
        <f t="shared" si="31"/>
        <v>8.1</v>
      </c>
      <c r="AH100" s="12">
        <f>IF('Indicator Data'!AP102="No data","x",ROUND(IF('Indicator Data'!AP102&gt;AH$140,10,IF('Indicator Data'!AP102&lt;AH$139,0,10-(AH$140-'Indicator Data'!AP102)/(AH$140-AH$139)*10)),1))</f>
        <v>2.1</v>
      </c>
      <c r="AI100" s="12">
        <f>IF('Indicator Data'!AQ102="No data","x",ROUND(IF('Indicator Data'!AQ102&gt;AI$140,10,IF('Indicator Data'!AQ102&lt;AI$139,0,10-(AI$140-'Indicator Data'!AQ102)/(AI$140-AI$139)*10)),1))</f>
        <v>4.0999999999999996</v>
      </c>
      <c r="AJ100" s="52">
        <f t="shared" si="32"/>
        <v>3.1</v>
      </c>
      <c r="AK100" s="35">
        <f>'Indicator Data'!AK102+'Indicator Data'!AJ102*0.5+'Indicator Data'!AI102*0.25</f>
        <v>2546.1075390992673</v>
      </c>
      <c r="AL100" s="42">
        <f>AK100/'Indicator Data'!BB102</f>
        <v>6.2317916601278063E-4</v>
      </c>
      <c r="AM100" s="52">
        <f t="shared" si="33"/>
        <v>0.1</v>
      </c>
      <c r="AN100" s="42">
        <f>IF('Indicator Data'!AL102="No data","x",'Indicator Data'!AL102/'Indicator Data'!BB102)</f>
        <v>7.2166567335874732E-2</v>
      </c>
      <c r="AO100" s="12">
        <f t="shared" si="34"/>
        <v>3.6</v>
      </c>
      <c r="AP100" s="52">
        <f t="shared" si="35"/>
        <v>3.6</v>
      </c>
      <c r="AQ100" s="36">
        <f t="shared" si="36"/>
        <v>4.4000000000000004</v>
      </c>
      <c r="AR100" s="55">
        <f t="shared" si="37"/>
        <v>2.5</v>
      </c>
      <c r="AU100" s="11">
        <v>3.9</v>
      </c>
    </row>
    <row r="101" spans="1:47" s="11" customFormat="1" x14ac:dyDescent="0.25">
      <c r="A101" s="11" t="s">
        <v>419</v>
      </c>
      <c r="B101" s="30" t="s">
        <v>16</v>
      </c>
      <c r="C101" s="30" t="s">
        <v>548</v>
      </c>
      <c r="D101" s="12">
        <f>ROUND(IF('Indicator Data'!O103="No data",IF((0.1284*LN('Indicator Data'!BA103)-0.4735)&gt;D$140,0,IF((0.1284*LN('Indicator Data'!BA103)-0.4735)&lt;D$139,10,(D$140-(0.1284*LN('Indicator Data'!BA103)-0.4735))/(D$140-D$139)*10)),IF('Indicator Data'!O103&gt;D$140,0,IF('Indicator Data'!O103&lt;D$139,10,(D$140-'Indicator Data'!O103)/(D$140-D$139)*10))),1)</f>
        <v>7</v>
      </c>
      <c r="E101" s="12">
        <f>IF('Indicator Data'!P103="No data","x",ROUND(IF('Indicator Data'!P103&gt;E$140,10,IF('Indicator Data'!P103&lt;E$139,0,10-(E$140-'Indicator Data'!P103)/(E$140-E$139)*10)),1))</f>
        <v>2.4</v>
      </c>
      <c r="F101" s="52">
        <f t="shared" si="19"/>
        <v>5.0999999999999996</v>
      </c>
      <c r="G101" s="12">
        <f>IF('Indicator Data'!AG103="No data","x",ROUND(IF('Indicator Data'!AG103&gt;G$140,10,IF('Indicator Data'!AG103&lt;G$139,0,10-(G$140-'Indicator Data'!AG103)/(G$140-G$139)*10)),1))</f>
        <v>6.9</v>
      </c>
      <c r="H101" s="12">
        <f>IF('Indicator Data'!AH103="No data","x",ROUND(IF('Indicator Data'!AH103&gt;H$140,10,IF('Indicator Data'!AH103&lt;H$139,0,10-(H$140-'Indicator Data'!AH103)/(H$140-H$139)*10)),1))</f>
        <v>0</v>
      </c>
      <c r="I101" s="52">
        <f t="shared" si="20"/>
        <v>3.5</v>
      </c>
      <c r="J101" s="35">
        <f>SUM('Indicator Data'!R103,SUM('Indicator Data'!S103:T103)*1000000)</f>
        <v>2145873396.9999998</v>
      </c>
      <c r="K101" s="35">
        <f>J101/'Indicator Data'!BD103</f>
        <v>140.65434063863589</v>
      </c>
      <c r="L101" s="12">
        <f t="shared" si="21"/>
        <v>2.8</v>
      </c>
      <c r="M101" s="12">
        <f>IF('Indicator Data'!U103="No data","x",ROUND(IF('Indicator Data'!U103&gt;M$140,10,IF('Indicator Data'!U103&lt;M$139,0,10-(M$140-'Indicator Data'!U103)/(M$140-M$139)*10)),1))</f>
        <v>4.4000000000000004</v>
      </c>
      <c r="N101" s="125">
        <f>'Indicator Data'!Q103/'Indicator Data'!BD103*1000000</f>
        <v>105.78611676139545</v>
      </c>
      <c r="O101" s="12">
        <f t="shared" si="22"/>
        <v>10</v>
      </c>
      <c r="P101" s="52">
        <f t="shared" si="23"/>
        <v>5.7</v>
      </c>
      <c r="Q101" s="45">
        <f t="shared" si="24"/>
        <v>4.9000000000000004</v>
      </c>
      <c r="R101" s="35">
        <f>IF(AND('Indicator Data'!AM103="No data",'Indicator Data'!AN103="No data"),0,SUM('Indicator Data'!AM103:AO103))</f>
        <v>0</v>
      </c>
      <c r="S101" s="12">
        <f t="shared" si="25"/>
        <v>0</v>
      </c>
      <c r="T101" s="41">
        <f>R101/'Indicator Data'!$BB103</f>
        <v>0</v>
      </c>
      <c r="U101" s="12">
        <f t="shared" si="26"/>
        <v>0</v>
      </c>
      <c r="V101" s="13">
        <f t="shared" si="27"/>
        <v>0</v>
      </c>
      <c r="W101" s="12">
        <f>IF('Indicator Data'!AB103="No data","x",ROUND(IF('Indicator Data'!AB103&gt;W$140,10,IF('Indicator Data'!AB103&lt;W$139,0,10-(W$140-'Indicator Data'!AB103)/(W$140-W$139)*10)),1))</f>
        <v>0.8</v>
      </c>
      <c r="X101" s="12">
        <f>IF('Indicator Data'!AA103="No data","x",ROUND(IF('Indicator Data'!AA103&gt;X$140,10,IF('Indicator Data'!AA103&lt;X$139,0,10-(X$140-'Indicator Data'!AA103)/(X$140-X$139)*10)),1))</f>
        <v>3.7</v>
      </c>
      <c r="Y101" s="12">
        <f>IF('Indicator Data'!AF103="No data","x",ROUND(IF('Indicator Data'!AF103&gt;Y$140,10,IF('Indicator Data'!AF103&lt;Y$139,0,10-(Y$140-'Indicator Data'!AF103)/(Y$140-Y$139)*10)),1))</f>
        <v>6.9</v>
      </c>
      <c r="Z101" s="129">
        <f>IF('Indicator Data'!AC103="No data","x",'Indicator Data'!AC103/'Indicator Data'!$BB103*100000)</f>
        <v>0</v>
      </c>
      <c r="AA101" s="127">
        <f t="shared" si="28"/>
        <v>0</v>
      </c>
      <c r="AB101" s="129">
        <f>IF('Indicator Data'!AD103="No data","x",'Indicator Data'!AD103/'Indicator Data'!$BB103*100000)</f>
        <v>0.11333692233587397</v>
      </c>
      <c r="AC101" s="127">
        <f t="shared" si="29"/>
        <v>3.5</v>
      </c>
      <c r="AD101" s="52">
        <f t="shared" si="30"/>
        <v>3</v>
      </c>
      <c r="AE101" s="12">
        <f>IF('Indicator Data'!V103="No data","x",ROUND(IF('Indicator Data'!V103&gt;AE$140,10,IF('Indicator Data'!V103&lt;AE$139,0,10-(AE$140-'Indicator Data'!V103)/(AE$140-AE$139)*10)),1))</f>
        <v>0</v>
      </c>
      <c r="AF101" s="12">
        <f>IF('Indicator Data'!W103="No data","x",ROUND(IF('Indicator Data'!W103&gt;AF$140,10,IF('Indicator Data'!W103&lt;AF$139,0,10-(AF$140-'Indicator Data'!W103)/(AF$140-AF$139)*10)),1))</f>
        <v>1</v>
      </c>
      <c r="AG101" s="52">
        <f t="shared" si="31"/>
        <v>0.5</v>
      </c>
      <c r="AH101" s="12">
        <f>IF('Indicator Data'!AP103="No data","x",ROUND(IF('Indicator Data'!AP103&gt;AH$140,10,IF('Indicator Data'!AP103&lt;AH$139,0,10-(AH$140-'Indicator Data'!AP103)/(AH$140-AH$139)*10)),1))</f>
        <v>1.7</v>
      </c>
      <c r="AI101" s="12">
        <f>IF('Indicator Data'!AQ103="No data","x",ROUND(IF('Indicator Data'!AQ103&gt;AI$140,10,IF('Indicator Data'!AQ103&lt;AI$139,0,10-(AI$140-'Indicator Data'!AQ103)/(AI$140-AI$139)*10)),1))</f>
        <v>2.2000000000000002</v>
      </c>
      <c r="AJ101" s="52">
        <f t="shared" si="32"/>
        <v>2</v>
      </c>
      <c r="AK101" s="35">
        <f>'Indicator Data'!AK103+'Indicator Data'!AJ103*0.5+'Indicator Data'!AI103*0.25</f>
        <v>0</v>
      </c>
      <c r="AL101" s="42">
        <f>AK101/'Indicator Data'!BB103</f>
        <v>0</v>
      </c>
      <c r="AM101" s="52">
        <f t="shared" si="33"/>
        <v>0</v>
      </c>
      <c r="AN101" s="42">
        <f>IF('Indicator Data'!AL103="No data","x",'Indicator Data'!AL103/'Indicator Data'!BB103)</f>
        <v>3.1282407276230413E-3</v>
      </c>
      <c r="AO101" s="12">
        <f t="shared" si="34"/>
        <v>0.2</v>
      </c>
      <c r="AP101" s="52">
        <f t="shared" si="35"/>
        <v>0.2</v>
      </c>
      <c r="AQ101" s="36">
        <f t="shared" si="36"/>
        <v>1.2</v>
      </c>
      <c r="AR101" s="55">
        <f t="shared" si="37"/>
        <v>0.6</v>
      </c>
      <c r="AU101" s="11">
        <v>1.2</v>
      </c>
    </row>
    <row r="102" spans="1:47" s="11" customFormat="1" x14ac:dyDescent="0.25">
      <c r="A102" s="11" t="s">
        <v>418</v>
      </c>
      <c r="B102" s="30" t="s">
        <v>16</v>
      </c>
      <c r="C102" s="30" t="s">
        <v>547</v>
      </c>
      <c r="D102" s="12">
        <f>ROUND(IF('Indicator Data'!O104="No data",IF((0.1284*LN('Indicator Data'!BA104)-0.4735)&gt;D$140,0,IF((0.1284*LN('Indicator Data'!BA104)-0.4735)&lt;D$139,10,(D$140-(0.1284*LN('Indicator Data'!BA104)-0.4735))/(D$140-D$139)*10)),IF('Indicator Data'!O104&gt;D$140,0,IF('Indicator Data'!O104&lt;D$139,10,(D$140-'Indicator Data'!O104)/(D$140-D$139)*10))),1)</f>
        <v>7</v>
      </c>
      <c r="E102" s="12">
        <f>IF('Indicator Data'!P104="No data","x",ROUND(IF('Indicator Data'!P104&gt;E$140,10,IF('Indicator Data'!P104&lt;E$139,0,10-(E$140-'Indicator Data'!P104)/(E$140-E$139)*10)),1))</f>
        <v>8.6999999999999993</v>
      </c>
      <c r="F102" s="52">
        <f t="shared" si="19"/>
        <v>8</v>
      </c>
      <c r="G102" s="12">
        <f>IF('Indicator Data'!AG104="No data","x",ROUND(IF('Indicator Data'!AG104&gt;G$140,10,IF('Indicator Data'!AG104&lt;G$139,0,10-(G$140-'Indicator Data'!AG104)/(G$140-G$139)*10)),1))</f>
        <v>6.9</v>
      </c>
      <c r="H102" s="12">
        <f>IF('Indicator Data'!AH104="No data","x",ROUND(IF('Indicator Data'!AH104&gt;H$140,10,IF('Indicator Data'!AH104&lt;H$139,0,10-(H$140-'Indicator Data'!AH104)/(H$140-H$139)*10)),1))</f>
        <v>2.8</v>
      </c>
      <c r="I102" s="52">
        <f t="shared" si="20"/>
        <v>4.9000000000000004</v>
      </c>
      <c r="J102" s="35">
        <f>SUM('Indicator Data'!R104,SUM('Indicator Data'!S104:T104)*1000000)</f>
        <v>2145873396.9999998</v>
      </c>
      <c r="K102" s="35">
        <f>J102/'Indicator Data'!BD104</f>
        <v>140.65434063863589</v>
      </c>
      <c r="L102" s="12">
        <f t="shared" si="21"/>
        <v>2.8</v>
      </c>
      <c r="M102" s="12">
        <f>IF('Indicator Data'!U104="No data","x",ROUND(IF('Indicator Data'!U104&gt;M$140,10,IF('Indicator Data'!U104&lt;M$139,0,10-(M$140-'Indicator Data'!U104)/(M$140-M$139)*10)),1))</f>
        <v>4.4000000000000004</v>
      </c>
      <c r="N102" s="125">
        <f>'Indicator Data'!Q104/'Indicator Data'!BD104*1000000</f>
        <v>105.78611676139545</v>
      </c>
      <c r="O102" s="12">
        <f t="shared" si="22"/>
        <v>10</v>
      </c>
      <c r="P102" s="52">
        <f t="shared" si="23"/>
        <v>5.7</v>
      </c>
      <c r="Q102" s="45">
        <f t="shared" si="24"/>
        <v>6.7</v>
      </c>
      <c r="R102" s="35">
        <f>IF(AND('Indicator Data'!AM104="No data",'Indicator Data'!AN104="No data"),0,SUM('Indicator Data'!AM104:AO104))</f>
        <v>0</v>
      </c>
      <c r="S102" s="12">
        <f t="shared" si="25"/>
        <v>0</v>
      </c>
      <c r="T102" s="41">
        <f>R102/'Indicator Data'!$BB104</f>
        <v>0</v>
      </c>
      <c r="U102" s="12">
        <f t="shared" si="26"/>
        <v>0</v>
      </c>
      <c r="V102" s="13">
        <f t="shared" si="27"/>
        <v>0</v>
      </c>
      <c r="W102" s="12">
        <f>IF('Indicator Data'!AB104="No data","x",ROUND(IF('Indicator Data'!AB104&gt;W$140,10,IF('Indicator Data'!AB104&lt;W$139,0,10-(W$140-'Indicator Data'!AB104)/(W$140-W$139)*10)),1))</f>
        <v>0.4</v>
      </c>
      <c r="X102" s="12">
        <f>IF('Indicator Data'!AA104="No data","x",ROUND(IF('Indicator Data'!AA104&gt;X$140,10,IF('Indicator Data'!AA104&lt;X$139,0,10-(X$140-'Indicator Data'!AA104)/(X$140-X$139)*10)),1))</f>
        <v>3.7</v>
      </c>
      <c r="Y102" s="12">
        <f>IF('Indicator Data'!AF104="No data","x",ROUND(IF('Indicator Data'!AF104&gt;Y$140,10,IF('Indicator Data'!AF104&lt;Y$139,0,10-(Y$140-'Indicator Data'!AF104)/(Y$140-Y$139)*10)),1))</f>
        <v>6.9</v>
      </c>
      <c r="Z102" s="129">
        <f>IF('Indicator Data'!AC104="No data","x",'Indicator Data'!AC104/'Indicator Data'!$BB104*100000)</f>
        <v>0</v>
      </c>
      <c r="AA102" s="127">
        <f t="shared" si="28"/>
        <v>0</v>
      </c>
      <c r="AB102" s="129">
        <f>IF('Indicator Data'!AD104="No data","x",'Indicator Data'!AD104/'Indicator Data'!$BB104*100000)</f>
        <v>5.9067896775306307E-2</v>
      </c>
      <c r="AC102" s="127">
        <f t="shared" si="29"/>
        <v>2.6</v>
      </c>
      <c r="AD102" s="52">
        <f t="shared" si="30"/>
        <v>2.7</v>
      </c>
      <c r="AE102" s="12">
        <f>IF('Indicator Data'!V104="No data","x",ROUND(IF('Indicator Data'!V104&gt;AE$140,10,IF('Indicator Data'!V104&lt;AE$139,0,10-(AE$140-'Indicator Data'!V104)/(AE$140-AE$139)*10)),1))</f>
        <v>2.2000000000000002</v>
      </c>
      <c r="AF102" s="12">
        <f>IF('Indicator Data'!W104="No data","x",ROUND(IF('Indicator Data'!W104&gt;AF$140,10,IF('Indicator Data'!W104&lt;AF$139,0,10-(AF$140-'Indicator Data'!W104)/(AF$140-AF$139)*10)),1))</f>
        <v>3.3</v>
      </c>
      <c r="AG102" s="52">
        <f t="shared" si="31"/>
        <v>2.8</v>
      </c>
      <c r="AH102" s="12">
        <f>IF('Indicator Data'!AP104="No data","x",ROUND(IF('Indicator Data'!AP104&gt;AH$140,10,IF('Indicator Data'!AP104&lt;AH$139,0,10-(AH$140-'Indicator Data'!AP104)/(AH$140-AH$139)*10)),1))</f>
        <v>5</v>
      </c>
      <c r="AI102" s="12">
        <f>IF('Indicator Data'!AQ104="No data","x",ROUND(IF('Indicator Data'!AQ104&gt;AI$140,10,IF('Indicator Data'!AQ104&lt;AI$139,0,10-(AI$140-'Indicator Data'!AQ104)/(AI$140-AI$139)*10)),1))</f>
        <v>5.6</v>
      </c>
      <c r="AJ102" s="52">
        <f t="shared" si="32"/>
        <v>5.3</v>
      </c>
      <c r="AK102" s="35">
        <f>'Indicator Data'!AK104+'Indicator Data'!AJ104*0.5+'Indicator Data'!AI104*0.25</f>
        <v>0</v>
      </c>
      <c r="AL102" s="42">
        <f>AK102/'Indicator Data'!BB104</f>
        <v>0</v>
      </c>
      <c r="AM102" s="52">
        <f t="shared" si="33"/>
        <v>0</v>
      </c>
      <c r="AN102" s="42">
        <f>IF('Indicator Data'!AL104="No data","x",'Indicator Data'!AL104/'Indicator Data'!BB104)</f>
        <v>6.9371671154842343E-2</v>
      </c>
      <c r="AO102" s="12">
        <f t="shared" si="34"/>
        <v>3.5</v>
      </c>
      <c r="AP102" s="52">
        <f t="shared" si="35"/>
        <v>3.5</v>
      </c>
      <c r="AQ102" s="36">
        <f t="shared" si="36"/>
        <v>3</v>
      </c>
      <c r="AR102" s="55">
        <f t="shared" si="37"/>
        <v>1.6</v>
      </c>
      <c r="AU102" s="11">
        <v>2.2000000000000002</v>
      </c>
    </row>
    <row r="103" spans="1:47" s="11" customFormat="1" x14ac:dyDescent="0.25">
      <c r="A103" s="11" t="s">
        <v>420</v>
      </c>
      <c r="B103" s="30" t="s">
        <v>16</v>
      </c>
      <c r="C103" s="30" t="s">
        <v>549</v>
      </c>
      <c r="D103" s="12">
        <f>ROUND(IF('Indicator Data'!O105="No data",IF((0.1284*LN('Indicator Data'!BA105)-0.4735)&gt;D$140,0,IF((0.1284*LN('Indicator Data'!BA105)-0.4735)&lt;D$139,10,(D$140-(0.1284*LN('Indicator Data'!BA105)-0.4735))/(D$140-D$139)*10)),IF('Indicator Data'!O105&gt;D$140,0,IF('Indicator Data'!O105&lt;D$139,10,(D$140-'Indicator Data'!O105)/(D$140-D$139)*10))),1)</f>
        <v>7</v>
      </c>
      <c r="E103" s="12">
        <f>IF('Indicator Data'!P105="No data","x",ROUND(IF('Indicator Data'!P105&gt;E$140,10,IF('Indicator Data'!P105&lt;E$139,0,10-(E$140-'Indicator Data'!P105)/(E$140-E$139)*10)),1))</f>
        <v>8.6999999999999993</v>
      </c>
      <c r="F103" s="52">
        <f t="shared" si="19"/>
        <v>8</v>
      </c>
      <c r="G103" s="12">
        <f>IF('Indicator Data'!AG105="No data","x",ROUND(IF('Indicator Data'!AG105&gt;G$140,10,IF('Indicator Data'!AG105&lt;G$139,0,10-(G$140-'Indicator Data'!AG105)/(G$140-G$139)*10)),1))</f>
        <v>6.9</v>
      </c>
      <c r="H103" s="12">
        <f>IF('Indicator Data'!AH105="No data","x",ROUND(IF('Indicator Data'!AH105&gt;H$140,10,IF('Indicator Data'!AH105&lt;H$139,0,10-(H$140-'Indicator Data'!AH105)/(H$140-H$139)*10)),1))</f>
        <v>2.8</v>
      </c>
      <c r="I103" s="52">
        <f t="shared" si="20"/>
        <v>4.9000000000000004</v>
      </c>
      <c r="J103" s="35">
        <f>SUM('Indicator Data'!R105,SUM('Indicator Data'!S105:T105)*1000000)</f>
        <v>2145873396.9999998</v>
      </c>
      <c r="K103" s="35">
        <f>J103/'Indicator Data'!BD105</f>
        <v>140.65434063863589</v>
      </c>
      <c r="L103" s="12">
        <f t="shared" si="21"/>
        <v>2.8</v>
      </c>
      <c r="M103" s="12">
        <f>IF('Indicator Data'!U105="No data","x",ROUND(IF('Indicator Data'!U105&gt;M$140,10,IF('Indicator Data'!U105&lt;M$139,0,10-(M$140-'Indicator Data'!U105)/(M$140-M$139)*10)),1))</f>
        <v>4.4000000000000004</v>
      </c>
      <c r="N103" s="125">
        <f>'Indicator Data'!Q105/'Indicator Data'!BD105*1000000</f>
        <v>105.78611676139545</v>
      </c>
      <c r="O103" s="12">
        <f t="shared" si="22"/>
        <v>10</v>
      </c>
      <c r="P103" s="52">
        <f t="shared" si="23"/>
        <v>5.7</v>
      </c>
      <c r="Q103" s="45">
        <f t="shared" si="24"/>
        <v>6.7</v>
      </c>
      <c r="R103" s="35">
        <f>IF(AND('Indicator Data'!AM105="No data",'Indicator Data'!AN105="No data"),0,SUM('Indicator Data'!AM105:AO105))</f>
        <v>0</v>
      </c>
      <c r="S103" s="12">
        <f t="shared" si="25"/>
        <v>0</v>
      </c>
      <c r="T103" s="41">
        <f>R103/'Indicator Data'!$BB105</f>
        <v>0</v>
      </c>
      <c r="U103" s="12">
        <f t="shared" si="26"/>
        <v>0</v>
      </c>
      <c r="V103" s="13">
        <f t="shared" si="27"/>
        <v>0</v>
      </c>
      <c r="W103" s="12">
        <f>IF('Indicator Data'!AB105="No data","x",ROUND(IF('Indicator Data'!AB105&gt;W$140,10,IF('Indicator Data'!AB105&lt;W$139,0,10-(W$140-'Indicator Data'!AB105)/(W$140-W$139)*10)),1))</f>
        <v>2</v>
      </c>
      <c r="X103" s="12">
        <f>IF('Indicator Data'!AA105="No data","x",ROUND(IF('Indicator Data'!AA105&gt;X$140,10,IF('Indicator Data'!AA105&lt;X$139,0,10-(X$140-'Indicator Data'!AA105)/(X$140-X$139)*10)),1))</f>
        <v>3.7</v>
      </c>
      <c r="Y103" s="12">
        <f>IF('Indicator Data'!AF105="No data","x",ROUND(IF('Indicator Data'!AF105&gt;Y$140,10,IF('Indicator Data'!AF105&lt;Y$139,0,10-(Y$140-'Indicator Data'!AF105)/(Y$140-Y$139)*10)),1))</f>
        <v>6.9</v>
      </c>
      <c r="Z103" s="129">
        <f>IF('Indicator Data'!AC105="No data","x",'Indicator Data'!AC105/'Indicator Data'!$BB105*100000)</f>
        <v>0</v>
      </c>
      <c r="AA103" s="127">
        <f t="shared" si="28"/>
        <v>0</v>
      </c>
      <c r="AB103" s="129">
        <f>IF('Indicator Data'!AD105="No data","x",'Indicator Data'!AD105/'Indicator Data'!$BB105*100000)</f>
        <v>0.12291928382308473</v>
      </c>
      <c r="AC103" s="127">
        <f t="shared" si="29"/>
        <v>3.6</v>
      </c>
      <c r="AD103" s="52">
        <f t="shared" si="30"/>
        <v>3.2</v>
      </c>
      <c r="AE103" s="12">
        <f>IF('Indicator Data'!V105="No data","x",ROUND(IF('Indicator Data'!V105&gt;AE$140,10,IF('Indicator Data'!V105&lt;AE$139,0,10-(AE$140-'Indicator Data'!V105)/(AE$140-AE$139)*10)),1))</f>
        <v>0</v>
      </c>
      <c r="AF103" s="12">
        <f>IF('Indicator Data'!W105="No data","x",ROUND(IF('Indicator Data'!W105&gt;AF$140,10,IF('Indicator Data'!W105&lt;AF$139,0,10-(AF$140-'Indicator Data'!W105)/(AF$140-AF$139)*10)),1))</f>
        <v>2.9</v>
      </c>
      <c r="AG103" s="52">
        <f t="shared" si="31"/>
        <v>1.5</v>
      </c>
      <c r="AH103" s="12">
        <f>IF('Indicator Data'!AP105="No data","x",ROUND(IF('Indicator Data'!AP105&gt;AH$140,10,IF('Indicator Data'!AP105&lt;AH$139,0,10-(AH$140-'Indicator Data'!AP105)/(AH$140-AH$139)*10)),1))</f>
        <v>2.6</v>
      </c>
      <c r="AI103" s="12">
        <f>IF('Indicator Data'!AQ105="No data","x",ROUND(IF('Indicator Data'!AQ105&gt;AI$140,10,IF('Indicator Data'!AQ105&lt;AI$139,0,10-(AI$140-'Indicator Data'!AQ105)/(AI$140-AI$139)*10)),1))</f>
        <v>2</v>
      </c>
      <c r="AJ103" s="52">
        <f t="shared" si="32"/>
        <v>2.2999999999999998</v>
      </c>
      <c r="AK103" s="35">
        <f>'Indicator Data'!AK105+'Indicator Data'!AJ105*0.5+'Indicator Data'!AI105*0.25</f>
        <v>45875.250026559595</v>
      </c>
      <c r="AL103" s="42">
        <f>AK103/'Indicator Data'!BB105</f>
        <v>5.6389528784696545E-2</v>
      </c>
      <c r="AM103" s="52">
        <f t="shared" si="33"/>
        <v>5.6</v>
      </c>
      <c r="AN103" s="42">
        <f>IF('Indicator Data'!AL105="No data","x",'Indicator Data'!AL105/'Indicator Data'!BB105)</f>
        <v>7.2068756130599293E-2</v>
      </c>
      <c r="AO103" s="12">
        <f t="shared" si="34"/>
        <v>3.6</v>
      </c>
      <c r="AP103" s="52">
        <f t="shared" si="35"/>
        <v>3.6</v>
      </c>
      <c r="AQ103" s="36">
        <f t="shared" si="36"/>
        <v>3.4</v>
      </c>
      <c r="AR103" s="55">
        <f t="shared" si="37"/>
        <v>1.9</v>
      </c>
      <c r="AU103" s="11">
        <v>5.0999999999999996</v>
      </c>
    </row>
    <row r="104" spans="1:47" s="11" customFormat="1" x14ac:dyDescent="0.25">
      <c r="A104" s="11" t="s">
        <v>421</v>
      </c>
      <c r="B104" s="30" t="s">
        <v>16</v>
      </c>
      <c r="C104" s="30" t="s">
        <v>550</v>
      </c>
      <c r="D104" s="12">
        <f>ROUND(IF('Indicator Data'!O106="No data",IF((0.1284*LN('Indicator Data'!BA106)-0.4735)&gt;D$140,0,IF((0.1284*LN('Indicator Data'!BA106)-0.4735)&lt;D$139,10,(D$140-(0.1284*LN('Indicator Data'!BA106)-0.4735))/(D$140-D$139)*10)),IF('Indicator Data'!O106&gt;D$140,0,IF('Indicator Data'!O106&lt;D$139,10,(D$140-'Indicator Data'!O106)/(D$140-D$139)*10))),1)</f>
        <v>7</v>
      </c>
      <c r="E104" s="12">
        <f>IF('Indicator Data'!P106="No data","x",ROUND(IF('Indicator Data'!P106&gt;E$140,10,IF('Indicator Data'!P106&lt;E$139,0,10-(E$140-'Indicator Data'!P106)/(E$140-E$139)*10)),1))</f>
        <v>8.6999999999999993</v>
      </c>
      <c r="F104" s="52">
        <f t="shared" si="19"/>
        <v>8</v>
      </c>
      <c r="G104" s="12">
        <f>IF('Indicator Data'!AG106="No data","x",ROUND(IF('Indicator Data'!AG106&gt;G$140,10,IF('Indicator Data'!AG106&lt;G$139,0,10-(G$140-'Indicator Data'!AG106)/(G$140-G$139)*10)),1))</f>
        <v>6.9</v>
      </c>
      <c r="H104" s="12">
        <f>IF('Indicator Data'!AH106="No data","x",ROUND(IF('Indicator Data'!AH106&gt;H$140,10,IF('Indicator Data'!AH106&lt;H$139,0,10-(H$140-'Indicator Data'!AH106)/(H$140-H$139)*10)),1))</f>
        <v>2.8</v>
      </c>
      <c r="I104" s="52">
        <f t="shared" si="20"/>
        <v>4.9000000000000004</v>
      </c>
      <c r="J104" s="35">
        <f>SUM('Indicator Data'!R106,SUM('Indicator Data'!S106:T106)*1000000)</f>
        <v>2145873396.9999998</v>
      </c>
      <c r="K104" s="35">
        <f>J104/'Indicator Data'!BD106</f>
        <v>140.65434063863589</v>
      </c>
      <c r="L104" s="12">
        <f t="shared" si="21"/>
        <v>2.8</v>
      </c>
      <c r="M104" s="12">
        <f>IF('Indicator Data'!U106="No data","x",ROUND(IF('Indicator Data'!U106&gt;M$140,10,IF('Indicator Data'!U106&lt;M$139,0,10-(M$140-'Indicator Data'!U106)/(M$140-M$139)*10)),1))</f>
        <v>4.4000000000000004</v>
      </c>
      <c r="N104" s="125">
        <f>'Indicator Data'!Q106/'Indicator Data'!BD106*1000000</f>
        <v>105.78611676139545</v>
      </c>
      <c r="O104" s="12">
        <f t="shared" si="22"/>
        <v>10</v>
      </c>
      <c r="P104" s="52">
        <f t="shared" si="23"/>
        <v>5.7</v>
      </c>
      <c r="Q104" s="45">
        <f t="shared" si="24"/>
        <v>6.7</v>
      </c>
      <c r="R104" s="35">
        <f>IF(AND('Indicator Data'!AM106="No data",'Indicator Data'!AN106="No data"),0,SUM('Indicator Data'!AM106:AO106))</f>
        <v>0</v>
      </c>
      <c r="S104" s="12">
        <f t="shared" si="25"/>
        <v>0</v>
      </c>
      <c r="T104" s="41">
        <f>R104/'Indicator Data'!$BB106</f>
        <v>0</v>
      </c>
      <c r="U104" s="12">
        <f t="shared" si="26"/>
        <v>0</v>
      </c>
      <c r="V104" s="13">
        <f t="shared" si="27"/>
        <v>0</v>
      </c>
      <c r="W104" s="12">
        <f>IF('Indicator Data'!AB106="No data","x",ROUND(IF('Indicator Data'!AB106&gt;W$140,10,IF('Indicator Data'!AB106&lt;W$139,0,10-(W$140-'Indicator Data'!AB106)/(W$140-W$139)*10)),1))</f>
        <v>1</v>
      </c>
      <c r="X104" s="12">
        <f>IF('Indicator Data'!AA106="No data","x",ROUND(IF('Indicator Data'!AA106&gt;X$140,10,IF('Indicator Data'!AA106&lt;X$139,0,10-(X$140-'Indicator Data'!AA106)/(X$140-X$139)*10)),1))</f>
        <v>3.7</v>
      </c>
      <c r="Y104" s="12">
        <f>IF('Indicator Data'!AF106="No data","x",ROUND(IF('Indicator Data'!AF106&gt;Y$140,10,IF('Indicator Data'!AF106&lt;Y$139,0,10-(Y$140-'Indicator Data'!AF106)/(Y$140-Y$139)*10)),1))</f>
        <v>6.9</v>
      </c>
      <c r="Z104" s="129">
        <f>IF('Indicator Data'!AC106="No data","x",'Indicator Data'!AC106/'Indicator Data'!$BB106*100000)</f>
        <v>0</v>
      </c>
      <c r="AA104" s="127">
        <f t="shared" si="28"/>
        <v>0</v>
      </c>
      <c r="AB104" s="129">
        <f>IF('Indicator Data'!AD106="No data","x",'Indicator Data'!AD106/'Indicator Data'!$BB106*100000)</f>
        <v>0</v>
      </c>
      <c r="AC104" s="127">
        <f t="shared" si="29"/>
        <v>0</v>
      </c>
      <c r="AD104" s="52">
        <f t="shared" si="30"/>
        <v>2.2999999999999998</v>
      </c>
      <c r="AE104" s="12">
        <f>IF('Indicator Data'!V106="No data","x",ROUND(IF('Indicator Data'!V106&gt;AE$140,10,IF('Indicator Data'!V106&lt;AE$139,0,10-(AE$140-'Indicator Data'!V106)/(AE$140-AE$139)*10)),1))</f>
        <v>0</v>
      </c>
      <c r="AF104" s="12">
        <f>IF('Indicator Data'!W106="No data","x",ROUND(IF('Indicator Data'!W106&gt;AF$140,10,IF('Indicator Data'!W106&lt;AF$139,0,10-(AF$140-'Indicator Data'!W106)/(AF$140-AF$139)*10)),1))</f>
        <v>4.2</v>
      </c>
      <c r="AG104" s="52">
        <f t="shared" si="31"/>
        <v>2.1</v>
      </c>
      <c r="AH104" s="12">
        <f>IF('Indicator Data'!AP106="No data","x",ROUND(IF('Indicator Data'!AP106&gt;AH$140,10,IF('Indicator Data'!AP106&lt;AH$139,0,10-(AH$140-'Indicator Data'!AP106)/(AH$140-AH$139)*10)),1))</f>
        <v>4.4000000000000004</v>
      </c>
      <c r="AI104" s="12">
        <f>IF('Indicator Data'!AQ106="No data","x",ROUND(IF('Indicator Data'!AQ106&gt;AI$140,10,IF('Indicator Data'!AQ106&lt;AI$139,0,10-(AI$140-'Indicator Data'!AQ106)/(AI$140-AI$139)*10)),1))</f>
        <v>4.7</v>
      </c>
      <c r="AJ104" s="52">
        <f t="shared" si="32"/>
        <v>4.5999999999999996</v>
      </c>
      <c r="AK104" s="35">
        <f>'Indicator Data'!AK106+'Indicator Data'!AJ106*0.5+'Indicator Data'!AI106*0.25</f>
        <v>1956.7443919516247</v>
      </c>
      <c r="AL104" s="42">
        <f>AK104/'Indicator Data'!BB106</f>
        <v>2.9868442500723146E-3</v>
      </c>
      <c r="AM104" s="52">
        <f t="shared" si="33"/>
        <v>0.3</v>
      </c>
      <c r="AN104" s="42">
        <f>IF('Indicator Data'!AL106="No data","x",'Indicator Data'!AL106/'Indicator Data'!BB106)</f>
        <v>5.4621436345346878E-2</v>
      </c>
      <c r="AO104" s="12">
        <f t="shared" si="34"/>
        <v>2.7</v>
      </c>
      <c r="AP104" s="52">
        <f t="shared" si="35"/>
        <v>2.7</v>
      </c>
      <c r="AQ104" s="36">
        <f t="shared" si="36"/>
        <v>2.5</v>
      </c>
      <c r="AR104" s="55">
        <f t="shared" si="37"/>
        <v>1.3</v>
      </c>
      <c r="AU104" s="11">
        <v>1.9</v>
      </c>
    </row>
    <row r="105" spans="1:47" s="11" customFormat="1" x14ac:dyDescent="0.25">
      <c r="A105" s="11" t="s">
        <v>424</v>
      </c>
      <c r="B105" s="30" t="s">
        <v>16</v>
      </c>
      <c r="C105" s="30" t="s">
        <v>553</v>
      </c>
      <c r="D105" s="12">
        <f>ROUND(IF('Indicator Data'!O107="No data",IF((0.1284*LN('Indicator Data'!BA107)-0.4735)&gt;D$140,0,IF((0.1284*LN('Indicator Data'!BA107)-0.4735)&lt;D$139,10,(D$140-(0.1284*LN('Indicator Data'!BA107)-0.4735))/(D$140-D$139)*10)),IF('Indicator Data'!O107&gt;D$140,0,IF('Indicator Data'!O107&lt;D$139,10,(D$140-'Indicator Data'!O107)/(D$140-D$139)*10))),1)</f>
        <v>7</v>
      </c>
      <c r="E105" s="12">
        <f>IF('Indicator Data'!P107="No data","x",ROUND(IF('Indicator Data'!P107&gt;E$140,10,IF('Indicator Data'!P107&lt;E$139,0,10-(E$140-'Indicator Data'!P107)/(E$140-E$139)*10)),1))</f>
        <v>8.6999999999999993</v>
      </c>
      <c r="F105" s="52">
        <f t="shared" si="19"/>
        <v>8</v>
      </c>
      <c r="G105" s="12">
        <f>IF('Indicator Data'!AG107="No data","x",ROUND(IF('Indicator Data'!AG107&gt;G$140,10,IF('Indicator Data'!AG107&lt;G$139,0,10-(G$140-'Indicator Data'!AG107)/(G$140-G$139)*10)),1))</f>
        <v>6.9</v>
      </c>
      <c r="H105" s="12">
        <f>IF('Indicator Data'!AH107="No data","x",ROUND(IF('Indicator Data'!AH107&gt;H$140,10,IF('Indicator Data'!AH107&lt;H$139,0,10-(H$140-'Indicator Data'!AH107)/(H$140-H$139)*10)),1))</f>
        <v>2.8</v>
      </c>
      <c r="I105" s="52">
        <f t="shared" si="20"/>
        <v>4.9000000000000004</v>
      </c>
      <c r="J105" s="35">
        <f>SUM('Indicator Data'!R107,SUM('Indicator Data'!S107:T107)*1000000)</f>
        <v>2145873396.9999998</v>
      </c>
      <c r="K105" s="35">
        <f>J105/'Indicator Data'!BD107</f>
        <v>140.65434063863589</v>
      </c>
      <c r="L105" s="12">
        <f t="shared" si="21"/>
        <v>2.8</v>
      </c>
      <c r="M105" s="12">
        <f>IF('Indicator Data'!U107="No data","x",ROUND(IF('Indicator Data'!U107&gt;M$140,10,IF('Indicator Data'!U107&lt;M$139,0,10-(M$140-'Indicator Data'!U107)/(M$140-M$139)*10)),1))</f>
        <v>4.4000000000000004</v>
      </c>
      <c r="N105" s="125">
        <f>'Indicator Data'!Q107/'Indicator Data'!BD107*1000000</f>
        <v>105.78611676139545</v>
      </c>
      <c r="O105" s="12">
        <f t="shared" si="22"/>
        <v>10</v>
      </c>
      <c r="P105" s="52">
        <f t="shared" si="23"/>
        <v>5.7</v>
      </c>
      <c r="Q105" s="45">
        <f t="shared" si="24"/>
        <v>6.7</v>
      </c>
      <c r="R105" s="35">
        <f>IF(AND('Indicator Data'!AM107="No data",'Indicator Data'!AN107="No data"),0,SUM('Indicator Data'!AM107:AO107))</f>
        <v>0</v>
      </c>
      <c r="S105" s="12">
        <f t="shared" si="25"/>
        <v>0</v>
      </c>
      <c r="T105" s="41">
        <f>R105/'Indicator Data'!$BB107</f>
        <v>0</v>
      </c>
      <c r="U105" s="12">
        <f t="shared" si="26"/>
        <v>0</v>
      </c>
      <c r="V105" s="13">
        <f t="shared" si="27"/>
        <v>0</v>
      </c>
      <c r="W105" s="12">
        <f>IF('Indicator Data'!AB107="No data","x",ROUND(IF('Indicator Data'!AB107&gt;W$140,10,IF('Indicator Data'!AB107&lt;W$139,0,10-(W$140-'Indicator Data'!AB107)/(W$140-W$139)*10)),1))</f>
        <v>2.2000000000000002</v>
      </c>
      <c r="X105" s="12">
        <f>IF('Indicator Data'!AA107="No data","x",ROUND(IF('Indicator Data'!AA107&gt;X$140,10,IF('Indicator Data'!AA107&lt;X$139,0,10-(X$140-'Indicator Data'!AA107)/(X$140-X$139)*10)),1))</f>
        <v>3.7</v>
      </c>
      <c r="Y105" s="12">
        <f>IF('Indicator Data'!AF107="No data","x",ROUND(IF('Indicator Data'!AF107&gt;Y$140,10,IF('Indicator Data'!AF107&lt;Y$139,0,10-(Y$140-'Indicator Data'!AF107)/(Y$140-Y$139)*10)),1))</f>
        <v>6.9</v>
      </c>
      <c r="Z105" s="129">
        <f>IF('Indicator Data'!AC107="No data","x",'Indicator Data'!AC107/'Indicator Data'!$BB107*100000)</f>
        <v>0</v>
      </c>
      <c r="AA105" s="127">
        <f t="shared" si="28"/>
        <v>0</v>
      </c>
      <c r="AB105" s="129">
        <f>IF('Indicator Data'!AD107="No data","x",'Indicator Data'!AD107/'Indicator Data'!$BB107*100000)</f>
        <v>0</v>
      </c>
      <c r="AC105" s="127">
        <f t="shared" si="29"/>
        <v>0</v>
      </c>
      <c r="AD105" s="52">
        <f t="shared" si="30"/>
        <v>2.6</v>
      </c>
      <c r="AE105" s="12">
        <f>IF('Indicator Data'!V107="No data","x",ROUND(IF('Indicator Data'!V107&gt;AE$140,10,IF('Indicator Data'!V107&lt;AE$139,0,10-(AE$140-'Indicator Data'!V107)/(AE$140-AE$139)*10)),1))</f>
        <v>0</v>
      </c>
      <c r="AF105" s="12">
        <f>IF('Indicator Data'!W107="No data","x",ROUND(IF('Indicator Data'!W107&gt;AF$140,10,IF('Indicator Data'!W107&lt;AF$139,0,10-(AF$140-'Indicator Data'!W107)/(AF$140-AF$139)*10)),1))</f>
        <v>3.5</v>
      </c>
      <c r="AG105" s="52">
        <f t="shared" si="31"/>
        <v>1.8</v>
      </c>
      <c r="AH105" s="12">
        <f>IF('Indicator Data'!AP107="No data","x",ROUND(IF('Indicator Data'!AP107&gt;AH$140,10,IF('Indicator Data'!AP107&lt;AH$139,0,10-(AH$140-'Indicator Data'!AP107)/(AH$140-AH$139)*10)),1))</f>
        <v>2</v>
      </c>
      <c r="AI105" s="12">
        <f>IF('Indicator Data'!AQ107="No data","x",ROUND(IF('Indicator Data'!AQ107&gt;AI$140,10,IF('Indicator Data'!AQ107&lt;AI$139,0,10-(AI$140-'Indicator Data'!AQ107)/(AI$140-AI$139)*10)),1))</f>
        <v>2.9</v>
      </c>
      <c r="AJ105" s="52">
        <f t="shared" si="32"/>
        <v>2.5</v>
      </c>
      <c r="AK105" s="35">
        <f>'Indicator Data'!AK107+'Indicator Data'!AJ107*0.5+'Indicator Data'!AI107*0.25</f>
        <v>3245.098751310567</v>
      </c>
      <c r="AL105" s="42">
        <f>AK105/'Indicator Data'!BB107</f>
        <v>2.9868442500723142E-3</v>
      </c>
      <c r="AM105" s="52">
        <f t="shared" si="33"/>
        <v>0.3</v>
      </c>
      <c r="AN105" s="42">
        <f>IF('Indicator Data'!AL107="No data","x",'Indicator Data'!AL107/'Indicator Data'!BB107)</f>
        <v>2.2397502356267675E-2</v>
      </c>
      <c r="AO105" s="12">
        <f t="shared" si="34"/>
        <v>1.1000000000000001</v>
      </c>
      <c r="AP105" s="52">
        <f t="shared" si="35"/>
        <v>1.1000000000000001</v>
      </c>
      <c r="AQ105" s="36">
        <f t="shared" si="36"/>
        <v>1.7</v>
      </c>
      <c r="AR105" s="55">
        <f t="shared" si="37"/>
        <v>0.9</v>
      </c>
      <c r="AU105" s="11">
        <v>1.6</v>
      </c>
    </row>
    <row r="106" spans="1:47" s="11" customFormat="1" x14ac:dyDescent="0.25">
      <c r="A106" s="11" t="s">
        <v>423</v>
      </c>
      <c r="B106" s="30" t="s">
        <v>16</v>
      </c>
      <c r="C106" s="30" t="s">
        <v>552</v>
      </c>
      <c r="D106" s="12">
        <f>ROUND(IF('Indicator Data'!O108="No data",IF((0.1284*LN('Indicator Data'!BA108)-0.4735)&gt;D$140,0,IF((0.1284*LN('Indicator Data'!BA108)-0.4735)&lt;D$139,10,(D$140-(0.1284*LN('Indicator Data'!BA108)-0.4735))/(D$140-D$139)*10)),IF('Indicator Data'!O108&gt;D$140,0,IF('Indicator Data'!O108&lt;D$139,10,(D$140-'Indicator Data'!O108)/(D$140-D$139)*10))),1)</f>
        <v>7</v>
      </c>
      <c r="E106" s="12">
        <f>IF('Indicator Data'!P108="No data","x",ROUND(IF('Indicator Data'!P108&gt;E$140,10,IF('Indicator Data'!P108&lt;E$139,0,10-(E$140-'Indicator Data'!P108)/(E$140-E$139)*10)),1))</f>
        <v>8.3000000000000007</v>
      </c>
      <c r="F106" s="52">
        <f t="shared" si="19"/>
        <v>7.7</v>
      </c>
      <c r="G106" s="12">
        <f>IF('Indicator Data'!AG108="No data","x",ROUND(IF('Indicator Data'!AG108&gt;G$140,10,IF('Indicator Data'!AG108&lt;G$139,0,10-(G$140-'Indicator Data'!AG108)/(G$140-G$139)*10)),1))</f>
        <v>6.9</v>
      </c>
      <c r="H106" s="12">
        <f>IF('Indicator Data'!AH108="No data","x",ROUND(IF('Indicator Data'!AH108&gt;H$140,10,IF('Indicator Data'!AH108&lt;H$139,0,10-(H$140-'Indicator Data'!AH108)/(H$140-H$139)*10)),1))</f>
        <v>2.8</v>
      </c>
      <c r="I106" s="52">
        <f t="shared" si="20"/>
        <v>4.9000000000000004</v>
      </c>
      <c r="J106" s="35">
        <f>SUM('Indicator Data'!R108,SUM('Indicator Data'!S108:T108)*1000000)</f>
        <v>2145873396.9999998</v>
      </c>
      <c r="K106" s="35">
        <f>J106/'Indicator Data'!BD108</f>
        <v>140.65434063863589</v>
      </c>
      <c r="L106" s="12">
        <f t="shared" si="21"/>
        <v>2.8</v>
      </c>
      <c r="M106" s="12">
        <f>IF('Indicator Data'!U108="No data","x",ROUND(IF('Indicator Data'!U108&gt;M$140,10,IF('Indicator Data'!U108&lt;M$139,0,10-(M$140-'Indicator Data'!U108)/(M$140-M$139)*10)),1))</f>
        <v>4.4000000000000004</v>
      </c>
      <c r="N106" s="125">
        <f>'Indicator Data'!Q108/'Indicator Data'!BD108*1000000</f>
        <v>105.78611676139545</v>
      </c>
      <c r="O106" s="12">
        <f t="shared" si="22"/>
        <v>10</v>
      </c>
      <c r="P106" s="52">
        <f t="shared" si="23"/>
        <v>5.7</v>
      </c>
      <c r="Q106" s="45">
        <f t="shared" si="24"/>
        <v>6.5</v>
      </c>
      <c r="R106" s="35">
        <f>IF(AND('Indicator Data'!AM108="No data",'Indicator Data'!AN108="No data"),0,SUM('Indicator Data'!AM108:AO108))</f>
        <v>0</v>
      </c>
      <c r="S106" s="12">
        <f t="shared" si="25"/>
        <v>0</v>
      </c>
      <c r="T106" s="41">
        <f>R106/'Indicator Data'!$BB108</f>
        <v>0</v>
      </c>
      <c r="U106" s="12">
        <f t="shared" si="26"/>
        <v>0</v>
      </c>
      <c r="V106" s="13">
        <f t="shared" si="27"/>
        <v>0</v>
      </c>
      <c r="W106" s="12">
        <f>IF('Indicator Data'!AB108="No data","x",ROUND(IF('Indicator Data'!AB108&gt;W$140,10,IF('Indicator Data'!AB108&lt;W$139,0,10-(W$140-'Indicator Data'!AB108)/(W$140-W$139)*10)),1))</f>
        <v>3.4</v>
      </c>
      <c r="X106" s="12">
        <f>IF('Indicator Data'!AA108="No data","x",ROUND(IF('Indicator Data'!AA108&gt;X$140,10,IF('Indicator Data'!AA108&lt;X$139,0,10-(X$140-'Indicator Data'!AA108)/(X$140-X$139)*10)),1))</f>
        <v>3.7</v>
      </c>
      <c r="Y106" s="12">
        <f>IF('Indicator Data'!AF108="No data","x",ROUND(IF('Indicator Data'!AF108&gt;Y$140,10,IF('Indicator Data'!AF108&lt;Y$139,0,10-(Y$140-'Indicator Data'!AF108)/(Y$140-Y$139)*10)),1))</f>
        <v>6.9</v>
      </c>
      <c r="Z106" s="129">
        <f>IF('Indicator Data'!AC108="No data","x",'Indicator Data'!AC108/'Indicator Data'!$BB108*100000)</f>
        <v>0</v>
      </c>
      <c r="AA106" s="127">
        <f t="shared" si="28"/>
        <v>0</v>
      </c>
      <c r="AB106" s="129">
        <f>IF('Indicator Data'!AD108="No data","x",'Indicator Data'!AD108/'Indicator Data'!$BB108*100000)</f>
        <v>0</v>
      </c>
      <c r="AC106" s="127">
        <f t="shared" si="29"/>
        <v>0</v>
      </c>
      <c r="AD106" s="52">
        <f t="shared" si="30"/>
        <v>2.8</v>
      </c>
      <c r="AE106" s="12">
        <f>IF('Indicator Data'!V108="No data","x",ROUND(IF('Indicator Data'!V108&gt;AE$140,10,IF('Indicator Data'!V108&lt;AE$139,0,10-(AE$140-'Indicator Data'!V108)/(AE$140-AE$139)*10)),1))</f>
        <v>0</v>
      </c>
      <c r="AF106" s="12">
        <f>IF('Indicator Data'!W108="No data","x",ROUND(IF('Indicator Data'!W108&gt;AF$140,10,IF('Indicator Data'!W108&lt;AF$139,0,10-(AF$140-'Indicator Data'!W108)/(AF$140-AF$139)*10)),1))</f>
        <v>2.9</v>
      </c>
      <c r="AG106" s="52">
        <f t="shared" si="31"/>
        <v>1.5</v>
      </c>
      <c r="AH106" s="12">
        <f>IF('Indicator Data'!AP108="No data","x",ROUND(IF('Indicator Data'!AP108&gt;AH$140,10,IF('Indicator Data'!AP108&lt;AH$139,0,10-(AH$140-'Indicator Data'!AP108)/(AH$140-AH$139)*10)),1))</f>
        <v>1.6</v>
      </c>
      <c r="AI106" s="12">
        <f>IF('Indicator Data'!AQ108="No data","x",ROUND(IF('Indicator Data'!AQ108&gt;AI$140,10,IF('Indicator Data'!AQ108&lt;AI$139,0,10-(AI$140-'Indicator Data'!AQ108)/(AI$140-AI$139)*10)),1))</f>
        <v>1.5</v>
      </c>
      <c r="AJ106" s="52">
        <f t="shared" si="32"/>
        <v>1.6</v>
      </c>
      <c r="AK106" s="35">
        <f>'Indicator Data'!AK108+'Indicator Data'!AJ108*0.5+'Indicator Data'!AI108*0.25</f>
        <v>0</v>
      </c>
      <c r="AL106" s="42">
        <f>AK106/'Indicator Data'!BB108</f>
        <v>0</v>
      </c>
      <c r="AM106" s="52">
        <f t="shared" si="33"/>
        <v>0</v>
      </c>
      <c r="AN106" s="42">
        <f>IF('Indicator Data'!AL108="No data","x",'Indicator Data'!AL108/'Indicator Data'!BB108)</f>
        <v>6.6219083730476233E-2</v>
      </c>
      <c r="AO106" s="12">
        <f t="shared" si="34"/>
        <v>3.3</v>
      </c>
      <c r="AP106" s="52">
        <f t="shared" si="35"/>
        <v>3.3</v>
      </c>
      <c r="AQ106" s="36">
        <f t="shared" si="36"/>
        <v>1.9</v>
      </c>
      <c r="AR106" s="55">
        <f t="shared" si="37"/>
        <v>1</v>
      </c>
      <c r="AU106" s="11">
        <v>1.7</v>
      </c>
    </row>
    <row r="107" spans="1:47" s="11" customFormat="1" x14ac:dyDescent="0.25">
      <c r="A107" s="11" t="s">
        <v>422</v>
      </c>
      <c r="B107" s="30" t="s">
        <v>16</v>
      </c>
      <c r="C107" s="30" t="s">
        <v>551</v>
      </c>
      <c r="D107" s="12">
        <f>ROUND(IF('Indicator Data'!O109="No data",IF((0.1284*LN('Indicator Data'!BA109)-0.4735)&gt;D$140,0,IF((0.1284*LN('Indicator Data'!BA109)-0.4735)&lt;D$139,10,(D$140-(0.1284*LN('Indicator Data'!BA109)-0.4735))/(D$140-D$139)*10)),IF('Indicator Data'!O109&gt;D$140,0,IF('Indicator Data'!O109&lt;D$139,10,(D$140-'Indicator Data'!O109)/(D$140-D$139)*10))),1)</f>
        <v>7</v>
      </c>
      <c r="E107" s="12">
        <f>IF('Indicator Data'!P109="No data","x",ROUND(IF('Indicator Data'!P109&gt;E$140,10,IF('Indicator Data'!P109&lt;E$139,0,10-(E$140-'Indicator Data'!P109)/(E$140-E$139)*10)),1))</f>
        <v>8.3000000000000007</v>
      </c>
      <c r="F107" s="52">
        <f t="shared" si="19"/>
        <v>7.7</v>
      </c>
      <c r="G107" s="12">
        <f>IF('Indicator Data'!AG109="No data","x",ROUND(IF('Indicator Data'!AG109&gt;G$140,10,IF('Indicator Data'!AG109&lt;G$139,0,10-(G$140-'Indicator Data'!AG109)/(G$140-G$139)*10)),1))</f>
        <v>6.9</v>
      </c>
      <c r="H107" s="12">
        <f>IF('Indicator Data'!AH109="No data","x",ROUND(IF('Indicator Data'!AH109&gt;H$140,10,IF('Indicator Data'!AH109&lt;H$139,0,10-(H$140-'Indicator Data'!AH109)/(H$140-H$139)*10)),1))</f>
        <v>2.8</v>
      </c>
      <c r="I107" s="52">
        <f t="shared" si="20"/>
        <v>4.9000000000000004</v>
      </c>
      <c r="J107" s="35">
        <f>SUM('Indicator Data'!R109,SUM('Indicator Data'!S109:T109)*1000000)</f>
        <v>2145873396.9999998</v>
      </c>
      <c r="K107" s="35">
        <f>J107/'Indicator Data'!BD109</f>
        <v>140.65434063863589</v>
      </c>
      <c r="L107" s="12">
        <f t="shared" si="21"/>
        <v>2.8</v>
      </c>
      <c r="M107" s="12">
        <f>IF('Indicator Data'!U109="No data","x",ROUND(IF('Indicator Data'!U109&gt;M$140,10,IF('Indicator Data'!U109&lt;M$139,0,10-(M$140-'Indicator Data'!U109)/(M$140-M$139)*10)),1))</f>
        <v>4.4000000000000004</v>
      </c>
      <c r="N107" s="125">
        <f>'Indicator Data'!Q109/'Indicator Data'!BD109*1000000</f>
        <v>105.78611676139545</v>
      </c>
      <c r="O107" s="12">
        <f t="shared" si="22"/>
        <v>10</v>
      </c>
      <c r="P107" s="52">
        <f t="shared" si="23"/>
        <v>5.7</v>
      </c>
      <c r="Q107" s="45">
        <f t="shared" si="24"/>
        <v>6.5</v>
      </c>
      <c r="R107" s="35">
        <f>IF(AND('Indicator Data'!AM109="No data",'Indicator Data'!AN109="No data"),0,SUM('Indicator Data'!AM109:AO109))</f>
        <v>0</v>
      </c>
      <c r="S107" s="12">
        <f t="shared" si="25"/>
        <v>0</v>
      </c>
      <c r="T107" s="41">
        <f>R107/'Indicator Data'!$BB109</f>
        <v>0</v>
      </c>
      <c r="U107" s="12">
        <f t="shared" si="26"/>
        <v>0</v>
      </c>
      <c r="V107" s="13">
        <f t="shared" si="27"/>
        <v>0</v>
      </c>
      <c r="W107" s="12">
        <f>IF('Indicator Data'!AB109="No data","x",ROUND(IF('Indicator Data'!AB109&gt;W$140,10,IF('Indicator Data'!AB109&lt;W$139,0,10-(W$140-'Indicator Data'!AB109)/(W$140-W$139)*10)),1))</f>
        <v>4.8</v>
      </c>
      <c r="X107" s="12">
        <f>IF('Indicator Data'!AA109="No data","x",ROUND(IF('Indicator Data'!AA109&gt;X$140,10,IF('Indicator Data'!AA109&lt;X$139,0,10-(X$140-'Indicator Data'!AA109)/(X$140-X$139)*10)),1))</f>
        <v>3.7</v>
      </c>
      <c r="Y107" s="12">
        <f>IF('Indicator Data'!AF109="No data","x",ROUND(IF('Indicator Data'!AF109&gt;Y$140,10,IF('Indicator Data'!AF109&lt;Y$139,0,10-(Y$140-'Indicator Data'!AF109)/(Y$140-Y$139)*10)),1))</f>
        <v>6.9</v>
      </c>
      <c r="Z107" s="129">
        <f>IF('Indicator Data'!AC109="No data","x",'Indicator Data'!AC109/'Indicator Data'!$BB109*100000)</f>
        <v>0</v>
      </c>
      <c r="AA107" s="127">
        <f t="shared" si="28"/>
        <v>0</v>
      </c>
      <c r="AB107" s="129">
        <f>IF('Indicator Data'!AD109="No data","x",'Indicator Data'!AD109/'Indicator Data'!$BB109*100000)</f>
        <v>0</v>
      </c>
      <c r="AC107" s="127">
        <f t="shared" si="29"/>
        <v>0</v>
      </c>
      <c r="AD107" s="52">
        <f t="shared" si="30"/>
        <v>3.1</v>
      </c>
      <c r="AE107" s="12">
        <f>IF('Indicator Data'!V109="No data","x",ROUND(IF('Indicator Data'!V109&gt;AE$140,10,IF('Indicator Data'!V109&lt;AE$139,0,10-(AE$140-'Indicator Data'!V109)/(AE$140-AE$139)*10)),1))</f>
        <v>2.1</v>
      </c>
      <c r="AF107" s="12">
        <f>IF('Indicator Data'!W109="No data","x",ROUND(IF('Indicator Data'!W109&gt;AF$140,10,IF('Indicator Data'!W109&lt;AF$139,0,10-(AF$140-'Indicator Data'!W109)/(AF$140-AF$139)*10)),1))</f>
        <v>4.3</v>
      </c>
      <c r="AG107" s="52">
        <f t="shared" si="31"/>
        <v>3.2</v>
      </c>
      <c r="AH107" s="12">
        <f>IF('Indicator Data'!AP109="No data","x",ROUND(IF('Indicator Data'!AP109&gt;AH$140,10,IF('Indicator Data'!AP109&lt;AH$139,0,10-(AH$140-'Indicator Data'!AP109)/(AH$140-AH$139)*10)),1))</f>
        <v>3.4</v>
      </c>
      <c r="AI107" s="12">
        <f>IF('Indicator Data'!AQ109="No data","x",ROUND(IF('Indicator Data'!AQ109&gt;AI$140,10,IF('Indicator Data'!AQ109&lt;AI$139,0,10-(AI$140-'Indicator Data'!AQ109)/(AI$140-AI$139)*10)),1))</f>
        <v>5.4</v>
      </c>
      <c r="AJ107" s="52">
        <f t="shared" si="32"/>
        <v>4.4000000000000004</v>
      </c>
      <c r="AK107" s="35">
        <f>'Indicator Data'!AK109+'Indicator Data'!AJ109*0.5+'Indicator Data'!AI109*0.25</f>
        <v>0</v>
      </c>
      <c r="AL107" s="42">
        <f>AK107/'Indicator Data'!BB109</f>
        <v>0</v>
      </c>
      <c r="AM107" s="52">
        <f t="shared" si="33"/>
        <v>0</v>
      </c>
      <c r="AN107" s="42">
        <f>IF('Indicator Data'!AL109="No data","x",'Indicator Data'!AL109/'Indicator Data'!BB109)</f>
        <v>6.3713389386880384E-2</v>
      </c>
      <c r="AO107" s="12">
        <f t="shared" si="34"/>
        <v>3.2</v>
      </c>
      <c r="AP107" s="52">
        <f t="shared" si="35"/>
        <v>3.2</v>
      </c>
      <c r="AQ107" s="36">
        <f t="shared" si="36"/>
        <v>2.9</v>
      </c>
      <c r="AR107" s="55">
        <f t="shared" si="37"/>
        <v>1.6</v>
      </c>
      <c r="AU107" s="11">
        <v>2.6</v>
      </c>
    </row>
    <row r="108" spans="1:47" s="11" customFormat="1" x14ac:dyDescent="0.25">
      <c r="A108" s="11" t="s">
        <v>425</v>
      </c>
      <c r="B108" s="30" t="s">
        <v>16</v>
      </c>
      <c r="C108" s="30" t="s">
        <v>554</v>
      </c>
      <c r="D108" s="12">
        <f>ROUND(IF('Indicator Data'!O110="No data",IF((0.1284*LN('Indicator Data'!BA110)-0.4735)&gt;D$140,0,IF((0.1284*LN('Indicator Data'!BA110)-0.4735)&lt;D$139,10,(D$140-(0.1284*LN('Indicator Data'!BA110)-0.4735))/(D$140-D$139)*10)),IF('Indicator Data'!O110&gt;D$140,0,IF('Indicator Data'!O110&lt;D$139,10,(D$140-'Indicator Data'!O110)/(D$140-D$139)*10))),1)</f>
        <v>7</v>
      </c>
      <c r="E108" s="12">
        <f>IF('Indicator Data'!P110="No data","x",ROUND(IF('Indicator Data'!P110&gt;E$140,10,IF('Indicator Data'!P110&lt;E$139,0,10-(E$140-'Indicator Data'!P110)/(E$140-E$139)*10)),1))</f>
        <v>6.1</v>
      </c>
      <c r="F108" s="52">
        <f t="shared" si="19"/>
        <v>6.6</v>
      </c>
      <c r="G108" s="12">
        <f>IF('Indicator Data'!AG110="No data","x",ROUND(IF('Indicator Data'!AG110&gt;G$140,10,IF('Indicator Data'!AG110&lt;G$139,0,10-(G$140-'Indicator Data'!AG110)/(G$140-G$139)*10)),1))</f>
        <v>6.9</v>
      </c>
      <c r="H108" s="12">
        <f>IF('Indicator Data'!AH110="No data","x",ROUND(IF('Indicator Data'!AH110&gt;H$140,10,IF('Indicator Data'!AH110&lt;H$139,0,10-(H$140-'Indicator Data'!AH110)/(H$140-H$139)*10)),1))</f>
        <v>1.8</v>
      </c>
      <c r="I108" s="52">
        <f t="shared" si="20"/>
        <v>4.4000000000000004</v>
      </c>
      <c r="J108" s="35">
        <f>SUM('Indicator Data'!R110,SUM('Indicator Data'!S110:T110)*1000000)</f>
        <v>2145873396.9999998</v>
      </c>
      <c r="K108" s="35">
        <f>J108/'Indicator Data'!BD110</f>
        <v>140.65434063863589</v>
      </c>
      <c r="L108" s="12">
        <f t="shared" si="21"/>
        <v>2.8</v>
      </c>
      <c r="M108" s="12">
        <f>IF('Indicator Data'!U110="No data","x",ROUND(IF('Indicator Data'!U110&gt;M$140,10,IF('Indicator Data'!U110&lt;M$139,0,10-(M$140-'Indicator Data'!U110)/(M$140-M$139)*10)),1))</f>
        <v>4.4000000000000004</v>
      </c>
      <c r="N108" s="125">
        <f>'Indicator Data'!Q110/'Indicator Data'!BD110*1000000</f>
        <v>105.78611676139545</v>
      </c>
      <c r="O108" s="12">
        <f t="shared" si="22"/>
        <v>10</v>
      </c>
      <c r="P108" s="52">
        <f t="shared" si="23"/>
        <v>5.7</v>
      </c>
      <c r="Q108" s="45">
        <f t="shared" si="24"/>
        <v>5.8</v>
      </c>
      <c r="R108" s="35">
        <f>IF(AND('Indicator Data'!AM110="No data",'Indicator Data'!AN110="No data"),0,SUM('Indicator Data'!AM110:AO110))</f>
        <v>0</v>
      </c>
      <c r="S108" s="12">
        <f t="shared" si="25"/>
        <v>0</v>
      </c>
      <c r="T108" s="41">
        <f>R108/'Indicator Data'!$BB110</f>
        <v>0</v>
      </c>
      <c r="U108" s="12">
        <f t="shared" si="26"/>
        <v>0</v>
      </c>
      <c r="V108" s="13">
        <f t="shared" si="27"/>
        <v>0</v>
      </c>
      <c r="W108" s="12">
        <f>IF('Indicator Data'!AB110="No data","x",ROUND(IF('Indicator Data'!AB110&gt;W$140,10,IF('Indicator Data'!AB110&lt;W$139,0,10-(W$140-'Indicator Data'!AB110)/(W$140-W$139)*10)),1))</f>
        <v>0.2</v>
      </c>
      <c r="X108" s="12">
        <f>IF('Indicator Data'!AA110="No data","x",ROUND(IF('Indicator Data'!AA110&gt;X$140,10,IF('Indicator Data'!AA110&lt;X$139,0,10-(X$140-'Indicator Data'!AA110)/(X$140-X$139)*10)),1))</f>
        <v>3.7</v>
      </c>
      <c r="Y108" s="12">
        <f>IF('Indicator Data'!AF110="No data","x",ROUND(IF('Indicator Data'!AF110&gt;Y$140,10,IF('Indicator Data'!AF110&lt;Y$139,0,10-(Y$140-'Indicator Data'!AF110)/(Y$140-Y$139)*10)),1))</f>
        <v>6.9</v>
      </c>
      <c r="Z108" s="129">
        <f>IF('Indicator Data'!AC110="No data","x",'Indicator Data'!AC110/'Indicator Data'!$BB110*100000)</f>
        <v>0</v>
      </c>
      <c r="AA108" s="127">
        <f t="shared" si="28"/>
        <v>0</v>
      </c>
      <c r="AB108" s="129">
        <f>IF('Indicator Data'!AD110="No data","x",'Indicator Data'!AD110/'Indicator Data'!$BB110*100000)</f>
        <v>0</v>
      </c>
      <c r="AC108" s="127">
        <f t="shared" si="29"/>
        <v>0</v>
      </c>
      <c r="AD108" s="52">
        <f t="shared" si="30"/>
        <v>2.2000000000000002</v>
      </c>
      <c r="AE108" s="12">
        <f>IF('Indicator Data'!V110="No data","x",ROUND(IF('Indicator Data'!V110&gt;AE$140,10,IF('Indicator Data'!V110&lt;AE$139,0,10-(AE$140-'Indicator Data'!V110)/(AE$140-AE$139)*10)),1))</f>
        <v>0</v>
      </c>
      <c r="AF108" s="12">
        <f>IF('Indicator Data'!W110="No data","x",ROUND(IF('Indicator Data'!W110&gt;AF$140,10,IF('Indicator Data'!W110&lt;AF$139,0,10-(AF$140-'Indicator Data'!W110)/(AF$140-AF$139)*10)),1))</f>
        <v>5</v>
      </c>
      <c r="AG108" s="52">
        <f t="shared" si="31"/>
        <v>2.5</v>
      </c>
      <c r="AH108" s="12">
        <f>IF('Indicator Data'!AP110="No data","x",ROUND(IF('Indicator Data'!AP110&gt;AH$140,10,IF('Indicator Data'!AP110&lt;AH$139,0,10-(AH$140-'Indicator Data'!AP110)/(AH$140-AH$139)*10)),1))</f>
        <v>10</v>
      </c>
      <c r="AI108" s="12">
        <f>IF('Indicator Data'!AQ110="No data","x",ROUND(IF('Indicator Data'!AQ110&gt;AI$140,10,IF('Indicator Data'!AQ110&lt;AI$139,0,10-(AI$140-'Indicator Data'!AQ110)/(AI$140-AI$139)*10)),1))</f>
        <v>7.1</v>
      </c>
      <c r="AJ108" s="52">
        <f t="shared" si="32"/>
        <v>8.6</v>
      </c>
      <c r="AK108" s="35">
        <f>'Indicator Data'!AK110+'Indicator Data'!AJ110*0.5+'Indicator Data'!AI110*0.25</f>
        <v>0</v>
      </c>
      <c r="AL108" s="42">
        <f>AK108/'Indicator Data'!BB110</f>
        <v>0</v>
      </c>
      <c r="AM108" s="52">
        <f t="shared" si="33"/>
        <v>0</v>
      </c>
      <c r="AN108" s="42">
        <f>IF('Indicator Data'!AL110="No data","x",'Indicator Data'!AL110/'Indicator Data'!BB110)</f>
        <v>6.2767101552383339E-2</v>
      </c>
      <c r="AO108" s="12">
        <f t="shared" si="34"/>
        <v>3.1</v>
      </c>
      <c r="AP108" s="52">
        <f t="shared" si="35"/>
        <v>3.1</v>
      </c>
      <c r="AQ108" s="36">
        <f t="shared" si="36"/>
        <v>4.0999999999999996</v>
      </c>
      <c r="AR108" s="55">
        <f t="shared" si="37"/>
        <v>2.2999999999999998</v>
      </c>
      <c r="AU108" s="11">
        <v>2.7</v>
      </c>
    </row>
    <row r="109" spans="1:47" s="11" customFormat="1" x14ac:dyDescent="0.25">
      <c r="A109" s="11" t="s">
        <v>426</v>
      </c>
      <c r="B109" s="30" t="s">
        <v>16</v>
      </c>
      <c r="C109" s="30" t="s">
        <v>555</v>
      </c>
      <c r="D109" s="12">
        <f>ROUND(IF('Indicator Data'!O111="No data",IF((0.1284*LN('Indicator Data'!BA111)-0.4735)&gt;D$140,0,IF((0.1284*LN('Indicator Data'!BA111)-0.4735)&lt;D$139,10,(D$140-(0.1284*LN('Indicator Data'!BA111)-0.4735))/(D$140-D$139)*10)),IF('Indicator Data'!O111&gt;D$140,0,IF('Indicator Data'!O111&lt;D$139,10,(D$140-'Indicator Data'!O111)/(D$140-D$139)*10))),1)</f>
        <v>7</v>
      </c>
      <c r="E109" s="12">
        <f>IF('Indicator Data'!P111="No data","x",ROUND(IF('Indicator Data'!P111&gt;E$140,10,IF('Indicator Data'!P111&lt;E$139,0,10-(E$140-'Indicator Data'!P111)/(E$140-E$139)*10)),1))</f>
        <v>6.1</v>
      </c>
      <c r="F109" s="52">
        <f t="shared" si="19"/>
        <v>6.6</v>
      </c>
      <c r="G109" s="12">
        <f>IF('Indicator Data'!AG111="No data","x",ROUND(IF('Indicator Data'!AG111&gt;G$140,10,IF('Indicator Data'!AG111&lt;G$139,0,10-(G$140-'Indicator Data'!AG111)/(G$140-G$139)*10)),1))</f>
        <v>6.9</v>
      </c>
      <c r="H109" s="12">
        <f>IF('Indicator Data'!AH111="No data","x",ROUND(IF('Indicator Data'!AH111&gt;H$140,10,IF('Indicator Data'!AH111&lt;H$139,0,10-(H$140-'Indicator Data'!AH111)/(H$140-H$139)*10)),1))</f>
        <v>1.8</v>
      </c>
      <c r="I109" s="52">
        <f t="shared" si="20"/>
        <v>4.4000000000000004</v>
      </c>
      <c r="J109" s="35">
        <f>SUM('Indicator Data'!R111,SUM('Indicator Data'!S111:T111)*1000000)</f>
        <v>2145873396.9999998</v>
      </c>
      <c r="K109" s="35">
        <f>J109/'Indicator Data'!BD111</f>
        <v>140.65434063863589</v>
      </c>
      <c r="L109" s="12">
        <f t="shared" si="21"/>
        <v>2.8</v>
      </c>
      <c r="M109" s="12">
        <f>IF('Indicator Data'!U111="No data","x",ROUND(IF('Indicator Data'!U111&gt;M$140,10,IF('Indicator Data'!U111&lt;M$139,0,10-(M$140-'Indicator Data'!U111)/(M$140-M$139)*10)),1))</f>
        <v>4.4000000000000004</v>
      </c>
      <c r="N109" s="125">
        <f>'Indicator Data'!Q111/'Indicator Data'!BD111*1000000</f>
        <v>105.78611676139545</v>
      </c>
      <c r="O109" s="12">
        <f t="shared" si="22"/>
        <v>10</v>
      </c>
      <c r="P109" s="52">
        <f t="shared" si="23"/>
        <v>5.7</v>
      </c>
      <c r="Q109" s="45">
        <f t="shared" si="24"/>
        <v>5.8</v>
      </c>
      <c r="R109" s="35">
        <f>IF(AND('Indicator Data'!AM111="No data",'Indicator Data'!AN111="No data"),0,SUM('Indicator Data'!AM111:AO111))</f>
        <v>0</v>
      </c>
      <c r="S109" s="12">
        <f t="shared" si="25"/>
        <v>0</v>
      </c>
      <c r="T109" s="41">
        <f>R109/'Indicator Data'!$BB111</f>
        <v>0</v>
      </c>
      <c r="U109" s="12">
        <f t="shared" si="26"/>
        <v>0</v>
      </c>
      <c r="V109" s="13">
        <f t="shared" si="27"/>
        <v>0</v>
      </c>
      <c r="W109" s="12">
        <f>IF('Indicator Data'!AB111="No data","x",ROUND(IF('Indicator Data'!AB111&gt;W$140,10,IF('Indicator Data'!AB111&lt;W$139,0,10-(W$140-'Indicator Data'!AB111)/(W$140-W$139)*10)),1))</f>
        <v>0.6</v>
      </c>
      <c r="X109" s="12">
        <f>IF('Indicator Data'!AA111="No data","x",ROUND(IF('Indicator Data'!AA111&gt;X$140,10,IF('Indicator Data'!AA111&lt;X$139,0,10-(X$140-'Indicator Data'!AA111)/(X$140-X$139)*10)),1))</f>
        <v>3.7</v>
      </c>
      <c r="Y109" s="12">
        <f>IF('Indicator Data'!AF111="No data","x",ROUND(IF('Indicator Data'!AF111&gt;Y$140,10,IF('Indicator Data'!AF111&lt;Y$139,0,10-(Y$140-'Indicator Data'!AF111)/(Y$140-Y$139)*10)),1))</f>
        <v>6.9</v>
      </c>
      <c r="Z109" s="129">
        <f>IF('Indicator Data'!AC111="No data","x",'Indicator Data'!AC111/'Indicator Data'!$BB111*100000)</f>
        <v>0</v>
      </c>
      <c r="AA109" s="127">
        <f t="shared" si="28"/>
        <v>0</v>
      </c>
      <c r="AB109" s="129">
        <f>IF('Indicator Data'!AD111="No data","x",'Indicator Data'!AD111/'Indicator Data'!$BB111*100000)</f>
        <v>0.15267618450000839</v>
      </c>
      <c r="AC109" s="127">
        <f t="shared" si="29"/>
        <v>3.9</v>
      </c>
      <c r="AD109" s="52">
        <f t="shared" si="30"/>
        <v>3</v>
      </c>
      <c r="AE109" s="12">
        <f>IF('Indicator Data'!V111="No data","x",ROUND(IF('Indicator Data'!V111&gt;AE$140,10,IF('Indicator Data'!V111&lt;AE$139,0,10-(AE$140-'Indicator Data'!V111)/(AE$140-AE$139)*10)),1))</f>
        <v>1.7</v>
      </c>
      <c r="AF109" s="12">
        <f>IF('Indicator Data'!W111="No data","x",ROUND(IF('Indicator Data'!W111&gt;AF$140,10,IF('Indicator Data'!W111&lt;AF$139,0,10-(AF$140-'Indicator Data'!W111)/(AF$140-AF$139)*10)),1))</f>
        <v>5.7</v>
      </c>
      <c r="AG109" s="52">
        <f t="shared" si="31"/>
        <v>3.7</v>
      </c>
      <c r="AH109" s="12">
        <f>IF('Indicator Data'!AP111="No data","x",ROUND(IF('Indicator Data'!AP111&gt;AH$140,10,IF('Indicator Data'!AP111&lt;AH$139,0,10-(AH$140-'Indicator Data'!AP111)/(AH$140-AH$139)*10)),1))</f>
        <v>10</v>
      </c>
      <c r="AI109" s="12">
        <f>IF('Indicator Data'!AQ111="No data","x",ROUND(IF('Indicator Data'!AQ111&gt;AI$140,10,IF('Indicator Data'!AQ111&lt;AI$139,0,10-(AI$140-'Indicator Data'!AQ111)/(AI$140-AI$139)*10)),1))</f>
        <v>6.1</v>
      </c>
      <c r="AJ109" s="52">
        <f t="shared" si="32"/>
        <v>8.1</v>
      </c>
      <c r="AK109" s="35">
        <f>'Indicator Data'!AK111+'Indicator Data'!AJ111*0.5+'Indicator Data'!AI111*0.25</f>
        <v>34977.743719172715</v>
      </c>
      <c r="AL109" s="42">
        <f>AK109/'Indicator Data'!BB111</f>
        <v>5.3402684534624233E-2</v>
      </c>
      <c r="AM109" s="52">
        <f t="shared" si="33"/>
        <v>5.3</v>
      </c>
      <c r="AN109" s="42">
        <f>IF('Indicator Data'!AL111="No data","x",'Indicator Data'!AL111/'Indicator Data'!BB111)</f>
        <v>0.22027367206071632</v>
      </c>
      <c r="AO109" s="12">
        <f t="shared" si="34"/>
        <v>10</v>
      </c>
      <c r="AP109" s="52">
        <f t="shared" si="35"/>
        <v>10</v>
      </c>
      <c r="AQ109" s="36">
        <f t="shared" si="36"/>
        <v>7</v>
      </c>
      <c r="AR109" s="55">
        <f t="shared" si="37"/>
        <v>4.4000000000000004</v>
      </c>
      <c r="AU109" s="11">
        <v>7</v>
      </c>
    </row>
    <row r="110" spans="1:47" s="11" customFormat="1" x14ac:dyDescent="0.25">
      <c r="A110" s="11" t="s">
        <v>428</v>
      </c>
      <c r="B110" s="30" t="s">
        <v>16</v>
      </c>
      <c r="C110" s="30" t="s">
        <v>557</v>
      </c>
      <c r="D110" s="12">
        <f>ROUND(IF('Indicator Data'!O112="No data",IF((0.1284*LN('Indicator Data'!BA112)-0.4735)&gt;D$140,0,IF((0.1284*LN('Indicator Data'!BA112)-0.4735)&lt;D$139,10,(D$140-(0.1284*LN('Indicator Data'!BA112)-0.4735))/(D$140-D$139)*10)),IF('Indicator Data'!O112&gt;D$140,0,IF('Indicator Data'!O112&lt;D$139,10,(D$140-'Indicator Data'!O112)/(D$140-D$139)*10))),1)</f>
        <v>7</v>
      </c>
      <c r="E110" s="12">
        <f>IF('Indicator Data'!P112="No data","x",ROUND(IF('Indicator Data'!P112&gt;E$140,10,IF('Indicator Data'!P112&lt;E$139,0,10-(E$140-'Indicator Data'!P112)/(E$140-E$139)*10)),1))</f>
        <v>6.1</v>
      </c>
      <c r="F110" s="52">
        <f t="shared" si="19"/>
        <v>6.6</v>
      </c>
      <c r="G110" s="12">
        <f>IF('Indicator Data'!AG112="No data","x",ROUND(IF('Indicator Data'!AG112&gt;G$140,10,IF('Indicator Data'!AG112&lt;G$139,0,10-(G$140-'Indicator Data'!AG112)/(G$140-G$139)*10)),1))</f>
        <v>6.9</v>
      </c>
      <c r="H110" s="12">
        <f>IF('Indicator Data'!AH112="No data","x",ROUND(IF('Indicator Data'!AH112&gt;H$140,10,IF('Indicator Data'!AH112&lt;H$139,0,10-(H$140-'Indicator Data'!AH112)/(H$140-H$139)*10)),1))</f>
        <v>1.8</v>
      </c>
      <c r="I110" s="52">
        <f t="shared" si="20"/>
        <v>4.4000000000000004</v>
      </c>
      <c r="J110" s="35">
        <f>SUM('Indicator Data'!R112,SUM('Indicator Data'!S112:T112)*1000000)</f>
        <v>2145873396.9999998</v>
      </c>
      <c r="K110" s="35">
        <f>J110/'Indicator Data'!BD112</f>
        <v>140.65434063863589</v>
      </c>
      <c r="L110" s="12">
        <f t="shared" si="21"/>
        <v>2.8</v>
      </c>
      <c r="M110" s="12">
        <f>IF('Indicator Data'!U112="No data","x",ROUND(IF('Indicator Data'!U112&gt;M$140,10,IF('Indicator Data'!U112&lt;M$139,0,10-(M$140-'Indicator Data'!U112)/(M$140-M$139)*10)),1))</f>
        <v>4.4000000000000004</v>
      </c>
      <c r="N110" s="125">
        <f>'Indicator Data'!Q112/'Indicator Data'!BD112*1000000</f>
        <v>105.78611676139545</v>
      </c>
      <c r="O110" s="12">
        <f t="shared" si="22"/>
        <v>10</v>
      </c>
      <c r="P110" s="52">
        <f t="shared" si="23"/>
        <v>5.7</v>
      </c>
      <c r="Q110" s="45">
        <f t="shared" si="24"/>
        <v>5.8</v>
      </c>
      <c r="R110" s="35">
        <f>IF(AND('Indicator Data'!AM112="No data",'Indicator Data'!AN112="No data"),0,SUM('Indicator Data'!AM112:AO112))</f>
        <v>0</v>
      </c>
      <c r="S110" s="12">
        <f t="shared" si="25"/>
        <v>0</v>
      </c>
      <c r="T110" s="41">
        <f>R110/'Indicator Data'!$BB112</f>
        <v>0</v>
      </c>
      <c r="U110" s="12">
        <f t="shared" si="26"/>
        <v>0</v>
      </c>
      <c r="V110" s="13">
        <f t="shared" si="27"/>
        <v>0</v>
      </c>
      <c r="W110" s="12">
        <f>IF('Indicator Data'!AB112="No data","x",ROUND(IF('Indicator Data'!AB112&gt;W$140,10,IF('Indicator Data'!AB112&lt;W$139,0,10-(W$140-'Indicator Data'!AB112)/(W$140-W$139)*10)),1))</f>
        <v>1.8</v>
      </c>
      <c r="X110" s="12">
        <f>IF('Indicator Data'!AA112="No data","x",ROUND(IF('Indicator Data'!AA112&gt;X$140,10,IF('Indicator Data'!AA112&lt;X$139,0,10-(X$140-'Indicator Data'!AA112)/(X$140-X$139)*10)),1))</f>
        <v>3.7</v>
      </c>
      <c r="Y110" s="12">
        <f>IF('Indicator Data'!AF112="No data","x",ROUND(IF('Indicator Data'!AF112&gt;Y$140,10,IF('Indicator Data'!AF112&lt;Y$139,0,10-(Y$140-'Indicator Data'!AF112)/(Y$140-Y$139)*10)),1))</f>
        <v>6.9</v>
      </c>
      <c r="Z110" s="129">
        <f>IF('Indicator Data'!AC112="No data","x",'Indicator Data'!AC112/'Indicator Data'!$BB112*100000)</f>
        <v>0</v>
      </c>
      <c r="AA110" s="127">
        <f t="shared" si="28"/>
        <v>0</v>
      </c>
      <c r="AB110" s="129">
        <f>IF('Indicator Data'!AD112="No data","x",'Indicator Data'!AD112/'Indicator Data'!$BB112*100000)</f>
        <v>9.9091332481147876E-2</v>
      </c>
      <c r="AC110" s="127">
        <f t="shared" si="29"/>
        <v>3.3</v>
      </c>
      <c r="AD110" s="52">
        <f t="shared" si="30"/>
        <v>3.1</v>
      </c>
      <c r="AE110" s="12">
        <f>IF('Indicator Data'!V112="No data","x",ROUND(IF('Indicator Data'!V112&gt;AE$140,10,IF('Indicator Data'!V112&lt;AE$139,0,10-(AE$140-'Indicator Data'!V112)/(AE$140-AE$139)*10)),1))</f>
        <v>1.9</v>
      </c>
      <c r="AF110" s="12">
        <f>IF('Indicator Data'!W112="No data","x",ROUND(IF('Indicator Data'!W112&gt;AF$140,10,IF('Indicator Data'!W112&lt;AF$139,0,10-(AF$140-'Indicator Data'!W112)/(AF$140-AF$139)*10)),1))</f>
        <v>4.4000000000000004</v>
      </c>
      <c r="AG110" s="52">
        <f t="shared" si="31"/>
        <v>3.2</v>
      </c>
      <c r="AH110" s="12">
        <f>IF('Indicator Data'!AP112="No data","x",ROUND(IF('Indicator Data'!AP112&gt;AH$140,10,IF('Indicator Data'!AP112&lt;AH$139,0,10-(AH$140-'Indicator Data'!AP112)/(AH$140-AH$139)*10)),1))</f>
        <v>8.9</v>
      </c>
      <c r="AI110" s="12">
        <f>IF('Indicator Data'!AQ112="No data","x",ROUND(IF('Indicator Data'!AQ112&gt;AI$140,10,IF('Indicator Data'!AQ112&lt;AI$139,0,10-(AI$140-'Indicator Data'!AQ112)/(AI$140-AI$139)*10)),1))</f>
        <v>3.6</v>
      </c>
      <c r="AJ110" s="52">
        <f t="shared" si="32"/>
        <v>6.3</v>
      </c>
      <c r="AK110" s="35">
        <f>'Indicator Data'!AK112+'Indicator Data'!AJ112*0.5+'Indicator Data'!AI112*0.25</f>
        <v>56906.620763652209</v>
      </c>
      <c r="AL110" s="42">
        <f>AK110/'Indicator Data'!BB112</f>
        <v>5.6389528784696538E-2</v>
      </c>
      <c r="AM110" s="52">
        <f t="shared" si="33"/>
        <v>5.6</v>
      </c>
      <c r="AN110" s="42">
        <f>IF('Indicator Data'!AL112="No data","x",'Indicator Data'!AL112/'Indicator Data'!BB112)</f>
        <v>1.9999980181733504E-2</v>
      </c>
      <c r="AO110" s="12">
        <f t="shared" si="34"/>
        <v>1</v>
      </c>
      <c r="AP110" s="52">
        <f t="shared" si="35"/>
        <v>1</v>
      </c>
      <c r="AQ110" s="36">
        <f t="shared" si="36"/>
        <v>4.0999999999999996</v>
      </c>
      <c r="AR110" s="55">
        <f t="shared" si="37"/>
        <v>2.2999999999999998</v>
      </c>
      <c r="AU110" s="11">
        <v>5.7</v>
      </c>
    </row>
    <row r="111" spans="1:47" s="11" customFormat="1" x14ac:dyDescent="0.25">
      <c r="A111" s="11" t="s">
        <v>427</v>
      </c>
      <c r="B111" s="30" t="s">
        <v>16</v>
      </c>
      <c r="C111" s="30" t="s">
        <v>556</v>
      </c>
      <c r="D111" s="12">
        <f>ROUND(IF('Indicator Data'!O113="No data",IF((0.1284*LN('Indicator Data'!BA113)-0.4735)&gt;D$140,0,IF((0.1284*LN('Indicator Data'!BA113)-0.4735)&lt;D$139,10,(D$140-(0.1284*LN('Indicator Data'!BA113)-0.4735))/(D$140-D$139)*10)),IF('Indicator Data'!O113&gt;D$140,0,IF('Indicator Data'!O113&lt;D$139,10,(D$140-'Indicator Data'!O113)/(D$140-D$139)*10))),1)</f>
        <v>7</v>
      </c>
      <c r="E111" s="12">
        <f>IF('Indicator Data'!P113="No data","x",ROUND(IF('Indicator Data'!P113&gt;E$140,10,IF('Indicator Data'!P113&lt;E$139,0,10-(E$140-'Indicator Data'!P113)/(E$140-E$139)*10)),1))</f>
        <v>8.3000000000000007</v>
      </c>
      <c r="F111" s="52">
        <f t="shared" si="19"/>
        <v>7.7</v>
      </c>
      <c r="G111" s="12">
        <f>IF('Indicator Data'!AG113="No data","x",ROUND(IF('Indicator Data'!AG113&gt;G$140,10,IF('Indicator Data'!AG113&lt;G$139,0,10-(G$140-'Indicator Data'!AG113)/(G$140-G$139)*10)),1))</f>
        <v>6.9</v>
      </c>
      <c r="H111" s="12">
        <f>IF('Indicator Data'!AH113="No data","x",ROUND(IF('Indicator Data'!AH113&gt;H$140,10,IF('Indicator Data'!AH113&lt;H$139,0,10-(H$140-'Indicator Data'!AH113)/(H$140-H$139)*10)),1))</f>
        <v>2.8</v>
      </c>
      <c r="I111" s="52">
        <f t="shared" si="20"/>
        <v>4.9000000000000004</v>
      </c>
      <c r="J111" s="35">
        <f>SUM('Indicator Data'!R113,SUM('Indicator Data'!S113:T113)*1000000)</f>
        <v>2145873396.9999998</v>
      </c>
      <c r="K111" s="35">
        <f>J111/'Indicator Data'!BD113</f>
        <v>140.65434063863589</v>
      </c>
      <c r="L111" s="12">
        <f t="shared" si="21"/>
        <v>2.8</v>
      </c>
      <c r="M111" s="12">
        <f>IF('Indicator Data'!U113="No data","x",ROUND(IF('Indicator Data'!U113&gt;M$140,10,IF('Indicator Data'!U113&lt;M$139,0,10-(M$140-'Indicator Data'!U113)/(M$140-M$139)*10)),1))</f>
        <v>4.4000000000000004</v>
      </c>
      <c r="N111" s="125">
        <f>'Indicator Data'!Q113/'Indicator Data'!BD113*1000000</f>
        <v>105.78611676139545</v>
      </c>
      <c r="O111" s="12">
        <f t="shared" si="22"/>
        <v>10</v>
      </c>
      <c r="P111" s="52">
        <f t="shared" si="23"/>
        <v>5.7</v>
      </c>
      <c r="Q111" s="45">
        <f t="shared" si="24"/>
        <v>6.5</v>
      </c>
      <c r="R111" s="35">
        <f>IF(AND('Indicator Data'!AM113="No data",'Indicator Data'!AN113="No data"),0,SUM('Indicator Data'!AM113:AO113))</f>
        <v>0</v>
      </c>
      <c r="S111" s="12">
        <f t="shared" si="25"/>
        <v>0</v>
      </c>
      <c r="T111" s="41">
        <f>R111/'Indicator Data'!$BB113</f>
        <v>0</v>
      </c>
      <c r="U111" s="12">
        <f t="shared" si="26"/>
        <v>0</v>
      </c>
      <c r="V111" s="13">
        <f t="shared" si="27"/>
        <v>0</v>
      </c>
      <c r="W111" s="12">
        <f>IF('Indicator Data'!AB113="No data","x",ROUND(IF('Indicator Data'!AB113&gt;W$140,10,IF('Indicator Data'!AB113&lt;W$139,0,10-(W$140-'Indicator Data'!AB113)/(W$140-W$139)*10)),1))</f>
        <v>2.2000000000000002</v>
      </c>
      <c r="X111" s="12">
        <f>IF('Indicator Data'!AA113="No data","x",ROUND(IF('Indicator Data'!AA113&gt;X$140,10,IF('Indicator Data'!AA113&lt;X$139,0,10-(X$140-'Indicator Data'!AA113)/(X$140-X$139)*10)),1))</f>
        <v>3.7</v>
      </c>
      <c r="Y111" s="12">
        <f>IF('Indicator Data'!AF113="No data","x",ROUND(IF('Indicator Data'!AF113&gt;Y$140,10,IF('Indicator Data'!AF113&lt;Y$139,0,10-(Y$140-'Indicator Data'!AF113)/(Y$140-Y$139)*10)),1))</f>
        <v>6.9</v>
      </c>
      <c r="Z111" s="129">
        <f>IF('Indicator Data'!AC113="No data","x",'Indicator Data'!AC113/'Indicator Data'!$BB113*100000)</f>
        <v>0</v>
      </c>
      <c r="AA111" s="127">
        <f t="shared" si="28"/>
        <v>0</v>
      </c>
      <c r="AB111" s="129">
        <f>IF('Indicator Data'!AD113="No data","x",'Indicator Data'!AD113/'Indicator Data'!$BB113*100000)</f>
        <v>0</v>
      </c>
      <c r="AC111" s="127">
        <f t="shared" si="29"/>
        <v>0</v>
      </c>
      <c r="AD111" s="52">
        <f t="shared" si="30"/>
        <v>2.6</v>
      </c>
      <c r="AE111" s="12">
        <f>IF('Indicator Data'!V113="No data","x",ROUND(IF('Indicator Data'!V113&gt;AE$140,10,IF('Indicator Data'!V113&lt;AE$139,0,10-(AE$140-'Indicator Data'!V113)/(AE$140-AE$139)*10)),1))</f>
        <v>0</v>
      </c>
      <c r="AF111" s="12">
        <f>IF('Indicator Data'!W113="No data","x",ROUND(IF('Indicator Data'!W113&gt;AF$140,10,IF('Indicator Data'!W113&lt;AF$139,0,10-(AF$140-'Indicator Data'!W113)/(AF$140-AF$139)*10)),1))</f>
        <v>4</v>
      </c>
      <c r="AG111" s="52">
        <f t="shared" si="31"/>
        <v>2</v>
      </c>
      <c r="AH111" s="12">
        <f>IF('Indicator Data'!AP113="No data","x",ROUND(IF('Indicator Data'!AP113&gt;AH$140,10,IF('Indicator Data'!AP113&lt;AH$139,0,10-(AH$140-'Indicator Data'!AP113)/(AH$140-AH$139)*10)),1))</f>
        <v>2.2999999999999998</v>
      </c>
      <c r="AI111" s="12">
        <f>IF('Indicator Data'!AQ113="No data","x",ROUND(IF('Indicator Data'!AQ113&gt;AI$140,10,IF('Indicator Data'!AQ113&lt;AI$139,0,10-(AI$140-'Indicator Data'!AQ113)/(AI$140-AI$139)*10)),1))</f>
        <v>3.8</v>
      </c>
      <c r="AJ111" s="52">
        <f t="shared" si="32"/>
        <v>3.1</v>
      </c>
      <c r="AK111" s="35">
        <f>'Indicator Data'!AK113+'Indicator Data'!AJ113*0.5+'Indicator Data'!AI113*0.25</f>
        <v>27610.042347353283</v>
      </c>
      <c r="AL111" s="42">
        <f>AK111/'Indicator Data'!BB113</f>
        <v>5.3402684534624233E-2</v>
      </c>
      <c r="AM111" s="52">
        <f t="shared" si="33"/>
        <v>5.3</v>
      </c>
      <c r="AN111" s="42">
        <f>IF('Indicator Data'!AL113="No data","x",'Indicator Data'!AL113/'Indicator Data'!BB113)</f>
        <v>8.7372982654308567E-2</v>
      </c>
      <c r="AO111" s="12">
        <f t="shared" si="34"/>
        <v>4.4000000000000004</v>
      </c>
      <c r="AP111" s="52">
        <f t="shared" si="35"/>
        <v>4.4000000000000004</v>
      </c>
      <c r="AQ111" s="36">
        <f t="shared" si="36"/>
        <v>3.6</v>
      </c>
      <c r="AR111" s="55">
        <f t="shared" si="37"/>
        <v>2</v>
      </c>
      <c r="AU111" s="11">
        <v>5.3</v>
      </c>
    </row>
    <row r="112" spans="1:47" s="11" customFormat="1" x14ac:dyDescent="0.25">
      <c r="A112" s="11" t="s">
        <v>429</v>
      </c>
      <c r="B112" s="30" t="s">
        <v>16</v>
      </c>
      <c r="C112" s="30" t="s">
        <v>558</v>
      </c>
      <c r="D112" s="12">
        <f>ROUND(IF('Indicator Data'!O114="No data",IF((0.1284*LN('Indicator Data'!BA114)-0.4735)&gt;D$140,0,IF((0.1284*LN('Indicator Data'!BA114)-0.4735)&lt;D$139,10,(D$140-(0.1284*LN('Indicator Data'!BA114)-0.4735))/(D$140-D$139)*10)),IF('Indicator Data'!O114&gt;D$140,0,IF('Indicator Data'!O114&lt;D$139,10,(D$140-'Indicator Data'!O114)/(D$140-D$139)*10))),1)</f>
        <v>7</v>
      </c>
      <c r="E112" s="12">
        <f>IF('Indicator Data'!P114="No data","x",ROUND(IF('Indicator Data'!P114&gt;E$140,10,IF('Indicator Data'!P114&lt;E$139,0,10-(E$140-'Indicator Data'!P114)/(E$140-E$139)*10)),1))</f>
        <v>8.3000000000000007</v>
      </c>
      <c r="F112" s="52">
        <f t="shared" si="19"/>
        <v>7.7</v>
      </c>
      <c r="G112" s="12">
        <f>IF('Indicator Data'!AG114="No data","x",ROUND(IF('Indicator Data'!AG114&gt;G$140,10,IF('Indicator Data'!AG114&lt;G$139,0,10-(G$140-'Indicator Data'!AG114)/(G$140-G$139)*10)),1))</f>
        <v>6.9</v>
      </c>
      <c r="H112" s="12">
        <f>IF('Indicator Data'!AH114="No data","x",ROUND(IF('Indicator Data'!AH114&gt;H$140,10,IF('Indicator Data'!AH114&lt;H$139,0,10-(H$140-'Indicator Data'!AH114)/(H$140-H$139)*10)),1))</f>
        <v>2.8</v>
      </c>
      <c r="I112" s="52">
        <f t="shared" si="20"/>
        <v>4.9000000000000004</v>
      </c>
      <c r="J112" s="35">
        <f>SUM('Indicator Data'!R114,SUM('Indicator Data'!S114:T114)*1000000)</f>
        <v>2145873396.9999998</v>
      </c>
      <c r="K112" s="35">
        <f>J112/'Indicator Data'!BD114</f>
        <v>140.65434063863589</v>
      </c>
      <c r="L112" s="12">
        <f t="shared" si="21"/>
        <v>2.8</v>
      </c>
      <c r="M112" s="12">
        <f>IF('Indicator Data'!U114="No data","x",ROUND(IF('Indicator Data'!U114&gt;M$140,10,IF('Indicator Data'!U114&lt;M$139,0,10-(M$140-'Indicator Data'!U114)/(M$140-M$139)*10)),1))</f>
        <v>4.4000000000000004</v>
      </c>
      <c r="N112" s="125">
        <f>'Indicator Data'!Q114/'Indicator Data'!BD114*1000000</f>
        <v>105.78611676139545</v>
      </c>
      <c r="O112" s="12">
        <f t="shared" si="22"/>
        <v>10</v>
      </c>
      <c r="P112" s="52">
        <f t="shared" si="23"/>
        <v>5.7</v>
      </c>
      <c r="Q112" s="45">
        <f t="shared" si="24"/>
        <v>6.5</v>
      </c>
      <c r="R112" s="35">
        <f>IF(AND('Indicator Data'!AM114="No data",'Indicator Data'!AN114="No data"),0,SUM('Indicator Data'!AM114:AO114))</f>
        <v>0</v>
      </c>
      <c r="S112" s="12">
        <f t="shared" si="25"/>
        <v>0</v>
      </c>
      <c r="T112" s="41">
        <f>R112/'Indicator Data'!$BB114</f>
        <v>0</v>
      </c>
      <c r="U112" s="12">
        <f t="shared" si="26"/>
        <v>0</v>
      </c>
      <c r="V112" s="13">
        <f t="shared" si="27"/>
        <v>0</v>
      </c>
      <c r="W112" s="12">
        <f>IF('Indicator Data'!AB114="No data","x",ROUND(IF('Indicator Data'!AB114&gt;W$140,10,IF('Indicator Data'!AB114&lt;W$139,0,10-(W$140-'Indicator Data'!AB114)/(W$140-W$139)*10)),1))</f>
        <v>2.8</v>
      </c>
      <c r="X112" s="12">
        <f>IF('Indicator Data'!AA114="No data","x",ROUND(IF('Indicator Data'!AA114&gt;X$140,10,IF('Indicator Data'!AA114&lt;X$139,0,10-(X$140-'Indicator Data'!AA114)/(X$140-X$139)*10)),1))</f>
        <v>3.7</v>
      </c>
      <c r="Y112" s="12">
        <f>IF('Indicator Data'!AF114="No data","x",ROUND(IF('Indicator Data'!AF114&gt;Y$140,10,IF('Indicator Data'!AF114&lt;Y$139,0,10-(Y$140-'Indicator Data'!AF114)/(Y$140-Y$139)*10)),1))</f>
        <v>6.9</v>
      </c>
      <c r="Z112" s="129">
        <f>IF('Indicator Data'!AC114="No data","x",'Indicator Data'!AC114/'Indicator Data'!$BB114*100000)</f>
        <v>0</v>
      </c>
      <c r="AA112" s="127">
        <f t="shared" si="28"/>
        <v>0</v>
      </c>
      <c r="AB112" s="129">
        <f>IF('Indicator Data'!AD114="No data","x",'Indicator Data'!AD114/'Indicator Data'!$BB114*100000)</f>
        <v>0</v>
      </c>
      <c r="AC112" s="127">
        <f t="shared" si="29"/>
        <v>0</v>
      </c>
      <c r="AD112" s="52">
        <f t="shared" si="30"/>
        <v>2.7</v>
      </c>
      <c r="AE112" s="12">
        <f>IF('Indicator Data'!V114="No data","x",ROUND(IF('Indicator Data'!V114&gt;AE$140,10,IF('Indicator Data'!V114&lt;AE$139,0,10-(AE$140-'Indicator Data'!V114)/(AE$140-AE$139)*10)),1))</f>
        <v>2.8</v>
      </c>
      <c r="AF112" s="12">
        <f>IF('Indicator Data'!W114="No data","x",ROUND(IF('Indicator Data'!W114&gt;AF$140,10,IF('Indicator Data'!W114&lt;AF$139,0,10-(AF$140-'Indicator Data'!W114)/(AF$140-AF$139)*10)),1))</f>
        <v>4.7</v>
      </c>
      <c r="AG112" s="52">
        <f t="shared" si="31"/>
        <v>3.8</v>
      </c>
      <c r="AH112" s="12">
        <f>IF('Indicator Data'!AP114="No data","x",ROUND(IF('Indicator Data'!AP114&gt;AH$140,10,IF('Indicator Data'!AP114&lt;AH$139,0,10-(AH$140-'Indicator Data'!AP114)/(AH$140-AH$139)*10)),1))</f>
        <v>7.5</v>
      </c>
      <c r="AI112" s="12">
        <f>IF('Indicator Data'!AQ114="No data","x",ROUND(IF('Indicator Data'!AQ114&gt;AI$140,10,IF('Indicator Data'!AQ114&lt;AI$139,0,10-(AI$140-'Indicator Data'!AQ114)/(AI$140-AI$139)*10)),1))</f>
        <v>3.5</v>
      </c>
      <c r="AJ112" s="52">
        <f t="shared" si="32"/>
        <v>5.5</v>
      </c>
      <c r="AK112" s="35">
        <f>'Indicator Data'!AK114+'Indicator Data'!AJ114*0.5+'Indicator Data'!AI114*0.25</f>
        <v>0</v>
      </c>
      <c r="AL112" s="42">
        <f>AK112/'Indicator Data'!BB114</f>
        <v>0</v>
      </c>
      <c r="AM112" s="52">
        <f t="shared" si="33"/>
        <v>0</v>
      </c>
      <c r="AN112" s="42">
        <f>IF('Indicator Data'!AL114="No data","x",'Indicator Data'!AL114/'Indicator Data'!BB114)</f>
        <v>0.16437560683714883</v>
      </c>
      <c r="AO112" s="12">
        <f t="shared" si="34"/>
        <v>8.1999999999999993</v>
      </c>
      <c r="AP112" s="52">
        <f t="shared" si="35"/>
        <v>8.1999999999999993</v>
      </c>
      <c r="AQ112" s="36">
        <f t="shared" si="36"/>
        <v>4.7</v>
      </c>
      <c r="AR112" s="55">
        <f t="shared" si="37"/>
        <v>2.7</v>
      </c>
      <c r="AU112" s="11">
        <v>3.2</v>
      </c>
    </row>
    <row r="113" spans="1:47" s="11" customFormat="1" x14ac:dyDescent="0.25">
      <c r="A113" s="11" t="s">
        <v>430</v>
      </c>
      <c r="B113" s="30" t="s">
        <v>16</v>
      </c>
      <c r="C113" s="30" t="s">
        <v>559</v>
      </c>
      <c r="D113" s="12">
        <f>ROUND(IF('Indicator Data'!O115="No data",IF((0.1284*LN('Indicator Data'!BA115)-0.4735)&gt;D$140,0,IF((0.1284*LN('Indicator Data'!BA115)-0.4735)&lt;D$139,10,(D$140-(0.1284*LN('Indicator Data'!BA115)-0.4735))/(D$140-D$139)*10)),IF('Indicator Data'!O115&gt;D$140,0,IF('Indicator Data'!O115&lt;D$139,10,(D$140-'Indicator Data'!O115)/(D$140-D$139)*10))),1)</f>
        <v>7</v>
      </c>
      <c r="E113" s="12">
        <f>IF('Indicator Data'!P115="No data","x",ROUND(IF('Indicator Data'!P115&gt;E$140,10,IF('Indicator Data'!P115&lt;E$139,0,10-(E$140-'Indicator Data'!P115)/(E$140-E$139)*10)),1))</f>
        <v>2.4</v>
      </c>
      <c r="F113" s="52">
        <f t="shared" si="19"/>
        <v>5.0999999999999996</v>
      </c>
      <c r="G113" s="12">
        <f>IF('Indicator Data'!AG115="No data","x",ROUND(IF('Indicator Data'!AG115&gt;G$140,10,IF('Indicator Data'!AG115&lt;G$139,0,10-(G$140-'Indicator Data'!AG115)/(G$140-G$139)*10)),1))</f>
        <v>6.9</v>
      </c>
      <c r="H113" s="12">
        <f>IF('Indicator Data'!AH115="No data","x",ROUND(IF('Indicator Data'!AH115&gt;H$140,10,IF('Indicator Data'!AH115&lt;H$139,0,10-(H$140-'Indicator Data'!AH115)/(H$140-H$139)*10)),1))</f>
        <v>0</v>
      </c>
      <c r="I113" s="52">
        <f t="shared" si="20"/>
        <v>3.5</v>
      </c>
      <c r="J113" s="35">
        <f>SUM('Indicator Data'!R115,SUM('Indicator Data'!S115:T115)*1000000)</f>
        <v>2145873396.9999998</v>
      </c>
      <c r="K113" s="35">
        <f>J113/'Indicator Data'!BD115</f>
        <v>140.65434063863589</v>
      </c>
      <c r="L113" s="12">
        <f t="shared" si="21"/>
        <v>2.8</v>
      </c>
      <c r="M113" s="12">
        <f>IF('Indicator Data'!U115="No data","x",ROUND(IF('Indicator Data'!U115&gt;M$140,10,IF('Indicator Data'!U115&lt;M$139,0,10-(M$140-'Indicator Data'!U115)/(M$140-M$139)*10)),1))</f>
        <v>4.4000000000000004</v>
      </c>
      <c r="N113" s="125">
        <f>'Indicator Data'!Q115/'Indicator Data'!BD115*1000000</f>
        <v>105.78611676139545</v>
      </c>
      <c r="O113" s="12">
        <f t="shared" si="22"/>
        <v>10</v>
      </c>
      <c r="P113" s="52">
        <f t="shared" si="23"/>
        <v>5.7</v>
      </c>
      <c r="Q113" s="45">
        <f t="shared" si="24"/>
        <v>4.9000000000000004</v>
      </c>
      <c r="R113" s="35">
        <f>IF(AND('Indicator Data'!AM115="No data",'Indicator Data'!AN115="No data"),0,SUM('Indicator Data'!AM115:AO115))</f>
        <v>0</v>
      </c>
      <c r="S113" s="12">
        <f t="shared" si="25"/>
        <v>0</v>
      </c>
      <c r="T113" s="41">
        <f>R113/'Indicator Data'!$BB115</f>
        <v>0</v>
      </c>
      <c r="U113" s="12">
        <f t="shared" si="26"/>
        <v>0</v>
      </c>
      <c r="V113" s="13">
        <f t="shared" si="27"/>
        <v>0</v>
      </c>
      <c r="W113" s="12">
        <f>IF('Indicator Data'!AB115="No data","x",ROUND(IF('Indicator Data'!AB115&gt;W$140,10,IF('Indicator Data'!AB115&lt;W$139,0,10-(W$140-'Indicator Data'!AB115)/(W$140-W$139)*10)),1))</f>
        <v>0.6</v>
      </c>
      <c r="X113" s="12">
        <f>IF('Indicator Data'!AA115="No data","x",ROUND(IF('Indicator Data'!AA115&gt;X$140,10,IF('Indicator Data'!AA115&lt;X$139,0,10-(X$140-'Indicator Data'!AA115)/(X$140-X$139)*10)),1))</f>
        <v>3.7</v>
      </c>
      <c r="Y113" s="12">
        <f>IF('Indicator Data'!AF115="No data","x",ROUND(IF('Indicator Data'!AF115&gt;Y$140,10,IF('Indicator Data'!AF115&lt;Y$139,0,10-(Y$140-'Indicator Data'!AF115)/(Y$140-Y$139)*10)),1))</f>
        <v>6.9</v>
      </c>
      <c r="Z113" s="129">
        <f>IF('Indicator Data'!AC115="No data","x",'Indicator Data'!AC115/'Indicator Data'!$BB115*100000)</f>
        <v>0</v>
      </c>
      <c r="AA113" s="127">
        <f t="shared" si="28"/>
        <v>0</v>
      </c>
      <c r="AB113" s="129">
        <f>IF('Indicator Data'!AD115="No data","x",'Indicator Data'!AD115/'Indicator Data'!$BB115*100000)</f>
        <v>0</v>
      </c>
      <c r="AC113" s="127">
        <f t="shared" si="29"/>
        <v>0</v>
      </c>
      <c r="AD113" s="52">
        <f t="shared" si="30"/>
        <v>2.2000000000000002</v>
      </c>
      <c r="AE113" s="12">
        <f>IF('Indicator Data'!V115="No data","x",ROUND(IF('Indicator Data'!V115&gt;AE$140,10,IF('Indicator Data'!V115&lt;AE$139,0,10-(AE$140-'Indicator Data'!V115)/(AE$140-AE$139)*10)),1))</f>
        <v>4.0999999999999996</v>
      </c>
      <c r="AF113" s="12">
        <f>IF('Indicator Data'!W115="No data","x",ROUND(IF('Indicator Data'!W115&gt;AF$140,10,IF('Indicator Data'!W115&lt;AF$139,0,10-(AF$140-'Indicator Data'!W115)/(AF$140-AF$139)*10)),1))</f>
        <v>3.1</v>
      </c>
      <c r="AG113" s="52">
        <f t="shared" si="31"/>
        <v>3.6</v>
      </c>
      <c r="AH113" s="12">
        <f>IF('Indicator Data'!AP115="No data","x",ROUND(IF('Indicator Data'!AP115&gt;AH$140,10,IF('Indicator Data'!AP115&lt;AH$139,0,10-(AH$140-'Indicator Data'!AP115)/(AH$140-AH$139)*10)),1))</f>
        <v>4</v>
      </c>
      <c r="AI113" s="12">
        <f>IF('Indicator Data'!AQ115="No data","x",ROUND(IF('Indicator Data'!AQ115&gt;AI$140,10,IF('Indicator Data'!AQ115&lt;AI$139,0,10-(AI$140-'Indicator Data'!AQ115)/(AI$140-AI$139)*10)),1))</f>
        <v>4.7</v>
      </c>
      <c r="AJ113" s="52">
        <f t="shared" si="32"/>
        <v>4.4000000000000004</v>
      </c>
      <c r="AK113" s="35">
        <f>'Indicator Data'!AK115+'Indicator Data'!AJ115*0.5+'Indicator Data'!AI115*0.25</f>
        <v>0</v>
      </c>
      <c r="AL113" s="42">
        <f>AK113/'Indicator Data'!BB115</f>
        <v>0</v>
      </c>
      <c r="AM113" s="52">
        <f t="shared" si="33"/>
        <v>0</v>
      </c>
      <c r="AN113" s="42">
        <f>IF('Indicator Data'!AL115="No data","x",'Indicator Data'!AL115/'Indicator Data'!BB115)</f>
        <v>4.4962444305544212E-2</v>
      </c>
      <c r="AO113" s="12">
        <f t="shared" si="34"/>
        <v>2.2000000000000002</v>
      </c>
      <c r="AP113" s="52">
        <f t="shared" si="35"/>
        <v>2.2000000000000002</v>
      </c>
      <c r="AQ113" s="36">
        <f t="shared" si="36"/>
        <v>2.6</v>
      </c>
      <c r="AR113" s="55">
        <f t="shared" si="37"/>
        <v>1.4</v>
      </c>
      <c r="AU113" s="11">
        <v>2.2999999999999998</v>
      </c>
    </row>
    <row r="114" spans="1:47" s="11" customFormat="1" x14ac:dyDescent="0.25">
      <c r="A114" s="11" t="s">
        <v>431</v>
      </c>
      <c r="B114" s="30" t="s">
        <v>16</v>
      </c>
      <c r="C114" s="30" t="s">
        <v>560</v>
      </c>
      <c r="D114" s="12">
        <f>ROUND(IF('Indicator Data'!O116="No data",IF((0.1284*LN('Indicator Data'!BA116)-0.4735)&gt;D$140,0,IF((0.1284*LN('Indicator Data'!BA116)-0.4735)&lt;D$139,10,(D$140-(0.1284*LN('Indicator Data'!BA116)-0.4735))/(D$140-D$139)*10)),IF('Indicator Data'!O116&gt;D$140,0,IF('Indicator Data'!O116&lt;D$139,10,(D$140-'Indicator Data'!O116)/(D$140-D$139)*10))),1)</f>
        <v>7</v>
      </c>
      <c r="E114" s="12">
        <f>IF('Indicator Data'!P116="No data","x",ROUND(IF('Indicator Data'!P116&gt;E$140,10,IF('Indicator Data'!P116&lt;E$139,0,10-(E$140-'Indicator Data'!P116)/(E$140-E$139)*10)),1))</f>
        <v>8.3000000000000007</v>
      </c>
      <c r="F114" s="52">
        <f t="shared" si="19"/>
        <v>7.7</v>
      </c>
      <c r="G114" s="12">
        <f>IF('Indicator Data'!AG116="No data","x",ROUND(IF('Indicator Data'!AG116&gt;G$140,10,IF('Indicator Data'!AG116&lt;G$139,0,10-(G$140-'Indicator Data'!AG116)/(G$140-G$139)*10)),1))</f>
        <v>6.9</v>
      </c>
      <c r="H114" s="12">
        <f>IF('Indicator Data'!AH116="No data","x",ROUND(IF('Indicator Data'!AH116&gt;H$140,10,IF('Indicator Data'!AH116&lt;H$139,0,10-(H$140-'Indicator Data'!AH116)/(H$140-H$139)*10)),1))</f>
        <v>2.8</v>
      </c>
      <c r="I114" s="52">
        <f t="shared" si="20"/>
        <v>4.9000000000000004</v>
      </c>
      <c r="J114" s="35">
        <f>SUM('Indicator Data'!R116,SUM('Indicator Data'!S116:T116)*1000000)</f>
        <v>2145873396.9999998</v>
      </c>
      <c r="K114" s="35">
        <f>J114/'Indicator Data'!BD116</f>
        <v>140.65434063863589</v>
      </c>
      <c r="L114" s="12">
        <f t="shared" si="21"/>
        <v>2.8</v>
      </c>
      <c r="M114" s="12">
        <f>IF('Indicator Data'!U116="No data","x",ROUND(IF('Indicator Data'!U116&gt;M$140,10,IF('Indicator Data'!U116&lt;M$139,0,10-(M$140-'Indicator Data'!U116)/(M$140-M$139)*10)),1))</f>
        <v>4.4000000000000004</v>
      </c>
      <c r="N114" s="125">
        <f>'Indicator Data'!Q116/'Indicator Data'!BD116*1000000</f>
        <v>105.78611676139545</v>
      </c>
      <c r="O114" s="12">
        <f t="shared" si="22"/>
        <v>10</v>
      </c>
      <c r="P114" s="52">
        <f t="shared" si="23"/>
        <v>5.7</v>
      </c>
      <c r="Q114" s="45">
        <f t="shared" si="24"/>
        <v>6.5</v>
      </c>
      <c r="R114" s="35">
        <f>IF(AND('Indicator Data'!AM116="No data",'Indicator Data'!AN116="No data"),0,SUM('Indicator Data'!AM116:AO116))</f>
        <v>0</v>
      </c>
      <c r="S114" s="12">
        <f t="shared" si="25"/>
        <v>0</v>
      </c>
      <c r="T114" s="41">
        <f>R114/'Indicator Data'!$BB116</f>
        <v>0</v>
      </c>
      <c r="U114" s="12">
        <f t="shared" si="26"/>
        <v>0</v>
      </c>
      <c r="V114" s="13">
        <f t="shared" si="27"/>
        <v>0</v>
      </c>
      <c r="W114" s="12">
        <f>IF('Indicator Data'!AB116="No data","x",ROUND(IF('Indicator Data'!AB116&gt;W$140,10,IF('Indicator Data'!AB116&lt;W$139,0,10-(W$140-'Indicator Data'!AB116)/(W$140-W$139)*10)),1))</f>
        <v>2</v>
      </c>
      <c r="X114" s="12">
        <f>IF('Indicator Data'!AA116="No data","x",ROUND(IF('Indicator Data'!AA116&gt;X$140,10,IF('Indicator Data'!AA116&lt;X$139,0,10-(X$140-'Indicator Data'!AA116)/(X$140-X$139)*10)),1))</f>
        <v>3.7</v>
      </c>
      <c r="Y114" s="12">
        <f>IF('Indicator Data'!AF116="No data","x",ROUND(IF('Indicator Data'!AF116&gt;Y$140,10,IF('Indicator Data'!AF116&lt;Y$139,0,10-(Y$140-'Indicator Data'!AF116)/(Y$140-Y$139)*10)),1))</f>
        <v>6.9</v>
      </c>
      <c r="Z114" s="129">
        <f>IF('Indicator Data'!AC116="No data","x",'Indicator Data'!AC116/'Indicator Data'!$BB116*100000)</f>
        <v>0</v>
      </c>
      <c r="AA114" s="127">
        <f t="shared" si="28"/>
        <v>0</v>
      </c>
      <c r="AB114" s="129">
        <f>IF('Indicator Data'!AD116="No data","x",'Indicator Data'!AD116/'Indicator Data'!$BB116*100000)</f>
        <v>0.16098704376271797</v>
      </c>
      <c r="AC114" s="127">
        <f t="shared" si="29"/>
        <v>4</v>
      </c>
      <c r="AD114" s="52">
        <f t="shared" si="30"/>
        <v>3.3</v>
      </c>
      <c r="AE114" s="12">
        <f>IF('Indicator Data'!V116="No data","x",ROUND(IF('Indicator Data'!V116&gt;AE$140,10,IF('Indicator Data'!V116&lt;AE$139,0,10-(AE$140-'Indicator Data'!V116)/(AE$140-AE$139)*10)),1))</f>
        <v>2</v>
      </c>
      <c r="AF114" s="12">
        <f>IF('Indicator Data'!W116="No data","x",ROUND(IF('Indicator Data'!W116&gt;AF$140,10,IF('Indicator Data'!W116&lt;AF$139,0,10-(AF$140-'Indicator Data'!W116)/(AF$140-AF$139)*10)),1))</f>
        <v>1.8</v>
      </c>
      <c r="AG114" s="52">
        <f t="shared" si="31"/>
        <v>1.9</v>
      </c>
      <c r="AH114" s="12">
        <f>IF('Indicator Data'!AP116="No data","x",ROUND(IF('Indicator Data'!AP116&gt;AH$140,10,IF('Indicator Data'!AP116&lt;AH$139,0,10-(AH$140-'Indicator Data'!AP116)/(AH$140-AH$139)*10)),1))</f>
        <v>1.5</v>
      </c>
      <c r="AI114" s="12">
        <f>IF('Indicator Data'!AQ116="No data","x",ROUND(IF('Indicator Data'!AQ116&gt;AI$140,10,IF('Indicator Data'!AQ116&lt;AI$139,0,10-(AI$140-'Indicator Data'!AQ116)/(AI$140-AI$139)*10)),1))</f>
        <v>0.5</v>
      </c>
      <c r="AJ114" s="52">
        <f t="shared" si="32"/>
        <v>1</v>
      </c>
      <c r="AK114" s="35">
        <f>'Indicator Data'!AK116+'Indicator Data'!AJ116*0.5+'Indicator Data'!AI116*0.25</f>
        <v>0</v>
      </c>
      <c r="AL114" s="42">
        <f>AK114/'Indicator Data'!BB116</f>
        <v>0</v>
      </c>
      <c r="AM114" s="52">
        <f t="shared" si="33"/>
        <v>0</v>
      </c>
      <c r="AN114" s="42">
        <f>IF('Indicator Data'!AL116="No data","x",'Indicator Data'!AL116/'Indicator Data'!BB116)</f>
        <v>5.3718881204440662E-2</v>
      </c>
      <c r="AO114" s="12">
        <f t="shared" si="34"/>
        <v>2.7</v>
      </c>
      <c r="AP114" s="52">
        <f t="shared" si="35"/>
        <v>2.7</v>
      </c>
      <c r="AQ114" s="36">
        <f t="shared" si="36"/>
        <v>1.9</v>
      </c>
      <c r="AR114" s="55">
        <f t="shared" si="37"/>
        <v>1</v>
      </c>
      <c r="AU114" s="11">
        <v>1.8</v>
      </c>
    </row>
    <row r="115" spans="1:47" s="11" customFormat="1" x14ac:dyDescent="0.25">
      <c r="A115" s="11" t="s">
        <v>433</v>
      </c>
      <c r="B115" s="30" t="s">
        <v>4</v>
      </c>
      <c r="C115" s="30" t="s">
        <v>562</v>
      </c>
      <c r="D115" s="12">
        <f>ROUND(IF('Indicator Data'!O117="No data",IF((0.1284*LN('Indicator Data'!BA117)-0.4735)&gt;D$140,0,IF((0.1284*LN('Indicator Data'!BA117)-0.4735)&lt;D$139,10,(D$140-(0.1284*LN('Indicator Data'!BA117)-0.4735))/(D$140-D$139)*10)),IF('Indicator Data'!O117&gt;D$140,0,IF('Indicator Data'!O117&lt;D$139,10,(D$140-'Indicator Data'!O117)/(D$140-D$139)*10))),1)</f>
        <v>8.5</v>
      </c>
      <c r="E115" s="12">
        <f>IF('Indicator Data'!P117="No data","x",ROUND(IF('Indicator Data'!P117&gt;E$140,10,IF('Indicator Data'!P117&lt;E$139,0,10-(E$140-'Indicator Data'!P117)/(E$140-E$139)*10)),1))</f>
        <v>10</v>
      </c>
      <c r="F115" s="52">
        <f t="shared" si="19"/>
        <v>9.4</v>
      </c>
      <c r="G115" s="12">
        <f>IF('Indicator Data'!AG117="No data","x",ROUND(IF('Indicator Data'!AG117&gt;G$140,10,IF('Indicator Data'!AG117&lt;G$139,0,10-(G$140-'Indicator Data'!AG117)/(G$140-G$139)*10)),1))</f>
        <v>9.3000000000000007</v>
      </c>
      <c r="H115" s="12">
        <f>IF('Indicator Data'!AH117="No data","x",ROUND(IF('Indicator Data'!AH117&gt;H$140,10,IF('Indicator Data'!AH117&lt;H$139,0,10-(H$140-'Indicator Data'!AH117)/(H$140-H$139)*10)),1))</f>
        <v>0</v>
      </c>
      <c r="I115" s="52">
        <f t="shared" si="20"/>
        <v>4.7</v>
      </c>
      <c r="J115" s="35">
        <f>SUM('Indicator Data'!R117,SUM('Indicator Data'!S117:T117)*1000000)</f>
        <v>2094191518</v>
      </c>
      <c r="K115" s="35">
        <f>J115/'Indicator Data'!BD117</f>
        <v>142.40178272903222</v>
      </c>
      <c r="L115" s="12">
        <f t="shared" si="21"/>
        <v>2.8</v>
      </c>
      <c r="M115" s="12">
        <f>IF('Indicator Data'!U117="No data","x",ROUND(IF('Indicator Data'!U117&gt;M$140,10,IF('Indicator Data'!U117&lt;M$139,0,10-(M$140-'Indicator Data'!U117)/(M$140-M$139)*10)),1))</f>
        <v>3.8</v>
      </c>
      <c r="N115" s="125">
        <f>'Indicator Data'!Q117/'Indicator Data'!BD117*1000000</f>
        <v>0</v>
      </c>
      <c r="O115" s="12">
        <f t="shared" si="22"/>
        <v>0</v>
      </c>
      <c r="P115" s="52">
        <f t="shared" si="23"/>
        <v>2.2000000000000002</v>
      </c>
      <c r="Q115" s="45">
        <f t="shared" si="24"/>
        <v>6.4</v>
      </c>
      <c r="R115" s="35">
        <f>IF(AND('Indicator Data'!AM117="No data",'Indicator Data'!AN117="No data"),0,SUM('Indicator Data'!AM117:AO117))</f>
        <v>0</v>
      </c>
      <c r="S115" s="12">
        <f t="shared" si="25"/>
        <v>0</v>
      </c>
      <c r="T115" s="41">
        <f>R115/'Indicator Data'!$BB117</f>
        <v>0</v>
      </c>
      <c r="U115" s="12">
        <f t="shared" si="26"/>
        <v>0</v>
      </c>
      <c r="V115" s="13">
        <f t="shared" si="27"/>
        <v>0</v>
      </c>
      <c r="W115" s="12">
        <f>IF('Indicator Data'!AB117="No data","x",ROUND(IF('Indicator Data'!AB117&gt;W$140,10,IF('Indicator Data'!AB117&lt;W$139,0,10-(W$140-'Indicator Data'!AB117)/(W$140-W$139)*10)),1))</f>
        <v>4.2</v>
      </c>
      <c r="X115" s="12">
        <f>IF('Indicator Data'!AA117="No data","x",ROUND(IF('Indicator Data'!AA117&gt;X$140,10,IF('Indicator Data'!AA117&lt;X$139,0,10-(X$140-'Indicator Data'!AA117)/(X$140-X$139)*10)),1))</f>
        <v>3.8</v>
      </c>
      <c r="Y115" s="12">
        <f>IF('Indicator Data'!AF117="No data","x",ROUND(IF('Indicator Data'!AF117&gt;Y$140,10,IF('Indicator Data'!AF117&lt;Y$139,0,10-(Y$140-'Indicator Data'!AF117)/(Y$140-Y$139)*10)),1))</f>
        <v>10</v>
      </c>
      <c r="Z115" s="129">
        <f>IF('Indicator Data'!AC117="No data","x",'Indicator Data'!AC117/'Indicator Data'!$BB117*100000)</f>
        <v>0</v>
      </c>
      <c r="AA115" s="127">
        <f t="shared" si="28"/>
        <v>0</v>
      </c>
      <c r="AB115" s="129">
        <f>IF('Indicator Data'!AD117="No data","x",'Indicator Data'!AD117/'Indicator Data'!$BB117*100000)</f>
        <v>0.29612607863924145</v>
      </c>
      <c r="AC115" s="127">
        <f t="shared" si="29"/>
        <v>4.9000000000000004</v>
      </c>
      <c r="AD115" s="52">
        <f t="shared" si="30"/>
        <v>4.5999999999999996</v>
      </c>
      <c r="AE115" s="12">
        <f>IF('Indicator Data'!V117="No data","x",ROUND(IF('Indicator Data'!V117&gt;AE$140,10,IF('Indicator Data'!V117&lt;AE$139,0,10-(AE$140-'Indicator Data'!V117)/(AE$140-AE$139)*10)),1))</f>
        <v>2.8</v>
      </c>
      <c r="AF115" s="12">
        <f>IF('Indicator Data'!W117="No data","x",ROUND(IF('Indicator Data'!W117&gt;AF$140,10,IF('Indicator Data'!W117&lt;AF$139,0,10-(AF$140-'Indicator Data'!W117)/(AF$140-AF$139)*10)),1))</f>
        <v>4.8</v>
      </c>
      <c r="AG115" s="52">
        <f t="shared" si="31"/>
        <v>3.8</v>
      </c>
      <c r="AH115" s="12">
        <f>IF('Indicator Data'!AP117="No data","x",ROUND(IF('Indicator Data'!AP117&gt;AH$140,10,IF('Indicator Data'!AP117&lt;AH$139,0,10-(AH$140-'Indicator Data'!AP117)/(AH$140-AH$139)*10)),1))</f>
        <v>10</v>
      </c>
      <c r="AI115" s="12">
        <f>IF('Indicator Data'!AQ117="No data","x",ROUND(IF('Indicator Data'!AQ117&gt;AI$140,10,IF('Indicator Data'!AQ117&lt;AI$139,0,10-(AI$140-'Indicator Data'!AQ117)/(AI$140-AI$139)*10)),1))</f>
        <v>3.5</v>
      </c>
      <c r="AJ115" s="52">
        <f t="shared" si="32"/>
        <v>6.8</v>
      </c>
      <c r="AK115" s="35">
        <f>'Indicator Data'!AK117+'Indicator Data'!AJ117*0.5+'Indicator Data'!AI117*0.25</f>
        <v>0</v>
      </c>
      <c r="AL115" s="42">
        <f>AK115/'Indicator Data'!BB117</f>
        <v>0</v>
      </c>
      <c r="AM115" s="52">
        <f t="shared" si="33"/>
        <v>0</v>
      </c>
      <c r="AN115" s="42">
        <f>IF('Indicator Data'!AL117="No data","x",'Indicator Data'!AL117/'Indicator Data'!BB117)</f>
        <v>0.19800411022997152</v>
      </c>
      <c r="AO115" s="12">
        <f t="shared" si="34"/>
        <v>9.9</v>
      </c>
      <c r="AP115" s="52">
        <f t="shared" si="35"/>
        <v>9.9</v>
      </c>
      <c r="AQ115" s="36">
        <f t="shared" si="36"/>
        <v>6.2</v>
      </c>
      <c r="AR115" s="55">
        <f t="shared" si="37"/>
        <v>3.7</v>
      </c>
      <c r="AU115" s="11">
        <v>7.8</v>
      </c>
    </row>
    <row r="116" spans="1:47" s="11" customFormat="1" x14ac:dyDescent="0.25">
      <c r="A116" s="11" t="s">
        <v>432</v>
      </c>
      <c r="B116" s="30" t="s">
        <v>4</v>
      </c>
      <c r="C116" s="30" t="s">
        <v>561</v>
      </c>
      <c r="D116" s="12">
        <f>ROUND(IF('Indicator Data'!O118="No data",IF((0.1284*LN('Indicator Data'!BA118)-0.4735)&gt;D$140,0,IF((0.1284*LN('Indicator Data'!BA118)-0.4735)&lt;D$139,10,(D$140-(0.1284*LN('Indicator Data'!BA118)-0.4735))/(D$140-D$139)*10)),IF('Indicator Data'!O118&gt;D$140,0,IF('Indicator Data'!O118&lt;D$139,10,(D$140-'Indicator Data'!O118)/(D$140-D$139)*10))),1)</f>
        <v>8.5</v>
      </c>
      <c r="E116" s="12">
        <f>IF('Indicator Data'!P118="No data","x",ROUND(IF('Indicator Data'!P118&gt;E$140,10,IF('Indicator Data'!P118&lt;E$139,0,10-(E$140-'Indicator Data'!P118)/(E$140-E$139)*10)),1))</f>
        <v>10</v>
      </c>
      <c r="F116" s="52">
        <f t="shared" si="19"/>
        <v>9.4</v>
      </c>
      <c r="G116" s="12">
        <f>IF('Indicator Data'!AG118="No data","x",ROUND(IF('Indicator Data'!AG118&gt;G$140,10,IF('Indicator Data'!AG118&lt;G$139,0,10-(G$140-'Indicator Data'!AG118)/(G$140-G$139)*10)),1))</f>
        <v>9.3000000000000007</v>
      </c>
      <c r="H116" s="12">
        <f>IF('Indicator Data'!AH118="No data","x",ROUND(IF('Indicator Data'!AH118&gt;H$140,10,IF('Indicator Data'!AH118&lt;H$139,0,10-(H$140-'Indicator Data'!AH118)/(H$140-H$139)*10)),1))</f>
        <v>0.3</v>
      </c>
      <c r="I116" s="52">
        <f t="shared" si="20"/>
        <v>4.8</v>
      </c>
      <c r="J116" s="35">
        <f>SUM('Indicator Data'!R118,SUM('Indicator Data'!S118:T118)*1000000)</f>
        <v>2094191518</v>
      </c>
      <c r="K116" s="35">
        <f>J116/'Indicator Data'!BD118</f>
        <v>142.40178272903222</v>
      </c>
      <c r="L116" s="12">
        <f t="shared" si="21"/>
        <v>2.8</v>
      </c>
      <c r="M116" s="12">
        <f>IF('Indicator Data'!U118="No data","x",ROUND(IF('Indicator Data'!U118&gt;M$140,10,IF('Indicator Data'!U118&lt;M$139,0,10-(M$140-'Indicator Data'!U118)/(M$140-M$139)*10)),1))</f>
        <v>3.8</v>
      </c>
      <c r="N116" s="125">
        <f>'Indicator Data'!Q118/'Indicator Data'!BD118*1000000</f>
        <v>0</v>
      </c>
      <c r="O116" s="12">
        <f t="shared" si="22"/>
        <v>0</v>
      </c>
      <c r="P116" s="52">
        <f t="shared" si="23"/>
        <v>2.2000000000000002</v>
      </c>
      <c r="Q116" s="45">
        <f t="shared" si="24"/>
        <v>6.5</v>
      </c>
      <c r="R116" s="35">
        <f>IF(AND('Indicator Data'!AM118="No data",'Indicator Data'!AN118="No data"),0,SUM('Indicator Data'!AM118:AO118))</f>
        <v>0</v>
      </c>
      <c r="S116" s="12">
        <f t="shared" si="25"/>
        <v>0</v>
      </c>
      <c r="T116" s="41">
        <f>R116/'Indicator Data'!$BB118</f>
        <v>0</v>
      </c>
      <c r="U116" s="12">
        <f t="shared" si="26"/>
        <v>0</v>
      </c>
      <c r="V116" s="13">
        <f t="shared" si="27"/>
        <v>0</v>
      </c>
      <c r="W116" s="12">
        <f>IF('Indicator Data'!AB118="No data","x",ROUND(IF('Indicator Data'!AB118&gt;W$140,10,IF('Indicator Data'!AB118&lt;W$139,0,10-(W$140-'Indicator Data'!AB118)/(W$140-W$139)*10)),1))</f>
        <v>1</v>
      </c>
      <c r="X116" s="12">
        <f>IF('Indicator Data'!AA118="No data","x",ROUND(IF('Indicator Data'!AA118&gt;X$140,10,IF('Indicator Data'!AA118&lt;X$139,0,10-(X$140-'Indicator Data'!AA118)/(X$140-X$139)*10)),1))</f>
        <v>3.8</v>
      </c>
      <c r="Y116" s="12">
        <f>IF('Indicator Data'!AF118="No data","x",ROUND(IF('Indicator Data'!AF118&gt;Y$140,10,IF('Indicator Data'!AF118&lt;Y$139,0,10-(Y$140-'Indicator Data'!AF118)/(Y$140-Y$139)*10)),1))</f>
        <v>10</v>
      </c>
      <c r="Z116" s="129">
        <f>IF('Indicator Data'!AC118="No data","x",'Indicator Data'!AC118/'Indicator Data'!$BB118*100000)</f>
        <v>0</v>
      </c>
      <c r="AA116" s="127">
        <f t="shared" si="28"/>
        <v>0</v>
      </c>
      <c r="AB116" s="129">
        <f>IF('Indicator Data'!AD118="No data","x",'Indicator Data'!AD118/'Indicator Data'!$BB118*100000)</f>
        <v>0</v>
      </c>
      <c r="AC116" s="127">
        <f t="shared" si="29"/>
        <v>0</v>
      </c>
      <c r="AD116" s="52">
        <f t="shared" si="30"/>
        <v>3</v>
      </c>
      <c r="AE116" s="12">
        <f>IF('Indicator Data'!V118="No data","x",ROUND(IF('Indicator Data'!V118&gt;AE$140,10,IF('Indicator Data'!V118&lt;AE$139,0,10-(AE$140-'Indicator Data'!V118)/(AE$140-AE$139)*10)),1))</f>
        <v>4.5</v>
      </c>
      <c r="AF116" s="12">
        <f>IF('Indicator Data'!W118="No data","x",ROUND(IF('Indicator Data'!W118&gt;AF$140,10,IF('Indicator Data'!W118&lt;AF$139,0,10-(AF$140-'Indicator Data'!W118)/(AF$140-AF$139)*10)),1))</f>
        <v>4.2</v>
      </c>
      <c r="AG116" s="52">
        <f t="shared" si="31"/>
        <v>4.4000000000000004</v>
      </c>
      <c r="AH116" s="12">
        <f>IF('Indicator Data'!AP118="No data","x",ROUND(IF('Indicator Data'!AP118&gt;AH$140,10,IF('Indicator Data'!AP118&lt;AH$139,0,10-(AH$140-'Indicator Data'!AP118)/(AH$140-AH$139)*10)),1))</f>
        <v>10</v>
      </c>
      <c r="AI116" s="12">
        <f>IF('Indicator Data'!AQ118="No data","x",ROUND(IF('Indicator Data'!AQ118&gt;AI$140,10,IF('Indicator Data'!AQ118&lt;AI$139,0,10-(AI$140-'Indicator Data'!AQ118)/(AI$140-AI$139)*10)),1))</f>
        <v>3.5</v>
      </c>
      <c r="AJ116" s="52">
        <f t="shared" si="32"/>
        <v>6.8</v>
      </c>
      <c r="AK116" s="35">
        <f>'Indicator Data'!AK118+'Indicator Data'!AJ118*0.5+'Indicator Data'!AI118*0.25</f>
        <v>0</v>
      </c>
      <c r="AL116" s="42">
        <f>AK116/'Indicator Data'!BB118</f>
        <v>0</v>
      </c>
      <c r="AM116" s="52">
        <f t="shared" si="33"/>
        <v>0</v>
      </c>
      <c r="AN116" s="42">
        <f>IF('Indicator Data'!AL118="No data","x",'Indicator Data'!AL118/'Indicator Data'!BB118)</f>
        <v>0.13015976903631071</v>
      </c>
      <c r="AO116" s="12">
        <f t="shared" si="34"/>
        <v>6.5</v>
      </c>
      <c r="AP116" s="52">
        <f t="shared" si="35"/>
        <v>6.5</v>
      </c>
      <c r="AQ116" s="36">
        <f t="shared" si="36"/>
        <v>4.5999999999999996</v>
      </c>
      <c r="AR116" s="55">
        <f t="shared" si="37"/>
        <v>2.6</v>
      </c>
      <c r="AU116" s="11">
        <v>6.9</v>
      </c>
    </row>
    <row r="117" spans="1:47" s="11" customFormat="1" x14ac:dyDescent="0.25">
      <c r="A117" s="11" t="s">
        <v>434</v>
      </c>
      <c r="B117" s="30" t="s">
        <v>4</v>
      </c>
      <c r="C117" s="30" t="s">
        <v>563</v>
      </c>
      <c r="D117" s="12">
        <f>ROUND(IF('Indicator Data'!O119="No data",IF((0.1284*LN('Indicator Data'!BA119)-0.4735)&gt;D$140,0,IF((0.1284*LN('Indicator Data'!BA119)-0.4735)&lt;D$139,10,(D$140-(0.1284*LN('Indicator Data'!BA119)-0.4735))/(D$140-D$139)*10)),IF('Indicator Data'!O119&gt;D$140,0,IF('Indicator Data'!O119&lt;D$139,10,(D$140-'Indicator Data'!O119)/(D$140-D$139)*10))),1)</f>
        <v>8.5</v>
      </c>
      <c r="E117" s="12">
        <f>IF('Indicator Data'!P119="No data","x",ROUND(IF('Indicator Data'!P119&gt;E$140,10,IF('Indicator Data'!P119&lt;E$139,0,10-(E$140-'Indicator Data'!P119)/(E$140-E$139)*10)),1))</f>
        <v>10</v>
      </c>
      <c r="F117" s="52">
        <f t="shared" si="19"/>
        <v>9.4</v>
      </c>
      <c r="G117" s="12">
        <f>IF('Indicator Data'!AG119="No data","x",ROUND(IF('Indicator Data'!AG119&gt;G$140,10,IF('Indicator Data'!AG119&lt;G$139,0,10-(G$140-'Indicator Data'!AG119)/(G$140-G$139)*10)),1))</f>
        <v>9.3000000000000007</v>
      </c>
      <c r="H117" s="12">
        <f>IF('Indicator Data'!AH119="No data","x",ROUND(IF('Indicator Data'!AH119&gt;H$140,10,IF('Indicator Data'!AH119&lt;H$139,0,10-(H$140-'Indicator Data'!AH119)/(H$140-H$139)*10)),1))</f>
        <v>0</v>
      </c>
      <c r="I117" s="52">
        <f t="shared" si="20"/>
        <v>4.7</v>
      </c>
      <c r="J117" s="35">
        <f>SUM('Indicator Data'!R119,SUM('Indicator Data'!S119:T119)*1000000)</f>
        <v>2094191518</v>
      </c>
      <c r="K117" s="35">
        <f>J117/'Indicator Data'!BD119</f>
        <v>142.40178272903222</v>
      </c>
      <c r="L117" s="12">
        <f t="shared" si="21"/>
        <v>2.8</v>
      </c>
      <c r="M117" s="12">
        <f>IF('Indicator Data'!U119="No data","x",ROUND(IF('Indicator Data'!U119&gt;M$140,10,IF('Indicator Data'!U119&lt;M$139,0,10-(M$140-'Indicator Data'!U119)/(M$140-M$139)*10)),1))</f>
        <v>3.8</v>
      </c>
      <c r="N117" s="125">
        <f>'Indicator Data'!Q119/'Indicator Data'!BD119*1000000</f>
        <v>0</v>
      </c>
      <c r="O117" s="12">
        <f t="shared" si="22"/>
        <v>0</v>
      </c>
      <c r="P117" s="52">
        <f t="shared" si="23"/>
        <v>2.2000000000000002</v>
      </c>
      <c r="Q117" s="45">
        <f t="shared" si="24"/>
        <v>6.4</v>
      </c>
      <c r="R117" s="35">
        <f>IF(AND('Indicator Data'!AM119="No data",'Indicator Data'!AN119="No data"),0,SUM('Indicator Data'!AM119:AO119))</f>
        <v>0</v>
      </c>
      <c r="S117" s="12">
        <f t="shared" si="25"/>
        <v>0</v>
      </c>
      <c r="T117" s="41">
        <f>R117/'Indicator Data'!$BB119</f>
        <v>0</v>
      </c>
      <c r="U117" s="12">
        <f t="shared" si="26"/>
        <v>0</v>
      </c>
      <c r="V117" s="13">
        <f t="shared" si="27"/>
        <v>0</v>
      </c>
      <c r="W117" s="12">
        <f>IF('Indicator Data'!AB119="No data","x",ROUND(IF('Indicator Data'!AB119&gt;W$140,10,IF('Indicator Data'!AB119&lt;W$139,0,10-(W$140-'Indicator Data'!AB119)/(W$140-W$139)*10)),1))</f>
        <v>10</v>
      </c>
      <c r="X117" s="12">
        <f>IF('Indicator Data'!AA119="No data","x",ROUND(IF('Indicator Data'!AA119&gt;X$140,10,IF('Indicator Data'!AA119&lt;X$139,0,10-(X$140-'Indicator Data'!AA119)/(X$140-X$139)*10)),1))</f>
        <v>3.8</v>
      </c>
      <c r="Y117" s="12">
        <f>IF('Indicator Data'!AF119="No data","x",ROUND(IF('Indicator Data'!AF119&gt;Y$140,10,IF('Indicator Data'!AF119&lt;Y$139,0,10-(Y$140-'Indicator Data'!AF119)/(Y$140-Y$139)*10)),1))</f>
        <v>10</v>
      </c>
      <c r="Z117" s="129">
        <f>IF('Indicator Data'!AC119="No data","x",'Indicator Data'!AC119/'Indicator Data'!$BB119*100000)</f>
        <v>0</v>
      </c>
      <c r="AA117" s="127">
        <f t="shared" si="28"/>
        <v>0</v>
      </c>
      <c r="AB117" s="129">
        <f>IF('Indicator Data'!AD119="No data","x",'Indicator Data'!AD119/'Indicator Data'!$BB119*100000)</f>
        <v>0</v>
      </c>
      <c r="AC117" s="127">
        <f t="shared" si="29"/>
        <v>0</v>
      </c>
      <c r="AD117" s="52">
        <f t="shared" si="30"/>
        <v>4.8</v>
      </c>
      <c r="AE117" s="12">
        <f>IF('Indicator Data'!V119="No data","x",ROUND(IF('Indicator Data'!V119&gt;AE$140,10,IF('Indicator Data'!V119&lt;AE$139,0,10-(AE$140-'Indicator Data'!V119)/(AE$140-AE$139)*10)),1))</f>
        <v>8.6999999999999993</v>
      </c>
      <c r="AF117" s="12">
        <f>IF('Indicator Data'!W119="No data","x",ROUND(IF('Indicator Data'!W119&gt;AF$140,10,IF('Indicator Data'!W119&lt;AF$139,0,10-(AF$140-'Indicator Data'!W119)/(AF$140-AF$139)*10)),1))</f>
        <v>7.4</v>
      </c>
      <c r="AG117" s="52">
        <f t="shared" si="31"/>
        <v>8.1</v>
      </c>
      <c r="AH117" s="12">
        <f>IF('Indicator Data'!AP119="No data","x",ROUND(IF('Indicator Data'!AP119&gt;AH$140,10,IF('Indicator Data'!AP119&lt;AH$139,0,10-(AH$140-'Indicator Data'!AP119)/(AH$140-AH$139)*10)),1))</f>
        <v>10</v>
      </c>
      <c r="AI117" s="12">
        <f>IF('Indicator Data'!AQ119="No data","x",ROUND(IF('Indicator Data'!AQ119&gt;AI$140,10,IF('Indicator Data'!AQ119&lt;AI$139,0,10-(AI$140-'Indicator Data'!AQ119)/(AI$140-AI$139)*10)),1))</f>
        <v>3.5</v>
      </c>
      <c r="AJ117" s="52">
        <f t="shared" si="32"/>
        <v>6.8</v>
      </c>
      <c r="AK117" s="35">
        <f>'Indicator Data'!AK119+'Indicator Data'!AJ119*0.5+'Indicator Data'!AI119*0.25</f>
        <v>0</v>
      </c>
      <c r="AL117" s="42">
        <f>AK117/'Indicator Data'!BB119</f>
        <v>0</v>
      </c>
      <c r="AM117" s="52">
        <f t="shared" si="33"/>
        <v>0</v>
      </c>
      <c r="AN117" s="42" t="str">
        <f>IF('Indicator Data'!AL119="No data","x",'Indicator Data'!AL119/'Indicator Data'!BB119)</f>
        <v>x</v>
      </c>
      <c r="AO117" s="12" t="str">
        <f t="shared" si="34"/>
        <v>x</v>
      </c>
      <c r="AP117" s="52" t="str">
        <f t="shared" si="35"/>
        <v>x</v>
      </c>
      <c r="AQ117" s="36">
        <f t="shared" si="36"/>
        <v>5.6</v>
      </c>
      <c r="AR117" s="55">
        <f t="shared" si="37"/>
        <v>3.3</v>
      </c>
      <c r="AU117" s="11">
        <v>4.2</v>
      </c>
    </row>
    <row r="118" spans="1:47" s="11" customFormat="1" x14ac:dyDescent="0.25">
      <c r="A118" s="11" t="s">
        <v>435</v>
      </c>
      <c r="B118" s="30" t="s">
        <v>4</v>
      </c>
      <c r="C118" s="30" t="s">
        <v>564</v>
      </c>
      <c r="D118" s="12">
        <f>ROUND(IF('Indicator Data'!O120="No data",IF((0.1284*LN('Indicator Data'!BA120)-0.4735)&gt;D$140,0,IF((0.1284*LN('Indicator Data'!BA120)-0.4735)&lt;D$139,10,(D$140-(0.1284*LN('Indicator Data'!BA120)-0.4735))/(D$140-D$139)*10)),IF('Indicator Data'!O120&gt;D$140,0,IF('Indicator Data'!O120&lt;D$139,10,(D$140-'Indicator Data'!O120)/(D$140-D$139)*10))),1)</f>
        <v>8.5</v>
      </c>
      <c r="E118" s="12">
        <f>IF('Indicator Data'!P120="No data","x",ROUND(IF('Indicator Data'!P120&gt;E$140,10,IF('Indicator Data'!P120&lt;E$139,0,10-(E$140-'Indicator Data'!P120)/(E$140-E$139)*10)),1))</f>
        <v>10</v>
      </c>
      <c r="F118" s="52">
        <f t="shared" si="19"/>
        <v>9.4</v>
      </c>
      <c r="G118" s="12">
        <f>IF('Indicator Data'!AG120="No data","x",ROUND(IF('Indicator Data'!AG120&gt;G$140,10,IF('Indicator Data'!AG120&lt;G$139,0,10-(G$140-'Indicator Data'!AG120)/(G$140-G$139)*10)),1))</f>
        <v>9.3000000000000007</v>
      </c>
      <c r="H118" s="12">
        <f>IF('Indicator Data'!AH120="No data","x",ROUND(IF('Indicator Data'!AH120&gt;H$140,10,IF('Indicator Data'!AH120&lt;H$139,0,10-(H$140-'Indicator Data'!AH120)/(H$140-H$139)*10)),1))</f>
        <v>0</v>
      </c>
      <c r="I118" s="52">
        <f t="shared" si="20"/>
        <v>4.7</v>
      </c>
      <c r="J118" s="35">
        <f>SUM('Indicator Data'!R120,SUM('Indicator Data'!S120:T120)*1000000)</f>
        <v>2094191518</v>
      </c>
      <c r="K118" s="35">
        <f>J118/'Indicator Data'!BD120</f>
        <v>142.40178272903222</v>
      </c>
      <c r="L118" s="12">
        <f t="shared" si="21"/>
        <v>2.8</v>
      </c>
      <c r="M118" s="12">
        <f>IF('Indicator Data'!U120="No data","x",ROUND(IF('Indicator Data'!U120&gt;M$140,10,IF('Indicator Data'!U120&lt;M$139,0,10-(M$140-'Indicator Data'!U120)/(M$140-M$139)*10)),1))</f>
        <v>3.8</v>
      </c>
      <c r="N118" s="125">
        <f>'Indicator Data'!Q120/'Indicator Data'!BD120*1000000</f>
        <v>0</v>
      </c>
      <c r="O118" s="12">
        <f t="shared" si="22"/>
        <v>0</v>
      </c>
      <c r="P118" s="52">
        <f t="shared" si="23"/>
        <v>2.2000000000000002</v>
      </c>
      <c r="Q118" s="45">
        <f t="shared" si="24"/>
        <v>6.4</v>
      </c>
      <c r="R118" s="35">
        <f>IF(AND('Indicator Data'!AM120="No data",'Indicator Data'!AN120="No data"),0,SUM('Indicator Data'!AM120:AO120))</f>
        <v>0</v>
      </c>
      <c r="S118" s="12">
        <f t="shared" si="25"/>
        <v>0</v>
      </c>
      <c r="T118" s="41">
        <f>R118/'Indicator Data'!$BB120</f>
        <v>0</v>
      </c>
      <c r="U118" s="12">
        <f t="shared" si="26"/>
        <v>0</v>
      </c>
      <c r="V118" s="13">
        <f t="shared" si="27"/>
        <v>0</v>
      </c>
      <c r="W118" s="12">
        <f>IF('Indicator Data'!AB120="No data","x",ROUND(IF('Indicator Data'!AB120&gt;W$140,10,IF('Indicator Data'!AB120&lt;W$139,0,10-(W$140-'Indicator Data'!AB120)/(W$140-W$139)*10)),1))</f>
        <v>3.8</v>
      </c>
      <c r="X118" s="12">
        <f>IF('Indicator Data'!AA120="No data","x",ROUND(IF('Indicator Data'!AA120&gt;X$140,10,IF('Indicator Data'!AA120&lt;X$139,0,10-(X$140-'Indicator Data'!AA120)/(X$140-X$139)*10)),1))</f>
        <v>3.8</v>
      </c>
      <c r="Y118" s="12">
        <f>IF('Indicator Data'!AF120="No data","x",ROUND(IF('Indicator Data'!AF120&gt;Y$140,10,IF('Indicator Data'!AF120&lt;Y$139,0,10-(Y$140-'Indicator Data'!AF120)/(Y$140-Y$139)*10)),1))</f>
        <v>10</v>
      </c>
      <c r="Z118" s="129">
        <f>IF('Indicator Data'!AC120="No data","x",'Indicator Data'!AC120/'Indicator Data'!$BB120*100000)</f>
        <v>0</v>
      </c>
      <c r="AA118" s="127">
        <f t="shared" si="28"/>
        <v>0</v>
      </c>
      <c r="AB118" s="129">
        <f>IF('Indicator Data'!AD120="No data","x",'Indicator Data'!AD120/'Indicator Data'!$BB120*100000)</f>
        <v>0.39367185613655692</v>
      </c>
      <c r="AC118" s="127">
        <f t="shared" si="29"/>
        <v>5.3</v>
      </c>
      <c r="AD118" s="52">
        <f t="shared" si="30"/>
        <v>4.5999999999999996</v>
      </c>
      <c r="AE118" s="12">
        <f>IF('Indicator Data'!V120="No data","x",ROUND(IF('Indicator Data'!V120&gt;AE$140,10,IF('Indicator Data'!V120&lt;AE$139,0,10-(AE$140-'Indicator Data'!V120)/(AE$140-AE$139)*10)),1))</f>
        <v>8.5</v>
      </c>
      <c r="AF118" s="12">
        <f>IF('Indicator Data'!W120="No data","x",ROUND(IF('Indicator Data'!W120&gt;AF$140,10,IF('Indicator Data'!W120&lt;AF$139,0,10-(AF$140-'Indicator Data'!W120)/(AF$140-AF$139)*10)),1))</f>
        <v>4.8</v>
      </c>
      <c r="AG118" s="52">
        <f t="shared" si="31"/>
        <v>6.7</v>
      </c>
      <c r="AH118" s="12">
        <f>IF('Indicator Data'!AP120="No data","x",ROUND(IF('Indicator Data'!AP120&gt;AH$140,10,IF('Indicator Data'!AP120&lt;AH$139,0,10-(AH$140-'Indicator Data'!AP120)/(AH$140-AH$139)*10)),1))</f>
        <v>7.1</v>
      </c>
      <c r="AI118" s="12">
        <f>IF('Indicator Data'!AQ120="No data","x",ROUND(IF('Indicator Data'!AQ120&gt;AI$140,10,IF('Indicator Data'!AQ120&lt;AI$139,0,10-(AI$140-'Indicator Data'!AQ120)/(AI$140-AI$139)*10)),1))</f>
        <v>3.5</v>
      </c>
      <c r="AJ118" s="52">
        <f t="shared" si="32"/>
        <v>5.3</v>
      </c>
      <c r="AK118" s="35">
        <f>'Indicator Data'!AK120+'Indicator Data'!AJ120*0.5+'Indicator Data'!AI120*0.25</f>
        <v>0</v>
      </c>
      <c r="AL118" s="42">
        <f>AK118/'Indicator Data'!BB120</f>
        <v>0</v>
      </c>
      <c r="AM118" s="52">
        <f t="shared" si="33"/>
        <v>0</v>
      </c>
      <c r="AN118" s="42">
        <f>IF('Indicator Data'!AL120="No data","x",'Indicator Data'!AL120/'Indicator Data'!BB120)</f>
        <v>0</v>
      </c>
      <c r="AO118" s="12">
        <f t="shared" si="34"/>
        <v>0</v>
      </c>
      <c r="AP118" s="52">
        <f t="shared" si="35"/>
        <v>0</v>
      </c>
      <c r="AQ118" s="36">
        <f t="shared" si="36"/>
        <v>3.8</v>
      </c>
      <c r="AR118" s="55">
        <f t="shared" si="37"/>
        <v>2.1</v>
      </c>
      <c r="AU118" s="11">
        <v>3.4</v>
      </c>
    </row>
    <row r="119" spans="1:47" s="11" customFormat="1" x14ac:dyDescent="0.25">
      <c r="A119" s="11" t="s">
        <v>749</v>
      </c>
      <c r="B119" s="30" t="s">
        <v>4</v>
      </c>
      <c r="C119" s="30" t="s">
        <v>751</v>
      </c>
      <c r="D119" s="12">
        <f>ROUND(IF('Indicator Data'!O121="No data",IF((0.1284*LN('Indicator Data'!BA121)-0.4735)&gt;D$140,0,IF((0.1284*LN('Indicator Data'!BA121)-0.4735)&lt;D$139,10,(D$140-(0.1284*LN('Indicator Data'!BA121)-0.4735))/(D$140-D$139)*10)),IF('Indicator Data'!O121&gt;D$140,0,IF('Indicator Data'!O121&lt;D$139,10,(D$140-'Indicator Data'!O121)/(D$140-D$139)*10))),1)</f>
        <v>8.5</v>
      </c>
      <c r="E119" s="12">
        <f>IF('Indicator Data'!P121="No data","x",ROUND(IF('Indicator Data'!P121&gt;E$140,10,IF('Indicator Data'!P121&lt;E$139,0,10-(E$140-'Indicator Data'!P121)/(E$140-E$139)*10)),1))</f>
        <v>10</v>
      </c>
      <c r="F119" s="52">
        <f t="shared" si="19"/>
        <v>9.4</v>
      </c>
      <c r="G119" s="12">
        <f>IF('Indicator Data'!AG121="No data","x",ROUND(IF('Indicator Data'!AG121&gt;G$140,10,IF('Indicator Data'!AG121&lt;G$139,0,10-(G$140-'Indicator Data'!AG121)/(G$140-G$139)*10)),1))</f>
        <v>9.3000000000000007</v>
      </c>
      <c r="H119" s="12">
        <f>IF('Indicator Data'!AH121="No data","x",ROUND(IF('Indicator Data'!AH121&gt;H$140,10,IF('Indicator Data'!AH121&lt;H$139,0,10-(H$140-'Indicator Data'!AH121)/(H$140-H$139)*10)),1))</f>
        <v>0</v>
      </c>
      <c r="I119" s="52">
        <f t="shared" si="20"/>
        <v>4.7</v>
      </c>
      <c r="J119" s="35">
        <f>SUM('Indicator Data'!R121,SUM('Indicator Data'!S121:T121)*1000000)</f>
        <v>2094191518</v>
      </c>
      <c r="K119" s="35">
        <f>J119/'Indicator Data'!BD121</f>
        <v>142.40178272903222</v>
      </c>
      <c r="L119" s="12">
        <f t="shared" si="21"/>
        <v>2.8</v>
      </c>
      <c r="M119" s="12">
        <f>IF('Indicator Data'!U121="No data","x",ROUND(IF('Indicator Data'!U121&gt;M$140,10,IF('Indicator Data'!U121&lt;M$139,0,10-(M$140-'Indicator Data'!U121)/(M$140-M$139)*10)),1))</f>
        <v>3.8</v>
      </c>
      <c r="N119" s="125">
        <f>'Indicator Data'!Q121/'Indicator Data'!BD121*1000000</f>
        <v>0</v>
      </c>
      <c r="O119" s="12">
        <f t="shared" si="22"/>
        <v>0</v>
      </c>
      <c r="P119" s="52">
        <f t="shared" si="23"/>
        <v>2.2000000000000002</v>
      </c>
      <c r="Q119" s="45">
        <f t="shared" si="24"/>
        <v>6.4</v>
      </c>
      <c r="R119" s="35">
        <f>IF(AND('Indicator Data'!AM121="No data",'Indicator Data'!AN121="No data"),0,SUM('Indicator Data'!AM121:AO121))</f>
        <v>28254</v>
      </c>
      <c r="S119" s="12">
        <f t="shared" si="25"/>
        <v>4.8</v>
      </c>
      <c r="T119" s="41">
        <f>R119/'Indicator Data'!$BB121</f>
        <v>0.19747277096977667</v>
      </c>
      <c r="U119" s="12">
        <f t="shared" si="26"/>
        <v>10</v>
      </c>
      <c r="V119" s="13">
        <f t="shared" si="27"/>
        <v>7.4</v>
      </c>
      <c r="W119" s="12">
        <f>IF('Indicator Data'!AB121="No data","x",ROUND(IF('Indicator Data'!AB121&gt;W$140,10,IF('Indicator Data'!AB121&lt;W$139,0,10-(W$140-'Indicator Data'!AB121)/(W$140-W$139)*10)),1))</f>
        <v>3.8</v>
      </c>
      <c r="X119" s="12">
        <f>IF('Indicator Data'!AA121="No data","x",ROUND(IF('Indicator Data'!AA121&gt;X$140,10,IF('Indicator Data'!AA121&lt;X$139,0,10-(X$140-'Indicator Data'!AA121)/(X$140-X$139)*10)),1))</f>
        <v>3.8</v>
      </c>
      <c r="Y119" s="12">
        <f>IF('Indicator Data'!AF121="No data","x",ROUND(IF('Indicator Data'!AF121&gt;Y$140,10,IF('Indicator Data'!AF121&lt;Y$139,0,10-(Y$140-'Indicator Data'!AF121)/(Y$140-Y$139)*10)),1))</f>
        <v>10</v>
      </c>
      <c r="Z119" s="129">
        <f>IF('Indicator Data'!AC121="No data","x",'Indicator Data'!AC121/'Indicator Data'!$BB121*100000)</f>
        <v>0</v>
      </c>
      <c r="AA119" s="127">
        <f t="shared" si="28"/>
        <v>0</v>
      </c>
      <c r="AB119" s="129">
        <f>IF('Indicator Data'!AD121="No data","x",'Indicator Data'!AD121/'Indicator Data'!$BB121*100000)</f>
        <v>0</v>
      </c>
      <c r="AC119" s="127">
        <f t="shared" si="29"/>
        <v>0</v>
      </c>
      <c r="AD119" s="52">
        <f t="shared" si="30"/>
        <v>3.5</v>
      </c>
      <c r="AE119" s="12">
        <f>IF('Indicator Data'!V121="No data","x",ROUND(IF('Indicator Data'!V121&gt;AE$140,10,IF('Indicator Data'!V121&lt;AE$139,0,10-(AE$140-'Indicator Data'!V121)/(AE$140-AE$139)*10)),1))</f>
        <v>4.2</v>
      </c>
      <c r="AF119" s="12">
        <f>IF('Indicator Data'!W121="No data","x",ROUND(IF('Indicator Data'!W121&gt;AF$140,10,IF('Indicator Data'!W121&lt;AF$139,0,10-(AF$140-'Indicator Data'!W121)/(AF$140-AF$139)*10)),1))</f>
        <v>2.7</v>
      </c>
      <c r="AG119" s="52">
        <f t="shared" si="31"/>
        <v>3.5</v>
      </c>
      <c r="AH119" s="12">
        <f>IF('Indicator Data'!AP121="No data","x",ROUND(IF('Indicator Data'!AP121&gt;AH$140,10,IF('Indicator Data'!AP121&lt;AH$139,0,10-(AH$140-'Indicator Data'!AP121)/(AH$140-AH$139)*10)),1))</f>
        <v>5</v>
      </c>
      <c r="AI119" s="12">
        <f>IF('Indicator Data'!AQ121="No data","x",ROUND(IF('Indicator Data'!AQ121&gt;AI$140,10,IF('Indicator Data'!AQ121&lt;AI$139,0,10-(AI$140-'Indicator Data'!AQ121)/(AI$140-AI$139)*10)),1))</f>
        <v>3.5</v>
      </c>
      <c r="AJ119" s="52">
        <f t="shared" si="32"/>
        <v>4.3</v>
      </c>
      <c r="AK119" s="35">
        <f>'Indicator Data'!AK121+'Indicator Data'!AJ121*0.5+'Indicator Data'!AI121*0.25</f>
        <v>0</v>
      </c>
      <c r="AL119" s="42">
        <f>AK119/'Indicator Data'!BB121</f>
        <v>0</v>
      </c>
      <c r="AM119" s="52">
        <f t="shared" si="33"/>
        <v>0</v>
      </c>
      <c r="AN119" s="42" t="str">
        <f>IF('Indicator Data'!AL121="No data","x",'Indicator Data'!AL121/'Indicator Data'!BB121)</f>
        <v>x</v>
      </c>
      <c r="AO119" s="12" t="str">
        <f t="shared" si="34"/>
        <v>x</v>
      </c>
      <c r="AP119" s="52" t="str">
        <f t="shared" si="35"/>
        <v>x</v>
      </c>
      <c r="AQ119" s="36">
        <f t="shared" si="36"/>
        <v>3</v>
      </c>
      <c r="AR119" s="55">
        <f t="shared" si="37"/>
        <v>5.6</v>
      </c>
      <c r="AU119" s="11">
        <v>2.1</v>
      </c>
    </row>
    <row r="120" spans="1:47" s="11" customFormat="1" x14ac:dyDescent="0.25">
      <c r="A120" s="11" t="s">
        <v>750</v>
      </c>
      <c r="B120" s="30" t="s">
        <v>4</v>
      </c>
      <c r="C120" s="30" t="s">
        <v>752</v>
      </c>
      <c r="D120" s="12">
        <f>ROUND(IF('Indicator Data'!O122="No data",IF((0.1284*LN('Indicator Data'!BA122)-0.4735)&gt;D$140,0,IF((0.1284*LN('Indicator Data'!BA122)-0.4735)&lt;D$139,10,(D$140-(0.1284*LN('Indicator Data'!BA122)-0.4735))/(D$140-D$139)*10)),IF('Indicator Data'!O122&gt;D$140,0,IF('Indicator Data'!O122&lt;D$139,10,(D$140-'Indicator Data'!O122)/(D$140-D$139)*10))),1)</f>
        <v>8.5</v>
      </c>
      <c r="E120" s="12">
        <f>IF('Indicator Data'!P122="No data","x",ROUND(IF('Indicator Data'!P122&gt;E$140,10,IF('Indicator Data'!P122&lt;E$139,0,10-(E$140-'Indicator Data'!P122)/(E$140-E$139)*10)),1))</f>
        <v>10</v>
      </c>
      <c r="F120" s="52">
        <f>IF(E120="x",D120,ROUND((10-GEOMEAN(((10-D120)/10*9+1),((10-E120)/10*9+1)))/9*10,1))</f>
        <v>9.4</v>
      </c>
      <c r="G120" s="12">
        <f>IF('Indicator Data'!AG122="No data","x",ROUND(IF('Indicator Data'!AG122&gt;G$140,10,IF('Indicator Data'!AG122&lt;G$139,0,10-(G$140-'Indicator Data'!AG122)/(G$140-G$139)*10)),1))</f>
        <v>9.3000000000000007</v>
      </c>
      <c r="H120" s="12">
        <f>IF('Indicator Data'!AH122="No data","x",ROUND(IF('Indicator Data'!AH122&gt;H$140,10,IF('Indicator Data'!AH122&lt;H$139,0,10-(H$140-'Indicator Data'!AH122)/(H$140-H$139)*10)),1))</f>
        <v>0</v>
      </c>
      <c r="I120" s="52">
        <f>IF(AND(G120="x",H120="x"),"x",ROUND(AVERAGE(G120,H120),1))</f>
        <v>4.7</v>
      </c>
      <c r="J120" s="35">
        <f>SUM('Indicator Data'!R122,SUM('Indicator Data'!S122:T122)*1000000)</f>
        <v>2094191518</v>
      </c>
      <c r="K120" s="35">
        <f>J120/'Indicator Data'!BD122</f>
        <v>142.40178272903222</v>
      </c>
      <c r="L120" s="12">
        <f>IF(K120="x","x",ROUND(IF(K120&gt;L$140,10,IF(K120&lt;L$139,0,10-(L$140-K120)/(L$140-L$139)*10)),1))</f>
        <v>2.8</v>
      </c>
      <c r="M120" s="12">
        <f>IF('Indicator Data'!U122="No data","x",ROUND(IF('Indicator Data'!U122&gt;M$140,10,IF('Indicator Data'!U122&lt;M$139,0,10-(M$140-'Indicator Data'!U122)/(M$140-M$139)*10)),1))</f>
        <v>3.8</v>
      </c>
      <c r="N120" s="125">
        <f>'Indicator Data'!Q122/'Indicator Data'!BD122*1000000</f>
        <v>0</v>
      </c>
      <c r="O120" s="12">
        <f>IF(N120="No data","x",ROUND(IF(N120&gt;O$140,10,IF(N120&lt;O$139,0,10-(O$140-N120)/(O$140-O$139)*10)),1))</f>
        <v>0</v>
      </c>
      <c r="P120" s="52">
        <f>ROUND(AVERAGE(L120,M120,O120),1)</f>
        <v>2.2000000000000002</v>
      </c>
      <c r="Q120" s="45">
        <f>ROUND(AVERAGE(F120,F120,I120,P120),1)</f>
        <v>6.4</v>
      </c>
      <c r="R120" s="35">
        <f>IF(AND('Indicator Data'!AM122="No data",'Indicator Data'!AN122="No data"),0,SUM('Indicator Data'!AM122:AO122))</f>
        <v>0</v>
      </c>
      <c r="S120" s="12">
        <f>ROUND(IF(R120=0,0,IF(LOG(R120)&gt;$S$140,10,IF(LOG(R120)&lt;S$139,0,10-(S$140-LOG(R120))/(S$140-S$139)*10))),1)</f>
        <v>0</v>
      </c>
      <c r="T120" s="41">
        <f>R120/'Indicator Data'!$BB122</f>
        <v>0</v>
      </c>
      <c r="U120" s="12">
        <f>IF(T120="x","x",ROUND(IF(T120&gt;$U$140,10,IF(T120&lt;$U$139,0,((T120*100)/0.0052)^(1/4.0545)/6.5*10)),1))</f>
        <v>0</v>
      </c>
      <c r="V120" s="13">
        <f>ROUND(AVERAGE(S120,U120),1)</f>
        <v>0</v>
      </c>
      <c r="W120" s="12">
        <f>IF('Indicator Data'!AB122="No data","x",ROUND(IF('Indicator Data'!AB122&gt;W$140,10,IF('Indicator Data'!AB122&lt;W$139,0,10-(W$140-'Indicator Data'!AB122)/(W$140-W$139)*10)),1))</f>
        <v>3.8</v>
      </c>
      <c r="X120" s="12">
        <f>IF('Indicator Data'!AA122="No data","x",ROUND(IF('Indicator Data'!AA122&gt;X$140,10,IF('Indicator Data'!AA122&lt;X$139,0,10-(X$140-'Indicator Data'!AA122)/(X$140-X$139)*10)),1))</f>
        <v>3.8</v>
      </c>
      <c r="Y120" s="12">
        <f>IF('Indicator Data'!AF122="No data","x",ROUND(IF('Indicator Data'!AF122&gt;Y$140,10,IF('Indicator Data'!AF122&lt;Y$139,0,10-(Y$140-'Indicator Data'!AF122)/(Y$140-Y$139)*10)),1))</f>
        <v>10</v>
      </c>
      <c r="Z120" s="129">
        <f>IF('Indicator Data'!AC122="No data","x",'Indicator Data'!AC122/'Indicator Data'!$BB122*100000)</f>
        <v>0</v>
      </c>
      <c r="AA120" s="127">
        <f>IF(Z120="x","x",ROUND(IF(Z120&lt;=AA$139,0,IF(Z120&gt;AA$140,10,10-(LOG(AA$140*100)-LOG(Z120*100))/(LOG(AA$140*100))*10)),1))</f>
        <v>0</v>
      </c>
      <c r="AB120" s="129">
        <f>IF('Indicator Data'!AD122="No data","x",'Indicator Data'!AD122/'Indicator Data'!$BB122*100000)</f>
        <v>0</v>
      </c>
      <c r="AC120" s="127">
        <f>IF(AB120="x","x",ROUND(IF(AB120&lt;=AC$139,0,IF(AB120&gt;AC$140,10,10-(LOG(AC$140*100)-LOG(AB120*100))/(LOG(AC$140*100))*10)),1))</f>
        <v>0</v>
      </c>
      <c r="AD120" s="52">
        <f>IF(AND(W120="x",X120="x",Y120="x",AA120="x",AC120="x"),"x",ROUND(AVERAGE(W120,X120,Y120,AA120,AC120),1))</f>
        <v>3.5</v>
      </c>
      <c r="AE120" s="12">
        <f>IF('Indicator Data'!V122="No data","x",ROUND(IF('Indicator Data'!V122&gt;AE$140,10,IF('Indicator Data'!V122&lt;AE$139,0,10-(AE$140-'Indicator Data'!V122)/(AE$140-AE$139)*10)),1))</f>
        <v>10</v>
      </c>
      <c r="AF120" s="12">
        <f>IF('Indicator Data'!W122="No data","x",ROUND(IF('Indicator Data'!W122&gt;AF$140,10,IF('Indicator Data'!W122&lt;AF$139,0,10-(AF$140-'Indicator Data'!W122)/(AF$140-AF$139)*10)),1))</f>
        <v>8.5</v>
      </c>
      <c r="AG120" s="52">
        <f>IF(AND(AE120="x",AF120="x"),"x",ROUND(AVERAGE(AF120,AE120),1))</f>
        <v>9.3000000000000007</v>
      </c>
      <c r="AH120" s="12">
        <f>IF('Indicator Data'!AP122="No data","x",ROUND(IF('Indicator Data'!AP122&gt;AH$140,10,IF('Indicator Data'!AP122&lt;AH$139,0,10-(AH$140-'Indicator Data'!AP122)/(AH$140-AH$139)*10)),1))</f>
        <v>10</v>
      </c>
      <c r="AI120" s="12">
        <f>IF('Indicator Data'!AQ122="No data","x",ROUND(IF('Indicator Data'!AQ122&gt;AI$140,10,IF('Indicator Data'!AQ122&lt;AI$139,0,10-(AI$140-'Indicator Data'!AQ122)/(AI$140-AI$139)*10)),1))</f>
        <v>3.5</v>
      </c>
      <c r="AJ120" s="52">
        <f>IF(AND(AH120="x",AI120="x"),"x",ROUND(AVERAGE(AH120,AI120),1))</f>
        <v>6.8</v>
      </c>
      <c r="AK120" s="35">
        <f>'Indicator Data'!AK122+'Indicator Data'!AJ122*0.5+'Indicator Data'!AI122*0.25</f>
        <v>0</v>
      </c>
      <c r="AL120" s="42">
        <f>AK120/'Indicator Data'!BB122</f>
        <v>0</v>
      </c>
      <c r="AM120" s="52">
        <f>IF(AL120="x","x",ROUND(IF(AL120&gt;AM$140,10,IF(AL120&lt;AM$139,0,10-(AM$140-AL120)/(AM$140-AM$139)*10)),1))</f>
        <v>0</v>
      </c>
      <c r="AN120" s="42" t="str">
        <f>IF('Indicator Data'!AL122="No data","x",'Indicator Data'!AL122/'Indicator Data'!BB122)</f>
        <v>x</v>
      </c>
      <c r="AO120" s="12" t="str">
        <f>IF(AN120="x","x",ROUND(IF(AN120&gt;AO$140,10,IF(AN120&lt;AO$139,0,10-(AO$140-AN120)/(AO$140-AO$139)*10)),1))</f>
        <v>x</v>
      </c>
      <c r="AP120" s="52" t="str">
        <f>AO120</f>
        <v>x</v>
      </c>
      <c r="AQ120" s="36">
        <f t="shared" si="36"/>
        <v>6</v>
      </c>
      <c r="AR120" s="55">
        <f>ROUND((10-GEOMEAN(((10-V120)/10*9+1),((10-AQ120)/10*9+1)))/9*10,1)</f>
        <v>3.6</v>
      </c>
      <c r="AU120" s="11">
        <v>4.8</v>
      </c>
    </row>
    <row r="121" spans="1:47" s="11" customFormat="1" x14ac:dyDescent="0.25">
      <c r="A121" s="11" t="s">
        <v>436</v>
      </c>
      <c r="B121" s="30" t="s">
        <v>4</v>
      </c>
      <c r="C121" s="30" t="s">
        <v>565</v>
      </c>
      <c r="D121" s="12">
        <f>ROUND(IF('Indicator Data'!O123="No data",IF((0.1284*LN('Indicator Data'!BA123)-0.4735)&gt;D$140,0,IF((0.1284*LN('Indicator Data'!BA123)-0.4735)&lt;D$139,10,(D$140-(0.1284*LN('Indicator Data'!BA123)-0.4735))/(D$140-D$139)*10)),IF('Indicator Data'!O123&gt;D$140,0,IF('Indicator Data'!O123&lt;D$139,10,(D$140-'Indicator Data'!O123)/(D$140-D$139)*10))),1)</f>
        <v>8.5</v>
      </c>
      <c r="E121" s="12">
        <f>IF('Indicator Data'!P123="No data","x",ROUND(IF('Indicator Data'!P123&gt;E$140,10,IF('Indicator Data'!P123&lt;E$139,0,10-(E$140-'Indicator Data'!P123)/(E$140-E$139)*10)),1))</f>
        <v>10</v>
      </c>
      <c r="F121" s="52">
        <f>IF(E121="x",D121,ROUND((10-GEOMEAN(((10-D121)/10*9+1),((10-E121)/10*9+1)))/9*10,1))</f>
        <v>9.4</v>
      </c>
      <c r="G121" s="12">
        <f>IF('Indicator Data'!AG123="No data","x",ROUND(IF('Indicator Data'!AG123&gt;G$140,10,IF('Indicator Data'!AG123&lt;G$139,0,10-(G$140-'Indicator Data'!AG123)/(G$140-G$139)*10)),1))</f>
        <v>9.3000000000000007</v>
      </c>
      <c r="H121" s="12">
        <f>IF('Indicator Data'!AH123="No data","x",ROUND(IF('Indicator Data'!AH123&gt;H$140,10,IF('Indicator Data'!AH123&lt;H$139,0,10-(H$140-'Indicator Data'!AH123)/(H$140-H$139)*10)),1))</f>
        <v>0</v>
      </c>
      <c r="I121" s="52">
        <f>IF(AND(G121="x",H121="x"),"x",ROUND(AVERAGE(G121,H121),1))</f>
        <v>4.7</v>
      </c>
      <c r="J121" s="35">
        <f>SUM('Indicator Data'!R123,SUM('Indicator Data'!S123:T123)*1000000)</f>
        <v>2094191518</v>
      </c>
      <c r="K121" s="35">
        <f>J121/'Indicator Data'!BD123</f>
        <v>142.40178272903222</v>
      </c>
      <c r="L121" s="12">
        <f>IF(K121="x","x",ROUND(IF(K121&gt;L$140,10,IF(K121&lt;L$139,0,10-(L$140-K121)/(L$140-L$139)*10)),1))</f>
        <v>2.8</v>
      </c>
      <c r="M121" s="12">
        <f>IF('Indicator Data'!U123="No data","x",ROUND(IF('Indicator Data'!U123&gt;M$140,10,IF('Indicator Data'!U123&lt;M$139,0,10-(M$140-'Indicator Data'!U123)/(M$140-M$139)*10)),1))</f>
        <v>3.8</v>
      </c>
      <c r="N121" s="125">
        <f>'Indicator Data'!Q123/'Indicator Data'!BD123*1000000</f>
        <v>0</v>
      </c>
      <c r="O121" s="12">
        <f>IF(N121="No data","x",ROUND(IF(N121&gt;O$140,10,IF(N121&lt;O$139,0,10-(O$140-N121)/(O$140-O$139)*10)),1))</f>
        <v>0</v>
      </c>
      <c r="P121" s="52">
        <f>ROUND(AVERAGE(L121,M121,O121),1)</f>
        <v>2.2000000000000002</v>
      </c>
      <c r="Q121" s="45">
        <f>ROUND(AVERAGE(F121,F121,I121,P121),1)</f>
        <v>6.4</v>
      </c>
      <c r="R121" s="35">
        <f>IF(AND('Indicator Data'!AM123="No data",'Indicator Data'!AN123="No data"),0,SUM('Indicator Data'!AM123:AO123))</f>
        <v>0</v>
      </c>
      <c r="S121" s="12">
        <f>ROUND(IF(R121=0,0,IF(LOG(R121)&gt;$S$140,10,IF(LOG(R121)&lt;S$139,0,10-(S$140-LOG(R121))/(S$140-S$139)*10))),1)</f>
        <v>0</v>
      </c>
      <c r="T121" s="41">
        <f>R121/'Indicator Data'!$BB123</f>
        <v>0</v>
      </c>
      <c r="U121" s="12">
        <f>IF(T121="x","x",ROUND(IF(T121&gt;$U$140,10,IF(T121&lt;$U$139,0,((T121*100)/0.0052)^(1/4.0545)/6.5*10)),1))</f>
        <v>0</v>
      </c>
      <c r="V121" s="13">
        <f>ROUND(AVERAGE(S121,U121),1)</f>
        <v>0</v>
      </c>
      <c r="W121" s="12">
        <f>IF('Indicator Data'!AB123="No data","x",ROUND(IF('Indicator Data'!AB123&gt;W$140,10,IF('Indicator Data'!AB123&lt;W$139,0,10-(W$140-'Indicator Data'!AB123)/(W$140-W$139)*10)),1))</f>
        <v>2.4</v>
      </c>
      <c r="X121" s="12">
        <f>IF('Indicator Data'!AA123="No data","x",ROUND(IF('Indicator Data'!AA123&gt;X$140,10,IF('Indicator Data'!AA123&lt;X$139,0,10-(X$140-'Indicator Data'!AA123)/(X$140-X$139)*10)),1))</f>
        <v>3.8</v>
      </c>
      <c r="Y121" s="12">
        <f>IF('Indicator Data'!AF123="No data","x",ROUND(IF('Indicator Data'!AF123&gt;Y$140,10,IF('Indicator Data'!AF123&lt;Y$139,0,10-(Y$140-'Indicator Data'!AF123)/(Y$140-Y$139)*10)),1))</f>
        <v>10</v>
      </c>
      <c r="Z121" s="129">
        <f>IF('Indicator Data'!AC123="No data","x",'Indicator Data'!AC123/'Indicator Data'!$BB123*100000)</f>
        <v>0</v>
      </c>
      <c r="AA121" s="127">
        <f>IF(Z121="x","x",ROUND(IF(Z121&lt;=AA$139,0,IF(Z121&gt;AA$140,10,10-(LOG(AA$140*100)-LOG(Z121*100))/(LOG(AA$140*100))*10)),1))</f>
        <v>0</v>
      </c>
      <c r="AB121" s="129">
        <f>IF('Indicator Data'!AD123="No data","x",'Indicator Data'!AD123/'Indicator Data'!$BB123*100000)</f>
        <v>0.83271157535706675</v>
      </c>
      <c r="AC121" s="127">
        <f>IF(AB121="x","x",ROUND(IF(AB121&lt;=AC$139,0,IF(AB121&gt;AC$140,10,10-(LOG(AC$140*100)-LOG(AB121*100))/(LOG(AC$140*100))*10)),1))</f>
        <v>6.4</v>
      </c>
      <c r="AD121" s="52">
        <f>IF(AND(W121="x",X121="x",Y121="x",AA121="x",AC121="x"),"x",ROUND(AVERAGE(W121,X121,Y121,AA121,AC121),1))</f>
        <v>4.5</v>
      </c>
      <c r="AE121" s="12">
        <f>IF('Indicator Data'!V123="No data","x",ROUND(IF('Indicator Data'!V123&gt;AE$140,10,IF('Indicator Data'!V123&lt;AE$139,0,10-(AE$140-'Indicator Data'!V123)/(AE$140-AE$139)*10)),1))</f>
        <v>9.5</v>
      </c>
      <c r="AF121" s="12">
        <f>IF('Indicator Data'!W123="No data","x",ROUND(IF('Indicator Data'!W123&gt;AF$140,10,IF('Indicator Data'!W123&lt;AF$139,0,10-(AF$140-'Indicator Data'!W123)/(AF$140-AF$139)*10)),1))</f>
        <v>5.5</v>
      </c>
      <c r="AG121" s="52">
        <f>IF(AND(AE121="x",AF121="x"),"x",ROUND(AVERAGE(AF121,AE121),1))</f>
        <v>7.5</v>
      </c>
      <c r="AH121" s="12">
        <f>IF('Indicator Data'!AP123="No data","x",ROUND(IF('Indicator Data'!AP123&gt;AH$140,10,IF('Indicator Data'!AP123&lt;AH$139,0,10-(AH$140-'Indicator Data'!AP123)/(AH$140-AH$139)*10)),1))</f>
        <v>8.9</v>
      </c>
      <c r="AI121" s="12">
        <f>IF('Indicator Data'!AQ123="No data","x",ROUND(IF('Indicator Data'!AQ123&gt;AI$140,10,IF('Indicator Data'!AQ123&lt;AI$139,0,10-(AI$140-'Indicator Data'!AQ123)/(AI$140-AI$139)*10)),1))</f>
        <v>3.5</v>
      </c>
      <c r="AJ121" s="52">
        <f>IF(AND(AH121="x",AI121="x"),"x",ROUND(AVERAGE(AH121,AI121),1))</f>
        <v>6.2</v>
      </c>
      <c r="AK121" s="35">
        <f>'Indicator Data'!AK123+'Indicator Data'!AJ123*0.5+'Indicator Data'!AI123*0.25</f>
        <v>0</v>
      </c>
      <c r="AL121" s="42">
        <f>AK121/'Indicator Data'!BB123</f>
        <v>0</v>
      </c>
      <c r="AM121" s="52">
        <f>IF(AL121="x","x",ROUND(IF(AL121&gt;AM$140,10,IF(AL121&lt;AM$139,0,10-(AM$140-AL121)/(AM$140-AM$139)*10)),1))</f>
        <v>0</v>
      </c>
      <c r="AN121" s="42">
        <f>IF('Indicator Data'!AL123="No data","x",'Indicator Data'!AL123/'Indicator Data'!BB123)</f>
        <v>9.9101154471328085E-2</v>
      </c>
      <c r="AO121" s="12">
        <f>IF(AN121="x","x",ROUND(IF(AN121&gt;AO$140,10,IF(AN121&lt;AO$139,0,10-(AO$140-AN121)/(AO$140-AO$139)*10)),1))</f>
        <v>5</v>
      </c>
      <c r="AP121" s="52">
        <f>AO121</f>
        <v>5</v>
      </c>
      <c r="AQ121" s="36">
        <f t="shared" si="36"/>
        <v>5.0999999999999996</v>
      </c>
      <c r="AR121" s="55">
        <f>ROUND((10-GEOMEAN(((10-V121)/10*9+1),((10-AQ121)/10*9+1)))/9*10,1)</f>
        <v>2.9</v>
      </c>
      <c r="AU121" s="11">
        <v>4.8</v>
      </c>
    </row>
    <row r="122" spans="1:47" s="11" customFormat="1" x14ac:dyDescent="0.25">
      <c r="A122" s="11" t="s">
        <v>437</v>
      </c>
      <c r="B122" s="30" t="s">
        <v>4</v>
      </c>
      <c r="C122" s="30" t="s">
        <v>566</v>
      </c>
      <c r="D122" s="12">
        <f>ROUND(IF('Indicator Data'!O124="No data",IF((0.1284*LN('Indicator Data'!BA124)-0.4735)&gt;D$140,0,IF((0.1284*LN('Indicator Data'!BA124)-0.4735)&lt;D$139,10,(D$140-(0.1284*LN('Indicator Data'!BA124)-0.4735))/(D$140-D$139)*10)),IF('Indicator Data'!O124&gt;D$140,0,IF('Indicator Data'!O124&lt;D$139,10,(D$140-'Indicator Data'!O124)/(D$140-D$139)*10))),1)</f>
        <v>8.5</v>
      </c>
      <c r="E122" s="12">
        <f>IF('Indicator Data'!P124="No data","x",ROUND(IF('Indicator Data'!P124&gt;E$140,10,IF('Indicator Data'!P124&lt;E$139,0,10-(E$140-'Indicator Data'!P124)/(E$140-E$139)*10)),1))</f>
        <v>10</v>
      </c>
      <c r="F122" s="52">
        <f t="shared" ref="F122:F137" si="38">IF(E122="x",D122,ROUND((10-GEOMEAN(((10-D122)/10*9+1),((10-E122)/10*9+1)))/9*10,1))</f>
        <v>9.4</v>
      </c>
      <c r="G122" s="12">
        <f>IF('Indicator Data'!AG124="No data","x",ROUND(IF('Indicator Data'!AG124&gt;G$140,10,IF('Indicator Data'!AG124&lt;G$139,0,10-(G$140-'Indicator Data'!AG124)/(G$140-G$139)*10)),1))</f>
        <v>9.3000000000000007</v>
      </c>
      <c r="H122" s="12">
        <f>IF('Indicator Data'!AH124="No data","x",ROUND(IF('Indicator Data'!AH124&gt;H$140,10,IF('Indicator Data'!AH124&lt;H$139,0,10-(H$140-'Indicator Data'!AH124)/(H$140-H$139)*10)),1))</f>
        <v>0</v>
      </c>
      <c r="I122" s="52">
        <f t="shared" ref="I122:I137" si="39">IF(AND(G122="x",H122="x"),"x",ROUND(AVERAGE(G122,H122),1))</f>
        <v>4.7</v>
      </c>
      <c r="J122" s="35">
        <f>SUM('Indicator Data'!R124,SUM('Indicator Data'!S124:T124)*1000000)</f>
        <v>2094191518</v>
      </c>
      <c r="K122" s="35">
        <f>J122/'Indicator Data'!BD124</f>
        <v>142.40178272903222</v>
      </c>
      <c r="L122" s="12">
        <f t="shared" ref="L122:L137" si="40">IF(K122="x","x",ROUND(IF(K122&gt;L$140,10,IF(K122&lt;L$139,0,10-(L$140-K122)/(L$140-L$139)*10)),1))</f>
        <v>2.8</v>
      </c>
      <c r="M122" s="12">
        <f>IF('Indicator Data'!U124="No data","x",ROUND(IF('Indicator Data'!U124&gt;M$140,10,IF('Indicator Data'!U124&lt;M$139,0,10-(M$140-'Indicator Data'!U124)/(M$140-M$139)*10)),1))</f>
        <v>3.8</v>
      </c>
      <c r="N122" s="125">
        <f>'Indicator Data'!Q124/'Indicator Data'!BD124*1000000</f>
        <v>0</v>
      </c>
      <c r="O122" s="12">
        <f t="shared" ref="O122:O137" si="41">IF(N122="No data","x",ROUND(IF(N122&gt;O$140,10,IF(N122&lt;O$139,0,10-(O$140-N122)/(O$140-O$139)*10)),1))</f>
        <v>0</v>
      </c>
      <c r="P122" s="52">
        <f t="shared" ref="P122:P137" si="42">ROUND(AVERAGE(L122,M122,O122),1)</f>
        <v>2.2000000000000002</v>
      </c>
      <c r="Q122" s="45">
        <f t="shared" ref="Q122:Q137" si="43">ROUND(AVERAGE(F122,F122,I122,P122),1)</f>
        <v>6.4</v>
      </c>
      <c r="R122" s="35">
        <f>IF(AND('Indicator Data'!AM124="No data",'Indicator Data'!AN124="No data"),0,SUM('Indicator Data'!AM124:AO124))</f>
        <v>0</v>
      </c>
      <c r="S122" s="12">
        <f t="shared" ref="S122:S137" si="44">ROUND(IF(R122=0,0,IF(LOG(R122)&gt;$S$140,10,IF(LOG(R122)&lt;S$139,0,10-(S$140-LOG(R122))/(S$140-S$139)*10))),1)</f>
        <v>0</v>
      </c>
      <c r="T122" s="41">
        <f>R122/'Indicator Data'!$BB124</f>
        <v>0</v>
      </c>
      <c r="U122" s="12">
        <f t="shared" ref="U122:U137" si="45">IF(T122="x","x",ROUND(IF(T122&gt;$U$140,10,IF(T122&lt;$U$139,0,((T122*100)/0.0052)^(1/4.0545)/6.5*10)),1))</f>
        <v>0</v>
      </c>
      <c r="V122" s="13">
        <f t="shared" ref="V122:V137" si="46">ROUND(AVERAGE(S122,U122),1)</f>
        <v>0</v>
      </c>
      <c r="W122" s="12">
        <f>IF('Indicator Data'!AB124="No data","x",ROUND(IF('Indicator Data'!AB124&gt;W$140,10,IF('Indicator Data'!AB124&lt;W$139,0,10-(W$140-'Indicator Data'!AB124)/(W$140-W$139)*10)),1))</f>
        <v>2.4</v>
      </c>
      <c r="X122" s="12">
        <f>IF('Indicator Data'!AA124="No data","x",ROUND(IF('Indicator Data'!AA124&gt;X$140,10,IF('Indicator Data'!AA124&lt;X$139,0,10-(X$140-'Indicator Data'!AA124)/(X$140-X$139)*10)),1))</f>
        <v>3.8</v>
      </c>
      <c r="Y122" s="12">
        <f>IF('Indicator Data'!AF124="No data","x",ROUND(IF('Indicator Data'!AF124&gt;Y$140,10,IF('Indicator Data'!AF124&lt;Y$139,0,10-(Y$140-'Indicator Data'!AF124)/(Y$140-Y$139)*10)),1))</f>
        <v>10</v>
      </c>
      <c r="Z122" s="129">
        <f>IF('Indicator Data'!AC124="No data","x",'Indicator Data'!AC124/'Indicator Data'!$BB124*100000)</f>
        <v>0</v>
      </c>
      <c r="AA122" s="127">
        <f t="shared" ref="AA122:AA137" si="47">IF(Z122="x","x",ROUND(IF(Z122&lt;=AA$139,0,IF(Z122&gt;AA$140,10,10-(LOG(AA$140*100)-LOG(Z122*100))/(LOG(AA$140*100))*10)),1))</f>
        <v>0</v>
      </c>
      <c r="AB122" s="129">
        <f>IF('Indicator Data'!AD124="No data","x",'Indicator Data'!AD124/'Indicator Data'!$BB124*100000)</f>
        <v>0.40377448387526599</v>
      </c>
      <c r="AC122" s="127">
        <f t="shared" ref="AC122:AC137" si="48">IF(AB122="x","x",ROUND(IF(AB122&lt;=AC$139,0,IF(AB122&gt;AC$140,10,10-(LOG(AC$140*100)-LOG(AB122*100))/(LOG(AC$140*100))*10)),1))</f>
        <v>5.4</v>
      </c>
      <c r="AD122" s="52">
        <f t="shared" ref="AD122:AD137" si="49">IF(AND(W122="x",X122="x",Y122="x",AA122="x",AC122="x"),"x",ROUND(AVERAGE(W122,X122,Y122,AA122,AC122),1))</f>
        <v>4.3</v>
      </c>
      <c r="AE122" s="12">
        <f>IF('Indicator Data'!V124="No data","x",ROUND(IF('Indicator Data'!V124&gt;AE$140,10,IF('Indicator Data'!V124&lt;AE$139,0,10-(AE$140-'Indicator Data'!V124)/(AE$140-AE$139)*10)),1))</f>
        <v>4.8</v>
      </c>
      <c r="AF122" s="12">
        <f>IF('Indicator Data'!W124="No data","x",ROUND(IF('Indicator Data'!W124&gt;AF$140,10,IF('Indicator Data'!W124&lt;AF$139,0,10-(AF$140-'Indicator Data'!W124)/(AF$140-AF$139)*10)),1))</f>
        <v>3.9</v>
      </c>
      <c r="AG122" s="52">
        <f t="shared" ref="AG122:AG137" si="50">IF(AND(AE122="x",AF122="x"),"x",ROUND(AVERAGE(AF122,AE122),1))</f>
        <v>4.4000000000000004</v>
      </c>
      <c r="AH122" s="12">
        <f>IF('Indicator Data'!AP124="No data","x",ROUND(IF('Indicator Data'!AP124&gt;AH$140,10,IF('Indicator Data'!AP124&lt;AH$139,0,10-(AH$140-'Indicator Data'!AP124)/(AH$140-AH$139)*10)),1))</f>
        <v>6.5</v>
      </c>
      <c r="AI122" s="12">
        <f>IF('Indicator Data'!AQ124="No data","x",ROUND(IF('Indicator Data'!AQ124&gt;AI$140,10,IF('Indicator Data'!AQ124&lt;AI$139,0,10-(AI$140-'Indicator Data'!AQ124)/(AI$140-AI$139)*10)),1))</f>
        <v>3.5</v>
      </c>
      <c r="AJ122" s="52">
        <f t="shared" ref="AJ122:AJ137" si="51">IF(AND(AH122="x",AI122="x"),"x",ROUND(AVERAGE(AH122,AI122),1))</f>
        <v>5</v>
      </c>
      <c r="AK122" s="35">
        <f>'Indicator Data'!AK124+'Indicator Data'!AJ124*0.5+'Indicator Data'!AI124*0.25</f>
        <v>0</v>
      </c>
      <c r="AL122" s="42">
        <f>AK122/'Indicator Data'!BB124</f>
        <v>0</v>
      </c>
      <c r="AM122" s="52">
        <f t="shared" ref="AM122:AM137" si="52">IF(AL122="x","x",ROUND(IF(AL122&gt;AM$140,10,IF(AL122&lt;AM$139,0,10-(AM$140-AL122)/(AM$140-AM$139)*10)),1))</f>
        <v>0</v>
      </c>
      <c r="AN122" s="42">
        <f>IF('Indicator Data'!AL124="No data","x",'Indicator Data'!AL124/'Indicator Data'!BB124)</f>
        <v>2.8406934692169063E-2</v>
      </c>
      <c r="AO122" s="12">
        <f t="shared" ref="AO122:AO137" si="53">IF(AN122="x","x",ROUND(IF(AN122&gt;AO$140,10,IF(AN122&lt;AO$139,0,10-(AO$140-AN122)/(AO$140-AO$139)*10)),1))</f>
        <v>1.4</v>
      </c>
      <c r="AP122" s="52">
        <f t="shared" ref="AP122:AP137" si="54">AO122</f>
        <v>1.4</v>
      </c>
      <c r="AQ122" s="36">
        <f t="shared" si="36"/>
        <v>3.2</v>
      </c>
      <c r="AR122" s="55">
        <f t="shared" ref="AR122:AR137" si="55">ROUND((10-GEOMEAN(((10-V122)/10*9+1),((10-AQ122)/10*9+1)))/9*10,1)</f>
        <v>1.7</v>
      </c>
      <c r="AU122" s="11">
        <v>6.1</v>
      </c>
    </row>
    <row r="123" spans="1:47" s="11" customFormat="1" x14ac:dyDescent="0.25">
      <c r="A123" s="11" t="s">
        <v>438</v>
      </c>
      <c r="B123" s="30" t="s">
        <v>4</v>
      </c>
      <c r="C123" s="30" t="s">
        <v>567</v>
      </c>
      <c r="D123" s="12">
        <f>ROUND(IF('Indicator Data'!O125="No data",IF((0.1284*LN('Indicator Data'!BA125)-0.4735)&gt;D$140,0,IF((0.1284*LN('Indicator Data'!BA125)-0.4735)&lt;D$139,10,(D$140-(0.1284*LN('Indicator Data'!BA125)-0.4735))/(D$140-D$139)*10)),IF('Indicator Data'!O125&gt;D$140,0,IF('Indicator Data'!O125&lt;D$139,10,(D$140-'Indicator Data'!O125)/(D$140-D$139)*10))),1)</f>
        <v>8.5</v>
      </c>
      <c r="E123" s="12">
        <f>IF('Indicator Data'!P125="No data","x",ROUND(IF('Indicator Data'!P125&gt;E$140,10,IF('Indicator Data'!P125&lt;E$139,0,10-(E$140-'Indicator Data'!P125)/(E$140-E$139)*10)),1))</f>
        <v>10</v>
      </c>
      <c r="F123" s="52">
        <f t="shared" si="38"/>
        <v>9.4</v>
      </c>
      <c r="G123" s="12">
        <f>IF('Indicator Data'!AG125="No data","x",ROUND(IF('Indicator Data'!AG125&gt;G$140,10,IF('Indicator Data'!AG125&lt;G$139,0,10-(G$140-'Indicator Data'!AG125)/(G$140-G$139)*10)),1))</f>
        <v>9.3000000000000007</v>
      </c>
      <c r="H123" s="12">
        <f>IF('Indicator Data'!AH125="No data","x",ROUND(IF('Indicator Data'!AH125&gt;H$140,10,IF('Indicator Data'!AH125&lt;H$139,0,10-(H$140-'Indicator Data'!AH125)/(H$140-H$139)*10)),1))</f>
        <v>0</v>
      </c>
      <c r="I123" s="52">
        <f t="shared" si="39"/>
        <v>4.7</v>
      </c>
      <c r="J123" s="35">
        <f>SUM('Indicator Data'!R125,SUM('Indicator Data'!S125:T125)*1000000)</f>
        <v>2094191518</v>
      </c>
      <c r="K123" s="35">
        <f>J123/'Indicator Data'!BD125</f>
        <v>142.40178272903222</v>
      </c>
      <c r="L123" s="12">
        <f t="shared" si="40"/>
        <v>2.8</v>
      </c>
      <c r="M123" s="12">
        <f>IF('Indicator Data'!U125="No data","x",ROUND(IF('Indicator Data'!U125&gt;M$140,10,IF('Indicator Data'!U125&lt;M$139,0,10-(M$140-'Indicator Data'!U125)/(M$140-M$139)*10)),1))</f>
        <v>3.8</v>
      </c>
      <c r="N123" s="125">
        <f>'Indicator Data'!Q125/'Indicator Data'!BD125*1000000</f>
        <v>0</v>
      </c>
      <c r="O123" s="12">
        <f t="shared" si="41"/>
        <v>0</v>
      </c>
      <c r="P123" s="52">
        <f t="shared" si="42"/>
        <v>2.2000000000000002</v>
      </c>
      <c r="Q123" s="45">
        <f t="shared" si="43"/>
        <v>6.4</v>
      </c>
      <c r="R123" s="35">
        <f>IF(AND('Indicator Data'!AM125="No data",'Indicator Data'!AN125="No data"),0,SUM('Indicator Data'!AM125:AO125))</f>
        <v>0</v>
      </c>
      <c r="S123" s="12">
        <f t="shared" si="44"/>
        <v>0</v>
      </c>
      <c r="T123" s="41">
        <f>R123/'Indicator Data'!$BB125</f>
        <v>0</v>
      </c>
      <c r="U123" s="12">
        <f t="shared" si="45"/>
        <v>0</v>
      </c>
      <c r="V123" s="13">
        <f t="shared" si="46"/>
        <v>0</v>
      </c>
      <c r="W123" s="12">
        <f>IF('Indicator Data'!AB125="No data","x",ROUND(IF('Indicator Data'!AB125&gt;W$140,10,IF('Indicator Data'!AB125&lt;W$139,0,10-(W$140-'Indicator Data'!AB125)/(W$140-W$139)*10)),1))</f>
        <v>1.4</v>
      </c>
      <c r="X123" s="12">
        <f>IF('Indicator Data'!AA125="No data","x",ROUND(IF('Indicator Data'!AA125&gt;X$140,10,IF('Indicator Data'!AA125&lt;X$139,0,10-(X$140-'Indicator Data'!AA125)/(X$140-X$139)*10)),1))</f>
        <v>3.8</v>
      </c>
      <c r="Y123" s="12">
        <f>IF('Indicator Data'!AF125="No data","x",ROUND(IF('Indicator Data'!AF125&gt;Y$140,10,IF('Indicator Data'!AF125&lt;Y$139,0,10-(Y$140-'Indicator Data'!AF125)/(Y$140-Y$139)*10)),1))</f>
        <v>10</v>
      </c>
      <c r="Z123" s="129">
        <f>IF('Indicator Data'!AC125="No data","x",'Indicator Data'!AC125/'Indicator Data'!$BB125*100000)</f>
        <v>0</v>
      </c>
      <c r="AA123" s="127">
        <f t="shared" si="47"/>
        <v>0</v>
      </c>
      <c r="AB123" s="129">
        <f>IF('Indicator Data'!AD125="No data","x",'Indicator Data'!AD125/'Indicator Data'!$BB125*100000)</f>
        <v>0</v>
      </c>
      <c r="AC123" s="127">
        <f t="shared" si="48"/>
        <v>0</v>
      </c>
      <c r="AD123" s="52">
        <f t="shared" si="49"/>
        <v>3</v>
      </c>
      <c r="AE123" s="12">
        <f>IF('Indicator Data'!V125="No data","x",ROUND(IF('Indicator Data'!V125&gt;AE$140,10,IF('Indicator Data'!V125&lt;AE$139,0,10-(AE$140-'Indicator Data'!V125)/(AE$140-AE$139)*10)),1))</f>
        <v>1</v>
      </c>
      <c r="AF123" s="12">
        <f>IF('Indicator Data'!W125="No data","x",ROUND(IF('Indicator Data'!W125&gt;AF$140,10,IF('Indicator Data'!W125&lt;AF$139,0,10-(AF$140-'Indicator Data'!W125)/(AF$140-AF$139)*10)),1))</f>
        <v>7.3</v>
      </c>
      <c r="AG123" s="52">
        <f t="shared" si="50"/>
        <v>4.2</v>
      </c>
      <c r="AH123" s="12">
        <f>IF('Indicator Data'!AP125="No data","x",ROUND(IF('Indicator Data'!AP125&gt;AH$140,10,IF('Indicator Data'!AP125&lt;AH$139,0,10-(AH$140-'Indicator Data'!AP125)/(AH$140-AH$139)*10)),1))</f>
        <v>9.9</v>
      </c>
      <c r="AI123" s="12">
        <f>IF('Indicator Data'!AQ125="No data","x",ROUND(IF('Indicator Data'!AQ125&gt;AI$140,10,IF('Indicator Data'!AQ125&lt;AI$139,0,10-(AI$140-'Indicator Data'!AQ125)/(AI$140-AI$139)*10)),1))</f>
        <v>3.5</v>
      </c>
      <c r="AJ123" s="52">
        <f t="shared" si="51"/>
        <v>6.7</v>
      </c>
      <c r="AK123" s="35">
        <f>'Indicator Data'!AK125+'Indicator Data'!AJ125*0.5+'Indicator Data'!AI125*0.25</f>
        <v>0</v>
      </c>
      <c r="AL123" s="42">
        <f>AK123/'Indicator Data'!BB125</f>
        <v>0</v>
      </c>
      <c r="AM123" s="52">
        <f t="shared" si="52"/>
        <v>0</v>
      </c>
      <c r="AN123" s="42">
        <f>IF('Indicator Data'!AL125="No data","x",'Indicator Data'!AL125/'Indicator Data'!BB125)</f>
        <v>0.20542169642140201</v>
      </c>
      <c r="AO123" s="12">
        <f t="shared" si="53"/>
        <v>10</v>
      </c>
      <c r="AP123" s="52">
        <f t="shared" si="54"/>
        <v>10</v>
      </c>
      <c r="AQ123" s="36">
        <f t="shared" si="36"/>
        <v>6.1</v>
      </c>
      <c r="AR123" s="55">
        <f t="shared" si="55"/>
        <v>3.6</v>
      </c>
      <c r="AU123" s="11">
        <v>7.6</v>
      </c>
    </row>
    <row r="124" spans="1:47" s="11" customFormat="1" x14ac:dyDescent="0.25">
      <c r="A124" s="11" t="s">
        <v>439</v>
      </c>
      <c r="B124" s="30" t="s">
        <v>4</v>
      </c>
      <c r="C124" s="30" t="s">
        <v>568</v>
      </c>
      <c r="D124" s="12">
        <f>ROUND(IF('Indicator Data'!O126="No data",IF((0.1284*LN('Indicator Data'!BA126)-0.4735)&gt;D$140,0,IF((0.1284*LN('Indicator Data'!BA126)-0.4735)&lt;D$139,10,(D$140-(0.1284*LN('Indicator Data'!BA126)-0.4735))/(D$140-D$139)*10)),IF('Indicator Data'!O126&gt;D$140,0,IF('Indicator Data'!O126&lt;D$139,10,(D$140-'Indicator Data'!O126)/(D$140-D$139)*10))),1)</f>
        <v>8.5</v>
      </c>
      <c r="E124" s="12">
        <f>IF('Indicator Data'!P126="No data","x",ROUND(IF('Indicator Data'!P126&gt;E$140,10,IF('Indicator Data'!P126&lt;E$139,0,10-(E$140-'Indicator Data'!P126)/(E$140-E$139)*10)),1))</f>
        <v>10</v>
      </c>
      <c r="F124" s="52">
        <f t="shared" si="38"/>
        <v>9.4</v>
      </c>
      <c r="G124" s="12">
        <f>IF('Indicator Data'!AG126="No data","x",ROUND(IF('Indicator Data'!AG126&gt;G$140,10,IF('Indicator Data'!AG126&lt;G$139,0,10-(G$140-'Indicator Data'!AG126)/(G$140-G$139)*10)),1))</f>
        <v>9.3000000000000007</v>
      </c>
      <c r="H124" s="12">
        <f>IF('Indicator Data'!AH126="No data","x",ROUND(IF('Indicator Data'!AH126&gt;H$140,10,IF('Indicator Data'!AH126&lt;H$139,0,10-(H$140-'Indicator Data'!AH126)/(H$140-H$139)*10)),1))</f>
        <v>0</v>
      </c>
      <c r="I124" s="52">
        <f t="shared" si="39"/>
        <v>4.7</v>
      </c>
      <c r="J124" s="35">
        <f>SUM('Indicator Data'!R126,SUM('Indicator Data'!S126:T126)*1000000)</f>
        <v>2094191518</v>
      </c>
      <c r="K124" s="35">
        <f>J124/'Indicator Data'!BD126</f>
        <v>142.40178272903222</v>
      </c>
      <c r="L124" s="12">
        <f t="shared" si="40"/>
        <v>2.8</v>
      </c>
      <c r="M124" s="12">
        <f>IF('Indicator Data'!U126="No data","x",ROUND(IF('Indicator Data'!U126&gt;M$140,10,IF('Indicator Data'!U126&lt;M$139,0,10-(M$140-'Indicator Data'!U126)/(M$140-M$139)*10)),1))</f>
        <v>3.8</v>
      </c>
      <c r="N124" s="125">
        <f>'Indicator Data'!Q126/'Indicator Data'!BD126*1000000</f>
        <v>0</v>
      </c>
      <c r="O124" s="12">
        <f t="shared" si="41"/>
        <v>0</v>
      </c>
      <c r="P124" s="52">
        <f t="shared" si="42"/>
        <v>2.2000000000000002</v>
      </c>
      <c r="Q124" s="45">
        <f t="shared" si="43"/>
        <v>6.4</v>
      </c>
      <c r="R124" s="35">
        <f>IF(AND('Indicator Data'!AM126="No data",'Indicator Data'!AN126="No data"),0,SUM('Indicator Data'!AM126:AO126))</f>
        <v>126755</v>
      </c>
      <c r="S124" s="12">
        <f t="shared" si="44"/>
        <v>7</v>
      </c>
      <c r="T124" s="41">
        <f>R124/'Indicator Data'!$BB126</f>
        <v>0.22010814828192179</v>
      </c>
      <c r="U124" s="12">
        <f t="shared" si="45"/>
        <v>10</v>
      </c>
      <c r="V124" s="13">
        <f t="shared" si="46"/>
        <v>8.5</v>
      </c>
      <c r="W124" s="12">
        <f>IF('Indicator Data'!AB126="No data","x",ROUND(IF('Indicator Data'!AB126&gt;W$140,10,IF('Indicator Data'!AB126&lt;W$139,0,10-(W$140-'Indicator Data'!AB126)/(W$140-W$139)*10)),1))</f>
        <v>4.2</v>
      </c>
      <c r="X124" s="12">
        <f>IF('Indicator Data'!AA126="No data","x",ROUND(IF('Indicator Data'!AA126&gt;X$140,10,IF('Indicator Data'!AA126&lt;X$139,0,10-(X$140-'Indicator Data'!AA126)/(X$140-X$139)*10)),1))</f>
        <v>3.8</v>
      </c>
      <c r="Y124" s="12">
        <f>IF('Indicator Data'!AF126="No data","x",ROUND(IF('Indicator Data'!AF126&gt;Y$140,10,IF('Indicator Data'!AF126&lt;Y$139,0,10-(Y$140-'Indicator Data'!AF126)/(Y$140-Y$139)*10)),1))</f>
        <v>10</v>
      </c>
      <c r="Z124" s="129">
        <f>IF('Indicator Data'!AC126="No data","x",'Indicator Data'!AC126/'Indicator Data'!$BB126*100000)</f>
        <v>0</v>
      </c>
      <c r="AA124" s="127">
        <f t="shared" si="47"/>
        <v>0</v>
      </c>
      <c r="AB124" s="129">
        <f>IF('Indicator Data'!AD126="No data","x",'Indicator Data'!AD126/'Indicator Data'!$BB126*100000)</f>
        <v>0.52094548131889507</v>
      </c>
      <c r="AC124" s="127">
        <f t="shared" si="48"/>
        <v>5.7</v>
      </c>
      <c r="AD124" s="52">
        <f t="shared" si="49"/>
        <v>4.7</v>
      </c>
      <c r="AE124" s="12">
        <f>IF('Indicator Data'!V126="No data","x",ROUND(IF('Indicator Data'!V126&gt;AE$140,10,IF('Indicator Data'!V126&lt;AE$139,0,10-(AE$140-'Indicator Data'!V126)/(AE$140-AE$139)*10)),1))</f>
        <v>2.1</v>
      </c>
      <c r="AF124" s="12">
        <f>IF('Indicator Data'!W126="No data","x",ROUND(IF('Indicator Data'!W126&gt;AF$140,10,IF('Indicator Data'!W126&lt;AF$139,0,10-(AF$140-'Indicator Data'!W126)/(AF$140-AF$139)*10)),1))</f>
        <v>6.5</v>
      </c>
      <c r="AG124" s="52">
        <f t="shared" si="50"/>
        <v>4.3</v>
      </c>
      <c r="AH124" s="12">
        <f>IF('Indicator Data'!AP126="No data","x",ROUND(IF('Indicator Data'!AP126&gt;AH$140,10,IF('Indicator Data'!AP126&lt;AH$139,0,10-(AH$140-'Indicator Data'!AP126)/(AH$140-AH$139)*10)),1))</f>
        <v>7.2</v>
      </c>
      <c r="AI124" s="12">
        <f>IF('Indicator Data'!AQ126="No data","x",ROUND(IF('Indicator Data'!AQ126&gt;AI$140,10,IF('Indicator Data'!AQ126&lt;AI$139,0,10-(AI$140-'Indicator Data'!AQ126)/(AI$140-AI$139)*10)),1))</f>
        <v>3.5</v>
      </c>
      <c r="AJ124" s="52">
        <f t="shared" si="51"/>
        <v>5.4</v>
      </c>
      <c r="AK124" s="35">
        <f>'Indicator Data'!AK126+'Indicator Data'!AJ126*0.5+'Indicator Data'!AI126*0.25</f>
        <v>0</v>
      </c>
      <c r="AL124" s="42">
        <f>AK124/'Indicator Data'!BB126</f>
        <v>0</v>
      </c>
      <c r="AM124" s="52">
        <f t="shared" si="52"/>
        <v>0</v>
      </c>
      <c r="AN124" s="42">
        <f>IF('Indicator Data'!AL126="No data","x",'Indicator Data'!AL126/'Indicator Data'!BB126)</f>
        <v>0.21406470884905768</v>
      </c>
      <c r="AO124" s="12">
        <f t="shared" si="53"/>
        <v>10</v>
      </c>
      <c r="AP124" s="52">
        <f t="shared" si="54"/>
        <v>10</v>
      </c>
      <c r="AQ124" s="36">
        <f t="shared" si="36"/>
        <v>6.1</v>
      </c>
      <c r="AR124" s="55">
        <f t="shared" si="55"/>
        <v>7.5</v>
      </c>
      <c r="AU124" s="11">
        <v>7.8</v>
      </c>
    </row>
    <row r="125" spans="1:47" s="11" customFormat="1" x14ac:dyDescent="0.25">
      <c r="A125" s="11" t="s">
        <v>440</v>
      </c>
      <c r="B125" s="30" t="s">
        <v>4</v>
      </c>
      <c r="C125" s="30" t="s">
        <v>569</v>
      </c>
      <c r="D125" s="12">
        <f>ROUND(IF('Indicator Data'!O127="No data",IF((0.1284*LN('Indicator Data'!BA127)-0.4735)&gt;D$140,0,IF((0.1284*LN('Indicator Data'!BA127)-0.4735)&lt;D$139,10,(D$140-(0.1284*LN('Indicator Data'!BA127)-0.4735))/(D$140-D$139)*10)),IF('Indicator Data'!O127&gt;D$140,0,IF('Indicator Data'!O127&lt;D$139,10,(D$140-'Indicator Data'!O127)/(D$140-D$139)*10))),1)</f>
        <v>8.5</v>
      </c>
      <c r="E125" s="12">
        <f>IF('Indicator Data'!P127="No data","x",ROUND(IF('Indicator Data'!P127&gt;E$140,10,IF('Indicator Data'!P127&lt;E$139,0,10-(E$140-'Indicator Data'!P127)/(E$140-E$139)*10)),1))</f>
        <v>8.6999999999999993</v>
      </c>
      <c r="F125" s="52">
        <f t="shared" si="38"/>
        <v>8.6</v>
      </c>
      <c r="G125" s="12">
        <f>IF('Indicator Data'!AG127="No data","x",ROUND(IF('Indicator Data'!AG127&gt;G$140,10,IF('Indicator Data'!AG127&lt;G$139,0,10-(G$140-'Indicator Data'!AG127)/(G$140-G$139)*10)),1))</f>
        <v>9.3000000000000007</v>
      </c>
      <c r="H125" s="12">
        <f>IF('Indicator Data'!AH127="No data","x",ROUND(IF('Indicator Data'!AH127&gt;H$140,10,IF('Indicator Data'!AH127&lt;H$139,0,10-(H$140-'Indicator Data'!AH127)/(H$140-H$139)*10)),1))</f>
        <v>6.3</v>
      </c>
      <c r="I125" s="52">
        <f t="shared" si="39"/>
        <v>7.8</v>
      </c>
      <c r="J125" s="35">
        <f>SUM('Indicator Data'!R127,SUM('Indicator Data'!S127:T127)*1000000)</f>
        <v>2094191518</v>
      </c>
      <c r="K125" s="35">
        <f>J125/'Indicator Data'!BD127</f>
        <v>142.40178272903222</v>
      </c>
      <c r="L125" s="12">
        <f t="shared" si="40"/>
        <v>2.8</v>
      </c>
      <c r="M125" s="12">
        <f>IF('Indicator Data'!U127="No data","x",ROUND(IF('Indicator Data'!U127&gt;M$140,10,IF('Indicator Data'!U127&lt;M$139,0,10-(M$140-'Indicator Data'!U127)/(M$140-M$139)*10)),1))</f>
        <v>3.8</v>
      </c>
      <c r="N125" s="125">
        <f>'Indicator Data'!Q127/'Indicator Data'!BD127*1000000</f>
        <v>0</v>
      </c>
      <c r="O125" s="12">
        <f t="shared" si="41"/>
        <v>0</v>
      </c>
      <c r="P125" s="52">
        <f t="shared" si="42"/>
        <v>2.2000000000000002</v>
      </c>
      <c r="Q125" s="45">
        <f t="shared" si="43"/>
        <v>6.8</v>
      </c>
      <c r="R125" s="35">
        <f>IF(AND('Indicator Data'!AM127="No data",'Indicator Data'!AN127="No data"),0,SUM('Indicator Data'!AM127:AO127))</f>
        <v>1528</v>
      </c>
      <c r="S125" s="12">
        <f t="shared" si="44"/>
        <v>0.6</v>
      </c>
      <c r="T125" s="41">
        <f>R125/'Indicator Data'!$BB127</f>
        <v>1.6469918685165863E-3</v>
      </c>
      <c r="U125" s="12">
        <f t="shared" si="45"/>
        <v>3.6</v>
      </c>
      <c r="V125" s="13">
        <f t="shared" si="46"/>
        <v>2.1</v>
      </c>
      <c r="W125" s="12">
        <f>IF('Indicator Data'!AB127="No data","x",ROUND(IF('Indicator Data'!AB127&gt;W$140,10,IF('Indicator Data'!AB127&lt;W$139,0,10-(W$140-'Indicator Data'!AB127)/(W$140-W$139)*10)),1))</f>
        <v>5.4</v>
      </c>
      <c r="X125" s="12">
        <f>IF('Indicator Data'!AA127="No data","x",ROUND(IF('Indicator Data'!AA127&gt;X$140,10,IF('Indicator Data'!AA127&lt;X$139,0,10-(X$140-'Indicator Data'!AA127)/(X$140-X$139)*10)),1))</f>
        <v>3.8</v>
      </c>
      <c r="Y125" s="12">
        <f>IF('Indicator Data'!AF127="No data","x",ROUND(IF('Indicator Data'!AF127&gt;Y$140,10,IF('Indicator Data'!AF127&lt;Y$139,0,10-(Y$140-'Indicator Data'!AF127)/(Y$140-Y$139)*10)),1))</f>
        <v>10</v>
      </c>
      <c r="Z125" s="129">
        <f>IF('Indicator Data'!AC127="No data","x",'Indicator Data'!AC127/'Indicator Data'!$BB127*100000)</f>
        <v>0</v>
      </c>
      <c r="AA125" s="127">
        <f t="shared" si="47"/>
        <v>0</v>
      </c>
      <c r="AB125" s="129">
        <f>IF('Indicator Data'!AD127="No data","x",'Indicator Data'!AD127/'Indicator Data'!$BB127*100000)</f>
        <v>0</v>
      </c>
      <c r="AC125" s="127">
        <f t="shared" si="48"/>
        <v>0</v>
      </c>
      <c r="AD125" s="52">
        <f t="shared" si="49"/>
        <v>3.8</v>
      </c>
      <c r="AE125" s="12">
        <f>IF('Indicator Data'!V127="No data","x",ROUND(IF('Indicator Data'!V127&gt;AE$140,10,IF('Indicator Data'!V127&lt;AE$139,0,10-(AE$140-'Indicator Data'!V127)/(AE$140-AE$139)*10)),1))</f>
        <v>10</v>
      </c>
      <c r="AF125" s="12">
        <f>IF('Indicator Data'!W127="No data","x",ROUND(IF('Indicator Data'!W127&gt;AF$140,10,IF('Indicator Data'!W127&lt;AF$139,0,10-(AF$140-'Indicator Data'!W127)/(AF$140-AF$139)*10)),1))</f>
        <v>2.4</v>
      </c>
      <c r="AG125" s="52">
        <f t="shared" si="50"/>
        <v>6.2</v>
      </c>
      <c r="AH125" s="12">
        <f>IF('Indicator Data'!AP127="No data","x",ROUND(IF('Indicator Data'!AP127&gt;AH$140,10,IF('Indicator Data'!AP127&lt;AH$139,0,10-(AH$140-'Indicator Data'!AP127)/(AH$140-AH$139)*10)),1))</f>
        <v>0</v>
      </c>
      <c r="AI125" s="12">
        <f>IF('Indicator Data'!AQ127="No data","x",ROUND(IF('Indicator Data'!AQ127&gt;AI$140,10,IF('Indicator Data'!AQ127&lt;AI$139,0,10-(AI$140-'Indicator Data'!AQ127)/(AI$140-AI$139)*10)),1))</f>
        <v>3.5</v>
      </c>
      <c r="AJ125" s="52">
        <f t="shared" si="51"/>
        <v>1.8</v>
      </c>
      <c r="AK125" s="35">
        <f>'Indicator Data'!AK127+'Indicator Data'!AJ127*0.5+'Indicator Data'!AI127*0.25</f>
        <v>0</v>
      </c>
      <c r="AL125" s="42">
        <f>AK125/'Indicator Data'!BB127</f>
        <v>0</v>
      </c>
      <c r="AM125" s="52">
        <f t="shared" si="52"/>
        <v>0</v>
      </c>
      <c r="AN125" s="42">
        <f>IF('Indicator Data'!AL127="No data","x",'Indicator Data'!AL127/'Indicator Data'!BB127)</f>
        <v>0</v>
      </c>
      <c r="AO125" s="12">
        <f t="shared" si="53"/>
        <v>0</v>
      </c>
      <c r="AP125" s="52">
        <f t="shared" si="54"/>
        <v>0</v>
      </c>
      <c r="AQ125" s="36">
        <f t="shared" si="36"/>
        <v>2.7</v>
      </c>
      <c r="AR125" s="55">
        <f t="shared" si="55"/>
        <v>2.4</v>
      </c>
      <c r="AU125" s="11">
        <v>3.1</v>
      </c>
    </row>
    <row r="126" spans="1:47" s="11" customFormat="1" x14ac:dyDescent="0.25">
      <c r="A126" s="11" t="s">
        <v>441</v>
      </c>
      <c r="B126" s="30" t="s">
        <v>4</v>
      </c>
      <c r="C126" s="30" t="s">
        <v>570</v>
      </c>
      <c r="D126" s="12">
        <f>ROUND(IF('Indicator Data'!O128="No data",IF((0.1284*LN('Indicator Data'!BA128)-0.4735)&gt;D$140,0,IF((0.1284*LN('Indicator Data'!BA128)-0.4735)&lt;D$139,10,(D$140-(0.1284*LN('Indicator Data'!BA128)-0.4735))/(D$140-D$139)*10)),IF('Indicator Data'!O128&gt;D$140,0,IF('Indicator Data'!O128&lt;D$139,10,(D$140-'Indicator Data'!O128)/(D$140-D$139)*10))),1)</f>
        <v>8.5</v>
      </c>
      <c r="E126" s="12">
        <f>IF('Indicator Data'!P128="No data","x",ROUND(IF('Indicator Data'!P128&gt;E$140,10,IF('Indicator Data'!P128&lt;E$139,0,10-(E$140-'Indicator Data'!P128)/(E$140-E$139)*10)),1))</f>
        <v>10</v>
      </c>
      <c r="F126" s="52">
        <f t="shared" si="38"/>
        <v>9.4</v>
      </c>
      <c r="G126" s="12">
        <f>IF('Indicator Data'!AG128="No data","x",ROUND(IF('Indicator Data'!AG128&gt;G$140,10,IF('Indicator Data'!AG128&lt;G$139,0,10-(G$140-'Indicator Data'!AG128)/(G$140-G$139)*10)),1))</f>
        <v>9.3000000000000007</v>
      </c>
      <c r="H126" s="12">
        <f>IF('Indicator Data'!AH128="No data","x",ROUND(IF('Indicator Data'!AH128&gt;H$140,10,IF('Indicator Data'!AH128&lt;H$139,0,10-(H$140-'Indicator Data'!AH128)/(H$140-H$139)*10)),1))</f>
        <v>0.8</v>
      </c>
      <c r="I126" s="52">
        <f t="shared" si="39"/>
        <v>5.0999999999999996</v>
      </c>
      <c r="J126" s="35">
        <f>SUM('Indicator Data'!R128,SUM('Indicator Data'!S128:T128)*1000000)</f>
        <v>2094191518</v>
      </c>
      <c r="K126" s="35">
        <f>J126/'Indicator Data'!BD128</f>
        <v>142.40178272903222</v>
      </c>
      <c r="L126" s="12">
        <f t="shared" si="40"/>
        <v>2.8</v>
      </c>
      <c r="M126" s="12">
        <f>IF('Indicator Data'!U128="No data","x",ROUND(IF('Indicator Data'!U128&gt;M$140,10,IF('Indicator Data'!U128&lt;M$139,0,10-(M$140-'Indicator Data'!U128)/(M$140-M$139)*10)),1))</f>
        <v>3.8</v>
      </c>
      <c r="N126" s="125">
        <f>'Indicator Data'!Q128/'Indicator Data'!BD128*1000000</f>
        <v>0</v>
      </c>
      <c r="O126" s="12">
        <f t="shared" si="41"/>
        <v>0</v>
      </c>
      <c r="P126" s="52">
        <f t="shared" si="42"/>
        <v>2.2000000000000002</v>
      </c>
      <c r="Q126" s="45">
        <f t="shared" si="43"/>
        <v>6.5</v>
      </c>
      <c r="R126" s="35">
        <f>IF(AND('Indicator Data'!AM128="No data",'Indicator Data'!AN128="No data"),0,SUM('Indicator Data'!AM128:AO128))</f>
        <v>59232</v>
      </c>
      <c r="S126" s="12">
        <f t="shared" si="44"/>
        <v>5.9</v>
      </c>
      <c r="T126" s="41">
        <f>R126/'Indicator Data'!$BB128</f>
        <v>5.6676458486828889E-2</v>
      </c>
      <c r="U126" s="12">
        <f t="shared" si="45"/>
        <v>8.6</v>
      </c>
      <c r="V126" s="13">
        <f t="shared" si="46"/>
        <v>7.3</v>
      </c>
      <c r="W126" s="12">
        <f>IF('Indicator Data'!AB128="No data","x",ROUND(IF('Indicator Data'!AB128&gt;W$140,10,IF('Indicator Data'!AB128&lt;W$139,0,10-(W$140-'Indicator Data'!AB128)/(W$140-W$139)*10)),1))</f>
        <v>0.2</v>
      </c>
      <c r="X126" s="12">
        <f>IF('Indicator Data'!AA128="No data","x",ROUND(IF('Indicator Data'!AA128&gt;X$140,10,IF('Indicator Data'!AA128&lt;X$139,0,10-(X$140-'Indicator Data'!AA128)/(X$140-X$139)*10)),1))</f>
        <v>3.8</v>
      </c>
      <c r="Y126" s="12">
        <f>IF('Indicator Data'!AF128="No data","x",ROUND(IF('Indicator Data'!AF128&gt;Y$140,10,IF('Indicator Data'!AF128&lt;Y$139,0,10-(Y$140-'Indicator Data'!AF128)/(Y$140-Y$139)*10)),1))</f>
        <v>10</v>
      </c>
      <c r="Z126" s="129">
        <f>IF('Indicator Data'!AC128="No data","x",'Indicator Data'!AC128/'Indicator Data'!$BB128*100000)</f>
        <v>0</v>
      </c>
      <c r="AA126" s="127">
        <f t="shared" si="47"/>
        <v>0</v>
      </c>
      <c r="AB126" s="129">
        <f>IF('Indicator Data'!AD128="No data","x",'Indicator Data'!AD128/'Indicator Data'!$BB128*100000)</f>
        <v>9.5685539044484208E-2</v>
      </c>
      <c r="AC126" s="127">
        <f t="shared" si="48"/>
        <v>3.3</v>
      </c>
      <c r="AD126" s="52">
        <f t="shared" si="49"/>
        <v>3.5</v>
      </c>
      <c r="AE126" s="12">
        <f>IF('Indicator Data'!V128="No data","x",ROUND(IF('Indicator Data'!V128&gt;AE$140,10,IF('Indicator Data'!V128&lt;AE$139,0,10-(AE$140-'Indicator Data'!V128)/(AE$140-AE$139)*10)),1))</f>
        <v>10</v>
      </c>
      <c r="AF126" s="12">
        <f>IF('Indicator Data'!W128="No data","x",ROUND(IF('Indicator Data'!W128&gt;AF$140,10,IF('Indicator Data'!W128&lt;AF$139,0,10-(AF$140-'Indicator Data'!W128)/(AF$140-AF$139)*10)),1))</f>
        <v>3.1</v>
      </c>
      <c r="AG126" s="52">
        <f t="shared" si="50"/>
        <v>6.6</v>
      </c>
      <c r="AH126" s="12">
        <f>IF('Indicator Data'!AP128="No data","x",ROUND(IF('Indicator Data'!AP128&gt;AH$140,10,IF('Indicator Data'!AP128&lt;AH$139,0,10-(AH$140-'Indicator Data'!AP128)/(AH$140-AH$139)*10)),1))</f>
        <v>0.3</v>
      </c>
      <c r="AI126" s="12">
        <f>IF('Indicator Data'!AQ128="No data","x",ROUND(IF('Indicator Data'!AQ128&gt;AI$140,10,IF('Indicator Data'!AQ128&lt;AI$139,0,10-(AI$140-'Indicator Data'!AQ128)/(AI$140-AI$139)*10)),1))</f>
        <v>3.5</v>
      </c>
      <c r="AJ126" s="52">
        <f t="shared" si="51"/>
        <v>1.9</v>
      </c>
      <c r="AK126" s="35">
        <f>'Indicator Data'!AK128+'Indicator Data'!AJ128*0.5+'Indicator Data'!AI128*0.25</f>
        <v>0</v>
      </c>
      <c r="AL126" s="42">
        <f>AK126/'Indicator Data'!BB128</f>
        <v>0</v>
      </c>
      <c r="AM126" s="52">
        <f t="shared" si="52"/>
        <v>0</v>
      </c>
      <c r="AN126" s="42">
        <f>IF('Indicator Data'!AL128="No data","x",'Indicator Data'!AL128/'Indicator Data'!BB128)</f>
        <v>0</v>
      </c>
      <c r="AO126" s="12">
        <f t="shared" si="53"/>
        <v>0</v>
      </c>
      <c r="AP126" s="52">
        <f t="shared" si="54"/>
        <v>0</v>
      </c>
      <c r="AQ126" s="36">
        <f t="shared" si="36"/>
        <v>2.8</v>
      </c>
      <c r="AR126" s="55">
        <f t="shared" si="55"/>
        <v>5.5</v>
      </c>
      <c r="AU126" s="11">
        <v>4</v>
      </c>
    </row>
    <row r="127" spans="1:47" s="11" customFormat="1" x14ac:dyDescent="0.25">
      <c r="A127" s="11" t="s">
        <v>442</v>
      </c>
      <c r="B127" s="30" t="s">
        <v>4</v>
      </c>
      <c r="C127" s="30" t="s">
        <v>571</v>
      </c>
      <c r="D127" s="12">
        <f>ROUND(IF('Indicator Data'!O129="No data",IF((0.1284*LN('Indicator Data'!BA129)-0.4735)&gt;D$140,0,IF((0.1284*LN('Indicator Data'!BA129)-0.4735)&lt;D$139,10,(D$140-(0.1284*LN('Indicator Data'!BA129)-0.4735))/(D$140-D$139)*10)),IF('Indicator Data'!O129&gt;D$140,0,IF('Indicator Data'!O129&lt;D$139,10,(D$140-'Indicator Data'!O129)/(D$140-D$139)*10))),1)</f>
        <v>8.5</v>
      </c>
      <c r="E127" s="12">
        <f>IF('Indicator Data'!P129="No data","x",ROUND(IF('Indicator Data'!P129&gt;E$140,10,IF('Indicator Data'!P129&lt;E$139,0,10-(E$140-'Indicator Data'!P129)/(E$140-E$139)*10)),1))</f>
        <v>10</v>
      </c>
      <c r="F127" s="52">
        <f t="shared" si="38"/>
        <v>9.4</v>
      </c>
      <c r="G127" s="12">
        <f>IF('Indicator Data'!AG129="No data","x",ROUND(IF('Indicator Data'!AG129&gt;G$140,10,IF('Indicator Data'!AG129&lt;G$139,0,10-(G$140-'Indicator Data'!AG129)/(G$140-G$139)*10)),1))</f>
        <v>9.3000000000000007</v>
      </c>
      <c r="H127" s="12">
        <f>IF('Indicator Data'!AH129="No data","x",ROUND(IF('Indicator Data'!AH129&gt;H$140,10,IF('Indicator Data'!AH129&lt;H$139,0,10-(H$140-'Indicator Data'!AH129)/(H$140-H$139)*10)),1))</f>
        <v>3.9</v>
      </c>
      <c r="I127" s="52">
        <f t="shared" si="39"/>
        <v>6.6</v>
      </c>
      <c r="J127" s="35">
        <f>SUM('Indicator Data'!R129,SUM('Indicator Data'!S129:T129)*1000000)</f>
        <v>2094191518</v>
      </c>
      <c r="K127" s="35">
        <f>J127/'Indicator Data'!BD129</f>
        <v>142.40178272903222</v>
      </c>
      <c r="L127" s="12">
        <f t="shared" si="40"/>
        <v>2.8</v>
      </c>
      <c r="M127" s="12">
        <f>IF('Indicator Data'!U129="No data","x",ROUND(IF('Indicator Data'!U129&gt;M$140,10,IF('Indicator Data'!U129&lt;M$139,0,10-(M$140-'Indicator Data'!U129)/(M$140-M$139)*10)),1))</f>
        <v>3.8</v>
      </c>
      <c r="N127" s="125">
        <f>'Indicator Data'!Q129/'Indicator Data'!BD129*1000000</f>
        <v>0</v>
      </c>
      <c r="O127" s="12">
        <f t="shared" si="41"/>
        <v>0</v>
      </c>
      <c r="P127" s="52">
        <f t="shared" si="42"/>
        <v>2.2000000000000002</v>
      </c>
      <c r="Q127" s="45">
        <f t="shared" si="43"/>
        <v>6.9</v>
      </c>
      <c r="R127" s="35">
        <f>IF(AND('Indicator Data'!AM129="No data",'Indicator Data'!AN129="No data"),0,SUM('Indicator Data'!AM129:AO129))</f>
        <v>11330</v>
      </c>
      <c r="S127" s="12">
        <f t="shared" si="44"/>
        <v>3.5</v>
      </c>
      <c r="T127" s="41">
        <f>R127/'Indicator Data'!$BB129</f>
        <v>1.3518995799923635E-2</v>
      </c>
      <c r="U127" s="12">
        <f t="shared" si="45"/>
        <v>6.1</v>
      </c>
      <c r="V127" s="13">
        <f t="shared" si="46"/>
        <v>4.8</v>
      </c>
      <c r="W127" s="12">
        <f>IF('Indicator Data'!AB129="No data","x",ROUND(IF('Indicator Data'!AB129&gt;W$140,10,IF('Indicator Data'!AB129&lt;W$139,0,10-(W$140-'Indicator Data'!AB129)/(W$140-W$139)*10)),1))</f>
        <v>1.2</v>
      </c>
      <c r="X127" s="12">
        <f>IF('Indicator Data'!AA129="No data","x",ROUND(IF('Indicator Data'!AA129&gt;X$140,10,IF('Indicator Data'!AA129&lt;X$139,0,10-(X$140-'Indicator Data'!AA129)/(X$140-X$139)*10)),1))</f>
        <v>3.8</v>
      </c>
      <c r="Y127" s="12">
        <f>IF('Indicator Data'!AF129="No data","x",ROUND(IF('Indicator Data'!AF129&gt;Y$140,10,IF('Indicator Data'!AF129&lt;Y$139,0,10-(Y$140-'Indicator Data'!AF129)/(Y$140-Y$139)*10)),1))</f>
        <v>10</v>
      </c>
      <c r="Z127" s="129">
        <f>IF('Indicator Data'!AC129="No data","x",'Indicator Data'!AC129/'Indicator Data'!$BB129*100000)</f>
        <v>0</v>
      </c>
      <c r="AA127" s="127">
        <f t="shared" si="47"/>
        <v>0</v>
      </c>
      <c r="AB127" s="129">
        <f>IF('Indicator Data'!AD129="No data","x",'Indicator Data'!AD129/'Indicator Data'!$BB129*100000)</f>
        <v>0</v>
      </c>
      <c r="AC127" s="127">
        <f t="shared" si="48"/>
        <v>0</v>
      </c>
      <c r="AD127" s="52">
        <f t="shared" si="49"/>
        <v>3</v>
      </c>
      <c r="AE127" s="12">
        <f>IF('Indicator Data'!V129="No data","x",ROUND(IF('Indicator Data'!V129&gt;AE$140,10,IF('Indicator Data'!V129&lt;AE$139,0,10-(AE$140-'Indicator Data'!V129)/(AE$140-AE$139)*10)),1))</f>
        <v>10</v>
      </c>
      <c r="AF127" s="12">
        <f>IF('Indicator Data'!W129="No data","x",ROUND(IF('Indicator Data'!W129&gt;AF$140,10,IF('Indicator Data'!W129&lt;AF$139,0,10-(AF$140-'Indicator Data'!W129)/(AF$140-AF$139)*10)),1))</f>
        <v>2.7</v>
      </c>
      <c r="AG127" s="52">
        <f t="shared" si="50"/>
        <v>6.4</v>
      </c>
      <c r="AH127" s="12">
        <f>IF('Indicator Data'!AP129="No data","x",ROUND(IF('Indicator Data'!AP129&gt;AH$140,10,IF('Indicator Data'!AP129&lt;AH$139,0,10-(AH$140-'Indicator Data'!AP129)/(AH$140-AH$139)*10)),1))</f>
        <v>1</v>
      </c>
      <c r="AI127" s="12">
        <f>IF('Indicator Data'!AQ129="No data","x",ROUND(IF('Indicator Data'!AQ129&gt;AI$140,10,IF('Indicator Data'!AQ129&lt;AI$139,0,10-(AI$140-'Indicator Data'!AQ129)/(AI$140-AI$139)*10)),1))</f>
        <v>3.5</v>
      </c>
      <c r="AJ127" s="52">
        <f t="shared" si="51"/>
        <v>2.2999999999999998</v>
      </c>
      <c r="AK127" s="35">
        <f>'Indicator Data'!AK129+'Indicator Data'!AJ129*0.5+'Indicator Data'!AI129*0.25</f>
        <v>0</v>
      </c>
      <c r="AL127" s="42">
        <f>AK127/'Indicator Data'!BB129</f>
        <v>0</v>
      </c>
      <c r="AM127" s="52">
        <f t="shared" si="52"/>
        <v>0</v>
      </c>
      <c r="AN127" s="42">
        <f>IF('Indicator Data'!AL129="No data","x",'Indicator Data'!AL129/'Indicator Data'!BB129)</f>
        <v>0</v>
      </c>
      <c r="AO127" s="12">
        <f t="shared" si="53"/>
        <v>0</v>
      </c>
      <c r="AP127" s="52">
        <f t="shared" si="54"/>
        <v>0</v>
      </c>
      <c r="AQ127" s="36">
        <f t="shared" si="36"/>
        <v>2.7</v>
      </c>
      <c r="AR127" s="55">
        <f t="shared" si="55"/>
        <v>3.8</v>
      </c>
      <c r="AU127" s="11">
        <v>4</v>
      </c>
    </row>
    <row r="128" spans="1:47" s="11" customFormat="1" x14ac:dyDescent="0.25">
      <c r="A128" s="11" t="s">
        <v>444</v>
      </c>
      <c r="B128" s="30" t="s">
        <v>4</v>
      </c>
      <c r="C128" s="30" t="s">
        <v>573</v>
      </c>
      <c r="D128" s="12">
        <f>ROUND(IF('Indicator Data'!O130="No data",IF((0.1284*LN('Indicator Data'!BA130)-0.4735)&gt;D$140,0,IF((0.1284*LN('Indicator Data'!BA130)-0.4735)&lt;D$139,10,(D$140-(0.1284*LN('Indicator Data'!BA130)-0.4735))/(D$140-D$139)*10)),IF('Indicator Data'!O130&gt;D$140,0,IF('Indicator Data'!O130&lt;D$139,10,(D$140-'Indicator Data'!O130)/(D$140-D$139)*10))),1)</f>
        <v>8.5</v>
      </c>
      <c r="E128" s="12">
        <f>IF('Indicator Data'!P130="No data","x",ROUND(IF('Indicator Data'!P130&gt;E$140,10,IF('Indicator Data'!P130&lt;E$139,0,10-(E$140-'Indicator Data'!P130)/(E$140-E$139)*10)),1))</f>
        <v>10</v>
      </c>
      <c r="F128" s="52">
        <f t="shared" si="38"/>
        <v>9.4</v>
      </c>
      <c r="G128" s="12">
        <f>IF('Indicator Data'!AG130="No data","x",ROUND(IF('Indicator Data'!AG130&gt;G$140,10,IF('Indicator Data'!AG130&lt;G$139,0,10-(G$140-'Indicator Data'!AG130)/(G$140-G$139)*10)),1))</f>
        <v>9.3000000000000007</v>
      </c>
      <c r="H128" s="12">
        <f>IF('Indicator Data'!AH130="No data","x",ROUND(IF('Indicator Data'!AH130&gt;H$140,10,IF('Indicator Data'!AH130&lt;H$139,0,10-(H$140-'Indicator Data'!AH130)/(H$140-H$139)*10)),1))</f>
        <v>0</v>
      </c>
      <c r="I128" s="52">
        <f t="shared" si="39"/>
        <v>4.7</v>
      </c>
      <c r="J128" s="35">
        <f>SUM('Indicator Data'!R130,SUM('Indicator Data'!S130:T130)*1000000)</f>
        <v>2094191518</v>
      </c>
      <c r="K128" s="35">
        <f>J128/'Indicator Data'!BD130</f>
        <v>142.40178272903222</v>
      </c>
      <c r="L128" s="12">
        <f t="shared" si="40"/>
        <v>2.8</v>
      </c>
      <c r="M128" s="12">
        <f>IF('Indicator Data'!U130="No data","x",ROUND(IF('Indicator Data'!U130&gt;M$140,10,IF('Indicator Data'!U130&lt;M$139,0,10-(M$140-'Indicator Data'!U130)/(M$140-M$139)*10)),1))</f>
        <v>3.8</v>
      </c>
      <c r="N128" s="125">
        <f>'Indicator Data'!Q130/'Indicator Data'!BD130*1000000</f>
        <v>0</v>
      </c>
      <c r="O128" s="12">
        <f t="shared" si="41"/>
        <v>0</v>
      </c>
      <c r="P128" s="52">
        <f t="shared" si="42"/>
        <v>2.2000000000000002</v>
      </c>
      <c r="Q128" s="45">
        <f t="shared" si="43"/>
        <v>6.4</v>
      </c>
      <c r="R128" s="35">
        <f>IF(AND('Indicator Data'!AM130="No data",'Indicator Data'!AN130="No data"),0,SUM('Indicator Data'!AM130:AO130))</f>
        <v>1334</v>
      </c>
      <c r="S128" s="12">
        <f t="shared" si="44"/>
        <v>0.4</v>
      </c>
      <c r="T128" s="41">
        <f>R128/'Indicator Data'!$BB130</f>
        <v>1.2942836130499492E-3</v>
      </c>
      <c r="U128" s="12">
        <f t="shared" si="45"/>
        <v>3.4</v>
      </c>
      <c r="V128" s="13">
        <f t="shared" si="46"/>
        <v>1.9</v>
      </c>
      <c r="W128" s="12">
        <f>IF('Indicator Data'!AB130="No data","x",ROUND(IF('Indicator Data'!AB130&gt;W$140,10,IF('Indicator Data'!AB130&lt;W$139,0,10-(W$140-'Indicator Data'!AB130)/(W$140-W$139)*10)),1))</f>
        <v>1.4</v>
      </c>
      <c r="X128" s="12">
        <f>IF('Indicator Data'!AA130="No data","x",ROUND(IF('Indicator Data'!AA130&gt;X$140,10,IF('Indicator Data'!AA130&lt;X$139,0,10-(X$140-'Indicator Data'!AA130)/(X$140-X$139)*10)),1))</f>
        <v>3.8</v>
      </c>
      <c r="Y128" s="12">
        <f>IF('Indicator Data'!AF130="No data","x",ROUND(IF('Indicator Data'!AF130&gt;Y$140,10,IF('Indicator Data'!AF130&lt;Y$139,0,10-(Y$140-'Indicator Data'!AF130)/(Y$140-Y$139)*10)),1))</f>
        <v>10</v>
      </c>
      <c r="Z128" s="129">
        <f>IF('Indicator Data'!AC130="No data","x",'Indicator Data'!AC130/'Indicator Data'!$BB130*100000)</f>
        <v>0</v>
      </c>
      <c r="AA128" s="127">
        <f t="shared" si="47"/>
        <v>0</v>
      </c>
      <c r="AB128" s="129">
        <f>IF('Indicator Data'!AD130="No data","x",'Indicator Data'!AD130/'Indicator Data'!$BB130*100000)</f>
        <v>0.29106827879684016</v>
      </c>
      <c r="AC128" s="127">
        <f t="shared" si="48"/>
        <v>4.9000000000000004</v>
      </c>
      <c r="AD128" s="52">
        <f t="shared" si="49"/>
        <v>4</v>
      </c>
      <c r="AE128" s="12">
        <f>IF('Indicator Data'!V130="No data","x",ROUND(IF('Indicator Data'!V130&gt;AE$140,10,IF('Indicator Data'!V130&lt;AE$139,0,10-(AE$140-'Indicator Data'!V130)/(AE$140-AE$139)*10)),1))</f>
        <v>5.9</v>
      </c>
      <c r="AF128" s="12">
        <f>IF('Indicator Data'!W130="No data","x",ROUND(IF('Indicator Data'!W130&gt;AF$140,10,IF('Indicator Data'!W130&lt;AF$139,0,10-(AF$140-'Indicator Data'!W130)/(AF$140-AF$139)*10)),1))</f>
        <v>3.4</v>
      </c>
      <c r="AG128" s="52">
        <f t="shared" si="50"/>
        <v>4.7</v>
      </c>
      <c r="AH128" s="12">
        <f>IF('Indicator Data'!AP130="No data","x",ROUND(IF('Indicator Data'!AP130&gt;AH$140,10,IF('Indicator Data'!AP130&lt;AH$139,0,10-(AH$140-'Indicator Data'!AP130)/(AH$140-AH$139)*10)),1))</f>
        <v>3.4</v>
      </c>
      <c r="AI128" s="12">
        <f>IF('Indicator Data'!AQ130="No data","x",ROUND(IF('Indicator Data'!AQ130&gt;AI$140,10,IF('Indicator Data'!AQ130&lt;AI$139,0,10-(AI$140-'Indicator Data'!AQ130)/(AI$140-AI$139)*10)),1))</f>
        <v>3.5</v>
      </c>
      <c r="AJ128" s="52">
        <f t="shared" si="51"/>
        <v>3.5</v>
      </c>
      <c r="AK128" s="35">
        <f>'Indicator Data'!AK130+'Indicator Data'!AJ130*0.5+'Indicator Data'!AI130*0.25</f>
        <v>0</v>
      </c>
      <c r="AL128" s="42">
        <f>AK128/'Indicator Data'!BB130</f>
        <v>0</v>
      </c>
      <c r="AM128" s="52">
        <f t="shared" si="52"/>
        <v>0</v>
      </c>
      <c r="AN128" s="42">
        <f>IF('Indicator Data'!AL130="No data","x",'Indicator Data'!AL130/'Indicator Data'!BB130)</f>
        <v>0</v>
      </c>
      <c r="AO128" s="12">
        <f t="shared" si="53"/>
        <v>0</v>
      </c>
      <c r="AP128" s="52">
        <f t="shared" si="54"/>
        <v>0</v>
      </c>
      <c r="AQ128" s="36">
        <f t="shared" si="36"/>
        <v>2.7</v>
      </c>
      <c r="AR128" s="55">
        <f t="shared" si="55"/>
        <v>2.2999999999999998</v>
      </c>
      <c r="AU128" s="11">
        <v>3.1</v>
      </c>
    </row>
    <row r="129" spans="1:47" s="11" customFormat="1" x14ac:dyDescent="0.25">
      <c r="A129" s="11" t="s">
        <v>445</v>
      </c>
      <c r="B129" s="30" t="s">
        <v>4</v>
      </c>
      <c r="C129" s="30" t="s">
        <v>574</v>
      </c>
      <c r="D129" s="12">
        <f>ROUND(IF('Indicator Data'!O131="No data",IF((0.1284*LN('Indicator Data'!BA131)-0.4735)&gt;D$140,0,IF((0.1284*LN('Indicator Data'!BA131)-0.4735)&lt;D$139,10,(D$140-(0.1284*LN('Indicator Data'!BA131)-0.4735))/(D$140-D$139)*10)),IF('Indicator Data'!O131&gt;D$140,0,IF('Indicator Data'!O131&lt;D$139,10,(D$140-'Indicator Data'!O131)/(D$140-D$139)*10))),1)</f>
        <v>8.5</v>
      </c>
      <c r="E129" s="12">
        <f>IF('Indicator Data'!P131="No data","x",ROUND(IF('Indicator Data'!P131&gt;E$140,10,IF('Indicator Data'!P131&lt;E$139,0,10-(E$140-'Indicator Data'!P131)/(E$140-E$139)*10)),1))</f>
        <v>9.5</v>
      </c>
      <c r="F129" s="52">
        <f t="shared" si="38"/>
        <v>9.1</v>
      </c>
      <c r="G129" s="12">
        <f>IF('Indicator Data'!AG131="No data","x",ROUND(IF('Indicator Data'!AG131&gt;G$140,10,IF('Indicator Data'!AG131&lt;G$139,0,10-(G$140-'Indicator Data'!AG131)/(G$140-G$139)*10)),1))</f>
        <v>9.3000000000000007</v>
      </c>
      <c r="H129" s="12">
        <f>IF('Indicator Data'!AH131="No data","x",ROUND(IF('Indicator Data'!AH131&gt;H$140,10,IF('Indicator Data'!AH131&lt;H$139,0,10-(H$140-'Indicator Data'!AH131)/(H$140-H$139)*10)),1))</f>
        <v>0</v>
      </c>
      <c r="I129" s="52">
        <f t="shared" si="39"/>
        <v>4.7</v>
      </c>
      <c r="J129" s="35">
        <f>SUM('Indicator Data'!R131,SUM('Indicator Data'!S131:T131)*1000000)</f>
        <v>2094191518</v>
      </c>
      <c r="K129" s="35">
        <f>J129/'Indicator Data'!BD131</f>
        <v>142.40178272903222</v>
      </c>
      <c r="L129" s="12">
        <f t="shared" si="40"/>
        <v>2.8</v>
      </c>
      <c r="M129" s="12">
        <f>IF('Indicator Data'!U131="No data","x",ROUND(IF('Indicator Data'!U131&gt;M$140,10,IF('Indicator Data'!U131&lt;M$139,0,10-(M$140-'Indicator Data'!U131)/(M$140-M$139)*10)),1))</f>
        <v>3.8</v>
      </c>
      <c r="N129" s="125">
        <f>'Indicator Data'!Q131/'Indicator Data'!BD131*1000000</f>
        <v>0</v>
      </c>
      <c r="O129" s="12">
        <f t="shared" si="41"/>
        <v>0</v>
      </c>
      <c r="P129" s="52">
        <f t="shared" si="42"/>
        <v>2.2000000000000002</v>
      </c>
      <c r="Q129" s="45">
        <f t="shared" si="43"/>
        <v>6.3</v>
      </c>
      <c r="R129" s="35">
        <f>IF(AND('Indicator Data'!AM131="No data",'Indicator Data'!AN131="No data"),0,SUM('Indicator Data'!AM131:AO131))</f>
        <v>0</v>
      </c>
      <c r="S129" s="12">
        <f t="shared" si="44"/>
        <v>0</v>
      </c>
      <c r="T129" s="41">
        <f>R129/'Indicator Data'!$BB131</f>
        <v>0</v>
      </c>
      <c r="U129" s="12">
        <f t="shared" si="45"/>
        <v>0</v>
      </c>
      <c r="V129" s="13">
        <f t="shared" si="46"/>
        <v>0</v>
      </c>
      <c r="W129" s="12">
        <f>IF('Indicator Data'!AB131="No data","x",ROUND(IF('Indicator Data'!AB131&gt;W$140,10,IF('Indicator Data'!AB131&lt;W$139,0,10-(W$140-'Indicator Data'!AB131)/(W$140-W$139)*10)),1))</f>
        <v>1.8</v>
      </c>
      <c r="X129" s="12">
        <f>IF('Indicator Data'!AA131="No data","x",ROUND(IF('Indicator Data'!AA131&gt;X$140,10,IF('Indicator Data'!AA131&lt;X$139,0,10-(X$140-'Indicator Data'!AA131)/(X$140-X$139)*10)),1))</f>
        <v>3.8</v>
      </c>
      <c r="Y129" s="12">
        <f>IF('Indicator Data'!AF131="No data","x",ROUND(IF('Indicator Data'!AF131&gt;Y$140,10,IF('Indicator Data'!AF131&lt;Y$139,0,10-(Y$140-'Indicator Data'!AF131)/(Y$140-Y$139)*10)),1))</f>
        <v>10</v>
      </c>
      <c r="Z129" s="129">
        <f>IF('Indicator Data'!AC131="No data","x",'Indicator Data'!AC131/'Indicator Data'!$BB131*100000)</f>
        <v>0</v>
      </c>
      <c r="AA129" s="127">
        <f t="shared" si="47"/>
        <v>0</v>
      </c>
      <c r="AB129" s="129">
        <f>IF('Indicator Data'!AD131="No data","x",'Indicator Data'!AD131/'Indicator Data'!$BB131*100000)</f>
        <v>0</v>
      </c>
      <c r="AC129" s="127">
        <f t="shared" si="48"/>
        <v>0</v>
      </c>
      <c r="AD129" s="52">
        <f t="shared" si="49"/>
        <v>3.1</v>
      </c>
      <c r="AE129" s="12">
        <f>IF('Indicator Data'!V131="No data","x",ROUND(IF('Indicator Data'!V131&gt;AE$140,10,IF('Indicator Data'!V131&lt;AE$139,0,10-(AE$140-'Indicator Data'!V131)/(AE$140-AE$139)*10)),1))</f>
        <v>7.5</v>
      </c>
      <c r="AF129" s="12">
        <f>IF('Indicator Data'!W131="No data","x",ROUND(IF('Indicator Data'!W131&gt;AF$140,10,IF('Indicator Data'!W131&lt;AF$139,0,10-(AF$140-'Indicator Data'!W131)/(AF$140-AF$139)*10)),1))</f>
        <v>3.8</v>
      </c>
      <c r="AG129" s="52">
        <f t="shared" si="50"/>
        <v>5.7</v>
      </c>
      <c r="AH129" s="12">
        <f>IF('Indicator Data'!AP131="No data","x",ROUND(IF('Indicator Data'!AP131&gt;AH$140,10,IF('Indicator Data'!AP131&lt;AH$139,0,10-(AH$140-'Indicator Data'!AP131)/(AH$140-AH$139)*10)),1))</f>
        <v>4.7</v>
      </c>
      <c r="AI129" s="12">
        <f>IF('Indicator Data'!AQ131="No data","x",ROUND(IF('Indicator Data'!AQ131&gt;AI$140,10,IF('Indicator Data'!AQ131&lt;AI$139,0,10-(AI$140-'Indicator Data'!AQ131)/(AI$140-AI$139)*10)),1))</f>
        <v>3.5</v>
      </c>
      <c r="AJ129" s="52">
        <f t="shared" si="51"/>
        <v>4.0999999999999996</v>
      </c>
      <c r="AK129" s="35">
        <f>'Indicator Data'!AK131+'Indicator Data'!AJ131*0.5+'Indicator Data'!AI131*0.25</f>
        <v>0</v>
      </c>
      <c r="AL129" s="42">
        <f>AK129/'Indicator Data'!BB131</f>
        <v>0</v>
      </c>
      <c r="AM129" s="52">
        <f t="shared" si="52"/>
        <v>0</v>
      </c>
      <c r="AN129" s="42">
        <f>IF('Indicator Data'!AL131="No data","x",'Indicator Data'!AL131/'Indicator Data'!BB131)</f>
        <v>0</v>
      </c>
      <c r="AO129" s="12">
        <f t="shared" si="53"/>
        <v>0</v>
      </c>
      <c r="AP129" s="52">
        <f t="shared" si="54"/>
        <v>0</v>
      </c>
      <c r="AQ129" s="36">
        <f t="shared" si="36"/>
        <v>2.9</v>
      </c>
      <c r="AR129" s="55">
        <f t="shared" si="55"/>
        <v>1.6</v>
      </c>
      <c r="AU129" s="11">
        <v>3.3</v>
      </c>
    </row>
    <row r="130" spans="1:47" s="11" customFormat="1" x14ac:dyDescent="0.25">
      <c r="A130" s="11" t="s">
        <v>443</v>
      </c>
      <c r="B130" s="30" t="s">
        <v>4</v>
      </c>
      <c r="C130" s="30" t="s">
        <v>572</v>
      </c>
      <c r="D130" s="12">
        <f>ROUND(IF('Indicator Data'!O132="No data",IF((0.1284*LN('Indicator Data'!BA132)-0.4735)&gt;D$140,0,IF((0.1284*LN('Indicator Data'!BA132)-0.4735)&lt;D$139,10,(D$140-(0.1284*LN('Indicator Data'!BA132)-0.4735))/(D$140-D$139)*10)),IF('Indicator Data'!O132&gt;D$140,0,IF('Indicator Data'!O132&lt;D$139,10,(D$140-'Indicator Data'!O132)/(D$140-D$139)*10))),1)</f>
        <v>8.5</v>
      </c>
      <c r="E130" s="12">
        <f>IF('Indicator Data'!P132="No data","x",ROUND(IF('Indicator Data'!P132&gt;E$140,10,IF('Indicator Data'!P132&lt;E$139,0,10-(E$140-'Indicator Data'!P132)/(E$140-E$139)*10)),1))</f>
        <v>8</v>
      </c>
      <c r="F130" s="52">
        <f t="shared" si="38"/>
        <v>8.3000000000000007</v>
      </c>
      <c r="G130" s="12">
        <f>IF('Indicator Data'!AG132="No data","x",ROUND(IF('Indicator Data'!AG132&gt;G$140,10,IF('Indicator Data'!AG132&lt;G$139,0,10-(G$140-'Indicator Data'!AG132)/(G$140-G$139)*10)),1))</f>
        <v>9.3000000000000007</v>
      </c>
      <c r="H130" s="12">
        <f>IF('Indicator Data'!AH132="No data","x",ROUND(IF('Indicator Data'!AH132&gt;H$140,10,IF('Indicator Data'!AH132&lt;H$139,0,10-(H$140-'Indicator Data'!AH132)/(H$140-H$139)*10)),1))</f>
        <v>6.5</v>
      </c>
      <c r="I130" s="52">
        <f t="shared" si="39"/>
        <v>7.9</v>
      </c>
      <c r="J130" s="35">
        <f>SUM('Indicator Data'!R132,SUM('Indicator Data'!S132:T132)*1000000)</f>
        <v>2094191518</v>
      </c>
      <c r="K130" s="35">
        <f>J130/'Indicator Data'!BD132</f>
        <v>142.40178272903222</v>
      </c>
      <c r="L130" s="12">
        <f t="shared" si="40"/>
        <v>2.8</v>
      </c>
      <c r="M130" s="12">
        <f>IF('Indicator Data'!U132="No data","x",ROUND(IF('Indicator Data'!U132&gt;M$140,10,IF('Indicator Data'!U132&lt;M$139,0,10-(M$140-'Indicator Data'!U132)/(M$140-M$139)*10)),1))</f>
        <v>3.8</v>
      </c>
      <c r="N130" s="125">
        <f>'Indicator Data'!Q132/'Indicator Data'!BD132*1000000</f>
        <v>0</v>
      </c>
      <c r="O130" s="12">
        <f t="shared" si="41"/>
        <v>0</v>
      </c>
      <c r="P130" s="52">
        <f t="shared" si="42"/>
        <v>2.2000000000000002</v>
      </c>
      <c r="Q130" s="45">
        <f t="shared" si="43"/>
        <v>6.7</v>
      </c>
      <c r="R130" s="35">
        <f>IF(AND('Indicator Data'!AM132="No data",'Indicator Data'!AN132="No data"),0,SUM('Indicator Data'!AM132:AO132))</f>
        <v>54097</v>
      </c>
      <c r="S130" s="12">
        <f t="shared" si="44"/>
        <v>5.8</v>
      </c>
      <c r="T130" s="41">
        <f>R130/'Indicator Data'!$BB132</f>
        <v>6.848432368929433E-2</v>
      </c>
      <c r="U130" s="12">
        <f t="shared" si="45"/>
        <v>9</v>
      </c>
      <c r="V130" s="13">
        <f t="shared" si="46"/>
        <v>7.4</v>
      </c>
      <c r="W130" s="12">
        <f>IF('Indicator Data'!AB132="No data","x",ROUND(IF('Indicator Data'!AB132&gt;W$140,10,IF('Indicator Data'!AB132&lt;W$139,0,10-(W$140-'Indicator Data'!AB132)/(W$140-W$139)*10)),1))</f>
        <v>5.8</v>
      </c>
      <c r="X130" s="12">
        <f>IF('Indicator Data'!AA132="No data","x",ROUND(IF('Indicator Data'!AA132&gt;X$140,10,IF('Indicator Data'!AA132&lt;X$139,0,10-(X$140-'Indicator Data'!AA132)/(X$140-X$139)*10)),1))</f>
        <v>3.8</v>
      </c>
      <c r="Y130" s="12">
        <f>IF('Indicator Data'!AF132="No data","x",ROUND(IF('Indicator Data'!AF132&gt;Y$140,10,IF('Indicator Data'!AF132&lt;Y$139,0,10-(Y$140-'Indicator Data'!AF132)/(Y$140-Y$139)*10)),1))</f>
        <v>10</v>
      </c>
      <c r="Z130" s="129">
        <f>IF('Indicator Data'!AC132="No data","x",'Indicator Data'!AC132/'Indicator Data'!$BB132*100000)</f>
        <v>0</v>
      </c>
      <c r="AA130" s="127">
        <f t="shared" si="47"/>
        <v>0</v>
      </c>
      <c r="AB130" s="129">
        <f>IF('Indicator Data'!AD132="No data","x",'Indicator Data'!AD132/'Indicator Data'!$BB132*100000)</f>
        <v>0</v>
      </c>
      <c r="AC130" s="127">
        <f t="shared" si="48"/>
        <v>0</v>
      </c>
      <c r="AD130" s="52">
        <f t="shared" si="49"/>
        <v>3.9</v>
      </c>
      <c r="AE130" s="12">
        <f>IF('Indicator Data'!V132="No data","x",ROUND(IF('Indicator Data'!V132&gt;AE$140,10,IF('Indicator Data'!V132&lt;AE$139,0,10-(AE$140-'Indicator Data'!V132)/(AE$140-AE$139)*10)),1))</f>
        <v>3.3</v>
      </c>
      <c r="AF130" s="12">
        <f>IF('Indicator Data'!W132="No data","x",ROUND(IF('Indicator Data'!W132&gt;AF$140,10,IF('Indicator Data'!W132&lt;AF$139,0,10-(AF$140-'Indicator Data'!W132)/(AF$140-AF$139)*10)),1))</f>
        <v>2.4</v>
      </c>
      <c r="AG130" s="52">
        <f t="shared" si="50"/>
        <v>2.9</v>
      </c>
      <c r="AH130" s="12">
        <f>IF('Indicator Data'!AP132="No data","x",ROUND(IF('Indicator Data'!AP132&gt;AH$140,10,IF('Indicator Data'!AP132&lt;AH$139,0,10-(AH$140-'Indicator Data'!AP132)/(AH$140-AH$139)*10)),1))</f>
        <v>1.4</v>
      </c>
      <c r="AI130" s="12">
        <f>IF('Indicator Data'!AQ132="No data","x",ROUND(IF('Indicator Data'!AQ132&gt;AI$140,10,IF('Indicator Data'!AQ132&lt;AI$139,0,10-(AI$140-'Indicator Data'!AQ132)/(AI$140-AI$139)*10)),1))</f>
        <v>3.5</v>
      </c>
      <c r="AJ130" s="52">
        <f t="shared" si="51"/>
        <v>2.5</v>
      </c>
      <c r="AK130" s="35">
        <f>'Indicator Data'!AK132+'Indicator Data'!AJ132*0.5+'Indicator Data'!AI132*0.25</f>
        <v>0</v>
      </c>
      <c r="AL130" s="42">
        <f>AK130/'Indicator Data'!BB132</f>
        <v>0</v>
      </c>
      <c r="AM130" s="52">
        <f t="shared" si="52"/>
        <v>0</v>
      </c>
      <c r="AN130" s="42">
        <f>IF('Indicator Data'!AL132="No data","x",'Indicator Data'!AL132/'Indicator Data'!BB132)</f>
        <v>7.6504016872637418E-3</v>
      </c>
      <c r="AO130" s="12">
        <f t="shared" si="53"/>
        <v>0.4</v>
      </c>
      <c r="AP130" s="52">
        <f t="shared" si="54"/>
        <v>0.4</v>
      </c>
      <c r="AQ130" s="36">
        <f t="shared" si="36"/>
        <v>2.1</v>
      </c>
      <c r="AR130" s="55">
        <f t="shared" si="55"/>
        <v>5.3</v>
      </c>
      <c r="AU130" s="11">
        <v>2.9</v>
      </c>
    </row>
    <row r="131" spans="1:47" s="11" customFormat="1" x14ac:dyDescent="0.25">
      <c r="A131" s="11" t="s">
        <v>447</v>
      </c>
      <c r="B131" s="30" t="s">
        <v>4</v>
      </c>
      <c r="C131" s="30" t="s">
        <v>576</v>
      </c>
      <c r="D131" s="12">
        <f>ROUND(IF('Indicator Data'!O133="No data",IF((0.1284*LN('Indicator Data'!BA133)-0.4735)&gt;D$140,0,IF((0.1284*LN('Indicator Data'!BA133)-0.4735)&lt;D$139,10,(D$140-(0.1284*LN('Indicator Data'!BA133)-0.4735))/(D$140-D$139)*10)),IF('Indicator Data'!O133&gt;D$140,0,IF('Indicator Data'!O133&lt;D$139,10,(D$140-'Indicator Data'!O133)/(D$140-D$139)*10))),1)</f>
        <v>8.5</v>
      </c>
      <c r="E131" s="12">
        <f>IF('Indicator Data'!P133="No data","x",ROUND(IF('Indicator Data'!P133&gt;E$140,10,IF('Indicator Data'!P133&lt;E$139,0,10-(E$140-'Indicator Data'!P133)/(E$140-E$139)*10)),1))</f>
        <v>10</v>
      </c>
      <c r="F131" s="52">
        <f t="shared" si="38"/>
        <v>9.4</v>
      </c>
      <c r="G131" s="12">
        <f>IF('Indicator Data'!AG133="No data","x",ROUND(IF('Indicator Data'!AG133&gt;G$140,10,IF('Indicator Data'!AG133&lt;G$139,0,10-(G$140-'Indicator Data'!AG133)/(G$140-G$139)*10)),1))</f>
        <v>9.3000000000000007</v>
      </c>
      <c r="H131" s="12">
        <f>IF('Indicator Data'!AH133="No data","x",ROUND(IF('Indicator Data'!AH133&gt;H$140,10,IF('Indicator Data'!AH133&lt;H$139,0,10-(H$140-'Indicator Data'!AH133)/(H$140-H$139)*10)),1))</f>
        <v>0</v>
      </c>
      <c r="I131" s="52">
        <f t="shared" si="39"/>
        <v>4.7</v>
      </c>
      <c r="J131" s="35">
        <f>SUM('Indicator Data'!R133,SUM('Indicator Data'!S133:T133)*1000000)</f>
        <v>2094191518</v>
      </c>
      <c r="K131" s="35">
        <f>J131/'Indicator Data'!BD133</f>
        <v>142.40178272903222</v>
      </c>
      <c r="L131" s="12">
        <f t="shared" si="40"/>
        <v>2.8</v>
      </c>
      <c r="M131" s="12">
        <f>IF('Indicator Data'!U133="No data","x",ROUND(IF('Indicator Data'!U133&gt;M$140,10,IF('Indicator Data'!U133&lt;M$139,0,10-(M$140-'Indicator Data'!U133)/(M$140-M$139)*10)),1))</f>
        <v>3.8</v>
      </c>
      <c r="N131" s="125">
        <f>'Indicator Data'!Q133/'Indicator Data'!BD133*1000000</f>
        <v>0</v>
      </c>
      <c r="O131" s="12">
        <f t="shared" si="41"/>
        <v>0</v>
      </c>
      <c r="P131" s="52">
        <f t="shared" si="42"/>
        <v>2.2000000000000002</v>
      </c>
      <c r="Q131" s="45">
        <f t="shared" si="43"/>
        <v>6.4</v>
      </c>
      <c r="R131" s="35">
        <f>IF(AND('Indicator Data'!AM133="No data",'Indicator Data'!AN133="No data"),0,SUM('Indicator Data'!AM133:AO133))</f>
        <v>119009</v>
      </c>
      <c r="S131" s="12">
        <f t="shared" si="44"/>
        <v>6.9</v>
      </c>
      <c r="T131" s="41">
        <f>R131/'Indicator Data'!$BB133</f>
        <v>0.12355149423712203</v>
      </c>
      <c r="U131" s="12">
        <f t="shared" si="45"/>
        <v>10</v>
      </c>
      <c r="V131" s="13">
        <f t="shared" si="46"/>
        <v>8.5</v>
      </c>
      <c r="W131" s="12">
        <f>IF('Indicator Data'!AB133="No data","x",ROUND(IF('Indicator Data'!AB133&gt;W$140,10,IF('Indicator Data'!AB133&lt;W$139,0,10-(W$140-'Indicator Data'!AB133)/(W$140-W$139)*10)),1))</f>
        <v>1.4</v>
      </c>
      <c r="X131" s="12">
        <f>IF('Indicator Data'!AA133="No data","x",ROUND(IF('Indicator Data'!AA133&gt;X$140,10,IF('Indicator Data'!AA133&lt;X$139,0,10-(X$140-'Indicator Data'!AA133)/(X$140-X$139)*10)),1))</f>
        <v>3.8</v>
      </c>
      <c r="Y131" s="12">
        <f>IF('Indicator Data'!AF133="No data","x",ROUND(IF('Indicator Data'!AF133&gt;Y$140,10,IF('Indicator Data'!AF133&lt;Y$139,0,10-(Y$140-'Indicator Data'!AF133)/(Y$140-Y$139)*10)),1))</f>
        <v>10</v>
      </c>
      <c r="Z131" s="129">
        <f>IF('Indicator Data'!AC133="No data","x",'Indicator Data'!AC133/'Indicator Data'!$BB133*100000)</f>
        <v>0</v>
      </c>
      <c r="AA131" s="127">
        <f t="shared" si="47"/>
        <v>0</v>
      </c>
      <c r="AB131" s="129">
        <f>IF('Indicator Data'!AD133="No data","x",'Indicator Data'!AD133/'Indicator Data'!$BB133*100000)</f>
        <v>0</v>
      </c>
      <c r="AC131" s="127">
        <f t="shared" si="48"/>
        <v>0</v>
      </c>
      <c r="AD131" s="52">
        <f t="shared" si="49"/>
        <v>3</v>
      </c>
      <c r="AE131" s="12">
        <f>IF('Indicator Data'!V133="No data","x",ROUND(IF('Indicator Data'!V133&gt;AE$140,10,IF('Indicator Data'!V133&lt;AE$139,0,10-(AE$140-'Indicator Data'!V133)/(AE$140-AE$139)*10)),1))</f>
        <v>2.8</v>
      </c>
      <c r="AF131" s="12">
        <f>IF('Indicator Data'!W133="No data","x",ROUND(IF('Indicator Data'!W133&gt;AF$140,10,IF('Indicator Data'!W133&lt;AF$139,0,10-(AF$140-'Indicator Data'!W133)/(AF$140-AF$139)*10)),1))</f>
        <v>5.3</v>
      </c>
      <c r="AG131" s="52">
        <f t="shared" si="50"/>
        <v>4.0999999999999996</v>
      </c>
      <c r="AH131" s="12">
        <f>IF('Indicator Data'!AP133="No data","x",ROUND(IF('Indicator Data'!AP133&gt;AH$140,10,IF('Indicator Data'!AP133&lt;AH$139,0,10-(AH$140-'Indicator Data'!AP133)/(AH$140-AH$139)*10)),1))</f>
        <v>10</v>
      </c>
      <c r="AI131" s="12">
        <f>IF('Indicator Data'!AQ133="No data","x",ROUND(IF('Indicator Data'!AQ133&gt;AI$140,10,IF('Indicator Data'!AQ133&lt;AI$139,0,10-(AI$140-'Indicator Data'!AQ133)/(AI$140-AI$139)*10)),1))</f>
        <v>3.5</v>
      </c>
      <c r="AJ131" s="52">
        <f t="shared" si="51"/>
        <v>6.8</v>
      </c>
      <c r="AK131" s="35">
        <f>'Indicator Data'!AK133+'Indicator Data'!AJ133*0.5+'Indicator Data'!AI133*0.25</f>
        <v>0</v>
      </c>
      <c r="AL131" s="42">
        <f>AK131/'Indicator Data'!BB133</f>
        <v>0</v>
      </c>
      <c r="AM131" s="52">
        <f t="shared" si="52"/>
        <v>0</v>
      </c>
      <c r="AN131" s="42">
        <f>IF('Indicator Data'!AL133="No data","x",'Indicator Data'!AL133/'Indicator Data'!BB133)</f>
        <v>0.2134410330200138</v>
      </c>
      <c r="AO131" s="12">
        <f t="shared" si="53"/>
        <v>10</v>
      </c>
      <c r="AP131" s="52">
        <f t="shared" si="54"/>
        <v>10</v>
      </c>
      <c r="AQ131" s="36">
        <f t="shared" si="36"/>
        <v>6.1</v>
      </c>
      <c r="AR131" s="55">
        <f t="shared" si="55"/>
        <v>7.5</v>
      </c>
      <c r="AU131" s="11">
        <v>6</v>
      </c>
    </row>
    <row r="132" spans="1:47" s="11" customFormat="1" x14ac:dyDescent="0.25">
      <c r="A132" s="11" t="s">
        <v>448</v>
      </c>
      <c r="B132" s="30" t="s">
        <v>4</v>
      </c>
      <c r="C132" s="30" t="s">
        <v>577</v>
      </c>
      <c r="D132" s="12">
        <f>ROUND(IF('Indicator Data'!O134="No data",IF((0.1284*LN('Indicator Data'!BA134)-0.4735)&gt;D$140,0,IF((0.1284*LN('Indicator Data'!BA134)-0.4735)&lt;D$139,10,(D$140-(0.1284*LN('Indicator Data'!BA134)-0.4735))/(D$140-D$139)*10)),IF('Indicator Data'!O134&gt;D$140,0,IF('Indicator Data'!O134&lt;D$139,10,(D$140-'Indicator Data'!O134)/(D$140-D$139)*10))),1)</f>
        <v>8.5</v>
      </c>
      <c r="E132" s="12">
        <f>IF('Indicator Data'!P134="No data","x",ROUND(IF('Indicator Data'!P134&gt;E$140,10,IF('Indicator Data'!P134&lt;E$139,0,10-(E$140-'Indicator Data'!P134)/(E$140-E$139)*10)),1))</f>
        <v>10</v>
      </c>
      <c r="F132" s="52">
        <f t="shared" si="38"/>
        <v>9.4</v>
      </c>
      <c r="G132" s="12">
        <f>IF('Indicator Data'!AG134="No data","x",ROUND(IF('Indicator Data'!AG134&gt;G$140,10,IF('Indicator Data'!AG134&lt;G$139,0,10-(G$140-'Indicator Data'!AG134)/(G$140-G$139)*10)),1))</f>
        <v>9.3000000000000007</v>
      </c>
      <c r="H132" s="12">
        <f>IF('Indicator Data'!AH134="No data","x",ROUND(IF('Indicator Data'!AH134&gt;H$140,10,IF('Indicator Data'!AH134&lt;H$139,0,10-(H$140-'Indicator Data'!AH134)/(H$140-H$139)*10)),1))</f>
        <v>0</v>
      </c>
      <c r="I132" s="52">
        <f t="shared" si="39"/>
        <v>4.7</v>
      </c>
      <c r="J132" s="35">
        <f>SUM('Indicator Data'!R134,SUM('Indicator Data'!S134:T134)*1000000)</f>
        <v>2094191518</v>
      </c>
      <c r="K132" s="35">
        <f>J132/'Indicator Data'!BD134</f>
        <v>142.40178272903222</v>
      </c>
      <c r="L132" s="12">
        <f t="shared" si="40"/>
        <v>2.8</v>
      </c>
      <c r="M132" s="12">
        <f>IF('Indicator Data'!U134="No data","x",ROUND(IF('Indicator Data'!U134&gt;M$140,10,IF('Indicator Data'!U134&lt;M$139,0,10-(M$140-'Indicator Data'!U134)/(M$140-M$139)*10)),1))</f>
        <v>3.8</v>
      </c>
      <c r="N132" s="125">
        <f>'Indicator Data'!Q134/'Indicator Data'!BD134*1000000</f>
        <v>0</v>
      </c>
      <c r="O132" s="12">
        <f t="shared" si="41"/>
        <v>0</v>
      </c>
      <c r="P132" s="52">
        <f t="shared" si="42"/>
        <v>2.2000000000000002</v>
      </c>
      <c r="Q132" s="45">
        <f t="shared" si="43"/>
        <v>6.4</v>
      </c>
      <c r="R132" s="35">
        <f>IF(AND('Indicator Data'!AM134="No data",'Indicator Data'!AN134="No data"),0,SUM('Indicator Data'!AM134:AO134))</f>
        <v>37983</v>
      </c>
      <c r="S132" s="12">
        <f t="shared" si="44"/>
        <v>5.3</v>
      </c>
      <c r="T132" s="41">
        <f>R132/'Indicator Data'!$BB134</f>
        <v>9.3717615941099258E-2</v>
      </c>
      <c r="U132" s="12">
        <f t="shared" si="45"/>
        <v>9.8000000000000007</v>
      </c>
      <c r="V132" s="13">
        <f t="shared" si="46"/>
        <v>7.6</v>
      </c>
      <c r="W132" s="12">
        <f>IF('Indicator Data'!AB134="No data","x",ROUND(IF('Indicator Data'!AB134&gt;W$140,10,IF('Indicator Data'!AB134&lt;W$139,0,10-(W$140-'Indicator Data'!AB134)/(W$140-W$139)*10)),1))</f>
        <v>1.8</v>
      </c>
      <c r="X132" s="12">
        <f>IF('Indicator Data'!AA134="No data","x",ROUND(IF('Indicator Data'!AA134&gt;X$140,10,IF('Indicator Data'!AA134&lt;X$139,0,10-(X$140-'Indicator Data'!AA134)/(X$140-X$139)*10)),1))</f>
        <v>3.8</v>
      </c>
      <c r="Y132" s="12">
        <f>IF('Indicator Data'!AF134="No data","x",ROUND(IF('Indicator Data'!AF134&gt;Y$140,10,IF('Indicator Data'!AF134&lt;Y$139,0,10-(Y$140-'Indicator Data'!AF134)/(Y$140-Y$139)*10)),1))</f>
        <v>10</v>
      </c>
      <c r="Z132" s="129">
        <f>IF('Indicator Data'!AC134="No data","x",'Indicator Data'!AC134/'Indicator Data'!$BB134*100000)</f>
        <v>0</v>
      </c>
      <c r="AA132" s="127">
        <f t="shared" si="47"/>
        <v>0</v>
      </c>
      <c r="AB132" s="129">
        <f>IF('Indicator Data'!AD134="No data","x",'Indicator Data'!AD134/'Indicator Data'!$BB134*100000)</f>
        <v>0.24673568686280509</v>
      </c>
      <c r="AC132" s="127">
        <f t="shared" si="48"/>
        <v>4.5999999999999996</v>
      </c>
      <c r="AD132" s="52">
        <f t="shared" si="49"/>
        <v>4</v>
      </c>
      <c r="AE132" s="12">
        <f>IF('Indicator Data'!V134="No data","x",ROUND(IF('Indicator Data'!V134&gt;AE$140,10,IF('Indicator Data'!V134&lt;AE$139,0,10-(AE$140-'Indicator Data'!V134)/(AE$140-AE$139)*10)),1))</f>
        <v>10</v>
      </c>
      <c r="AF132" s="12">
        <f>IF('Indicator Data'!W134="No data","x",ROUND(IF('Indicator Data'!W134&gt;AF$140,10,IF('Indicator Data'!W134&lt;AF$139,0,10-(AF$140-'Indicator Data'!W134)/(AF$140-AF$139)*10)),1))</f>
        <v>5.5</v>
      </c>
      <c r="AG132" s="52">
        <f t="shared" si="50"/>
        <v>7.8</v>
      </c>
      <c r="AH132" s="12">
        <f>IF('Indicator Data'!AP134="No data","x",ROUND(IF('Indicator Data'!AP134&gt;AH$140,10,IF('Indicator Data'!AP134&lt;AH$139,0,10-(AH$140-'Indicator Data'!AP134)/(AH$140-AH$139)*10)),1))</f>
        <v>10</v>
      </c>
      <c r="AI132" s="12">
        <f>IF('Indicator Data'!AQ134="No data","x",ROUND(IF('Indicator Data'!AQ134&gt;AI$140,10,IF('Indicator Data'!AQ134&lt;AI$139,0,10-(AI$140-'Indicator Data'!AQ134)/(AI$140-AI$139)*10)),1))</f>
        <v>3.5</v>
      </c>
      <c r="AJ132" s="52">
        <f t="shared" si="51"/>
        <v>6.8</v>
      </c>
      <c r="AK132" s="35">
        <f>'Indicator Data'!AK134+'Indicator Data'!AJ134*0.5+'Indicator Data'!AI134*0.25</f>
        <v>0</v>
      </c>
      <c r="AL132" s="42">
        <f>AK132/'Indicator Data'!BB134</f>
        <v>0</v>
      </c>
      <c r="AM132" s="52">
        <f t="shared" si="52"/>
        <v>0</v>
      </c>
      <c r="AN132" s="42">
        <f>IF('Indicator Data'!AL134="No data","x",'Indicator Data'!AL134/'Indicator Data'!BB134)</f>
        <v>5.4428905579187352E-3</v>
      </c>
      <c r="AO132" s="12">
        <f t="shared" si="53"/>
        <v>0.3</v>
      </c>
      <c r="AP132" s="52">
        <f t="shared" si="54"/>
        <v>0.3</v>
      </c>
      <c r="AQ132" s="36">
        <f t="shared" ref="AQ132:AQ137" si="56">ROUND(IF(AP132="x",IF(AG132="x",(10-GEOMEAN(((10-AD132)/10*9+1),((10-AM132)/10*9+1),((10-AJ132)/10*9+1)))/9*10,(10-GEOMEAN(((10-AD132)/10*9+1),((10-AG132)/10*9+1),((10-AM132)/10*9+1),((10-AJ132)/10*9+1)))/9*10),IF(AG132="x",IF(AP132="x",(10-GEOMEAN(((10-AD132)/10*9+1),((10-AM132)/10*9+1),((10-AJ132)/10*9+1)))/9*10,(10-GEOMEAN(((10-AD132)/10*9+1),((10-AP132)/10*9+1),((10-AM132)/10*9+1),((10-AJ132)/10*9+1)))/9*10),(10-GEOMEAN(((10-AD132)/10*9+1),((10-AG132)/10*9+1),((10-AM132)/10*9+1),((10-AP132)/10*9+1),((10-AJ132)/10*9+1)))/9*10)),1)</f>
        <v>4.5</v>
      </c>
      <c r="AR132" s="55">
        <f t="shared" si="55"/>
        <v>6.3</v>
      </c>
      <c r="AU132" s="11">
        <v>6.7</v>
      </c>
    </row>
    <row r="133" spans="1:47" s="11" customFormat="1" x14ac:dyDescent="0.25">
      <c r="A133" s="11" t="s">
        <v>449</v>
      </c>
      <c r="B133" s="30" t="s">
        <v>4</v>
      </c>
      <c r="C133" s="30" t="s">
        <v>578</v>
      </c>
      <c r="D133" s="12">
        <f>ROUND(IF('Indicator Data'!O135="No data",IF((0.1284*LN('Indicator Data'!BA135)-0.4735)&gt;D$140,0,IF((0.1284*LN('Indicator Data'!BA135)-0.4735)&lt;D$139,10,(D$140-(0.1284*LN('Indicator Data'!BA135)-0.4735))/(D$140-D$139)*10)),IF('Indicator Data'!O135&gt;D$140,0,IF('Indicator Data'!O135&lt;D$139,10,(D$140-'Indicator Data'!O135)/(D$140-D$139)*10))),1)</f>
        <v>8.5</v>
      </c>
      <c r="E133" s="12">
        <f>IF('Indicator Data'!P135="No data","x",ROUND(IF('Indicator Data'!P135&gt;E$140,10,IF('Indicator Data'!P135&lt;E$139,0,10-(E$140-'Indicator Data'!P135)/(E$140-E$139)*10)),1))</f>
        <v>10</v>
      </c>
      <c r="F133" s="52">
        <f t="shared" si="38"/>
        <v>9.4</v>
      </c>
      <c r="G133" s="12">
        <f>IF('Indicator Data'!AG135="No data","x",ROUND(IF('Indicator Data'!AG135&gt;G$140,10,IF('Indicator Data'!AG135&lt;G$139,0,10-(G$140-'Indicator Data'!AG135)/(G$140-G$139)*10)),1))</f>
        <v>9.3000000000000007</v>
      </c>
      <c r="H133" s="12">
        <f>IF('Indicator Data'!AH135="No data","x",ROUND(IF('Indicator Data'!AH135&gt;H$140,10,IF('Indicator Data'!AH135&lt;H$139,0,10-(H$140-'Indicator Data'!AH135)/(H$140-H$139)*10)),1))</f>
        <v>0</v>
      </c>
      <c r="I133" s="52">
        <f t="shared" si="39"/>
        <v>4.7</v>
      </c>
      <c r="J133" s="35">
        <f>SUM('Indicator Data'!R135,SUM('Indicator Data'!S135:T135)*1000000)</f>
        <v>2094191518</v>
      </c>
      <c r="K133" s="35">
        <f>J133/'Indicator Data'!BD135</f>
        <v>142.40178272903222</v>
      </c>
      <c r="L133" s="12">
        <f t="shared" si="40"/>
        <v>2.8</v>
      </c>
      <c r="M133" s="12">
        <f>IF('Indicator Data'!U135="No data","x",ROUND(IF('Indicator Data'!U135&gt;M$140,10,IF('Indicator Data'!U135&lt;M$139,0,10-(M$140-'Indicator Data'!U135)/(M$140-M$139)*10)),1))</f>
        <v>3.8</v>
      </c>
      <c r="N133" s="125">
        <f>'Indicator Data'!Q135/'Indicator Data'!BD135*1000000</f>
        <v>0</v>
      </c>
      <c r="O133" s="12">
        <f t="shared" si="41"/>
        <v>0</v>
      </c>
      <c r="P133" s="52">
        <f t="shared" si="42"/>
        <v>2.2000000000000002</v>
      </c>
      <c r="Q133" s="45">
        <f t="shared" si="43"/>
        <v>6.4</v>
      </c>
      <c r="R133" s="35">
        <f>IF(AND('Indicator Data'!AM135="No data",'Indicator Data'!AN135="No data"),0,SUM('Indicator Data'!AM135:AO135))</f>
        <v>63744</v>
      </c>
      <c r="S133" s="12">
        <f t="shared" si="44"/>
        <v>6</v>
      </c>
      <c r="T133" s="41">
        <f>R133/'Indicator Data'!$BB135</f>
        <v>0.12521657139489659</v>
      </c>
      <c r="U133" s="12">
        <f t="shared" si="45"/>
        <v>10</v>
      </c>
      <c r="V133" s="13">
        <f t="shared" si="46"/>
        <v>8</v>
      </c>
      <c r="W133" s="12">
        <f>IF('Indicator Data'!AB135="No data","x",ROUND(IF('Indicator Data'!AB135&gt;W$140,10,IF('Indicator Data'!AB135&lt;W$139,0,10-(W$140-'Indicator Data'!AB135)/(W$140-W$139)*10)),1))</f>
        <v>0.2</v>
      </c>
      <c r="X133" s="12">
        <f>IF('Indicator Data'!AA135="No data","x",ROUND(IF('Indicator Data'!AA135&gt;X$140,10,IF('Indicator Data'!AA135&lt;X$139,0,10-(X$140-'Indicator Data'!AA135)/(X$140-X$139)*10)),1))</f>
        <v>3.8</v>
      </c>
      <c r="Y133" s="12">
        <f>IF('Indicator Data'!AF135="No data","x",ROUND(IF('Indicator Data'!AF135&gt;Y$140,10,IF('Indicator Data'!AF135&lt;Y$139,0,10-(Y$140-'Indicator Data'!AF135)/(Y$140-Y$139)*10)),1))</f>
        <v>10</v>
      </c>
      <c r="Z133" s="129">
        <f>IF('Indicator Data'!AC135="No data","x",'Indicator Data'!AC135/'Indicator Data'!$BB135*100000)</f>
        <v>0</v>
      </c>
      <c r="AA133" s="127">
        <f t="shared" si="47"/>
        <v>0</v>
      </c>
      <c r="AB133" s="129">
        <f>IF('Indicator Data'!AD135="No data","x",'Indicator Data'!AD135/'Indicator Data'!$BB135*100000)</f>
        <v>0</v>
      </c>
      <c r="AC133" s="127">
        <f t="shared" si="48"/>
        <v>0</v>
      </c>
      <c r="AD133" s="52">
        <f t="shared" si="49"/>
        <v>2.8</v>
      </c>
      <c r="AE133" s="12">
        <f>IF('Indicator Data'!V135="No data","x",ROUND(IF('Indicator Data'!V135&gt;AE$140,10,IF('Indicator Data'!V135&lt;AE$139,0,10-(AE$140-'Indicator Data'!V135)/(AE$140-AE$139)*10)),1))</f>
        <v>10</v>
      </c>
      <c r="AF133" s="12">
        <f>IF('Indicator Data'!W135="No data","x",ROUND(IF('Indicator Data'!W135&gt;AF$140,10,IF('Indicator Data'!W135&lt;AF$139,0,10-(AF$140-'Indicator Data'!W135)/(AF$140-AF$139)*10)),1))</f>
        <v>5</v>
      </c>
      <c r="AG133" s="52">
        <f t="shared" si="50"/>
        <v>7.5</v>
      </c>
      <c r="AH133" s="12">
        <f>IF('Indicator Data'!AP135="No data","x",ROUND(IF('Indicator Data'!AP135&gt;AH$140,10,IF('Indicator Data'!AP135&lt;AH$139,0,10-(AH$140-'Indicator Data'!AP135)/(AH$140-AH$139)*10)),1))</f>
        <v>6.1</v>
      </c>
      <c r="AI133" s="12">
        <f>IF('Indicator Data'!AQ135="No data","x",ROUND(IF('Indicator Data'!AQ135&gt;AI$140,10,IF('Indicator Data'!AQ135&lt;AI$139,0,10-(AI$140-'Indicator Data'!AQ135)/(AI$140-AI$139)*10)),1))</f>
        <v>3.5</v>
      </c>
      <c r="AJ133" s="52">
        <f t="shared" si="51"/>
        <v>4.8</v>
      </c>
      <c r="AK133" s="35">
        <f>'Indicator Data'!AK135+'Indicator Data'!AJ135*0.5+'Indicator Data'!AI135*0.25</f>
        <v>0</v>
      </c>
      <c r="AL133" s="42">
        <f>AK133/'Indicator Data'!BB135</f>
        <v>0</v>
      </c>
      <c r="AM133" s="52">
        <f t="shared" si="52"/>
        <v>0</v>
      </c>
      <c r="AN133" s="42">
        <f>IF('Indicator Data'!AL135="No data","x",'Indicator Data'!AL135/'Indicator Data'!BB135)</f>
        <v>0.16743993949751507</v>
      </c>
      <c r="AO133" s="12">
        <f t="shared" si="53"/>
        <v>8.4</v>
      </c>
      <c r="AP133" s="52">
        <f t="shared" si="54"/>
        <v>8.4</v>
      </c>
      <c r="AQ133" s="36">
        <f t="shared" si="56"/>
        <v>5.5</v>
      </c>
      <c r="AR133" s="55">
        <f t="shared" si="55"/>
        <v>6.9</v>
      </c>
      <c r="AU133" s="11">
        <v>3.9</v>
      </c>
    </row>
    <row r="134" spans="1:47" s="11" customFormat="1" x14ac:dyDescent="0.25">
      <c r="A134" s="11" t="s">
        <v>450</v>
      </c>
      <c r="B134" s="30" t="s">
        <v>4</v>
      </c>
      <c r="C134" s="30" t="s">
        <v>579</v>
      </c>
      <c r="D134" s="12">
        <f>ROUND(IF('Indicator Data'!O136="No data",IF((0.1284*LN('Indicator Data'!BA136)-0.4735)&gt;D$140,0,IF((0.1284*LN('Indicator Data'!BA136)-0.4735)&lt;D$139,10,(D$140-(0.1284*LN('Indicator Data'!BA136)-0.4735))/(D$140-D$139)*10)),IF('Indicator Data'!O136&gt;D$140,0,IF('Indicator Data'!O136&lt;D$139,10,(D$140-'Indicator Data'!O136)/(D$140-D$139)*10))),1)</f>
        <v>8.5</v>
      </c>
      <c r="E134" s="12">
        <f>IF('Indicator Data'!P136="No data","x",ROUND(IF('Indicator Data'!P136&gt;E$140,10,IF('Indicator Data'!P136&lt;E$139,0,10-(E$140-'Indicator Data'!P136)/(E$140-E$139)*10)),1))</f>
        <v>9.6999999999999993</v>
      </c>
      <c r="F134" s="52">
        <f t="shared" si="38"/>
        <v>9.1999999999999993</v>
      </c>
      <c r="G134" s="12">
        <f>IF('Indicator Data'!AG136="No data","x",ROUND(IF('Indicator Data'!AG136&gt;G$140,10,IF('Indicator Data'!AG136&lt;G$139,0,10-(G$140-'Indicator Data'!AG136)/(G$140-G$139)*10)),1))</f>
        <v>9.3000000000000007</v>
      </c>
      <c r="H134" s="12">
        <f>IF('Indicator Data'!AH136="No data","x",ROUND(IF('Indicator Data'!AH136&gt;H$140,10,IF('Indicator Data'!AH136&lt;H$139,0,10-(H$140-'Indicator Data'!AH136)/(H$140-H$139)*10)),1))</f>
        <v>2</v>
      </c>
      <c r="I134" s="52">
        <f t="shared" si="39"/>
        <v>5.7</v>
      </c>
      <c r="J134" s="35">
        <f>SUM('Indicator Data'!R136,SUM('Indicator Data'!S136:T136)*1000000)</f>
        <v>2094191518</v>
      </c>
      <c r="K134" s="35">
        <f>J134/'Indicator Data'!BD136</f>
        <v>142.40178272903222</v>
      </c>
      <c r="L134" s="12">
        <f t="shared" si="40"/>
        <v>2.8</v>
      </c>
      <c r="M134" s="12">
        <f>IF('Indicator Data'!U136="No data","x",ROUND(IF('Indicator Data'!U136&gt;M$140,10,IF('Indicator Data'!U136&lt;M$139,0,10-(M$140-'Indicator Data'!U136)/(M$140-M$139)*10)),1))</f>
        <v>3.8</v>
      </c>
      <c r="N134" s="125">
        <f>'Indicator Data'!Q136/'Indicator Data'!BD136*1000000</f>
        <v>0</v>
      </c>
      <c r="O134" s="12">
        <f t="shared" si="41"/>
        <v>0</v>
      </c>
      <c r="P134" s="52">
        <f t="shared" si="42"/>
        <v>2.2000000000000002</v>
      </c>
      <c r="Q134" s="45">
        <f t="shared" si="43"/>
        <v>6.6</v>
      </c>
      <c r="R134" s="35">
        <f>IF(AND('Indicator Data'!AM136="No data",'Indicator Data'!AN136="No data"),0,SUM('Indicator Data'!AM136:AO136))</f>
        <v>0</v>
      </c>
      <c r="S134" s="12">
        <f t="shared" si="44"/>
        <v>0</v>
      </c>
      <c r="T134" s="41">
        <f>R134/'Indicator Data'!$BB136</f>
        <v>0</v>
      </c>
      <c r="U134" s="12">
        <f t="shared" si="45"/>
        <v>0</v>
      </c>
      <c r="V134" s="13">
        <f t="shared" si="46"/>
        <v>0</v>
      </c>
      <c r="W134" s="12">
        <f>IF('Indicator Data'!AB136="No data","x",ROUND(IF('Indicator Data'!AB136&gt;W$140,10,IF('Indicator Data'!AB136&lt;W$139,0,10-(W$140-'Indicator Data'!AB136)/(W$140-W$139)*10)),1))</f>
        <v>5</v>
      </c>
      <c r="X134" s="12">
        <f>IF('Indicator Data'!AA136="No data","x",ROUND(IF('Indicator Data'!AA136&gt;X$140,10,IF('Indicator Data'!AA136&lt;X$139,0,10-(X$140-'Indicator Data'!AA136)/(X$140-X$139)*10)),1))</f>
        <v>3.8</v>
      </c>
      <c r="Y134" s="12">
        <f>IF('Indicator Data'!AF136="No data","x",ROUND(IF('Indicator Data'!AF136&gt;Y$140,10,IF('Indicator Data'!AF136&lt;Y$139,0,10-(Y$140-'Indicator Data'!AF136)/(Y$140-Y$139)*10)),1))</f>
        <v>10</v>
      </c>
      <c r="Z134" s="129">
        <f>IF('Indicator Data'!AC136="No data","x",'Indicator Data'!AC136/'Indicator Data'!$BB136*100000)</f>
        <v>0</v>
      </c>
      <c r="AA134" s="127">
        <f t="shared" si="47"/>
        <v>0</v>
      </c>
      <c r="AB134" s="129">
        <f>IF('Indicator Data'!AD136="No data","x",'Indicator Data'!AD136/'Indicator Data'!$BB136*100000)</f>
        <v>0.11187722146207867</v>
      </c>
      <c r="AC134" s="127">
        <f t="shared" si="48"/>
        <v>3.5</v>
      </c>
      <c r="AD134" s="52">
        <f t="shared" si="49"/>
        <v>4.5</v>
      </c>
      <c r="AE134" s="12">
        <f>IF('Indicator Data'!V136="No data","x",ROUND(IF('Indicator Data'!V136&gt;AE$140,10,IF('Indicator Data'!V136&lt;AE$139,0,10-(AE$140-'Indicator Data'!V136)/(AE$140-AE$139)*10)),1))</f>
        <v>9.1999999999999993</v>
      </c>
      <c r="AF134" s="12">
        <f>IF('Indicator Data'!W136="No data","x",ROUND(IF('Indicator Data'!W136&gt;AF$140,10,IF('Indicator Data'!W136&lt;AF$139,0,10-(AF$140-'Indicator Data'!W136)/(AF$140-AF$139)*10)),1))</f>
        <v>2.6</v>
      </c>
      <c r="AG134" s="52">
        <f t="shared" si="50"/>
        <v>5.9</v>
      </c>
      <c r="AH134" s="12">
        <f>IF('Indicator Data'!AP136="No data","x",ROUND(IF('Indicator Data'!AP136&gt;AH$140,10,IF('Indicator Data'!AP136&lt;AH$139,0,10-(AH$140-'Indicator Data'!AP136)/(AH$140-AH$139)*10)),1))</f>
        <v>4</v>
      </c>
      <c r="AI134" s="12">
        <f>IF('Indicator Data'!AQ136="No data","x",ROUND(IF('Indicator Data'!AQ136&gt;AI$140,10,IF('Indicator Data'!AQ136&lt;AI$139,0,10-(AI$140-'Indicator Data'!AQ136)/(AI$140-AI$139)*10)),1))</f>
        <v>3.5</v>
      </c>
      <c r="AJ134" s="52">
        <f t="shared" si="51"/>
        <v>3.8</v>
      </c>
      <c r="AK134" s="35">
        <f>'Indicator Data'!AK136+'Indicator Data'!AJ136*0.5+'Indicator Data'!AI136*0.25</f>
        <v>0</v>
      </c>
      <c r="AL134" s="42">
        <f>AK134/'Indicator Data'!BB136</f>
        <v>0</v>
      </c>
      <c r="AM134" s="52">
        <f t="shared" si="52"/>
        <v>0</v>
      </c>
      <c r="AN134" s="42">
        <f>IF('Indicator Data'!AL136="No data","x",'Indicator Data'!AL136/'Indicator Data'!BB136)</f>
        <v>1.134035623944858E-2</v>
      </c>
      <c r="AO134" s="12">
        <f t="shared" si="53"/>
        <v>0.6</v>
      </c>
      <c r="AP134" s="52">
        <f t="shared" si="54"/>
        <v>0.6</v>
      </c>
      <c r="AQ134" s="36">
        <f t="shared" si="56"/>
        <v>3.3</v>
      </c>
      <c r="AR134" s="55">
        <f t="shared" si="55"/>
        <v>1.8</v>
      </c>
      <c r="AU134" s="11">
        <v>3.6</v>
      </c>
    </row>
    <row r="135" spans="1:47" s="11" customFormat="1" x14ac:dyDescent="0.25">
      <c r="A135" s="11" t="s">
        <v>451</v>
      </c>
      <c r="B135" s="30" t="s">
        <v>4</v>
      </c>
      <c r="C135" s="30" t="s">
        <v>580</v>
      </c>
      <c r="D135" s="12">
        <f>ROUND(IF('Indicator Data'!O137="No data",IF((0.1284*LN('Indicator Data'!BA137)-0.4735)&gt;D$140,0,IF((0.1284*LN('Indicator Data'!BA137)-0.4735)&lt;D$139,10,(D$140-(0.1284*LN('Indicator Data'!BA137)-0.4735))/(D$140-D$139)*10)),IF('Indicator Data'!O137&gt;D$140,0,IF('Indicator Data'!O137&lt;D$139,10,(D$140-'Indicator Data'!O137)/(D$140-D$139)*10))),1)</f>
        <v>8.5</v>
      </c>
      <c r="E135" s="12">
        <f>IF('Indicator Data'!P137="No data","x",ROUND(IF('Indicator Data'!P137&gt;E$140,10,IF('Indicator Data'!P137&lt;E$139,0,10-(E$140-'Indicator Data'!P137)/(E$140-E$139)*10)),1))</f>
        <v>10</v>
      </c>
      <c r="F135" s="52">
        <f t="shared" si="38"/>
        <v>9.4</v>
      </c>
      <c r="G135" s="12">
        <f>IF('Indicator Data'!AG137="No data","x",ROUND(IF('Indicator Data'!AG137&gt;G$140,10,IF('Indicator Data'!AG137&lt;G$139,0,10-(G$140-'Indicator Data'!AG137)/(G$140-G$139)*10)),1))</f>
        <v>9.3000000000000007</v>
      </c>
      <c r="H135" s="12">
        <f>IF('Indicator Data'!AH137="No data","x",ROUND(IF('Indicator Data'!AH137&gt;H$140,10,IF('Indicator Data'!AH137&lt;H$139,0,10-(H$140-'Indicator Data'!AH137)/(H$140-H$139)*10)),1))</f>
        <v>0</v>
      </c>
      <c r="I135" s="52">
        <f t="shared" si="39"/>
        <v>4.7</v>
      </c>
      <c r="J135" s="35">
        <f>SUM('Indicator Data'!R137,SUM('Indicator Data'!S137:T137)*1000000)</f>
        <v>2094191518</v>
      </c>
      <c r="K135" s="35">
        <f>J135/'Indicator Data'!BD137</f>
        <v>142.40178272903222</v>
      </c>
      <c r="L135" s="12">
        <f t="shared" si="40"/>
        <v>2.8</v>
      </c>
      <c r="M135" s="12">
        <f>IF('Indicator Data'!U137="No data","x",ROUND(IF('Indicator Data'!U137&gt;M$140,10,IF('Indicator Data'!U137&lt;M$139,0,10-(M$140-'Indicator Data'!U137)/(M$140-M$139)*10)),1))</f>
        <v>3.8</v>
      </c>
      <c r="N135" s="125">
        <f>'Indicator Data'!Q137/'Indicator Data'!BD137*1000000</f>
        <v>0</v>
      </c>
      <c r="O135" s="12">
        <f t="shared" si="41"/>
        <v>0</v>
      </c>
      <c r="P135" s="52">
        <f t="shared" si="42"/>
        <v>2.2000000000000002</v>
      </c>
      <c r="Q135" s="45">
        <f t="shared" si="43"/>
        <v>6.4</v>
      </c>
      <c r="R135" s="35">
        <f>IF(AND('Indicator Data'!AM137="No data",'Indicator Data'!AN137="No data"),0,SUM('Indicator Data'!AM137:AO137))</f>
        <v>0</v>
      </c>
      <c r="S135" s="12">
        <f t="shared" si="44"/>
        <v>0</v>
      </c>
      <c r="T135" s="41">
        <f>R135/'Indicator Data'!$BB137</f>
        <v>0</v>
      </c>
      <c r="U135" s="12">
        <f t="shared" si="45"/>
        <v>0</v>
      </c>
      <c r="V135" s="13">
        <f t="shared" si="46"/>
        <v>0</v>
      </c>
      <c r="W135" s="12">
        <f>IF('Indicator Data'!AB137="No data","x",ROUND(IF('Indicator Data'!AB137&gt;W$140,10,IF('Indicator Data'!AB137&lt;W$139,0,10-(W$140-'Indicator Data'!AB137)/(W$140-W$139)*10)),1))</f>
        <v>10</v>
      </c>
      <c r="X135" s="12">
        <f>IF('Indicator Data'!AA137="No data","x",ROUND(IF('Indicator Data'!AA137&gt;X$140,10,IF('Indicator Data'!AA137&lt;X$139,0,10-(X$140-'Indicator Data'!AA137)/(X$140-X$139)*10)),1))</f>
        <v>3.8</v>
      </c>
      <c r="Y135" s="12">
        <f>IF('Indicator Data'!AF137="No data","x",ROUND(IF('Indicator Data'!AF137&gt;Y$140,10,IF('Indicator Data'!AF137&lt;Y$139,0,10-(Y$140-'Indicator Data'!AF137)/(Y$140-Y$139)*10)),1))</f>
        <v>10</v>
      </c>
      <c r="Z135" s="129">
        <f>IF('Indicator Data'!AC137="No data","x",'Indicator Data'!AC137/'Indicator Data'!$BB137*100000)</f>
        <v>0</v>
      </c>
      <c r="AA135" s="127">
        <f t="shared" si="47"/>
        <v>0</v>
      </c>
      <c r="AB135" s="129">
        <f>IF('Indicator Data'!AD137="No data","x",'Indicator Data'!AD137/'Indicator Data'!$BB137*100000)</f>
        <v>0</v>
      </c>
      <c r="AC135" s="127">
        <f t="shared" si="48"/>
        <v>0</v>
      </c>
      <c r="AD135" s="52">
        <f t="shared" si="49"/>
        <v>4.8</v>
      </c>
      <c r="AE135" s="12">
        <f>IF('Indicator Data'!V137="No data","x",ROUND(IF('Indicator Data'!V137&gt;AE$140,10,IF('Indicator Data'!V137&lt;AE$139,0,10-(AE$140-'Indicator Data'!V137)/(AE$140-AE$139)*10)),1))</f>
        <v>7</v>
      </c>
      <c r="AF135" s="12">
        <f>IF('Indicator Data'!W137="No data","x",ROUND(IF('Indicator Data'!W137&gt;AF$140,10,IF('Indicator Data'!W137&lt;AF$139,0,10-(AF$140-'Indicator Data'!W137)/(AF$140-AF$139)*10)),1))</f>
        <v>3.5</v>
      </c>
      <c r="AG135" s="52">
        <f t="shared" si="50"/>
        <v>5.3</v>
      </c>
      <c r="AH135" s="12">
        <f>IF('Indicator Data'!AP137="No data","x",ROUND(IF('Indicator Data'!AP137&gt;AH$140,10,IF('Indicator Data'!AP137&lt;AH$139,0,10-(AH$140-'Indicator Data'!AP137)/(AH$140-AH$139)*10)),1))</f>
        <v>4.9000000000000004</v>
      </c>
      <c r="AI135" s="12">
        <f>IF('Indicator Data'!AQ137="No data","x",ROUND(IF('Indicator Data'!AQ137&gt;AI$140,10,IF('Indicator Data'!AQ137&lt;AI$139,0,10-(AI$140-'Indicator Data'!AQ137)/(AI$140-AI$139)*10)),1))</f>
        <v>3.5</v>
      </c>
      <c r="AJ135" s="52">
        <f t="shared" si="51"/>
        <v>4.2</v>
      </c>
      <c r="AK135" s="35">
        <f>'Indicator Data'!AK137+'Indicator Data'!AJ137*0.5+'Indicator Data'!AI137*0.25</f>
        <v>0</v>
      </c>
      <c r="AL135" s="42">
        <f>AK135/'Indicator Data'!BB137</f>
        <v>0</v>
      </c>
      <c r="AM135" s="52">
        <f t="shared" si="52"/>
        <v>0</v>
      </c>
      <c r="AN135" s="42" t="str">
        <f>IF('Indicator Data'!AL137="No data","x",'Indicator Data'!AL137/'Indicator Data'!BB137)</f>
        <v>x</v>
      </c>
      <c r="AO135" s="12" t="str">
        <f t="shared" si="53"/>
        <v>x</v>
      </c>
      <c r="AP135" s="52" t="str">
        <f t="shared" si="54"/>
        <v>x</v>
      </c>
      <c r="AQ135" s="36">
        <f t="shared" si="56"/>
        <v>3.8</v>
      </c>
      <c r="AR135" s="55">
        <f t="shared" si="55"/>
        <v>2.1</v>
      </c>
      <c r="AU135" s="11">
        <v>3.5</v>
      </c>
    </row>
    <row r="136" spans="1:47" s="11" customFormat="1" x14ac:dyDescent="0.25">
      <c r="A136" s="11" t="s">
        <v>446</v>
      </c>
      <c r="B136" s="30" t="s">
        <v>4</v>
      </c>
      <c r="C136" s="30" t="s">
        <v>575</v>
      </c>
      <c r="D136" s="12">
        <f>ROUND(IF('Indicator Data'!O138="No data",IF((0.1284*LN('Indicator Data'!BA138)-0.4735)&gt;D$140,0,IF((0.1284*LN('Indicator Data'!BA138)-0.4735)&lt;D$139,10,(D$140-(0.1284*LN('Indicator Data'!BA138)-0.4735))/(D$140-D$139)*10)),IF('Indicator Data'!O138&gt;D$140,0,IF('Indicator Data'!O138&lt;D$139,10,(D$140-'Indicator Data'!O138)/(D$140-D$139)*10))),1)</f>
        <v>8.5</v>
      </c>
      <c r="E136" s="12">
        <f>IF('Indicator Data'!P138="No data","x",ROUND(IF('Indicator Data'!P138&gt;E$140,10,IF('Indicator Data'!P138&lt;E$139,0,10-(E$140-'Indicator Data'!P138)/(E$140-E$139)*10)),1))</f>
        <v>10</v>
      </c>
      <c r="F136" s="52">
        <f t="shared" si="38"/>
        <v>9.4</v>
      </c>
      <c r="G136" s="12">
        <f>IF('Indicator Data'!AG138="No data","x",ROUND(IF('Indicator Data'!AG138&gt;G$140,10,IF('Indicator Data'!AG138&lt;G$139,0,10-(G$140-'Indicator Data'!AG138)/(G$140-G$139)*10)),1))</f>
        <v>9.3000000000000007</v>
      </c>
      <c r="H136" s="12">
        <f>IF('Indicator Data'!AH138="No data","x",ROUND(IF('Indicator Data'!AH138&gt;H$140,10,IF('Indicator Data'!AH138&lt;H$139,0,10-(H$140-'Indicator Data'!AH138)/(H$140-H$139)*10)),1))</f>
        <v>0</v>
      </c>
      <c r="I136" s="52">
        <f t="shared" si="39"/>
        <v>4.7</v>
      </c>
      <c r="J136" s="35">
        <f>SUM('Indicator Data'!R138,SUM('Indicator Data'!S138:T138)*1000000)</f>
        <v>2094191518</v>
      </c>
      <c r="K136" s="35">
        <f>J136/'Indicator Data'!BD138</f>
        <v>142.40178272903222</v>
      </c>
      <c r="L136" s="12">
        <f t="shared" si="40"/>
        <v>2.8</v>
      </c>
      <c r="M136" s="12">
        <f>IF('Indicator Data'!U138="No data","x",ROUND(IF('Indicator Data'!U138&gt;M$140,10,IF('Indicator Data'!U138&lt;M$139,0,10-(M$140-'Indicator Data'!U138)/(M$140-M$139)*10)),1))</f>
        <v>3.8</v>
      </c>
      <c r="N136" s="125">
        <f>'Indicator Data'!Q138/'Indicator Data'!BD138*1000000</f>
        <v>0</v>
      </c>
      <c r="O136" s="12">
        <f t="shared" si="41"/>
        <v>0</v>
      </c>
      <c r="P136" s="52">
        <f t="shared" si="42"/>
        <v>2.2000000000000002</v>
      </c>
      <c r="Q136" s="45">
        <f t="shared" si="43"/>
        <v>6.4</v>
      </c>
      <c r="R136" s="35">
        <f>IF(AND('Indicator Data'!AM138="No data",'Indicator Data'!AN138="No data"),0,SUM('Indicator Data'!AM138:AO138))</f>
        <v>9544</v>
      </c>
      <c r="S136" s="12">
        <f t="shared" si="44"/>
        <v>3.3</v>
      </c>
      <c r="T136" s="41">
        <f>R136/'Indicator Data'!$BB138</f>
        <v>6.8646610213988404E-3</v>
      </c>
      <c r="U136" s="12">
        <f t="shared" si="45"/>
        <v>5.0999999999999996</v>
      </c>
      <c r="V136" s="13">
        <f t="shared" si="46"/>
        <v>4.2</v>
      </c>
      <c r="W136" s="12">
        <f>IF('Indicator Data'!AB138="No data","x",ROUND(IF('Indicator Data'!AB138&gt;W$140,10,IF('Indicator Data'!AB138&lt;W$139,0,10-(W$140-'Indicator Data'!AB138)/(W$140-W$139)*10)),1))</f>
        <v>8</v>
      </c>
      <c r="X136" s="12">
        <f>IF('Indicator Data'!AA138="No data","x",ROUND(IF('Indicator Data'!AA138&gt;X$140,10,IF('Indicator Data'!AA138&lt;X$139,0,10-(X$140-'Indicator Data'!AA138)/(X$140-X$139)*10)),1))</f>
        <v>3.8</v>
      </c>
      <c r="Y136" s="12">
        <f>IF('Indicator Data'!AF138="No data","x",ROUND(IF('Indicator Data'!AF138&gt;Y$140,10,IF('Indicator Data'!AF138&lt;Y$139,0,10-(Y$140-'Indicator Data'!AF138)/(Y$140-Y$139)*10)),1))</f>
        <v>10</v>
      </c>
      <c r="Z136" s="129">
        <f>IF('Indicator Data'!AC138="No data","x",'Indicator Data'!AC138/'Indicator Data'!$BB138*100000)</f>
        <v>0</v>
      </c>
      <c r="AA136" s="127">
        <f t="shared" si="47"/>
        <v>0</v>
      </c>
      <c r="AB136" s="129">
        <f>IF('Indicator Data'!AD138="No data","x",'Indicator Data'!AD138/'Indicator Data'!$BB138*100000)</f>
        <v>1.2946762194591275</v>
      </c>
      <c r="AC136" s="127">
        <f t="shared" si="48"/>
        <v>7</v>
      </c>
      <c r="AD136" s="52">
        <f t="shared" si="49"/>
        <v>5.8</v>
      </c>
      <c r="AE136" s="12">
        <f>IF('Indicator Data'!V138="No data","x",ROUND(IF('Indicator Data'!V138&gt;AE$140,10,IF('Indicator Data'!V138&lt;AE$139,0,10-(AE$140-'Indicator Data'!V138)/(AE$140-AE$139)*10)),1))</f>
        <v>3.8</v>
      </c>
      <c r="AF136" s="12">
        <f>IF('Indicator Data'!W138="No data","x",ROUND(IF('Indicator Data'!W138&gt;AF$140,10,IF('Indicator Data'!W138&lt;AF$139,0,10-(AF$140-'Indicator Data'!W138)/(AF$140-AF$139)*10)),1))</f>
        <v>3.3</v>
      </c>
      <c r="AG136" s="52">
        <f t="shared" si="50"/>
        <v>3.6</v>
      </c>
      <c r="AH136" s="12">
        <f>IF('Indicator Data'!AP138="No data","x",ROUND(IF('Indicator Data'!AP138&gt;AH$140,10,IF('Indicator Data'!AP138&lt;AH$139,0,10-(AH$140-'Indicator Data'!AP138)/(AH$140-AH$139)*10)),1))</f>
        <v>6.7</v>
      </c>
      <c r="AI136" s="12">
        <f>IF('Indicator Data'!AQ138="No data","x",ROUND(IF('Indicator Data'!AQ138&gt;AI$140,10,IF('Indicator Data'!AQ138&lt;AI$139,0,10-(AI$140-'Indicator Data'!AQ138)/(AI$140-AI$139)*10)),1))</f>
        <v>3.8</v>
      </c>
      <c r="AJ136" s="52">
        <f t="shared" si="51"/>
        <v>5.3</v>
      </c>
      <c r="AK136" s="35">
        <f>'Indicator Data'!AK138+'Indicator Data'!AJ138*0.5+'Indicator Data'!AI138*0.25</f>
        <v>0</v>
      </c>
      <c r="AL136" s="42">
        <f>AK136/'Indicator Data'!BB138</f>
        <v>0</v>
      </c>
      <c r="AM136" s="52">
        <f t="shared" si="52"/>
        <v>0</v>
      </c>
      <c r="AN136" s="42" t="str">
        <f>IF('Indicator Data'!AL138="No data","x",'Indicator Data'!AL138/'Indicator Data'!BB138)</f>
        <v>x</v>
      </c>
      <c r="AO136" s="12" t="str">
        <f t="shared" si="53"/>
        <v>x</v>
      </c>
      <c r="AP136" s="52" t="str">
        <f t="shared" si="54"/>
        <v>x</v>
      </c>
      <c r="AQ136" s="36">
        <f t="shared" si="56"/>
        <v>4</v>
      </c>
      <c r="AR136" s="55">
        <f t="shared" si="55"/>
        <v>4.0999999999999996</v>
      </c>
      <c r="AU136" s="11">
        <v>3.5</v>
      </c>
    </row>
    <row r="137" spans="1:47" s="11" customFormat="1" x14ac:dyDescent="0.25">
      <c r="A137" s="11" t="s">
        <v>452</v>
      </c>
      <c r="B137" s="30" t="s">
        <v>4</v>
      </c>
      <c r="C137" s="30" t="s">
        <v>581</v>
      </c>
      <c r="D137" s="12">
        <f>ROUND(IF('Indicator Data'!O139="No data",IF((0.1284*LN('Indicator Data'!BA139)-0.4735)&gt;D$140,0,IF((0.1284*LN('Indicator Data'!BA139)-0.4735)&lt;D$139,10,(D$140-(0.1284*LN('Indicator Data'!BA139)-0.4735))/(D$140-D$139)*10)),IF('Indicator Data'!O139&gt;D$140,0,IF('Indicator Data'!O139&lt;D$139,10,(D$140-'Indicator Data'!O139)/(D$140-D$139)*10))),1)</f>
        <v>8.5</v>
      </c>
      <c r="E137" s="12">
        <f>IF('Indicator Data'!P139="No data","x",ROUND(IF('Indicator Data'!P139&gt;E$140,10,IF('Indicator Data'!P139&lt;E$139,0,10-(E$140-'Indicator Data'!P139)/(E$140-E$139)*10)),1))</f>
        <v>10</v>
      </c>
      <c r="F137" s="52">
        <f t="shared" si="38"/>
        <v>9.4</v>
      </c>
      <c r="G137" s="12">
        <f>IF('Indicator Data'!AG139="No data","x",ROUND(IF('Indicator Data'!AG139&gt;G$140,10,IF('Indicator Data'!AG139&lt;G$139,0,10-(G$140-'Indicator Data'!AG139)/(G$140-G$139)*10)),1))</f>
        <v>9.3000000000000007</v>
      </c>
      <c r="H137" s="12">
        <f>IF('Indicator Data'!AH139="No data","x",ROUND(IF('Indicator Data'!AH139&gt;H$140,10,IF('Indicator Data'!AH139&lt;H$139,0,10-(H$140-'Indicator Data'!AH139)/(H$140-H$139)*10)),1))</f>
        <v>0</v>
      </c>
      <c r="I137" s="52">
        <f t="shared" si="39"/>
        <v>4.7</v>
      </c>
      <c r="J137" s="35">
        <f>SUM('Indicator Data'!R139,SUM('Indicator Data'!S139:T139)*1000000)</f>
        <v>2094191518</v>
      </c>
      <c r="K137" s="35">
        <f>J137/'Indicator Data'!BD139</f>
        <v>142.40178272903222</v>
      </c>
      <c r="L137" s="12">
        <f t="shared" si="40"/>
        <v>2.8</v>
      </c>
      <c r="M137" s="12">
        <f>IF('Indicator Data'!U139="No data","x",ROUND(IF('Indicator Data'!U139&gt;M$140,10,IF('Indicator Data'!U139&lt;M$139,0,10-(M$140-'Indicator Data'!U139)/(M$140-M$139)*10)),1))</f>
        <v>3.8</v>
      </c>
      <c r="N137" s="125">
        <f>'Indicator Data'!Q139/'Indicator Data'!BD139*1000000</f>
        <v>0</v>
      </c>
      <c r="O137" s="12">
        <f t="shared" si="41"/>
        <v>0</v>
      </c>
      <c r="P137" s="52">
        <f t="shared" si="42"/>
        <v>2.2000000000000002</v>
      </c>
      <c r="Q137" s="45">
        <f t="shared" si="43"/>
        <v>6.4</v>
      </c>
      <c r="R137" s="35">
        <f>IF(AND('Indicator Data'!AM139="No data",'Indicator Data'!AN139="No data"),0,SUM('Indicator Data'!AM139:AO139))</f>
        <v>105086</v>
      </c>
      <c r="S137" s="12">
        <f t="shared" si="44"/>
        <v>6.7</v>
      </c>
      <c r="T137" s="41">
        <f>R137/'Indicator Data'!$BB139</f>
        <v>0.15497375713217587</v>
      </c>
      <c r="U137" s="12">
        <f t="shared" si="45"/>
        <v>10</v>
      </c>
      <c r="V137" s="13">
        <f t="shared" si="46"/>
        <v>8.4</v>
      </c>
      <c r="W137" s="12">
        <f>IF('Indicator Data'!AB139="No data","x",ROUND(IF('Indicator Data'!AB139&gt;W$140,10,IF('Indicator Data'!AB139&lt;W$139,0,10-(W$140-'Indicator Data'!AB139)/(W$140-W$139)*10)),1))</f>
        <v>2</v>
      </c>
      <c r="X137" s="12">
        <f>IF('Indicator Data'!AA139="No data","x",ROUND(IF('Indicator Data'!AA139&gt;X$140,10,IF('Indicator Data'!AA139&lt;X$139,0,10-(X$140-'Indicator Data'!AA139)/(X$140-X$139)*10)),1))</f>
        <v>3.8</v>
      </c>
      <c r="Y137" s="12">
        <f>IF('Indicator Data'!AF139="No data","x",ROUND(IF('Indicator Data'!AF139&gt;Y$140,10,IF('Indicator Data'!AF139&lt;Y$139,0,10-(Y$140-'Indicator Data'!AF139)/(Y$140-Y$139)*10)),1))</f>
        <v>10</v>
      </c>
      <c r="Z137" s="129">
        <f>IF('Indicator Data'!AC139="No data","x",'Indicator Data'!AC139/'Indicator Data'!$BB139*100000)</f>
        <v>0</v>
      </c>
      <c r="AA137" s="127">
        <f t="shared" si="47"/>
        <v>0</v>
      </c>
      <c r="AB137" s="129">
        <f>IF('Indicator Data'!AD139="No data","x",'Indicator Data'!AD139/'Indicator Data'!$BB139*100000)</f>
        <v>0.14747326678356382</v>
      </c>
      <c r="AC137" s="127">
        <f t="shared" si="48"/>
        <v>3.9</v>
      </c>
      <c r="AD137" s="52">
        <f t="shared" si="49"/>
        <v>3.9</v>
      </c>
      <c r="AE137" s="12">
        <f>IF('Indicator Data'!V139="No data","x",ROUND(IF('Indicator Data'!V139&gt;AE$140,10,IF('Indicator Data'!V139&lt;AE$139,0,10-(AE$140-'Indicator Data'!V139)/(AE$140-AE$139)*10)),1))</f>
        <v>4.5999999999999996</v>
      </c>
      <c r="AF137" s="12">
        <f>IF('Indicator Data'!W139="No data","x",ROUND(IF('Indicator Data'!W139&gt;AF$140,10,IF('Indicator Data'!W139&lt;AF$139,0,10-(AF$140-'Indicator Data'!W139)/(AF$140-AF$139)*10)),1))</f>
        <v>5.2</v>
      </c>
      <c r="AG137" s="52">
        <f t="shared" si="50"/>
        <v>4.9000000000000004</v>
      </c>
      <c r="AH137" s="12">
        <f>IF('Indicator Data'!AP139="No data","x",ROUND(IF('Indicator Data'!AP139&gt;AH$140,10,IF('Indicator Data'!AP139&lt;AH$139,0,10-(AH$140-'Indicator Data'!AP139)/(AH$140-AH$139)*10)),1))</f>
        <v>8.6999999999999993</v>
      </c>
      <c r="AI137" s="12">
        <f>IF('Indicator Data'!AQ139="No data","x",ROUND(IF('Indicator Data'!AQ139&gt;AI$140,10,IF('Indicator Data'!AQ139&lt;AI$139,0,10-(AI$140-'Indicator Data'!AQ139)/(AI$140-AI$139)*10)),1))</f>
        <v>3.5</v>
      </c>
      <c r="AJ137" s="52">
        <f t="shared" si="51"/>
        <v>6.1</v>
      </c>
      <c r="AK137" s="35">
        <f>'Indicator Data'!AK139+'Indicator Data'!AJ139*0.5+'Indicator Data'!AI139*0.25</f>
        <v>0</v>
      </c>
      <c r="AL137" s="42">
        <f>AK137/'Indicator Data'!BB139</f>
        <v>0</v>
      </c>
      <c r="AM137" s="52">
        <f t="shared" si="52"/>
        <v>0</v>
      </c>
      <c r="AN137" s="42">
        <f>IF('Indicator Data'!AL139="No data","x",'Indicator Data'!AL139/'Indicator Data'!BB139)</f>
        <v>0.21204518875840783</v>
      </c>
      <c r="AO137" s="12">
        <f t="shared" si="53"/>
        <v>10</v>
      </c>
      <c r="AP137" s="52">
        <f t="shared" si="54"/>
        <v>10</v>
      </c>
      <c r="AQ137" s="36">
        <f t="shared" si="56"/>
        <v>6.2</v>
      </c>
      <c r="AR137" s="55">
        <f t="shared" si="55"/>
        <v>7.5</v>
      </c>
      <c r="AU137" s="11">
        <v>6.9</v>
      </c>
    </row>
    <row r="138" spans="1:47" customFormat="1" x14ac:dyDescent="0.25"/>
    <row r="139" spans="1:47" s="11" customFormat="1" x14ac:dyDescent="0.25">
      <c r="A139" s="37"/>
      <c r="B139" s="38" t="s">
        <v>42</v>
      </c>
      <c r="C139" s="38"/>
      <c r="D139" s="38">
        <v>0.3</v>
      </c>
      <c r="E139" s="38">
        <v>0.05</v>
      </c>
      <c r="F139" s="38"/>
      <c r="G139" s="38">
        <v>0</v>
      </c>
      <c r="H139" s="38">
        <v>0.25</v>
      </c>
      <c r="I139" s="38"/>
      <c r="J139" s="38"/>
      <c r="K139" s="38"/>
      <c r="L139" s="38">
        <v>0</v>
      </c>
      <c r="M139" s="38">
        <v>0</v>
      </c>
      <c r="N139" s="38"/>
      <c r="O139" s="38">
        <v>0</v>
      </c>
      <c r="P139" s="38"/>
      <c r="Q139" s="38"/>
      <c r="R139" s="38"/>
      <c r="S139" s="38">
        <v>3</v>
      </c>
      <c r="T139" s="38"/>
      <c r="U139" s="40">
        <v>5.0000000000000002E-5</v>
      </c>
      <c r="V139" s="38"/>
      <c r="W139" s="38">
        <v>0</v>
      </c>
      <c r="X139" s="38">
        <v>0</v>
      </c>
      <c r="Y139" s="38">
        <v>0</v>
      </c>
      <c r="Z139" s="38"/>
      <c r="AA139" s="38">
        <v>0</v>
      </c>
      <c r="AB139" s="38"/>
      <c r="AC139" s="38">
        <v>0</v>
      </c>
      <c r="AD139" s="38"/>
      <c r="AE139" s="38">
        <v>0</v>
      </c>
      <c r="AF139" s="38">
        <v>0</v>
      </c>
      <c r="AG139" s="38"/>
      <c r="AH139" s="145">
        <v>5</v>
      </c>
      <c r="AI139" s="145">
        <v>10</v>
      </c>
      <c r="AJ139" s="38"/>
      <c r="AK139" s="38"/>
      <c r="AL139" s="38"/>
      <c r="AM139" s="43">
        <v>0</v>
      </c>
      <c r="AN139" s="43"/>
      <c r="AO139" s="177">
        <v>0</v>
      </c>
      <c r="AP139" s="38"/>
      <c r="AQ139" s="38"/>
      <c r="AR139" s="38"/>
    </row>
    <row r="140" spans="1:47" s="11" customFormat="1" x14ac:dyDescent="0.25">
      <c r="A140" s="37"/>
      <c r="B140" s="38" t="s">
        <v>43</v>
      </c>
      <c r="C140" s="38"/>
      <c r="D140" s="38">
        <v>0.95</v>
      </c>
      <c r="E140" s="38">
        <v>0.5</v>
      </c>
      <c r="F140" s="38"/>
      <c r="G140" s="38">
        <v>0.75</v>
      </c>
      <c r="H140" s="38">
        <v>0.65</v>
      </c>
      <c r="I140" s="38"/>
      <c r="J140" s="38"/>
      <c r="K140" s="38"/>
      <c r="L140" s="38">
        <v>500</v>
      </c>
      <c r="M140" s="38">
        <v>15</v>
      </c>
      <c r="N140" s="38"/>
      <c r="O140" s="38">
        <v>100</v>
      </c>
      <c r="P140" s="38"/>
      <c r="Q140" s="38"/>
      <c r="R140" s="38"/>
      <c r="S140" s="38">
        <v>6</v>
      </c>
      <c r="T140" s="38"/>
      <c r="U140" s="39">
        <v>0.1</v>
      </c>
      <c r="V140" s="38"/>
      <c r="W140" s="38">
        <v>5</v>
      </c>
      <c r="X140" s="38">
        <v>550</v>
      </c>
      <c r="Y140" s="38">
        <v>120</v>
      </c>
      <c r="Z140" s="38"/>
      <c r="AA140" s="38">
        <v>50</v>
      </c>
      <c r="AB140" s="38"/>
      <c r="AC140" s="38">
        <v>10</v>
      </c>
      <c r="AD140" s="38"/>
      <c r="AE140" s="38">
        <v>130</v>
      </c>
      <c r="AF140" s="38">
        <v>0.45</v>
      </c>
      <c r="AG140" s="38"/>
      <c r="AH140" s="145">
        <v>15</v>
      </c>
      <c r="AI140" s="145">
        <v>40</v>
      </c>
      <c r="AJ140" s="38"/>
      <c r="AK140" s="38"/>
      <c r="AL140" s="38"/>
      <c r="AM140" s="39">
        <v>0.1</v>
      </c>
      <c r="AN140" s="39"/>
      <c r="AO140" s="177">
        <v>0.2</v>
      </c>
      <c r="AP140" s="38"/>
      <c r="AQ140" s="38"/>
      <c r="AR140" s="38"/>
    </row>
    <row r="141" spans="1:47" x14ac:dyDescent="0.25">
      <c r="AI141" s="146"/>
    </row>
    <row r="143" spans="1:47" x14ac:dyDescent="0.25">
      <c r="AH143" s="177">
        <v>30</v>
      </c>
    </row>
  </sheetData>
  <sortState ref="A3:AR134">
    <sortCondition ref="B3:B134"/>
    <sortCondition ref="A3:A134"/>
  </sortState>
  <mergeCells count="1">
    <mergeCell ref="A1:AR1"/>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showGridLines="0" workbookViewId="0">
      <pane xSplit="2" ySplit="2" topLeftCell="C3" activePane="bottomRight" state="frozen"/>
      <selection activeCell="AD123" sqref="AD123"/>
      <selection pane="topRight" activeCell="AD123" sqref="AD123"/>
      <selection pane="bottomLeft" activeCell="AD123" sqref="AD123"/>
      <selection pane="bottomRight" activeCell="K21" sqref="K21"/>
    </sheetView>
  </sheetViews>
  <sheetFormatPr defaultColWidth="9.140625" defaultRowHeight="15" x14ac:dyDescent="0.25"/>
  <cols>
    <col min="1" max="1" width="49.42578125" style="8" bestFit="1" customWidth="1"/>
    <col min="2" max="3" width="8.140625" style="76" customWidth="1"/>
    <col min="4" max="6" width="9.140625" style="8"/>
    <col min="7" max="7" width="9.140625" style="77"/>
    <col min="8" max="9" width="9.140625" style="8"/>
    <col min="10" max="11" width="9.140625" style="77"/>
    <col min="12" max="15" width="9.140625" style="8"/>
    <col min="16" max="16" width="9.140625" style="77"/>
    <col min="17" max="18" width="9.85546875" style="26" customWidth="1"/>
    <col min="19" max="19" width="9.140625" style="8"/>
    <col min="20" max="23" width="9.85546875" style="26" customWidth="1"/>
    <col min="24" max="24" width="9.140625" style="8"/>
    <col min="25" max="25" width="9.140625" style="77"/>
    <col min="26" max="16384" width="9.140625" style="8"/>
  </cols>
  <sheetData>
    <row r="1" spans="1:26" x14ac:dyDescent="0.25">
      <c r="A1" s="216"/>
      <c r="B1" s="216"/>
      <c r="C1" s="216"/>
      <c r="D1" s="216"/>
      <c r="E1" s="216"/>
      <c r="F1" s="216"/>
      <c r="G1" s="216"/>
      <c r="H1" s="216"/>
      <c r="I1" s="216"/>
      <c r="J1" s="216"/>
      <c r="K1" s="216"/>
      <c r="L1" s="216"/>
      <c r="M1" s="216"/>
      <c r="N1" s="216"/>
      <c r="O1" s="216"/>
      <c r="P1" s="216"/>
      <c r="Q1" s="216"/>
      <c r="R1" s="216"/>
      <c r="S1" s="216"/>
      <c r="T1" s="216"/>
      <c r="U1" s="216"/>
      <c r="V1" s="216"/>
      <c r="W1" s="216"/>
      <c r="X1" s="216"/>
      <c r="Y1" s="216"/>
    </row>
    <row r="2" spans="1:26" s="11" customFormat="1" ht="126.75" customHeight="1" thickBot="1" x14ac:dyDescent="0.3">
      <c r="A2" s="78" t="s">
        <v>32</v>
      </c>
      <c r="B2" s="79" t="s">
        <v>18</v>
      </c>
      <c r="C2" s="79" t="s">
        <v>583</v>
      </c>
      <c r="D2" s="67" t="s">
        <v>127</v>
      </c>
      <c r="E2" s="121" t="s">
        <v>598</v>
      </c>
      <c r="F2" s="67" t="s">
        <v>597</v>
      </c>
      <c r="G2" s="68" t="s">
        <v>61</v>
      </c>
      <c r="H2" s="67" t="s">
        <v>56</v>
      </c>
      <c r="I2" s="67" t="s">
        <v>20</v>
      </c>
      <c r="J2" s="68" t="s">
        <v>62</v>
      </c>
      <c r="K2" s="69" t="s">
        <v>690</v>
      </c>
      <c r="L2" s="67" t="s">
        <v>21</v>
      </c>
      <c r="M2" s="67" t="s">
        <v>22</v>
      </c>
      <c r="N2" s="67" t="s">
        <v>23</v>
      </c>
      <c r="O2" s="67" t="s">
        <v>24</v>
      </c>
      <c r="P2" s="68" t="s">
        <v>33</v>
      </c>
      <c r="Q2" s="67" t="s">
        <v>125</v>
      </c>
      <c r="R2" s="67" t="s">
        <v>126</v>
      </c>
      <c r="S2" s="68" t="s">
        <v>34</v>
      </c>
      <c r="T2" s="67" t="s">
        <v>123</v>
      </c>
      <c r="U2" s="67" t="s">
        <v>587</v>
      </c>
      <c r="V2" s="67" t="s">
        <v>124</v>
      </c>
      <c r="W2" s="67" t="s">
        <v>52</v>
      </c>
      <c r="X2" s="68" t="s">
        <v>51</v>
      </c>
      <c r="Y2" s="69" t="s">
        <v>691</v>
      </c>
    </row>
    <row r="3" spans="1:26" s="11" customFormat="1" x14ac:dyDescent="0.25">
      <c r="A3" s="11" t="s">
        <v>332</v>
      </c>
      <c r="B3" s="28" t="s">
        <v>0</v>
      </c>
      <c r="C3" s="28" t="s">
        <v>582</v>
      </c>
      <c r="D3" s="2">
        <f>IF('Indicator Data'!AR5="No data","x",ROUND(IF('Indicator Data'!AR5&gt;D$140,0,IF('Indicator Data'!AR5&lt;D$139,10,(D$140-'Indicator Data'!AR5)/(D$140-D$139)*10)),1))</f>
        <v>3.2</v>
      </c>
      <c r="E3" s="122">
        <f>('Indicator Data'!BE5+'Indicator Data'!BF5+'Indicator Data'!BG5)/'Indicator Data'!BD5*1000000</f>
        <v>0.22350576327693553</v>
      </c>
      <c r="F3" s="2">
        <f>ROUND(IF(E3&gt;F$140,0,IF(E3&lt;F$139,10,(F$140-E3)/(F$140-F$139)*10)),1)</f>
        <v>7.8</v>
      </c>
      <c r="G3" s="3">
        <f>ROUND(AVERAGE(D3,F3),1)</f>
        <v>5.5</v>
      </c>
      <c r="H3" s="2">
        <f>IF('Indicator Data'!AT5="No data","x",ROUND(IF('Indicator Data'!AT5&gt;H$140,0,IF('Indicator Data'!AT5&lt;H$139,10,(H$140-'Indicator Data'!AT5)/(H$140-H$139)*10)),1))</f>
        <v>5.8</v>
      </c>
      <c r="I3" s="2">
        <f>IF('Indicator Data'!AS5="No data","x",ROUND(IF('Indicator Data'!AS5&gt;I$140,0,IF('Indicator Data'!AS5&lt;I$139,10,(I$140-'Indicator Data'!AS5)/(I$140-I$139)*10)),1))</f>
        <v>6.2</v>
      </c>
      <c r="J3" s="3">
        <f>IF(AND(H3="x",I3="x"),"x",ROUND(AVERAGE(H3,I3),1))</f>
        <v>6</v>
      </c>
      <c r="K3" s="5">
        <f>ROUND(AVERAGE(G3,J3),1)</f>
        <v>5.8</v>
      </c>
      <c r="L3" s="2">
        <f>IF('Indicator Data'!AV5="No data","x",ROUND(IF('Indicator Data'!AV5^2&gt;L$140,0,IF('Indicator Data'!AV5^2&lt;L$139,10,(L$140-'Indicator Data'!AV5^2)/(L$140-L$139)*10)),1))</f>
        <v>9.8000000000000007</v>
      </c>
      <c r="M3" s="2">
        <f>IF(OR('Indicator Data'!AU5=0,'Indicator Data'!AU5="No data"),"x",ROUND(IF('Indicator Data'!AU5&gt;M$140,0,IF('Indicator Data'!AU5&lt;M$139,10,(M$140-'Indicator Data'!AU5)/(M$140-M$139)*10)),1))</f>
        <v>8</v>
      </c>
      <c r="N3" s="2">
        <f>IF('Indicator Data'!AW5="No data","x",ROUND(IF('Indicator Data'!AW5&gt;N$140,0,IF('Indicator Data'!AW5&lt;N$139,10,(N$140-'Indicator Data'!AW5)/(N$140-N$139)*10)),1))</f>
        <v>8.9</v>
      </c>
      <c r="O3" s="2">
        <f>IF('Indicator Data'!AX5="No data","x",ROUND(IF('Indicator Data'!AX5&gt;O$140,0,IF('Indicator Data'!AX5&lt;O$139,10,(O$140-'Indicator Data'!AX5)/(O$140-O$139)*10)),1))</f>
        <v>6.1</v>
      </c>
      <c r="P3" s="3">
        <f>IF(AND(L3="x",M3="x",N3="x",O3="x"),"x",ROUND(AVERAGE(L3,M3,N3,O3),1))</f>
        <v>8.1999999999999993</v>
      </c>
      <c r="Q3" s="2">
        <f>IF('Indicator Data'!AY5="No data","x",ROUND(IF('Indicator Data'!AY5&gt;Q$140,0,IF('Indicator Data'!AY5&lt;Q$139,10,(Q$140-'Indicator Data'!AY5)/(Q$140-Q$139)*10)),1))</f>
        <v>10</v>
      </c>
      <c r="R3" s="2">
        <f>IF('Indicator Data'!AZ5="No data","x",ROUND(IF('Indicator Data'!AZ5&gt;R$140,0,IF('Indicator Data'!AZ5&lt;R$139,10,(R$140-'Indicator Data'!AZ5)/(R$140-R$139)*10)),1))</f>
        <v>10</v>
      </c>
      <c r="S3" s="3">
        <f>IF(AND(Q3="x",R3="x"),"x",ROUND(AVERAGE(R3,Q3),1))</f>
        <v>10</v>
      </c>
      <c r="T3" s="2">
        <f>IF('Indicator Data'!X5="No data","x",ROUND(IF('Indicator Data'!X5&gt;T$140,0,IF('Indicator Data'!X5&lt;T$139,10,(T$140-'Indicator Data'!X5)/(T$140-T$139)*10)),1))</f>
        <v>9.9</v>
      </c>
      <c r="U3" s="2">
        <f>IF('Indicator Data'!Y5="No data","x",ROUND(IF('Indicator Data'!Y5&gt;U$140,0,IF('Indicator Data'!Y5&lt;U$139,10,(U$140-'Indicator Data'!Y5)/(U$140-U$139)*10)),1))</f>
        <v>0</v>
      </c>
      <c r="V3" s="2">
        <f>IF('Indicator Data'!Z5="No data","x",ROUND(IF('Indicator Data'!Z5&gt;V$140,0,IF('Indicator Data'!Z5&lt;V$139,10,(V$140-'Indicator Data'!Z5)/(V$140-V$139)*10)),1))</f>
        <v>2.8</v>
      </c>
      <c r="W3" s="2">
        <f>IF('Indicator Data'!AE5="No data","x",ROUND(IF('Indicator Data'!AE5&gt;W$140,0,IF('Indicator Data'!AE5&lt;W$139,10,(W$140-'Indicator Data'!AE5)/(W$140-W$139)*10)),1))</f>
        <v>9.9</v>
      </c>
      <c r="X3" s="3">
        <f>IF(AND(T3="x",V3="x",W3="x"),"x",ROUND(AVERAGE(T3,V3,W3,U3),1))</f>
        <v>5.7</v>
      </c>
      <c r="Y3" s="5">
        <f>ROUND(AVERAGE(S3,P3,X3),1)</f>
        <v>8</v>
      </c>
      <c r="Z3" s="80"/>
    </row>
    <row r="4" spans="1:26" s="11" customFormat="1" x14ac:dyDescent="0.25">
      <c r="A4" s="11" t="s">
        <v>333</v>
      </c>
      <c r="B4" s="28" t="s">
        <v>0</v>
      </c>
      <c r="C4" s="28" t="s">
        <v>453</v>
      </c>
      <c r="D4" s="2">
        <f>IF('Indicator Data'!AR6="No data","x",ROUND(IF('Indicator Data'!AR6&gt;D$140,0,IF('Indicator Data'!AR6&lt;D$139,10,(D$140-'Indicator Data'!AR6)/(D$140-D$139)*10)),1))</f>
        <v>3.2</v>
      </c>
      <c r="E4" s="122">
        <f>('Indicator Data'!BE6+'Indicator Data'!BF6+'Indicator Data'!BG6)/'Indicator Data'!BD6*1000000</f>
        <v>0.22350576327693553</v>
      </c>
      <c r="F4" s="2">
        <f t="shared" ref="F4:F67" si="0">ROUND(IF(E4&gt;F$140,0,IF(E4&lt;F$139,10,(F$140-E4)/(F$140-F$139)*10)),1)</f>
        <v>7.8</v>
      </c>
      <c r="G4" s="3">
        <f t="shared" ref="G4:G67" si="1">ROUND(AVERAGE(D4,F4),1)</f>
        <v>5.5</v>
      </c>
      <c r="H4" s="2">
        <f>IF('Indicator Data'!AT6="No data","x",ROUND(IF('Indicator Data'!AT6&gt;H$140,0,IF('Indicator Data'!AT6&lt;H$139,10,(H$140-'Indicator Data'!AT6)/(H$140-H$139)*10)),1))</f>
        <v>5.8</v>
      </c>
      <c r="I4" s="2">
        <f>IF('Indicator Data'!AS6="No data","x",ROUND(IF('Indicator Data'!AS6&gt;I$140,0,IF('Indicator Data'!AS6&lt;I$139,10,(I$140-'Indicator Data'!AS6)/(I$140-I$139)*10)),1))</f>
        <v>6.2</v>
      </c>
      <c r="J4" s="3">
        <f t="shared" ref="J4:J67" si="2">IF(AND(H4="x",I4="x"),"x",ROUND(AVERAGE(H4,I4),1))</f>
        <v>6</v>
      </c>
      <c r="K4" s="5">
        <f t="shared" ref="K4:K67" si="3">ROUND(AVERAGE(G4,J4),1)</f>
        <v>5.8</v>
      </c>
      <c r="L4" s="2">
        <f>IF('Indicator Data'!AV6="No data","x",ROUND(IF('Indicator Data'!AV6^2&gt;L$140,0,IF('Indicator Data'!AV6^2&lt;L$139,10,(L$140-'Indicator Data'!AV6^2)/(L$140-L$139)*10)),1))</f>
        <v>9.4</v>
      </c>
      <c r="M4" s="2">
        <f>IF(OR('Indicator Data'!AU6=0,'Indicator Data'!AU6="No data"),"x",ROUND(IF('Indicator Data'!AU6&gt;M$140,0,IF('Indicator Data'!AU6&lt;M$139,10,(M$140-'Indicator Data'!AU6)/(M$140-M$139)*10)),1))</f>
        <v>5.7</v>
      </c>
      <c r="N4" s="2">
        <f>IF('Indicator Data'!AW6="No data","x",ROUND(IF('Indicator Data'!AW6&gt;N$140,0,IF('Indicator Data'!AW6&lt;N$139,10,(N$140-'Indicator Data'!AW6)/(N$140-N$139)*10)),1))</f>
        <v>8.9</v>
      </c>
      <c r="O4" s="2">
        <f>IF('Indicator Data'!AX6="No data","x",ROUND(IF('Indicator Data'!AX6&gt;O$140,0,IF('Indicator Data'!AX6&lt;O$139,10,(O$140-'Indicator Data'!AX6)/(O$140-O$139)*10)),1))</f>
        <v>6.1</v>
      </c>
      <c r="P4" s="3">
        <f t="shared" ref="P4:P67" si="4">IF(AND(L4="x",M4="x",N4="x",O4="x"),"x",ROUND(AVERAGE(L4,M4,N4,O4),1))</f>
        <v>7.5</v>
      </c>
      <c r="Q4" s="2">
        <f>IF('Indicator Data'!AY6="No data","x",ROUND(IF('Indicator Data'!AY6&gt;Q$140,0,IF('Indicator Data'!AY6&lt;Q$139,10,(Q$140-'Indicator Data'!AY6)/(Q$140-Q$139)*10)),1))</f>
        <v>8.1</v>
      </c>
      <c r="R4" s="2">
        <f>IF('Indicator Data'!AZ6="No data","x",ROUND(IF('Indicator Data'!AZ6&gt;R$140,0,IF('Indicator Data'!AZ6&lt;R$139,10,(R$140-'Indicator Data'!AZ6)/(R$140-R$139)*10)),1))</f>
        <v>2.2999999999999998</v>
      </c>
      <c r="S4" s="3">
        <f t="shared" ref="S4:S67" si="5">IF(AND(Q4="x",R4="x"),"x",ROUND(AVERAGE(R4,Q4),1))</f>
        <v>5.2</v>
      </c>
      <c r="T4" s="2">
        <f>IF('Indicator Data'!X6="No data","x",ROUND(IF('Indicator Data'!X6&gt;T$140,0,IF('Indicator Data'!X6&lt;T$139,10,(T$140-'Indicator Data'!X6)/(T$140-T$139)*10)),1))</f>
        <v>9.9</v>
      </c>
      <c r="U4" s="2">
        <f>IF('Indicator Data'!Y6="No data","x",ROUND(IF('Indicator Data'!Y6&gt;U$140,0,IF('Indicator Data'!Y6&lt;U$139,10,(U$140-'Indicator Data'!Y6)/(U$140-U$139)*10)),1))</f>
        <v>0</v>
      </c>
      <c r="V4" s="2">
        <f>IF('Indicator Data'!Z6="No data","x",ROUND(IF('Indicator Data'!Z6&gt;V$140,0,IF('Indicator Data'!Z6&lt;V$139,10,(V$140-'Indicator Data'!Z6)/(V$140-V$139)*10)),1))</f>
        <v>2.8</v>
      </c>
      <c r="W4" s="2">
        <f>IF('Indicator Data'!AE6="No data","x",ROUND(IF('Indicator Data'!AE6&gt;W$140,0,IF('Indicator Data'!AE6&lt;W$139,10,(W$140-'Indicator Data'!AE6)/(W$140-W$139)*10)),1))</f>
        <v>9.9</v>
      </c>
      <c r="X4" s="3">
        <f t="shared" ref="X4:X67" si="6">IF(AND(T4="x",V4="x",W4="x"),"x",ROUND(AVERAGE(T4,V4,W4,U4),1))</f>
        <v>5.7</v>
      </c>
      <c r="Y4" s="5">
        <f t="shared" ref="Y4:Y67" si="7">ROUND(AVERAGE(S4,P4,X4),1)</f>
        <v>6.1</v>
      </c>
      <c r="Z4" s="80"/>
    </row>
    <row r="5" spans="1:26" s="11" customFormat="1" x14ac:dyDescent="0.25">
      <c r="A5" s="11" t="s">
        <v>334</v>
      </c>
      <c r="B5" s="28" t="s">
        <v>0</v>
      </c>
      <c r="C5" s="28" t="s">
        <v>454</v>
      </c>
      <c r="D5" s="2">
        <f>IF('Indicator Data'!AR7="No data","x",ROUND(IF('Indicator Data'!AR7&gt;D$140,0,IF('Indicator Data'!AR7&lt;D$139,10,(D$140-'Indicator Data'!AR7)/(D$140-D$139)*10)),1))</f>
        <v>3.2</v>
      </c>
      <c r="E5" s="122">
        <f>('Indicator Data'!BE7+'Indicator Data'!BF7+'Indicator Data'!BG7)/'Indicator Data'!BD7*1000000</f>
        <v>0.22350576327693553</v>
      </c>
      <c r="F5" s="2">
        <f t="shared" si="0"/>
        <v>7.8</v>
      </c>
      <c r="G5" s="3">
        <f t="shared" si="1"/>
        <v>5.5</v>
      </c>
      <c r="H5" s="2">
        <f>IF('Indicator Data'!AT7="No data","x",ROUND(IF('Indicator Data'!AT7&gt;H$140,0,IF('Indicator Data'!AT7&lt;H$139,10,(H$140-'Indicator Data'!AT7)/(H$140-H$139)*10)),1))</f>
        <v>5.8</v>
      </c>
      <c r="I5" s="2">
        <f>IF('Indicator Data'!AS7="No data","x",ROUND(IF('Indicator Data'!AS7&gt;I$140,0,IF('Indicator Data'!AS7&lt;I$139,10,(I$140-'Indicator Data'!AS7)/(I$140-I$139)*10)),1))</f>
        <v>6.2</v>
      </c>
      <c r="J5" s="3">
        <f t="shared" si="2"/>
        <v>6</v>
      </c>
      <c r="K5" s="5">
        <f t="shared" si="3"/>
        <v>5.8</v>
      </c>
      <c r="L5" s="2">
        <f>IF('Indicator Data'!AV7="No data","x",ROUND(IF('Indicator Data'!AV7^2&gt;L$140,0,IF('Indicator Data'!AV7^2&lt;L$139,10,(L$140-'Indicator Data'!AV7^2)/(L$140-L$139)*10)),1))</f>
        <v>6.3</v>
      </c>
      <c r="M5" s="2">
        <f>IF(OR('Indicator Data'!AU7=0,'Indicator Data'!AU7="No data"),"x",ROUND(IF('Indicator Data'!AU7&gt;M$140,0,IF('Indicator Data'!AU7&lt;M$139,10,(M$140-'Indicator Data'!AU7)/(M$140-M$139)*10)),1))</f>
        <v>3.9</v>
      </c>
      <c r="N5" s="2">
        <f>IF('Indicator Data'!AW7="No data","x",ROUND(IF('Indicator Data'!AW7&gt;N$140,0,IF('Indicator Data'!AW7&lt;N$139,10,(N$140-'Indicator Data'!AW7)/(N$140-N$139)*10)),1))</f>
        <v>8.9</v>
      </c>
      <c r="O5" s="2">
        <f>IF('Indicator Data'!AX7="No data","x",ROUND(IF('Indicator Data'!AX7&gt;O$140,0,IF('Indicator Data'!AX7&lt;O$139,10,(O$140-'Indicator Data'!AX7)/(O$140-O$139)*10)),1))</f>
        <v>6.1</v>
      </c>
      <c r="P5" s="3">
        <f t="shared" si="4"/>
        <v>6.3</v>
      </c>
      <c r="Q5" s="2">
        <f>IF('Indicator Data'!AY7="No data","x",ROUND(IF('Indicator Data'!AY7&gt;Q$140,0,IF('Indicator Data'!AY7&lt;Q$139,10,(Q$140-'Indicator Data'!AY7)/(Q$140-Q$139)*10)),1))</f>
        <v>4</v>
      </c>
      <c r="R5" s="2">
        <f>IF('Indicator Data'!AZ7="No data","x",ROUND(IF('Indicator Data'!AZ7&gt;R$140,0,IF('Indicator Data'!AZ7&lt;R$139,10,(R$140-'Indicator Data'!AZ7)/(R$140-R$139)*10)),1))</f>
        <v>0.3</v>
      </c>
      <c r="S5" s="3">
        <f t="shared" si="5"/>
        <v>2.2000000000000002</v>
      </c>
      <c r="T5" s="2">
        <f>IF('Indicator Data'!X7="No data","x",ROUND(IF('Indicator Data'!X7&gt;T$140,0,IF('Indicator Data'!X7&lt;T$139,10,(T$140-'Indicator Data'!X7)/(T$140-T$139)*10)),1))</f>
        <v>9.9</v>
      </c>
      <c r="U5" s="2">
        <f>IF('Indicator Data'!Y7="No data","x",ROUND(IF('Indicator Data'!Y7&gt;U$140,0,IF('Indicator Data'!Y7&lt;U$139,10,(U$140-'Indicator Data'!Y7)/(U$140-U$139)*10)),1))</f>
        <v>0</v>
      </c>
      <c r="V5" s="2">
        <f>IF('Indicator Data'!Z7="No data","x",ROUND(IF('Indicator Data'!Z7&gt;V$140,0,IF('Indicator Data'!Z7&lt;V$139,10,(V$140-'Indicator Data'!Z7)/(V$140-V$139)*10)),1))</f>
        <v>2.8</v>
      </c>
      <c r="W5" s="2">
        <f>IF('Indicator Data'!AE7="No data","x",ROUND(IF('Indicator Data'!AE7&gt;W$140,0,IF('Indicator Data'!AE7&lt;W$139,10,(W$140-'Indicator Data'!AE7)/(W$140-W$139)*10)),1))</f>
        <v>9.9</v>
      </c>
      <c r="X5" s="3">
        <f t="shared" si="6"/>
        <v>5.7</v>
      </c>
      <c r="Y5" s="5">
        <f t="shared" si="7"/>
        <v>4.7</v>
      </c>
      <c r="Z5" s="80"/>
    </row>
    <row r="6" spans="1:26" s="11" customFormat="1" x14ac:dyDescent="0.25">
      <c r="A6" s="11" t="s">
        <v>335</v>
      </c>
      <c r="B6" s="28" t="s">
        <v>0</v>
      </c>
      <c r="C6" s="28" t="s">
        <v>455</v>
      </c>
      <c r="D6" s="2">
        <f>IF('Indicator Data'!AR8="No data","x",ROUND(IF('Indicator Data'!AR8&gt;D$140,0,IF('Indicator Data'!AR8&lt;D$139,10,(D$140-'Indicator Data'!AR8)/(D$140-D$139)*10)),1))</f>
        <v>3.2</v>
      </c>
      <c r="E6" s="122">
        <f>('Indicator Data'!BE8+'Indicator Data'!BF8+'Indicator Data'!BG8)/'Indicator Data'!BD8*1000000</f>
        <v>0.22350576327693553</v>
      </c>
      <c r="F6" s="2">
        <f t="shared" si="0"/>
        <v>7.8</v>
      </c>
      <c r="G6" s="3">
        <f t="shared" si="1"/>
        <v>5.5</v>
      </c>
      <c r="H6" s="2">
        <f>IF('Indicator Data'!AT8="No data","x",ROUND(IF('Indicator Data'!AT8&gt;H$140,0,IF('Indicator Data'!AT8&lt;H$139,10,(H$140-'Indicator Data'!AT8)/(H$140-H$139)*10)),1))</f>
        <v>5.8</v>
      </c>
      <c r="I6" s="2">
        <f>IF('Indicator Data'!AS8="No data","x",ROUND(IF('Indicator Data'!AS8&gt;I$140,0,IF('Indicator Data'!AS8&lt;I$139,10,(I$140-'Indicator Data'!AS8)/(I$140-I$139)*10)),1))</f>
        <v>6.2</v>
      </c>
      <c r="J6" s="3">
        <f t="shared" si="2"/>
        <v>6</v>
      </c>
      <c r="K6" s="5">
        <f t="shared" si="3"/>
        <v>5.8</v>
      </c>
      <c r="L6" s="2">
        <f>IF('Indicator Data'!AV8="No data","x",ROUND(IF('Indicator Data'!AV8^2&gt;L$140,0,IF('Indicator Data'!AV8^2&lt;L$139,10,(L$140-'Indicator Data'!AV8^2)/(L$140-L$139)*10)),1))</f>
        <v>10</v>
      </c>
      <c r="M6" s="2">
        <f>IF(OR('Indicator Data'!AU8=0,'Indicator Data'!AU8="No data"),"x",ROUND(IF('Indicator Data'!AU8&gt;M$140,0,IF('Indicator Data'!AU8&lt;M$139,10,(M$140-'Indicator Data'!AU8)/(M$140-M$139)*10)),1))</f>
        <v>9.1</v>
      </c>
      <c r="N6" s="2">
        <f>IF('Indicator Data'!AW8="No data","x",ROUND(IF('Indicator Data'!AW8&gt;N$140,0,IF('Indicator Data'!AW8&lt;N$139,10,(N$140-'Indicator Data'!AW8)/(N$140-N$139)*10)),1))</f>
        <v>8.9</v>
      </c>
      <c r="O6" s="2">
        <f>IF('Indicator Data'!AX8="No data","x",ROUND(IF('Indicator Data'!AX8&gt;O$140,0,IF('Indicator Data'!AX8&lt;O$139,10,(O$140-'Indicator Data'!AX8)/(O$140-O$139)*10)),1))</f>
        <v>6.1</v>
      </c>
      <c r="P6" s="3">
        <f t="shared" si="4"/>
        <v>8.5</v>
      </c>
      <c r="Q6" s="2">
        <f>IF('Indicator Data'!AY8="No data","x",ROUND(IF('Indicator Data'!AY8&gt;Q$140,0,IF('Indicator Data'!AY8&lt;Q$139,10,(Q$140-'Indicator Data'!AY8)/(Q$140-Q$139)*10)),1))</f>
        <v>10</v>
      </c>
      <c r="R6" s="2">
        <f>IF('Indicator Data'!AZ8="No data","x",ROUND(IF('Indicator Data'!AZ8&gt;R$140,0,IF('Indicator Data'!AZ8&lt;R$139,10,(R$140-'Indicator Data'!AZ8)/(R$140-R$139)*10)),1))</f>
        <v>2</v>
      </c>
      <c r="S6" s="3">
        <f t="shared" si="5"/>
        <v>6</v>
      </c>
      <c r="T6" s="2">
        <f>IF('Indicator Data'!X8="No data","x",ROUND(IF('Indicator Data'!X8&gt;T$140,0,IF('Indicator Data'!X8&lt;T$139,10,(T$140-'Indicator Data'!X8)/(T$140-T$139)*10)),1))</f>
        <v>9.9</v>
      </c>
      <c r="U6" s="2">
        <f>IF('Indicator Data'!Y8="No data","x",ROUND(IF('Indicator Data'!Y8&gt;U$140,0,IF('Indicator Data'!Y8&lt;U$139,10,(U$140-'Indicator Data'!Y8)/(U$140-U$139)*10)),1))</f>
        <v>0</v>
      </c>
      <c r="V6" s="2">
        <f>IF('Indicator Data'!Z8="No data","x",ROUND(IF('Indicator Data'!Z8&gt;V$140,0,IF('Indicator Data'!Z8&lt;V$139,10,(V$140-'Indicator Data'!Z8)/(V$140-V$139)*10)),1))</f>
        <v>2.8</v>
      </c>
      <c r="W6" s="2">
        <f>IF('Indicator Data'!AE8="No data","x",ROUND(IF('Indicator Data'!AE8&gt;W$140,0,IF('Indicator Data'!AE8&lt;W$139,10,(W$140-'Indicator Data'!AE8)/(W$140-W$139)*10)),1))</f>
        <v>9.9</v>
      </c>
      <c r="X6" s="3">
        <f t="shared" si="6"/>
        <v>5.7</v>
      </c>
      <c r="Y6" s="5">
        <f t="shared" si="7"/>
        <v>6.7</v>
      </c>
      <c r="Z6" s="80"/>
    </row>
    <row r="7" spans="1:26" s="11" customFormat="1" x14ac:dyDescent="0.25">
      <c r="A7" s="11" t="s">
        <v>336</v>
      </c>
      <c r="B7" s="28" t="s">
        <v>0</v>
      </c>
      <c r="C7" s="28" t="s">
        <v>456</v>
      </c>
      <c r="D7" s="2">
        <f>IF('Indicator Data'!AR9="No data","x",ROUND(IF('Indicator Data'!AR9&gt;D$140,0,IF('Indicator Data'!AR9&lt;D$139,10,(D$140-'Indicator Data'!AR9)/(D$140-D$139)*10)),1))</f>
        <v>3.2</v>
      </c>
      <c r="E7" s="122">
        <f>('Indicator Data'!BE9+'Indicator Data'!BF9+'Indicator Data'!BG9)/'Indicator Data'!BD9*1000000</f>
        <v>0.22350576327693553</v>
      </c>
      <c r="F7" s="2">
        <f t="shared" si="0"/>
        <v>7.8</v>
      </c>
      <c r="G7" s="3">
        <f t="shared" si="1"/>
        <v>5.5</v>
      </c>
      <c r="H7" s="2">
        <f>IF('Indicator Data'!AT9="No data","x",ROUND(IF('Indicator Data'!AT9&gt;H$140,0,IF('Indicator Data'!AT9&lt;H$139,10,(H$140-'Indicator Data'!AT9)/(H$140-H$139)*10)),1))</f>
        <v>5.8</v>
      </c>
      <c r="I7" s="2">
        <f>IF('Indicator Data'!AS9="No data","x",ROUND(IF('Indicator Data'!AS9&gt;I$140,0,IF('Indicator Data'!AS9&lt;I$139,10,(I$140-'Indicator Data'!AS9)/(I$140-I$139)*10)),1))</f>
        <v>6.2</v>
      </c>
      <c r="J7" s="3">
        <f t="shared" si="2"/>
        <v>6</v>
      </c>
      <c r="K7" s="5">
        <f t="shared" si="3"/>
        <v>5.8</v>
      </c>
      <c r="L7" s="2">
        <f>IF('Indicator Data'!AV9="No data","x",ROUND(IF('Indicator Data'!AV9^2&gt;L$140,0,IF('Indicator Data'!AV9^2&lt;L$139,10,(L$140-'Indicator Data'!AV9^2)/(L$140-L$139)*10)),1))</f>
        <v>10</v>
      </c>
      <c r="M7" s="2">
        <f>IF(OR('Indicator Data'!AU9=0,'Indicator Data'!AU9="No data"),"x",ROUND(IF('Indicator Data'!AU9&gt;M$140,0,IF('Indicator Data'!AU9&lt;M$139,10,(M$140-'Indicator Data'!AU9)/(M$140-M$139)*10)),1))</f>
        <v>9.1999999999999993</v>
      </c>
      <c r="N7" s="2">
        <f>IF('Indicator Data'!AW9="No data","x",ROUND(IF('Indicator Data'!AW9&gt;N$140,0,IF('Indicator Data'!AW9&lt;N$139,10,(N$140-'Indicator Data'!AW9)/(N$140-N$139)*10)),1))</f>
        <v>8.9</v>
      </c>
      <c r="O7" s="2">
        <f>IF('Indicator Data'!AX9="No data","x",ROUND(IF('Indicator Data'!AX9&gt;O$140,0,IF('Indicator Data'!AX9&lt;O$139,10,(O$140-'Indicator Data'!AX9)/(O$140-O$139)*10)),1))</f>
        <v>6.1</v>
      </c>
      <c r="P7" s="3">
        <f t="shared" si="4"/>
        <v>8.6</v>
      </c>
      <c r="Q7" s="2">
        <f>IF('Indicator Data'!AY9="No data","x",ROUND(IF('Indicator Data'!AY9&gt;Q$140,0,IF('Indicator Data'!AY9&lt;Q$139,10,(Q$140-'Indicator Data'!AY9)/(Q$140-Q$139)*10)),1))</f>
        <v>8.4</v>
      </c>
      <c r="R7" s="2">
        <f>IF('Indicator Data'!AZ9="No data","x",ROUND(IF('Indicator Data'!AZ9&gt;R$140,0,IF('Indicator Data'!AZ9&lt;R$139,10,(R$140-'Indicator Data'!AZ9)/(R$140-R$139)*10)),1))</f>
        <v>2.8</v>
      </c>
      <c r="S7" s="3">
        <f t="shared" si="5"/>
        <v>5.6</v>
      </c>
      <c r="T7" s="2">
        <f>IF('Indicator Data'!X9="No data","x",ROUND(IF('Indicator Data'!X9&gt;T$140,0,IF('Indicator Data'!X9&lt;T$139,10,(T$140-'Indicator Data'!X9)/(T$140-T$139)*10)),1))</f>
        <v>9.9</v>
      </c>
      <c r="U7" s="2">
        <f>IF('Indicator Data'!Y9="No data","x",ROUND(IF('Indicator Data'!Y9&gt;U$140,0,IF('Indicator Data'!Y9&lt;U$139,10,(U$140-'Indicator Data'!Y9)/(U$140-U$139)*10)),1))</f>
        <v>0</v>
      </c>
      <c r="V7" s="2">
        <f>IF('Indicator Data'!Z9="No data","x",ROUND(IF('Indicator Data'!Z9&gt;V$140,0,IF('Indicator Data'!Z9&lt;V$139,10,(V$140-'Indicator Data'!Z9)/(V$140-V$139)*10)),1))</f>
        <v>2.8</v>
      </c>
      <c r="W7" s="2">
        <f>IF('Indicator Data'!AE9="No data","x",ROUND(IF('Indicator Data'!AE9&gt;W$140,0,IF('Indicator Data'!AE9&lt;W$139,10,(W$140-'Indicator Data'!AE9)/(W$140-W$139)*10)),1))</f>
        <v>9.9</v>
      </c>
      <c r="X7" s="3">
        <f t="shared" si="6"/>
        <v>5.7</v>
      </c>
      <c r="Y7" s="5">
        <f t="shared" si="7"/>
        <v>6.6</v>
      </c>
      <c r="Z7" s="80"/>
    </row>
    <row r="8" spans="1:26" s="11" customFormat="1" x14ac:dyDescent="0.25">
      <c r="A8" s="11" t="s">
        <v>337</v>
      </c>
      <c r="B8" s="28" t="s">
        <v>0</v>
      </c>
      <c r="C8" s="28" t="s">
        <v>457</v>
      </c>
      <c r="D8" s="2">
        <f>IF('Indicator Data'!AR10="No data","x",ROUND(IF('Indicator Data'!AR10&gt;D$140,0,IF('Indicator Data'!AR10&lt;D$139,10,(D$140-'Indicator Data'!AR10)/(D$140-D$139)*10)),1))</f>
        <v>3.2</v>
      </c>
      <c r="E8" s="122">
        <f>('Indicator Data'!BE10+'Indicator Data'!BF10+'Indicator Data'!BG10)/'Indicator Data'!BD10*1000000</f>
        <v>0.22350576327693553</v>
      </c>
      <c r="F8" s="2">
        <f t="shared" si="0"/>
        <v>7.8</v>
      </c>
      <c r="G8" s="3">
        <f t="shared" si="1"/>
        <v>5.5</v>
      </c>
      <c r="H8" s="2">
        <f>IF('Indicator Data'!AT10="No data","x",ROUND(IF('Indicator Data'!AT10&gt;H$140,0,IF('Indicator Data'!AT10&lt;H$139,10,(H$140-'Indicator Data'!AT10)/(H$140-H$139)*10)),1))</f>
        <v>5.8</v>
      </c>
      <c r="I8" s="2">
        <f>IF('Indicator Data'!AS10="No data","x",ROUND(IF('Indicator Data'!AS10&gt;I$140,0,IF('Indicator Data'!AS10&lt;I$139,10,(I$140-'Indicator Data'!AS10)/(I$140-I$139)*10)),1))</f>
        <v>6.2</v>
      </c>
      <c r="J8" s="3">
        <f t="shared" si="2"/>
        <v>6</v>
      </c>
      <c r="K8" s="5">
        <f t="shared" si="3"/>
        <v>5.8</v>
      </c>
      <c r="L8" s="2">
        <f>IF('Indicator Data'!AV10="No data","x",ROUND(IF('Indicator Data'!AV10^2&gt;L$140,0,IF('Indicator Data'!AV10^2&lt;L$139,10,(L$140-'Indicator Data'!AV10^2)/(L$140-L$139)*10)),1))</f>
        <v>10</v>
      </c>
      <c r="M8" s="2">
        <f>IF(OR('Indicator Data'!AU10=0,'Indicator Data'!AU10="No data"),"x",ROUND(IF('Indicator Data'!AU10&gt;M$140,0,IF('Indicator Data'!AU10&lt;M$139,10,(M$140-'Indicator Data'!AU10)/(M$140-M$139)*10)),1))</f>
        <v>8.6</v>
      </c>
      <c r="N8" s="2">
        <f>IF('Indicator Data'!AW10="No data","x",ROUND(IF('Indicator Data'!AW10&gt;N$140,0,IF('Indicator Data'!AW10&lt;N$139,10,(N$140-'Indicator Data'!AW10)/(N$140-N$139)*10)),1))</f>
        <v>8.9</v>
      </c>
      <c r="O8" s="2">
        <f>IF('Indicator Data'!AX10="No data","x",ROUND(IF('Indicator Data'!AX10&gt;O$140,0,IF('Indicator Data'!AX10&lt;O$139,10,(O$140-'Indicator Data'!AX10)/(O$140-O$139)*10)),1))</f>
        <v>6.1</v>
      </c>
      <c r="P8" s="3">
        <f t="shared" si="4"/>
        <v>8.4</v>
      </c>
      <c r="Q8" s="2">
        <f>IF('Indicator Data'!AY10="No data","x",ROUND(IF('Indicator Data'!AY10&gt;Q$140,0,IF('Indicator Data'!AY10&lt;Q$139,10,(Q$140-'Indicator Data'!AY10)/(Q$140-Q$139)*10)),1))</f>
        <v>9</v>
      </c>
      <c r="R8" s="2">
        <f>IF('Indicator Data'!AZ10="No data","x",ROUND(IF('Indicator Data'!AZ10&gt;R$140,0,IF('Indicator Data'!AZ10&lt;R$139,10,(R$140-'Indicator Data'!AZ10)/(R$140-R$139)*10)),1))</f>
        <v>2.4</v>
      </c>
      <c r="S8" s="3">
        <f t="shared" si="5"/>
        <v>5.7</v>
      </c>
      <c r="T8" s="2">
        <f>IF('Indicator Data'!X10="No data","x",ROUND(IF('Indicator Data'!X10&gt;T$140,0,IF('Indicator Data'!X10&lt;T$139,10,(T$140-'Indicator Data'!X10)/(T$140-T$139)*10)),1))</f>
        <v>9.9</v>
      </c>
      <c r="U8" s="2">
        <f>IF('Indicator Data'!Y10="No data","x",ROUND(IF('Indicator Data'!Y10&gt;U$140,0,IF('Indicator Data'!Y10&lt;U$139,10,(U$140-'Indicator Data'!Y10)/(U$140-U$139)*10)),1))</f>
        <v>0</v>
      </c>
      <c r="V8" s="2">
        <f>IF('Indicator Data'!Z10="No data","x",ROUND(IF('Indicator Data'!Z10&gt;V$140,0,IF('Indicator Data'!Z10&lt;V$139,10,(V$140-'Indicator Data'!Z10)/(V$140-V$139)*10)),1))</f>
        <v>2.8</v>
      </c>
      <c r="W8" s="2">
        <f>IF('Indicator Data'!AE10="No data","x",ROUND(IF('Indicator Data'!AE10&gt;W$140,0,IF('Indicator Data'!AE10&lt;W$139,10,(W$140-'Indicator Data'!AE10)/(W$140-W$139)*10)),1))</f>
        <v>9.9</v>
      </c>
      <c r="X8" s="3">
        <f t="shared" si="6"/>
        <v>5.7</v>
      </c>
      <c r="Y8" s="5">
        <f t="shared" si="7"/>
        <v>6.6</v>
      </c>
      <c r="Z8" s="80"/>
    </row>
    <row r="9" spans="1:26" s="11" customFormat="1" x14ac:dyDescent="0.25">
      <c r="A9" s="11" t="s">
        <v>338</v>
      </c>
      <c r="B9" s="28" t="s">
        <v>0</v>
      </c>
      <c r="C9" s="28" t="s">
        <v>458</v>
      </c>
      <c r="D9" s="2">
        <f>IF('Indicator Data'!AR11="No data","x",ROUND(IF('Indicator Data'!AR11&gt;D$140,0,IF('Indicator Data'!AR11&lt;D$139,10,(D$140-'Indicator Data'!AR11)/(D$140-D$139)*10)),1))</f>
        <v>3.2</v>
      </c>
      <c r="E9" s="122">
        <f>('Indicator Data'!BE11+'Indicator Data'!BF11+'Indicator Data'!BG11)/'Indicator Data'!BD11*1000000</f>
        <v>0.22350576327693553</v>
      </c>
      <c r="F9" s="2">
        <f t="shared" si="0"/>
        <v>7.8</v>
      </c>
      <c r="G9" s="3">
        <f t="shared" si="1"/>
        <v>5.5</v>
      </c>
      <c r="H9" s="2">
        <f>IF('Indicator Data'!AT11="No data","x",ROUND(IF('Indicator Data'!AT11&gt;H$140,0,IF('Indicator Data'!AT11&lt;H$139,10,(H$140-'Indicator Data'!AT11)/(H$140-H$139)*10)),1))</f>
        <v>5.8</v>
      </c>
      <c r="I9" s="2">
        <f>IF('Indicator Data'!AS11="No data","x",ROUND(IF('Indicator Data'!AS11&gt;I$140,0,IF('Indicator Data'!AS11&lt;I$139,10,(I$140-'Indicator Data'!AS11)/(I$140-I$139)*10)),1))</f>
        <v>6.2</v>
      </c>
      <c r="J9" s="3">
        <f t="shared" si="2"/>
        <v>6</v>
      </c>
      <c r="K9" s="5">
        <f t="shared" si="3"/>
        <v>5.8</v>
      </c>
      <c r="L9" s="2">
        <f>IF('Indicator Data'!AV11="No data","x",ROUND(IF('Indicator Data'!AV11^2&gt;L$140,0,IF('Indicator Data'!AV11^2&lt;L$139,10,(L$140-'Indicator Data'!AV11^2)/(L$140-L$139)*10)),1))</f>
        <v>10</v>
      </c>
      <c r="M9" s="2">
        <f>IF(OR('Indicator Data'!AU11=0,'Indicator Data'!AU11="No data"),"x",ROUND(IF('Indicator Data'!AU11&gt;M$140,0,IF('Indicator Data'!AU11&lt;M$139,10,(M$140-'Indicator Data'!AU11)/(M$140-M$139)*10)),1))</f>
        <v>9.4</v>
      </c>
      <c r="N9" s="2">
        <f>IF('Indicator Data'!AW11="No data","x",ROUND(IF('Indicator Data'!AW11&gt;N$140,0,IF('Indicator Data'!AW11&lt;N$139,10,(N$140-'Indicator Data'!AW11)/(N$140-N$139)*10)),1))</f>
        <v>8.9</v>
      </c>
      <c r="O9" s="2">
        <f>IF('Indicator Data'!AX11="No data","x",ROUND(IF('Indicator Data'!AX11&gt;O$140,0,IF('Indicator Data'!AX11&lt;O$139,10,(O$140-'Indicator Data'!AX11)/(O$140-O$139)*10)),1))</f>
        <v>6.1</v>
      </c>
      <c r="P9" s="3">
        <f t="shared" si="4"/>
        <v>8.6</v>
      </c>
      <c r="Q9" s="2">
        <f>IF('Indicator Data'!AY11="No data","x",ROUND(IF('Indicator Data'!AY11&gt;Q$140,0,IF('Indicator Data'!AY11&lt;Q$139,10,(Q$140-'Indicator Data'!AY11)/(Q$140-Q$139)*10)),1))</f>
        <v>10</v>
      </c>
      <c r="R9" s="2">
        <f>IF('Indicator Data'!AZ11="No data","x",ROUND(IF('Indicator Data'!AZ11&gt;R$140,0,IF('Indicator Data'!AZ11&lt;R$139,10,(R$140-'Indicator Data'!AZ11)/(R$140-R$139)*10)),1))</f>
        <v>2</v>
      </c>
      <c r="S9" s="3">
        <f t="shared" si="5"/>
        <v>6</v>
      </c>
      <c r="T9" s="2">
        <f>IF('Indicator Data'!X11="No data","x",ROUND(IF('Indicator Data'!X11&gt;T$140,0,IF('Indicator Data'!X11&lt;T$139,10,(T$140-'Indicator Data'!X11)/(T$140-T$139)*10)),1))</f>
        <v>9.9</v>
      </c>
      <c r="U9" s="2">
        <f>IF('Indicator Data'!Y11="No data","x",ROUND(IF('Indicator Data'!Y11&gt;U$140,0,IF('Indicator Data'!Y11&lt;U$139,10,(U$140-'Indicator Data'!Y11)/(U$140-U$139)*10)),1))</f>
        <v>0.8</v>
      </c>
      <c r="V9" s="2">
        <f>IF('Indicator Data'!Z11="No data","x",ROUND(IF('Indicator Data'!Z11&gt;V$140,0,IF('Indicator Data'!Z11&lt;V$139,10,(V$140-'Indicator Data'!Z11)/(V$140-V$139)*10)),1))</f>
        <v>2.8</v>
      </c>
      <c r="W9" s="2">
        <f>IF('Indicator Data'!AE11="No data","x",ROUND(IF('Indicator Data'!AE11&gt;W$140,0,IF('Indicator Data'!AE11&lt;W$139,10,(W$140-'Indicator Data'!AE11)/(W$140-W$139)*10)),1))</f>
        <v>9.9</v>
      </c>
      <c r="X9" s="3">
        <f t="shared" si="6"/>
        <v>5.9</v>
      </c>
      <c r="Y9" s="5">
        <f t="shared" si="7"/>
        <v>6.8</v>
      </c>
      <c r="Z9" s="80"/>
    </row>
    <row r="10" spans="1:26" s="11" customFormat="1" x14ac:dyDescent="0.25">
      <c r="A10" s="11" t="s">
        <v>339</v>
      </c>
      <c r="B10" s="28" t="s">
        <v>0</v>
      </c>
      <c r="C10" s="28" t="s">
        <v>459</v>
      </c>
      <c r="D10" s="2">
        <f>IF('Indicator Data'!AR12="No data","x",ROUND(IF('Indicator Data'!AR12&gt;D$140,0,IF('Indicator Data'!AR12&lt;D$139,10,(D$140-'Indicator Data'!AR12)/(D$140-D$139)*10)),1))</f>
        <v>3.2</v>
      </c>
      <c r="E10" s="122">
        <f>('Indicator Data'!BE12+'Indicator Data'!BF12+'Indicator Data'!BG12)/'Indicator Data'!BD12*1000000</f>
        <v>0.22350576327693553</v>
      </c>
      <c r="F10" s="2">
        <f t="shared" si="0"/>
        <v>7.8</v>
      </c>
      <c r="G10" s="3">
        <f t="shared" si="1"/>
        <v>5.5</v>
      </c>
      <c r="H10" s="2">
        <f>IF('Indicator Data'!AT12="No data","x",ROUND(IF('Indicator Data'!AT12&gt;H$140,0,IF('Indicator Data'!AT12&lt;H$139,10,(H$140-'Indicator Data'!AT12)/(H$140-H$139)*10)),1))</f>
        <v>5.8</v>
      </c>
      <c r="I10" s="2">
        <f>IF('Indicator Data'!AS12="No data","x",ROUND(IF('Indicator Data'!AS12&gt;I$140,0,IF('Indicator Data'!AS12&lt;I$139,10,(I$140-'Indicator Data'!AS12)/(I$140-I$139)*10)),1))</f>
        <v>6.2</v>
      </c>
      <c r="J10" s="3">
        <f t="shared" si="2"/>
        <v>6</v>
      </c>
      <c r="K10" s="5">
        <f t="shared" si="3"/>
        <v>5.8</v>
      </c>
      <c r="L10" s="2">
        <f>IF('Indicator Data'!AV12="No data","x",ROUND(IF('Indicator Data'!AV12^2&gt;L$140,0,IF('Indicator Data'!AV12^2&lt;L$139,10,(L$140-'Indicator Data'!AV12^2)/(L$140-L$139)*10)),1))</f>
        <v>10</v>
      </c>
      <c r="M10" s="2">
        <f>IF(OR('Indicator Data'!AU12=0,'Indicator Data'!AU12="No data"),"x",ROUND(IF('Indicator Data'!AU12&gt;M$140,0,IF('Indicator Data'!AU12&lt;M$139,10,(M$140-'Indicator Data'!AU12)/(M$140-M$139)*10)),1))</f>
        <v>9.3000000000000007</v>
      </c>
      <c r="N10" s="2">
        <f>IF('Indicator Data'!AW12="No data","x",ROUND(IF('Indicator Data'!AW12&gt;N$140,0,IF('Indicator Data'!AW12&lt;N$139,10,(N$140-'Indicator Data'!AW12)/(N$140-N$139)*10)),1))</f>
        <v>8.9</v>
      </c>
      <c r="O10" s="2">
        <f>IF('Indicator Data'!AX12="No data","x",ROUND(IF('Indicator Data'!AX12&gt;O$140,0,IF('Indicator Data'!AX12&lt;O$139,10,(O$140-'Indicator Data'!AX12)/(O$140-O$139)*10)),1))</f>
        <v>6.1</v>
      </c>
      <c r="P10" s="3">
        <f t="shared" si="4"/>
        <v>8.6</v>
      </c>
      <c r="Q10" s="2">
        <f>IF('Indicator Data'!AY12="No data","x",ROUND(IF('Indicator Data'!AY12&gt;Q$140,0,IF('Indicator Data'!AY12&lt;Q$139,10,(Q$140-'Indicator Data'!AY12)/(Q$140-Q$139)*10)),1))</f>
        <v>10</v>
      </c>
      <c r="R10" s="2">
        <f>IF('Indicator Data'!AZ12="No data","x",ROUND(IF('Indicator Data'!AZ12&gt;R$140,0,IF('Indicator Data'!AZ12&lt;R$139,10,(R$140-'Indicator Data'!AZ12)/(R$140-R$139)*10)),1))</f>
        <v>4.7</v>
      </c>
      <c r="S10" s="3">
        <f t="shared" si="5"/>
        <v>7.4</v>
      </c>
      <c r="T10" s="2">
        <f>IF('Indicator Data'!X12="No data","x",ROUND(IF('Indicator Data'!X12&gt;T$140,0,IF('Indicator Data'!X12&lt;T$139,10,(T$140-'Indicator Data'!X12)/(T$140-T$139)*10)),1))</f>
        <v>9.9</v>
      </c>
      <c r="U10" s="2">
        <f>IF('Indicator Data'!Y12="No data","x",ROUND(IF('Indicator Data'!Y12&gt;U$140,0,IF('Indicator Data'!Y12&lt;U$139,10,(U$140-'Indicator Data'!Y12)/(U$140-U$139)*10)),1))</f>
        <v>0</v>
      </c>
      <c r="V10" s="2">
        <f>IF('Indicator Data'!Z12="No data","x",ROUND(IF('Indicator Data'!Z12&gt;V$140,0,IF('Indicator Data'!Z12&lt;V$139,10,(V$140-'Indicator Data'!Z12)/(V$140-V$139)*10)),1))</f>
        <v>2.8</v>
      </c>
      <c r="W10" s="2">
        <f>IF('Indicator Data'!AE12="No data","x",ROUND(IF('Indicator Data'!AE12&gt;W$140,0,IF('Indicator Data'!AE12&lt;W$139,10,(W$140-'Indicator Data'!AE12)/(W$140-W$139)*10)),1))</f>
        <v>9.9</v>
      </c>
      <c r="X10" s="3">
        <f t="shared" si="6"/>
        <v>5.7</v>
      </c>
      <c r="Y10" s="5">
        <f t="shared" si="7"/>
        <v>7.2</v>
      </c>
      <c r="Z10" s="80"/>
    </row>
    <row r="11" spans="1:26" s="11" customFormat="1" x14ac:dyDescent="0.25">
      <c r="A11" s="11" t="s">
        <v>340</v>
      </c>
      <c r="B11" s="28" t="s">
        <v>0</v>
      </c>
      <c r="C11" s="28" t="s">
        <v>460</v>
      </c>
      <c r="D11" s="2">
        <f>IF('Indicator Data'!AR13="No data","x",ROUND(IF('Indicator Data'!AR13&gt;D$140,0,IF('Indicator Data'!AR13&lt;D$139,10,(D$140-'Indicator Data'!AR13)/(D$140-D$139)*10)),1))</f>
        <v>3.2</v>
      </c>
      <c r="E11" s="122">
        <f>('Indicator Data'!BE13+'Indicator Data'!BF13+'Indicator Data'!BG13)/'Indicator Data'!BD13*1000000</f>
        <v>0.22350576327693553</v>
      </c>
      <c r="F11" s="2">
        <f t="shared" si="0"/>
        <v>7.8</v>
      </c>
      <c r="G11" s="3">
        <f t="shared" si="1"/>
        <v>5.5</v>
      </c>
      <c r="H11" s="2">
        <f>IF('Indicator Data'!AT13="No data","x",ROUND(IF('Indicator Data'!AT13&gt;H$140,0,IF('Indicator Data'!AT13&lt;H$139,10,(H$140-'Indicator Data'!AT13)/(H$140-H$139)*10)),1))</f>
        <v>5.8</v>
      </c>
      <c r="I11" s="2">
        <f>IF('Indicator Data'!AS13="No data","x",ROUND(IF('Indicator Data'!AS13&gt;I$140,0,IF('Indicator Data'!AS13&lt;I$139,10,(I$140-'Indicator Data'!AS13)/(I$140-I$139)*10)),1))</f>
        <v>6.2</v>
      </c>
      <c r="J11" s="3">
        <f t="shared" si="2"/>
        <v>6</v>
      </c>
      <c r="K11" s="5">
        <f t="shared" si="3"/>
        <v>5.8</v>
      </c>
      <c r="L11" s="2">
        <f>IF('Indicator Data'!AV13="No data","x",ROUND(IF('Indicator Data'!AV13^2&gt;L$140,0,IF('Indicator Data'!AV13^2&lt;L$139,10,(L$140-'Indicator Data'!AV13^2)/(L$140-L$139)*10)),1))</f>
        <v>9.1</v>
      </c>
      <c r="M11" s="2">
        <f>IF(OR('Indicator Data'!AU13=0,'Indicator Data'!AU13="No data"),"x",ROUND(IF('Indicator Data'!AU13&gt;M$140,0,IF('Indicator Data'!AU13&lt;M$139,10,(M$140-'Indicator Data'!AU13)/(M$140-M$139)*10)),1))</f>
        <v>5.9</v>
      </c>
      <c r="N11" s="2">
        <f>IF('Indicator Data'!AW13="No data","x",ROUND(IF('Indicator Data'!AW13&gt;N$140,0,IF('Indicator Data'!AW13&lt;N$139,10,(N$140-'Indicator Data'!AW13)/(N$140-N$139)*10)),1))</f>
        <v>8.9</v>
      </c>
      <c r="O11" s="2">
        <f>IF('Indicator Data'!AX13="No data","x",ROUND(IF('Indicator Data'!AX13&gt;O$140,0,IF('Indicator Data'!AX13&lt;O$139,10,(O$140-'Indicator Data'!AX13)/(O$140-O$139)*10)),1))</f>
        <v>6.1</v>
      </c>
      <c r="P11" s="3">
        <f t="shared" si="4"/>
        <v>7.5</v>
      </c>
      <c r="Q11" s="2">
        <f>IF('Indicator Data'!AY13="No data","x",ROUND(IF('Indicator Data'!AY13&gt;Q$140,0,IF('Indicator Data'!AY13&lt;Q$139,10,(Q$140-'Indicator Data'!AY13)/(Q$140-Q$139)*10)),1))</f>
        <v>9.1999999999999993</v>
      </c>
      <c r="R11" s="2">
        <f>IF('Indicator Data'!AZ13="No data","x",ROUND(IF('Indicator Data'!AZ13&gt;R$140,0,IF('Indicator Data'!AZ13&lt;R$139,10,(R$140-'Indicator Data'!AZ13)/(R$140-R$139)*10)),1))</f>
        <v>7.8</v>
      </c>
      <c r="S11" s="3">
        <f t="shared" si="5"/>
        <v>8.5</v>
      </c>
      <c r="T11" s="2">
        <f>IF('Indicator Data'!X13="No data","x",ROUND(IF('Indicator Data'!X13&gt;T$140,0,IF('Indicator Data'!X13&lt;T$139,10,(T$140-'Indicator Data'!X13)/(T$140-T$139)*10)),1))</f>
        <v>9.9</v>
      </c>
      <c r="U11" s="2">
        <f>IF('Indicator Data'!Y13="No data","x",ROUND(IF('Indicator Data'!Y13&gt;U$140,0,IF('Indicator Data'!Y13&lt;U$139,10,(U$140-'Indicator Data'!Y13)/(U$140-U$139)*10)),1))</f>
        <v>0</v>
      </c>
      <c r="V11" s="2">
        <f>IF('Indicator Data'!Z13="No data","x",ROUND(IF('Indicator Data'!Z13&gt;V$140,0,IF('Indicator Data'!Z13&lt;V$139,10,(V$140-'Indicator Data'!Z13)/(V$140-V$139)*10)),1))</f>
        <v>2.8</v>
      </c>
      <c r="W11" s="2">
        <f>IF('Indicator Data'!AE13="No data","x",ROUND(IF('Indicator Data'!AE13&gt;W$140,0,IF('Indicator Data'!AE13&lt;W$139,10,(W$140-'Indicator Data'!AE13)/(W$140-W$139)*10)),1))</f>
        <v>9.9</v>
      </c>
      <c r="X11" s="3">
        <f t="shared" si="6"/>
        <v>5.7</v>
      </c>
      <c r="Y11" s="5">
        <f t="shared" si="7"/>
        <v>7.2</v>
      </c>
      <c r="Z11" s="80"/>
    </row>
    <row r="12" spans="1:26" s="11" customFormat="1" x14ac:dyDescent="0.25">
      <c r="A12" s="11" t="s">
        <v>347</v>
      </c>
      <c r="B12" s="28" t="s">
        <v>0</v>
      </c>
      <c r="C12" s="28" t="s">
        <v>585</v>
      </c>
      <c r="D12" s="2">
        <f>IF('Indicator Data'!AR14="No data","x",ROUND(IF('Indicator Data'!AR14&gt;D$140,0,IF('Indicator Data'!AR14&lt;D$139,10,(D$140-'Indicator Data'!AR14)/(D$140-D$139)*10)),1))</f>
        <v>3.2</v>
      </c>
      <c r="E12" s="122">
        <f>('Indicator Data'!BE14+'Indicator Data'!BF14+'Indicator Data'!BG14)/'Indicator Data'!BD14*1000000</f>
        <v>0.22350576327693553</v>
      </c>
      <c r="F12" s="2">
        <f t="shared" si="0"/>
        <v>7.8</v>
      </c>
      <c r="G12" s="3">
        <f t="shared" si="1"/>
        <v>5.5</v>
      </c>
      <c r="H12" s="2">
        <f>IF('Indicator Data'!AT14="No data","x",ROUND(IF('Indicator Data'!AT14&gt;H$140,0,IF('Indicator Data'!AT14&lt;H$139,10,(H$140-'Indicator Data'!AT14)/(H$140-H$139)*10)),1))</f>
        <v>5.8</v>
      </c>
      <c r="I12" s="2">
        <f>IF('Indicator Data'!AS14="No data","x",ROUND(IF('Indicator Data'!AS14&gt;I$140,0,IF('Indicator Data'!AS14&lt;I$139,10,(I$140-'Indicator Data'!AS14)/(I$140-I$139)*10)),1))</f>
        <v>6.2</v>
      </c>
      <c r="J12" s="3">
        <f t="shared" si="2"/>
        <v>6</v>
      </c>
      <c r="K12" s="5">
        <f t="shared" si="3"/>
        <v>5.8</v>
      </c>
      <c r="L12" s="2">
        <f>IF('Indicator Data'!AV14="No data","x",ROUND(IF('Indicator Data'!AV14^2&gt;L$140,0,IF('Indicator Data'!AV14^2&lt;L$139,10,(L$140-'Indicator Data'!AV14^2)/(L$140-L$139)*10)),1))</f>
        <v>10</v>
      </c>
      <c r="M12" s="2">
        <f>IF(OR('Indicator Data'!AU14=0,'Indicator Data'!AU14="No data"),"x",ROUND(IF('Indicator Data'!AU14&gt;M$140,0,IF('Indicator Data'!AU14&lt;M$139,10,(M$140-'Indicator Data'!AU14)/(M$140-M$139)*10)),1))</f>
        <v>8.8000000000000007</v>
      </c>
      <c r="N12" s="2">
        <f>IF('Indicator Data'!AW14="No data","x",ROUND(IF('Indicator Data'!AW14&gt;N$140,0,IF('Indicator Data'!AW14&lt;N$139,10,(N$140-'Indicator Data'!AW14)/(N$140-N$139)*10)),1))</f>
        <v>8.9</v>
      </c>
      <c r="O12" s="2">
        <f>IF('Indicator Data'!AX14="No data","x",ROUND(IF('Indicator Data'!AX14&gt;O$140,0,IF('Indicator Data'!AX14&lt;O$139,10,(O$140-'Indicator Data'!AX14)/(O$140-O$139)*10)),1))</f>
        <v>6.1</v>
      </c>
      <c r="P12" s="3">
        <f t="shared" si="4"/>
        <v>8.5</v>
      </c>
      <c r="Q12" s="2">
        <f>IF('Indicator Data'!AY14="No data","x",ROUND(IF('Indicator Data'!AY14&gt;Q$140,0,IF('Indicator Data'!AY14&lt;Q$139,10,(Q$140-'Indicator Data'!AY14)/(Q$140-Q$139)*10)),1))</f>
        <v>8.8000000000000007</v>
      </c>
      <c r="R12" s="2">
        <f>IF('Indicator Data'!AZ14="No data","x",ROUND(IF('Indicator Data'!AZ14&gt;R$140,0,IF('Indicator Data'!AZ14&lt;R$139,10,(R$140-'Indicator Data'!AZ14)/(R$140-R$139)*10)),1))</f>
        <v>8.1999999999999993</v>
      </c>
      <c r="S12" s="3">
        <f t="shared" si="5"/>
        <v>8.5</v>
      </c>
      <c r="T12" s="2">
        <f>IF('Indicator Data'!X14="No data","x",ROUND(IF('Indicator Data'!X14&gt;T$140,0,IF('Indicator Data'!X14&lt;T$139,10,(T$140-'Indicator Data'!X14)/(T$140-T$139)*10)),1))</f>
        <v>9.9</v>
      </c>
      <c r="U12" s="2">
        <f>IF('Indicator Data'!Y14="No data","x",ROUND(IF('Indicator Data'!Y14&gt;U$140,0,IF('Indicator Data'!Y14&lt;U$139,10,(U$140-'Indicator Data'!Y14)/(U$140-U$139)*10)),1))</f>
        <v>0</v>
      </c>
      <c r="V12" s="2">
        <f>IF('Indicator Data'!Z14="No data","x",ROUND(IF('Indicator Data'!Z14&gt;V$140,0,IF('Indicator Data'!Z14&lt;V$139,10,(V$140-'Indicator Data'!Z14)/(V$140-V$139)*10)),1))</f>
        <v>2.8</v>
      </c>
      <c r="W12" s="2">
        <f>IF('Indicator Data'!AE14="No data","x",ROUND(IF('Indicator Data'!AE14&gt;W$140,0,IF('Indicator Data'!AE14&lt;W$139,10,(W$140-'Indicator Data'!AE14)/(W$140-W$139)*10)),1))</f>
        <v>9.9</v>
      </c>
      <c r="X12" s="3">
        <f t="shared" si="6"/>
        <v>5.7</v>
      </c>
      <c r="Y12" s="5">
        <f t="shared" si="7"/>
        <v>7.6</v>
      </c>
      <c r="Z12" s="80"/>
    </row>
    <row r="13" spans="1:26" s="11" customFormat="1" x14ac:dyDescent="0.25">
      <c r="A13" s="11" t="s">
        <v>341</v>
      </c>
      <c r="B13" s="28" t="s">
        <v>0</v>
      </c>
      <c r="C13" s="28" t="s">
        <v>461</v>
      </c>
      <c r="D13" s="2">
        <f>IF('Indicator Data'!AR15="No data","x",ROUND(IF('Indicator Data'!AR15&gt;D$140,0,IF('Indicator Data'!AR15&lt;D$139,10,(D$140-'Indicator Data'!AR15)/(D$140-D$139)*10)),1))</f>
        <v>3.2</v>
      </c>
      <c r="E13" s="122">
        <f>('Indicator Data'!BE15+'Indicator Data'!BF15+'Indicator Data'!BG15)/'Indicator Data'!BD15*1000000</f>
        <v>0.22350576327693553</v>
      </c>
      <c r="F13" s="2">
        <f t="shared" si="0"/>
        <v>7.8</v>
      </c>
      <c r="G13" s="3">
        <f t="shared" si="1"/>
        <v>5.5</v>
      </c>
      <c r="H13" s="2">
        <f>IF('Indicator Data'!AT15="No data","x",ROUND(IF('Indicator Data'!AT15&gt;H$140,0,IF('Indicator Data'!AT15&lt;H$139,10,(H$140-'Indicator Data'!AT15)/(H$140-H$139)*10)),1))</f>
        <v>5.8</v>
      </c>
      <c r="I13" s="2">
        <f>IF('Indicator Data'!AS15="No data","x",ROUND(IF('Indicator Data'!AS15&gt;I$140,0,IF('Indicator Data'!AS15&lt;I$139,10,(I$140-'Indicator Data'!AS15)/(I$140-I$139)*10)),1))</f>
        <v>6.2</v>
      </c>
      <c r="J13" s="3">
        <f t="shared" si="2"/>
        <v>6</v>
      </c>
      <c r="K13" s="5">
        <f t="shared" si="3"/>
        <v>5.8</v>
      </c>
      <c r="L13" s="2">
        <f>IF('Indicator Data'!AV15="No data","x",ROUND(IF('Indicator Data'!AV15^2&gt;L$140,0,IF('Indicator Data'!AV15^2&lt;L$139,10,(L$140-'Indicator Data'!AV15^2)/(L$140-L$139)*10)),1))</f>
        <v>10</v>
      </c>
      <c r="M13" s="2">
        <f>IF(OR('Indicator Data'!AU15=0,'Indicator Data'!AU15="No data"),"x",ROUND(IF('Indicator Data'!AU15&gt;M$140,0,IF('Indicator Data'!AU15&lt;M$139,10,(M$140-'Indicator Data'!AU15)/(M$140-M$139)*10)),1))</f>
        <v>9.1999999999999993</v>
      </c>
      <c r="N13" s="2">
        <f>IF('Indicator Data'!AW15="No data","x",ROUND(IF('Indicator Data'!AW15&gt;N$140,0,IF('Indicator Data'!AW15&lt;N$139,10,(N$140-'Indicator Data'!AW15)/(N$140-N$139)*10)),1))</f>
        <v>8.9</v>
      </c>
      <c r="O13" s="2">
        <f>IF('Indicator Data'!AX15="No data","x",ROUND(IF('Indicator Data'!AX15&gt;O$140,0,IF('Indicator Data'!AX15&lt;O$139,10,(O$140-'Indicator Data'!AX15)/(O$140-O$139)*10)),1))</f>
        <v>6.1</v>
      </c>
      <c r="P13" s="3">
        <f t="shared" si="4"/>
        <v>8.6</v>
      </c>
      <c r="Q13" s="2">
        <f>IF('Indicator Data'!AY15="No data","x",ROUND(IF('Indicator Data'!AY15&gt;Q$140,0,IF('Indicator Data'!AY15&lt;Q$139,10,(Q$140-'Indicator Data'!AY15)/(Q$140-Q$139)*10)),1))</f>
        <v>7</v>
      </c>
      <c r="R13" s="2">
        <f>IF('Indicator Data'!AZ15="No data","x",ROUND(IF('Indicator Data'!AZ15&gt;R$140,0,IF('Indicator Data'!AZ15&lt;R$139,10,(R$140-'Indicator Data'!AZ15)/(R$140-R$139)*10)),1))</f>
        <v>2.2000000000000002</v>
      </c>
      <c r="S13" s="3">
        <f t="shared" si="5"/>
        <v>4.5999999999999996</v>
      </c>
      <c r="T13" s="2">
        <f>IF('Indicator Data'!X15="No data","x",ROUND(IF('Indicator Data'!X15&gt;T$140,0,IF('Indicator Data'!X15&lt;T$139,10,(T$140-'Indicator Data'!X15)/(T$140-T$139)*10)),1))</f>
        <v>9.9</v>
      </c>
      <c r="U13" s="2">
        <f>IF('Indicator Data'!Y15="No data","x",ROUND(IF('Indicator Data'!Y15&gt;U$140,0,IF('Indicator Data'!Y15&lt;U$139,10,(U$140-'Indicator Data'!Y15)/(U$140-U$139)*10)),1))</f>
        <v>0</v>
      </c>
      <c r="V13" s="2">
        <f>IF('Indicator Data'!Z15="No data","x",ROUND(IF('Indicator Data'!Z15&gt;V$140,0,IF('Indicator Data'!Z15&lt;V$139,10,(V$140-'Indicator Data'!Z15)/(V$140-V$139)*10)),1))</f>
        <v>2.8</v>
      </c>
      <c r="W13" s="2">
        <f>IF('Indicator Data'!AE15="No data","x",ROUND(IF('Indicator Data'!AE15&gt;W$140,0,IF('Indicator Data'!AE15&lt;W$139,10,(W$140-'Indicator Data'!AE15)/(W$140-W$139)*10)),1))</f>
        <v>9.9</v>
      </c>
      <c r="X13" s="3">
        <f t="shared" si="6"/>
        <v>5.7</v>
      </c>
      <c r="Y13" s="5">
        <f t="shared" si="7"/>
        <v>6.3</v>
      </c>
      <c r="Z13" s="80"/>
    </row>
    <row r="14" spans="1:26" s="11" customFormat="1" x14ac:dyDescent="0.25">
      <c r="A14" s="11" t="s">
        <v>342</v>
      </c>
      <c r="B14" s="28" t="s">
        <v>0</v>
      </c>
      <c r="C14" s="28" t="s">
        <v>462</v>
      </c>
      <c r="D14" s="2">
        <f>IF('Indicator Data'!AR16="No data","x",ROUND(IF('Indicator Data'!AR16&gt;D$140,0,IF('Indicator Data'!AR16&lt;D$139,10,(D$140-'Indicator Data'!AR16)/(D$140-D$139)*10)),1))</f>
        <v>3.2</v>
      </c>
      <c r="E14" s="122">
        <f>('Indicator Data'!BE16+'Indicator Data'!BF16+'Indicator Data'!BG16)/'Indicator Data'!BD16*1000000</f>
        <v>0.22350576327693553</v>
      </c>
      <c r="F14" s="2">
        <f t="shared" si="0"/>
        <v>7.8</v>
      </c>
      <c r="G14" s="3">
        <f t="shared" si="1"/>
        <v>5.5</v>
      </c>
      <c r="H14" s="2">
        <f>IF('Indicator Data'!AT16="No data","x",ROUND(IF('Indicator Data'!AT16&gt;H$140,0,IF('Indicator Data'!AT16&lt;H$139,10,(H$140-'Indicator Data'!AT16)/(H$140-H$139)*10)),1))</f>
        <v>5.8</v>
      </c>
      <c r="I14" s="2">
        <f>IF('Indicator Data'!AS16="No data","x",ROUND(IF('Indicator Data'!AS16&gt;I$140,0,IF('Indicator Data'!AS16&lt;I$139,10,(I$140-'Indicator Data'!AS16)/(I$140-I$139)*10)),1))</f>
        <v>6.2</v>
      </c>
      <c r="J14" s="3">
        <f t="shared" si="2"/>
        <v>6</v>
      </c>
      <c r="K14" s="5">
        <f t="shared" si="3"/>
        <v>5.8</v>
      </c>
      <c r="L14" s="2">
        <f>IF('Indicator Data'!AV16="No data","x",ROUND(IF('Indicator Data'!AV16^2&gt;L$140,0,IF('Indicator Data'!AV16^2&lt;L$139,10,(L$140-'Indicator Data'!AV16^2)/(L$140-L$139)*10)),1))</f>
        <v>10</v>
      </c>
      <c r="M14" s="2">
        <f>IF(OR('Indicator Data'!AU16=0,'Indicator Data'!AU16="No data"),"x",ROUND(IF('Indicator Data'!AU16&gt;M$140,0,IF('Indicator Data'!AU16&lt;M$139,10,(M$140-'Indicator Data'!AU16)/(M$140-M$139)*10)),1))</f>
        <v>9.4</v>
      </c>
      <c r="N14" s="2">
        <f>IF('Indicator Data'!AW16="No data","x",ROUND(IF('Indicator Data'!AW16&gt;N$140,0,IF('Indicator Data'!AW16&lt;N$139,10,(N$140-'Indicator Data'!AW16)/(N$140-N$139)*10)),1))</f>
        <v>8.9</v>
      </c>
      <c r="O14" s="2">
        <f>IF('Indicator Data'!AX16="No data","x",ROUND(IF('Indicator Data'!AX16&gt;O$140,0,IF('Indicator Data'!AX16&lt;O$139,10,(O$140-'Indicator Data'!AX16)/(O$140-O$139)*10)),1))</f>
        <v>6.1</v>
      </c>
      <c r="P14" s="3">
        <f t="shared" si="4"/>
        <v>8.6</v>
      </c>
      <c r="Q14" s="2">
        <f>IF('Indicator Data'!AY16="No data","x",ROUND(IF('Indicator Data'!AY16&gt;Q$140,0,IF('Indicator Data'!AY16&lt;Q$139,10,(Q$140-'Indicator Data'!AY16)/(Q$140-Q$139)*10)),1))</f>
        <v>9.4</v>
      </c>
      <c r="R14" s="2">
        <f>IF('Indicator Data'!AZ16="No data","x",ROUND(IF('Indicator Data'!AZ16&gt;R$140,0,IF('Indicator Data'!AZ16&lt;R$139,10,(R$140-'Indicator Data'!AZ16)/(R$140-R$139)*10)),1))</f>
        <v>4.7</v>
      </c>
      <c r="S14" s="3">
        <f t="shared" si="5"/>
        <v>7.1</v>
      </c>
      <c r="T14" s="2">
        <f>IF('Indicator Data'!X16="No data","x",ROUND(IF('Indicator Data'!X16&gt;T$140,0,IF('Indicator Data'!X16&lt;T$139,10,(T$140-'Indicator Data'!X16)/(T$140-T$139)*10)),1))</f>
        <v>9.9</v>
      </c>
      <c r="U14" s="2">
        <f>IF('Indicator Data'!Y16="No data","x",ROUND(IF('Indicator Data'!Y16&gt;U$140,0,IF('Indicator Data'!Y16&lt;U$139,10,(U$140-'Indicator Data'!Y16)/(U$140-U$139)*10)),1))</f>
        <v>0</v>
      </c>
      <c r="V14" s="2">
        <f>IF('Indicator Data'!Z16="No data","x",ROUND(IF('Indicator Data'!Z16&gt;V$140,0,IF('Indicator Data'!Z16&lt;V$139,10,(V$140-'Indicator Data'!Z16)/(V$140-V$139)*10)),1))</f>
        <v>2.8</v>
      </c>
      <c r="W14" s="2">
        <f>IF('Indicator Data'!AE16="No data","x",ROUND(IF('Indicator Data'!AE16&gt;W$140,0,IF('Indicator Data'!AE16&lt;W$139,10,(W$140-'Indicator Data'!AE16)/(W$140-W$139)*10)),1))</f>
        <v>9.9</v>
      </c>
      <c r="X14" s="3">
        <f t="shared" si="6"/>
        <v>5.7</v>
      </c>
      <c r="Y14" s="5">
        <f t="shared" si="7"/>
        <v>7.1</v>
      </c>
      <c r="Z14" s="80"/>
    </row>
    <row r="15" spans="1:26" s="11" customFormat="1" x14ac:dyDescent="0.25">
      <c r="A15" s="11" t="s">
        <v>343</v>
      </c>
      <c r="B15" s="28" t="s">
        <v>0</v>
      </c>
      <c r="C15" s="28" t="s">
        <v>463</v>
      </c>
      <c r="D15" s="2">
        <f>IF('Indicator Data'!AR17="No data","x",ROUND(IF('Indicator Data'!AR17&gt;D$140,0,IF('Indicator Data'!AR17&lt;D$139,10,(D$140-'Indicator Data'!AR17)/(D$140-D$139)*10)),1))</f>
        <v>3.2</v>
      </c>
      <c r="E15" s="122">
        <f>('Indicator Data'!BE17+'Indicator Data'!BF17+'Indicator Data'!BG17)/'Indicator Data'!BD17*1000000</f>
        <v>0.22350576327693553</v>
      </c>
      <c r="F15" s="2">
        <f t="shared" si="0"/>
        <v>7.8</v>
      </c>
      <c r="G15" s="3">
        <f t="shared" si="1"/>
        <v>5.5</v>
      </c>
      <c r="H15" s="2">
        <f>IF('Indicator Data'!AT17="No data","x",ROUND(IF('Indicator Data'!AT17&gt;H$140,0,IF('Indicator Data'!AT17&lt;H$139,10,(H$140-'Indicator Data'!AT17)/(H$140-H$139)*10)),1))</f>
        <v>5.8</v>
      </c>
      <c r="I15" s="2">
        <f>IF('Indicator Data'!AS17="No data","x",ROUND(IF('Indicator Data'!AS17&gt;I$140,0,IF('Indicator Data'!AS17&lt;I$139,10,(I$140-'Indicator Data'!AS17)/(I$140-I$139)*10)),1))</f>
        <v>6.2</v>
      </c>
      <c r="J15" s="3">
        <f t="shared" si="2"/>
        <v>6</v>
      </c>
      <c r="K15" s="5">
        <f t="shared" si="3"/>
        <v>5.8</v>
      </c>
      <c r="L15" s="2">
        <f>IF('Indicator Data'!AV17="No data","x",ROUND(IF('Indicator Data'!AV17^2&gt;L$140,0,IF('Indicator Data'!AV17^2&lt;L$139,10,(L$140-'Indicator Data'!AV17^2)/(L$140-L$139)*10)),1))</f>
        <v>10</v>
      </c>
      <c r="M15" s="2">
        <f>IF(OR('Indicator Data'!AU17=0,'Indicator Data'!AU17="No data"),"x",ROUND(IF('Indicator Data'!AU17&gt;M$140,0,IF('Indicator Data'!AU17&lt;M$139,10,(M$140-'Indicator Data'!AU17)/(M$140-M$139)*10)),1))</f>
        <v>9</v>
      </c>
      <c r="N15" s="2">
        <f>IF('Indicator Data'!AW17="No data","x",ROUND(IF('Indicator Data'!AW17&gt;N$140,0,IF('Indicator Data'!AW17&lt;N$139,10,(N$140-'Indicator Data'!AW17)/(N$140-N$139)*10)),1))</f>
        <v>8.9</v>
      </c>
      <c r="O15" s="2">
        <f>IF('Indicator Data'!AX17="No data","x",ROUND(IF('Indicator Data'!AX17&gt;O$140,0,IF('Indicator Data'!AX17&lt;O$139,10,(O$140-'Indicator Data'!AX17)/(O$140-O$139)*10)),1))</f>
        <v>6.1</v>
      </c>
      <c r="P15" s="3">
        <f t="shared" si="4"/>
        <v>8.5</v>
      </c>
      <c r="Q15" s="2">
        <f>IF('Indicator Data'!AY17="No data","x",ROUND(IF('Indicator Data'!AY17&gt;Q$140,0,IF('Indicator Data'!AY17&lt;Q$139,10,(Q$140-'Indicator Data'!AY17)/(Q$140-Q$139)*10)),1))</f>
        <v>9.5</v>
      </c>
      <c r="R15" s="2">
        <f>IF('Indicator Data'!AZ17="No data","x",ROUND(IF('Indicator Data'!AZ17&gt;R$140,0,IF('Indicator Data'!AZ17&lt;R$139,10,(R$140-'Indicator Data'!AZ17)/(R$140-R$139)*10)),1))</f>
        <v>4.8</v>
      </c>
      <c r="S15" s="3">
        <f t="shared" si="5"/>
        <v>7.2</v>
      </c>
      <c r="T15" s="2">
        <f>IF('Indicator Data'!X17="No data","x",ROUND(IF('Indicator Data'!X17&gt;T$140,0,IF('Indicator Data'!X17&lt;T$139,10,(T$140-'Indicator Data'!X17)/(T$140-T$139)*10)),1))</f>
        <v>9.9</v>
      </c>
      <c r="U15" s="2">
        <f>IF('Indicator Data'!Y17="No data","x",ROUND(IF('Indicator Data'!Y17&gt;U$140,0,IF('Indicator Data'!Y17&lt;U$139,10,(U$140-'Indicator Data'!Y17)/(U$140-U$139)*10)),1))</f>
        <v>0</v>
      </c>
      <c r="V15" s="2">
        <f>IF('Indicator Data'!Z17="No data","x",ROUND(IF('Indicator Data'!Z17&gt;V$140,0,IF('Indicator Data'!Z17&lt;V$139,10,(V$140-'Indicator Data'!Z17)/(V$140-V$139)*10)),1))</f>
        <v>2.8</v>
      </c>
      <c r="W15" s="2">
        <f>IF('Indicator Data'!AE17="No data","x",ROUND(IF('Indicator Data'!AE17&gt;W$140,0,IF('Indicator Data'!AE17&lt;W$139,10,(W$140-'Indicator Data'!AE17)/(W$140-W$139)*10)),1))</f>
        <v>9.9</v>
      </c>
      <c r="X15" s="3">
        <f t="shared" si="6"/>
        <v>5.7</v>
      </c>
      <c r="Y15" s="5">
        <f t="shared" si="7"/>
        <v>7.1</v>
      </c>
      <c r="Z15" s="80"/>
    </row>
    <row r="16" spans="1:26" s="11" customFormat="1" x14ac:dyDescent="0.25">
      <c r="A16" s="11" t="s">
        <v>344</v>
      </c>
      <c r="B16" s="28" t="s">
        <v>2</v>
      </c>
      <c r="C16" s="28" t="s">
        <v>464</v>
      </c>
      <c r="D16" s="2">
        <f>IF('Indicator Data'!AR18="No data","x",ROUND(IF('Indicator Data'!AR18&gt;D$140,0,IF('Indicator Data'!AR18&lt;D$139,10,(D$140-'Indicator Data'!AR18)/(D$140-D$139)*10)),1))</f>
        <v>2.6</v>
      </c>
      <c r="E16" s="122">
        <f>('Indicator Data'!BE18+'Indicator Data'!BF18+'Indicator Data'!BG18)/'Indicator Data'!BD18*1000000</f>
        <v>0.21308079576157057</v>
      </c>
      <c r="F16" s="2">
        <f t="shared" si="0"/>
        <v>7.9</v>
      </c>
      <c r="G16" s="3">
        <f t="shared" si="1"/>
        <v>5.3</v>
      </c>
      <c r="H16" s="2">
        <f>IF('Indicator Data'!AT18="No data","x",ROUND(IF('Indicator Data'!AT18&gt;H$140,0,IF('Indicator Data'!AT18&lt;H$139,10,(H$140-'Indicator Data'!AT18)/(H$140-H$139)*10)),1))</f>
        <v>7.4</v>
      </c>
      <c r="I16" s="2">
        <f>IF('Indicator Data'!AS18="No data","x",ROUND(IF('Indicator Data'!AS18&gt;I$140,0,IF('Indicator Data'!AS18&lt;I$139,10,(I$140-'Indicator Data'!AS18)/(I$140-I$139)*10)),1))</f>
        <v>6.5</v>
      </c>
      <c r="J16" s="3">
        <f t="shared" si="2"/>
        <v>7</v>
      </c>
      <c r="K16" s="5">
        <f t="shared" si="3"/>
        <v>6.2</v>
      </c>
      <c r="L16" s="2">
        <f>IF('Indicator Data'!AV18="No data","x",ROUND(IF('Indicator Data'!AV18^2&gt;L$140,0,IF('Indicator Data'!AV18^2&lt;L$139,10,(L$140-'Indicator Data'!AV18^2)/(L$140-L$139)*10)),1))</f>
        <v>8.1</v>
      </c>
      <c r="M16" s="2">
        <f>IF(OR('Indicator Data'!AU18=0,'Indicator Data'!AU18="No data"),"x",ROUND(IF('Indicator Data'!AU18&gt;M$140,0,IF('Indicator Data'!AU18&lt;M$139,10,(M$140-'Indicator Data'!AU18)/(M$140-M$139)*10)),1))</f>
        <v>5.4</v>
      </c>
      <c r="N16" s="2">
        <f>IF('Indicator Data'!AW18="No data","x",ROUND(IF('Indicator Data'!AW18&gt;N$140,0,IF('Indicator Data'!AW18&lt;N$139,10,(N$140-'Indicator Data'!AW18)/(N$140-N$139)*10)),1))</f>
        <v>7.9</v>
      </c>
      <c r="O16" s="2">
        <f>IF('Indicator Data'!AX18="No data","x",ROUND(IF('Indicator Data'!AX18&gt;O$140,0,IF('Indicator Data'!AX18&lt;O$139,10,(O$140-'Indicator Data'!AX18)/(O$140-O$139)*10)),1))</f>
        <v>6.6</v>
      </c>
      <c r="P16" s="3">
        <f t="shared" si="4"/>
        <v>7</v>
      </c>
      <c r="Q16" s="2">
        <f>IF('Indicator Data'!AY18="No data","x",ROUND(IF('Indicator Data'!AY18&gt;Q$140,0,IF('Indicator Data'!AY18&lt;Q$139,10,(Q$140-'Indicator Data'!AY18)/(Q$140-Q$139)*10)),1))</f>
        <v>5.6</v>
      </c>
      <c r="R16" s="2">
        <f>IF('Indicator Data'!AZ18="No data","x",ROUND(IF('Indicator Data'!AZ18&gt;R$140,0,IF('Indicator Data'!AZ18&lt;R$139,10,(R$140-'Indicator Data'!AZ18)/(R$140-R$139)*10)),1))</f>
        <v>5.5</v>
      </c>
      <c r="S16" s="3">
        <f t="shared" si="5"/>
        <v>5.6</v>
      </c>
      <c r="T16" s="2">
        <f>IF('Indicator Data'!X18="No data","x",ROUND(IF('Indicator Data'!X18&gt;T$140,0,IF('Indicator Data'!X18&lt;T$139,10,(T$140-'Indicator Data'!X18)/(T$140-T$139)*10)),1))</f>
        <v>9.8000000000000007</v>
      </c>
      <c r="U16" s="2">
        <f>IF('Indicator Data'!Y18="No data","x",ROUND(IF('Indicator Data'!Y18&gt;U$140,0,IF('Indicator Data'!Y18&lt;U$139,10,(U$140-'Indicator Data'!Y18)/(U$140-U$139)*10)),1))</f>
        <v>0.3</v>
      </c>
      <c r="V16" s="2">
        <f>IF('Indicator Data'!Z18="No data","x",ROUND(IF('Indicator Data'!Z18&gt;V$140,0,IF('Indicator Data'!Z18&lt;V$139,10,(V$140-'Indicator Data'!Z18)/(V$140-V$139)*10)),1))</f>
        <v>3.1</v>
      </c>
      <c r="W16" s="2">
        <f>IF('Indicator Data'!AE18="No data","x",ROUND(IF('Indicator Data'!AE18&gt;W$140,0,IF('Indicator Data'!AE18&lt;W$139,10,(W$140-'Indicator Data'!AE18)/(W$140-W$139)*10)),1))</f>
        <v>9.8000000000000007</v>
      </c>
      <c r="X16" s="3">
        <f t="shared" si="6"/>
        <v>5.8</v>
      </c>
      <c r="Y16" s="5">
        <f t="shared" si="7"/>
        <v>6.1</v>
      </c>
      <c r="Z16" s="80"/>
    </row>
    <row r="17" spans="1:26" s="11" customFormat="1" x14ac:dyDescent="0.25">
      <c r="A17" s="11" t="s">
        <v>334</v>
      </c>
      <c r="B17" s="28" t="s">
        <v>2</v>
      </c>
      <c r="C17" s="28" t="s">
        <v>465</v>
      </c>
      <c r="D17" s="2">
        <f>IF('Indicator Data'!AR19="No data","x",ROUND(IF('Indicator Data'!AR19&gt;D$140,0,IF('Indicator Data'!AR19&lt;D$139,10,(D$140-'Indicator Data'!AR19)/(D$140-D$139)*10)),1))</f>
        <v>2.6</v>
      </c>
      <c r="E17" s="122">
        <f>('Indicator Data'!BE19+'Indicator Data'!BF19+'Indicator Data'!BG19)/'Indicator Data'!BD19*1000000</f>
        <v>0.21308079576157057</v>
      </c>
      <c r="F17" s="2">
        <f t="shared" si="0"/>
        <v>7.9</v>
      </c>
      <c r="G17" s="3">
        <f t="shared" si="1"/>
        <v>5.3</v>
      </c>
      <c r="H17" s="2">
        <f>IF('Indicator Data'!AT19="No data","x",ROUND(IF('Indicator Data'!AT19&gt;H$140,0,IF('Indicator Data'!AT19&lt;H$139,10,(H$140-'Indicator Data'!AT19)/(H$140-H$139)*10)),1))</f>
        <v>7.4</v>
      </c>
      <c r="I17" s="2">
        <f>IF('Indicator Data'!AS19="No data","x",ROUND(IF('Indicator Data'!AS19&gt;I$140,0,IF('Indicator Data'!AS19&lt;I$139,10,(I$140-'Indicator Data'!AS19)/(I$140-I$139)*10)),1))</f>
        <v>6.5</v>
      </c>
      <c r="J17" s="3">
        <f t="shared" si="2"/>
        <v>7</v>
      </c>
      <c r="K17" s="5">
        <f t="shared" si="3"/>
        <v>6.2</v>
      </c>
      <c r="L17" s="2">
        <f>IF('Indicator Data'!AV19="No data","x",ROUND(IF('Indicator Data'!AV19^2&gt;L$140,0,IF('Indicator Data'!AV19^2&lt;L$139,10,(L$140-'Indicator Data'!AV19^2)/(L$140-L$139)*10)),1))</f>
        <v>3.6</v>
      </c>
      <c r="M17" s="2">
        <f>IF(OR('Indicator Data'!AU19=0,'Indicator Data'!AU19="No data"),"x",ROUND(IF('Indicator Data'!AU19&gt;M$140,0,IF('Indicator Data'!AU19&lt;M$139,10,(M$140-'Indicator Data'!AU19)/(M$140-M$139)*10)),1))</f>
        <v>3.7</v>
      </c>
      <c r="N17" s="2">
        <f>IF('Indicator Data'!AW19="No data","x",ROUND(IF('Indicator Data'!AW19&gt;N$140,0,IF('Indicator Data'!AW19&lt;N$139,10,(N$140-'Indicator Data'!AW19)/(N$140-N$139)*10)),1))</f>
        <v>7.9</v>
      </c>
      <c r="O17" s="2">
        <f>IF('Indicator Data'!AX19="No data","x",ROUND(IF('Indicator Data'!AX19&gt;O$140,0,IF('Indicator Data'!AX19&lt;O$139,10,(O$140-'Indicator Data'!AX19)/(O$140-O$139)*10)),1))</f>
        <v>6.6</v>
      </c>
      <c r="P17" s="3">
        <f t="shared" si="4"/>
        <v>5.5</v>
      </c>
      <c r="Q17" s="2">
        <f>IF('Indicator Data'!AY19="No data","x",ROUND(IF('Indicator Data'!AY19&gt;Q$140,0,IF('Indicator Data'!AY19&lt;Q$139,10,(Q$140-'Indicator Data'!AY19)/(Q$140-Q$139)*10)),1))</f>
        <v>6.8</v>
      </c>
      <c r="R17" s="2">
        <f>IF('Indicator Data'!AZ19="No data","x",ROUND(IF('Indicator Data'!AZ19&gt;R$140,0,IF('Indicator Data'!AZ19&lt;R$139,10,(R$140-'Indicator Data'!AZ19)/(R$140-R$139)*10)),1))</f>
        <v>4.5</v>
      </c>
      <c r="S17" s="3">
        <f t="shared" si="5"/>
        <v>5.7</v>
      </c>
      <c r="T17" s="2">
        <f>IF('Indicator Data'!X19="No data","x",ROUND(IF('Indicator Data'!X19&gt;T$140,0,IF('Indicator Data'!X19&lt;T$139,10,(T$140-'Indicator Data'!X19)/(T$140-T$139)*10)),1))</f>
        <v>9.8000000000000007</v>
      </c>
      <c r="U17" s="2">
        <f>IF('Indicator Data'!Y19="No data","x",ROUND(IF('Indicator Data'!Y19&gt;U$140,0,IF('Indicator Data'!Y19&lt;U$139,10,(U$140-'Indicator Data'!Y19)/(U$140-U$139)*10)),1))</f>
        <v>1.7</v>
      </c>
      <c r="V17" s="2">
        <f>IF('Indicator Data'!Z19="No data","x",ROUND(IF('Indicator Data'!Z19&gt;V$140,0,IF('Indicator Data'!Z19&lt;V$139,10,(V$140-'Indicator Data'!Z19)/(V$140-V$139)*10)),1))</f>
        <v>0.4</v>
      </c>
      <c r="W17" s="2">
        <f>IF('Indicator Data'!AE19="No data","x",ROUND(IF('Indicator Data'!AE19&gt;W$140,0,IF('Indicator Data'!AE19&lt;W$139,10,(W$140-'Indicator Data'!AE19)/(W$140-W$139)*10)),1))</f>
        <v>9.8000000000000007</v>
      </c>
      <c r="X17" s="3">
        <f t="shared" si="6"/>
        <v>5.4</v>
      </c>
      <c r="Y17" s="5">
        <f t="shared" si="7"/>
        <v>5.5</v>
      </c>
      <c r="Z17" s="80"/>
    </row>
    <row r="18" spans="1:26" s="11" customFormat="1" x14ac:dyDescent="0.25">
      <c r="A18" s="11" t="s">
        <v>339</v>
      </c>
      <c r="B18" s="28" t="s">
        <v>2</v>
      </c>
      <c r="C18" s="28" t="s">
        <v>467</v>
      </c>
      <c r="D18" s="2">
        <f>IF('Indicator Data'!AR20="No data","x",ROUND(IF('Indicator Data'!AR20&gt;D$140,0,IF('Indicator Data'!AR20&lt;D$139,10,(D$140-'Indicator Data'!AR20)/(D$140-D$139)*10)),1))</f>
        <v>2.6</v>
      </c>
      <c r="E18" s="122">
        <f>('Indicator Data'!BE20+'Indicator Data'!BF20+'Indicator Data'!BG20)/'Indicator Data'!BD20*1000000</f>
        <v>0.21308079576157057</v>
      </c>
      <c r="F18" s="2">
        <f t="shared" si="0"/>
        <v>7.9</v>
      </c>
      <c r="G18" s="3">
        <f t="shared" si="1"/>
        <v>5.3</v>
      </c>
      <c r="H18" s="2">
        <f>IF('Indicator Data'!AT20="No data","x",ROUND(IF('Indicator Data'!AT20&gt;H$140,0,IF('Indicator Data'!AT20&lt;H$139,10,(H$140-'Indicator Data'!AT20)/(H$140-H$139)*10)),1))</f>
        <v>7.4</v>
      </c>
      <c r="I18" s="2">
        <f>IF('Indicator Data'!AS20="No data","x",ROUND(IF('Indicator Data'!AS20&gt;I$140,0,IF('Indicator Data'!AS20&lt;I$139,10,(I$140-'Indicator Data'!AS20)/(I$140-I$139)*10)),1))</f>
        <v>6.5</v>
      </c>
      <c r="J18" s="3">
        <f t="shared" si="2"/>
        <v>7</v>
      </c>
      <c r="K18" s="5">
        <f t="shared" si="3"/>
        <v>6.2</v>
      </c>
      <c r="L18" s="2">
        <f>IF('Indicator Data'!AV20="No data","x",ROUND(IF('Indicator Data'!AV20^2&gt;L$140,0,IF('Indicator Data'!AV20^2&lt;L$139,10,(L$140-'Indicator Data'!AV20^2)/(L$140-L$139)*10)),1))</f>
        <v>6.3</v>
      </c>
      <c r="M18" s="2">
        <f>IF(OR('Indicator Data'!AU20=0,'Indicator Data'!AU20="No data"),"x",ROUND(IF('Indicator Data'!AU20&gt;M$140,0,IF('Indicator Data'!AU20&lt;M$139,10,(M$140-'Indicator Data'!AU20)/(M$140-M$139)*10)),1))</f>
        <v>5.5</v>
      </c>
      <c r="N18" s="2">
        <f>IF('Indicator Data'!AW20="No data","x",ROUND(IF('Indicator Data'!AW20&gt;N$140,0,IF('Indicator Data'!AW20&lt;N$139,10,(N$140-'Indicator Data'!AW20)/(N$140-N$139)*10)),1))</f>
        <v>7.9</v>
      </c>
      <c r="O18" s="2">
        <f>IF('Indicator Data'!AX20="No data","x",ROUND(IF('Indicator Data'!AX20&gt;O$140,0,IF('Indicator Data'!AX20&lt;O$139,10,(O$140-'Indicator Data'!AX20)/(O$140-O$139)*10)),1))</f>
        <v>6.6</v>
      </c>
      <c r="P18" s="3">
        <f t="shared" si="4"/>
        <v>6.6</v>
      </c>
      <c r="Q18" s="2">
        <f>IF('Indicator Data'!AY20="No data","x",ROUND(IF('Indicator Data'!AY20&gt;Q$140,0,IF('Indicator Data'!AY20&lt;Q$139,10,(Q$140-'Indicator Data'!AY20)/(Q$140-Q$139)*10)),1))</f>
        <v>7.8</v>
      </c>
      <c r="R18" s="2">
        <f>IF('Indicator Data'!AZ20="No data","x",ROUND(IF('Indicator Data'!AZ20&gt;R$140,0,IF('Indicator Data'!AZ20&lt;R$139,10,(R$140-'Indicator Data'!AZ20)/(R$140-R$139)*10)),1))</f>
        <v>6.4</v>
      </c>
      <c r="S18" s="3">
        <f t="shared" si="5"/>
        <v>7.1</v>
      </c>
      <c r="T18" s="2">
        <f>IF('Indicator Data'!X20="No data","x",ROUND(IF('Indicator Data'!X20&gt;T$140,0,IF('Indicator Data'!X20&lt;T$139,10,(T$140-'Indicator Data'!X20)/(T$140-T$139)*10)),1))</f>
        <v>9.8000000000000007</v>
      </c>
      <c r="U18" s="2">
        <f>IF('Indicator Data'!Y20="No data","x",ROUND(IF('Indicator Data'!Y20&gt;U$140,0,IF('Indicator Data'!Y20&lt;U$139,10,(U$140-'Indicator Data'!Y20)/(U$140-U$139)*10)),1))</f>
        <v>0.3</v>
      </c>
      <c r="V18" s="2">
        <f>IF('Indicator Data'!Z20="No data","x",ROUND(IF('Indicator Data'!Z20&gt;V$140,0,IF('Indicator Data'!Z20&lt;V$139,10,(V$140-'Indicator Data'!Z20)/(V$140-V$139)*10)),1))</f>
        <v>0.7</v>
      </c>
      <c r="W18" s="2">
        <f>IF('Indicator Data'!AE20="No data","x",ROUND(IF('Indicator Data'!AE20&gt;W$140,0,IF('Indicator Data'!AE20&lt;W$139,10,(W$140-'Indicator Data'!AE20)/(W$140-W$139)*10)),1))</f>
        <v>9.8000000000000007</v>
      </c>
      <c r="X18" s="3">
        <f t="shared" si="6"/>
        <v>5.2</v>
      </c>
      <c r="Y18" s="5">
        <f t="shared" si="7"/>
        <v>6.3</v>
      </c>
      <c r="Z18" s="80"/>
    </row>
    <row r="19" spans="1:26" s="11" customFormat="1" x14ac:dyDescent="0.25">
      <c r="A19" s="11" t="s">
        <v>345</v>
      </c>
      <c r="B19" s="28" t="s">
        <v>2</v>
      </c>
      <c r="C19" s="28" t="s">
        <v>466</v>
      </c>
      <c r="D19" s="2">
        <f>IF('Indicator Data'!AR21="No data","x",ROUND(IF('Indicator Data'!AR21&gt;D$140,0,IF('Indicator Data'!AR21&lt;D$139,10,(D$140-'Indicator Data'!AR21)/(D$140-D$139)*10)),1))</f>
        <v>2.6</v>
      </c>
      <c r="E19" s="122">
        <f>('Indicator Data'!BE21+'Indicator Data'!BF21+'Indicator Data'!BG21)/'Indicator Data'!BD21*1000000</f>
        <v>0.21308079576157057</v>
      </c>
      <c r="F19" s="2">
        <f t="shared" si="0"/>
        <v>7.9</v>
      </c>
      <c r="G19" s="3">
        <f t="shared" si="1"/>
        <v>5.3</v>
      </c>
      <c r="H19" s="2">
        <f>IF('Indicator Data'!AT21="No data","x",ROUND(IF('Indicator Data'!AT21&gt;H$140,0,IF('Indicator Data'!AT21&lt;H$139,10,(H$140-'Indicator Data'!AT21)/(H$140-H$139)*10)),1))</f>
        <v>7.4</v>
      </c>
      <c r="I19" s="2">
        <f>IF('Indicator Data'!AS21="No data","x",ROUND(IF('Indicator Data'!AS21&gt;I$140,0,IF('Indicator Data'!AS21&lt;I$139,10,(I$140-'Indicator Data'!AS21)/(I$140-I$139)*10)),1))</f>
        <v>6.5</v>
      </c>
      <c r="J19" s="3">
        <f t="shared" si="2"/>
        <v>7</v>
      </c>
      <c r="K19" s="5">
        <f t="shared" si="3"/>
        <v>6.2</v>
      </c>
      <c r="L19" s="2">
        <f>IF('Indicator Data'!AV21="No data","x",ROUND(IF('Indicator Data'!AV21^2&gt;L$140,0,IF('Indicator Data'!AV21^2&lt;L$139,10,(L$140-'Indicator Data'!AV21^2)/(L$140-L$139)*10)),1))</f>
        <v>10</v>
      </c>
      <c r="M19" s="2">
        <f>IF(OR('Indicator Data'!AU21=0,'Indicator Data'!AU21="No data"),"x",ROUND(IF('Indicator Data'!AU21&gt;M$140,0,IF('Indicator Data'!AU21&lt;M$139,10,(M$140-'Indicator Data'!AU21)/(M$140-M$139)*10)),1))</f>
        <v>8.6</v>
      </c>
      <c r="N19" s="2">
        <f>IF('Indicator Data'!AW21="No data","x",ROUND(IF('Indicator Data'!AW21&gt;N$140,0,IF('Indicator Data'!AW21&lt;N$139,10,(N$140-'Indicator Data'!AW21)/(N$140-N$139)*10)),1))</f>
        <v>7.9</v>
      </c>
      <c r="O19" s="2">
        <f>IF('Indicator Data'!AX21="No data","x",ROUND(IF('Indicator Data'!AX21&gt;O$140,0,IF('Indicator Data'!AX21&lt;O$139,10,(O$140-'Indicator Data'!AX21)/(O$140-O$139)*10)),1))</f>
        <v>6.6</v>
      </c>
      <c r="P19" s="3">
        <f t="shared" si="4"/>
        <v>8.3000000000000007</v>
      </c>
      <c r="Q19" s="2">
        <f>IF('Indicator Data'!AY21="No data","x",ROUND(IF('Indicator Data'!AY21&gt;Q$140,0,IF('Indicator Data'!AY21&lt;Q$139,10,(Q$140-'Indicator Data'!AY21)/(Q$140-Q$139)*10)),1))</f>
        <v>9.8000000000000007</v>
      </c>
      <c r="R19" s="2">
        <f>IF('Indicator Data'!AZ21="No data","x",ROUND(IF('Indicator Data'!AZ21&gt;R$140,0,IF('Indicator Data'!AZ21&lt;R$139,10,(R$140-'Indicator Data'!AZ21)/(R$140-R$139)*10)),1))</f>
        <v>7.3</v>
      </c>
      <c r="S19" s="3">
        <f t="shared" si="5"/>
        <v>8.6</v>
      </c>
      <c r="T19" s="2">
        <f>IF('Indicator Data'!X21="No data","x",ROUND(IF('Indicator Data'!X21&gt;T$140,0,IF('Indicator Data'!X21&lt;T$139,10,(T$140-'Indicator Data'!X21)/(T$140-T$139)*10)),1))</f>
        <v>9.8000000000000007</v>
      </c>
      <c r="U19" s="2">
        <f>IF('Indicator Data'!Y21="No data","x",ROUND(IF('Indicator Data'!Y21&gt;U$140,0,IF('Indicator Data'!Y21&lt;U$139,10,(U$140-'Indicator Data'!Y21)/(U$140-U$139)*10)),1))</f>
        <v>0</v>
      </c>
      <c r="V19" s="2">
        <f>IF('Indicator Data'!Z21="No data","x",ROUND(IF('Indicator Data'!Z21&gt;V$140,0,IF('Indicator Data'!Z21&lt;V$139,10,(V$140-'Indicator Data'!Z21)/(V$140-V$139)*10)),1))</f>
        <v>8.6</v>
      </c>
      <c r="W19" s="2">
        <f>IF('Indicator Data'!AE21="No data","x",ROUND(IF('Indicator Data'!AE21&gt;W$140,0,IF('Indicator Data'!AE21&lt;W$139,10,(W$140-'Indicator Data'!AE21)/(W$140-W$139)*10)),1))</f>
        <v>9.8000000000000007</v>
      </c>
      <c r="X19" s="3">
        <f t="shared" si="6"/>
        <v>7.1</v>
      </c>
      <c r="Y19" s="5">
        <f t="shared" si="7"/>
        <v>8</v>
      </c>
      <c r="Z19" s="80"/>
    </row>
    <row r="20" spans="1:26" s="11" customFormat="1" x14ac:dyDescent="0.25">
      <c r="A20" s="11" t="s">
        <v>346</v>
      </c>
      <c r="B20" s="28" t="s">
        <v>2</v>
      </c>
      <c r="C20" s="28" t="s">
        <v>468</v>
      </c>
      <c r="D20" s="2">
        <f>IF('Indicator Data'!AR22="No data","x",ROUND(IF('Indicator Data'!AR22&gt;D$140,0,IF('Indicator Data'!AR22&lt;D$139,10,(D$140-'Indicator Data'!AR22)/(D$140-D$139)*10)),1))</f>
        <v>2.6</v>
      </c>
      <c r="E20" s="122">
        <f>('Indicator Data'!BE22+'Indicator Data'!BF22+'Indicator Data'!BG22)/'Indicator Data'!BD22*1000000</f>
        <v>0.21308079576157057</v>
      </c>
      <c r="F20" s="2">
        <f t="shared" si="0"/>
        <v>7.9</v>
      </c>
      <c r="G20" s="3">
        <f t="shared" si="1"/>
        <v>5.3</v>
      </c>
      <c r="H20" s="2">
        <f>IF('Indicator Data'!AT22="No data","x",ROUND(IF('Indicator Data'!AT22&gt;H$140,0,IF('Indicator Data'!AT22&lt;H$139,10,(H$140-'Indicator Data'!AT22)/(H$140-H$139)*10)),1))</f>
        <v>7.4</v>
      </c>
      <c r="I20" s="2">
        <f>IF('Indicator Data'!AS22="No data","x",ROUND(IF('Indicator Data'!AS22&gt;I$140,0,IF('Indicator Data'!AS22&lt;I$139,10,(I$140-'Indicator Data'!AS22)/(I$140-I$139)*10)),1))</f>
        <v>6.5</v>
      </c>
      <c r="J20" s="3">
        <f t="shared" si="2"/>
        <v>7</v>
      </c>
      <c r="K20" s="5">
        <f t="shared" si="3"/>
        <v>6.2</v>
      </c>
      <c r="L20" s="2">
        <f>IF('Indicator Data'!AV22="No data","x",ROUND(IF('Indicator Data'!AV22^2&gt;L$140,0,IF('Indicator Data'!AV22^2&lt;L$139,10,(L$140-'Indicator Data'!AV22^2)/(L$140-L$139)*10)),1))</f>
        <v>1.8</v>
      </c>
      <c r="M20" s="2">
        <f>IF(OR('Indicator Data'!AU22=0,'Indicator Data'!AU22="No data"),"x",ROUND(IF('Indicator Data'!AU22&gt;M$140,0,IF('Indicator Data'!AU22&lt;M$139,10,(M$140-'Indicator Data'!AU22)/(M$140-M$139)*10)),1))</f>
        <v>2.1</v>
      </c>
      <c r="N20" s="2">
        <f>IF('Indicator Data'!AW22="No data","x",ROUND(IF('Indicator Data'!AW22&gt;N$140,0,IF('Indicator Data'!AW22&lt;N$139,10,(N$140-'Indicator Data'!AW22)/(N$140-N$139)*10)),1))</f>
        <v>7.9</v>
      </c>
      <c r="O20" s="2">
        <f>IF('Indicator Data'!AX22="No data","x",ROUND(IF('Indicator Data'!AX22&gt;O$140,0,IF('Indicator Data'!AX22&lt;O$139,10,(O$140-'Indicator Data'!AX22)/(O$140-O$139)*10)),1))</f>
        <v>6.6</v>
      </c>
      <c r="P20" s="3">
        <f t="shared" si="4"/>
        <v>4.5999999999999996</v>
      </c>
      <c r="Q20" s="2">
        <f>IF('Indicator Data'!AY22="No data","x",ROUND(IF('Indicator Data'!AY22&gt;Q$140,0,IF('Indicator Data'!AY22&lt;Q$139,10,(Q$140-'Indicator Data'!AY22)/(Q$140-Q$139)*10)),1))</f>
        <v>5.0999999999999996</v>
      </c>
      <c r="R20" s="2">
        <f>IF('Indicator Data'!AZ22="No data","x",ROUND(IF('Indicator Data'!AZ22&gt;R$140,0,IF('Indicator Data'!AZ22&lt;R$139,10,(R$140-'Indicator Data'!AZ22)/(R$140-R$139)*10)),1))</f>
        <v>4.4000000000000004</v>
      </c>
      <c r="S20" s="3">
        <f t="shared" si="5"/>
        <v>4.8</v>
      </c>
      <c r="T20" s="2">
        <f>IF('Indicator Data'!X22="No data","x",ROUND(IF('Indicator Data'!X22&gt;T$140,0,IF('Indicator Data'!X22&lt;T$139,10,(T$140-'Indicator Data'!X22)/(T$140-T$139)*10)),1))</f>
        <v>9.8000000000000007</v>
      </c>
      <c r="U20" s="2">
        <f>IF('Indicator Data'!Y22="No data","x",ROUND(IF('Indicator Data'!Y22&gt;U$140,0,IF('Indicator Data'!Y22&lt;U$139,10,(U$140-'Indicator Data'!Y22)/(U$140-U$139)*10)),1))</f>
        <v>2.2999999999999998</v>
      </c>
      <c r="V20" s="2">
        <f>IF('Indicator Data'!Z22="No data","x",ROUND(IF('Indicator Data'!Z22&gt;V$140,0,IF('Indicator Data'!Z22&lt;V$139,10,(V$140-'Indicator Data'!Z22)/(V$140-V$139)*10)),1))</f>
        <v>1.2</v>
      </c>
      <c r="W20" s="2">
        <f>IF('Indicator Data'!AE22="No data","x",ROUND(IF('Indicator Data'!AE22&gt;W$140,0,IF('Indicator Data'!AE22&lt;W$139,10,(W$140-'Indicator Data'!AE22)/(W$140-W$139)*10)),1))</f>
        <v>9.8000000000000007</v>
      </c>
      <c r="X20" s="3">
        <f t="shared" si="6"/>
        <v>5.8</v>
      </c>
      <c r="Y20" s="5">
        <f t="shared" si="7"/>
        <v>5.0999999999999996</v>
      </c>
      <c r="Z20" s="80"/>
    </row>
    <row r="21" spans="1:26" s="11" customFormat="1" x14ac:dyDescent="0.25">
      <c r="A21" s="11" t="s">
        <v>347</v>
      </c>
      <c r="B21" s="28" t="s">
        <v>2</v>
      </c>
      <c r="C21" s="28" t="s">
        <v>469</v>
      </c>
      <c r="D21" s="2">
        <f>IF('Indicator Data'!AR23="No data","x",ROUND(IF('Indicator Data'!AR23&gt;D$140,0,IF('Indicator Data'!AR23&lt;D$139,10,(D$140-'Indicator Data'!AR23)/(D$140-D$139)*10)),1))</f>
        <v>2.6</v>
      </c>
      <c r="E21" s="122">
        <f>('Indicator Data'!BE23+'Indicator Data'!BF23+'Indicator Data'!BG23)/'Indicator Data'!BD23*1000000</f>
        <v>0.21308079576157057</v>
      </c>
      <c r="F21" s="2">
        <f t="shared" si="0"/>
        <v>7.9</v>
      </c>
      <c r="G21" s="3">
        <f t="shared" si="1"/>
        <v>5.3</v>
      </c>
      <c r="H21" s="2">
        <f>IF('Indicator Data'!AT23="No data","x",ROUND(IF('Indicator Data'!AT23&gt;H$140,0,IF('Indicator Data'!AT23&lt;H$139,10,(H$140-'Indicator Data'!AT23)/(H$140-H$139)*10)),1))</f>
        <v>7.4</v>
      </c>
      <c r="I21" s="2">
        <f>IF('Indicator Data'!AS23="No data","x",ROUND(IF('Indicator Data'!AS23&gt;I$140,0,IF('Indicator Data'!AS23&lt;I$139,10,(I$140-'Indicator Data'!AS23)/(I$140-I$139)*10)),1))</f>
        <v>6.5</v>
      </c>
      <c r="J21" s="3">
        <f t="shared" si="2"/>
        <v>7</v>
      </c>
      <c r="K21" s="5">
        <f t="shared" si="3"/>
        <v>6.2</v>
      </c>
      <c r="L21" s="2">
        <f>IF('Indicator Data'!AV23="No data","x",ROUND(IF('Indicator Data'!AV23^2&gt;L$140,0,IF('Indicator Data'!AV23^2&lt;L$139,10,(L$140-'Indicator Data'!AV23^2)/(L$140-L$139)*10)),1))</f>
        <v>9.6</v>
      </c>
      <c r="M21" s="2">
        <f>IF(OR('Indicator Data'!AU23=0,'Indicator Data'!AU23="No data"),"x",ROUND(IF('Indicator Data'!AU23&gt;M$140,0,IF('Indicator Data'!AU23&lt;M$139,10,(M$140-'Indicator Data'!AU23)/(M$140-M$139)*10)),1))</f>
        <v>7.4</v>
      </c>
      <c r="N21" s="2">
        <f>IF('Indicator Data'!AW23="No data","x",ROUND(IF('Indicator Data'!AW23&gt;N$140,0,IF('Indicator Data'!AW23&lt;N$139,10,(N$140-'Indicator Data'!AW23)/(N$140-N$139)*10)),1))</f>
        <v>7.9</v>
      </c>
      <c r="O21" s="2">
        <f>IF('Indicator Data'!AX23="No data","x",ROUND(IF('Indicator Data'!AX23&gt;O$140,0,IF('Indicator Data'!AX23&lt;O$139,10,(O$140-'Indicator Data'!AX23)/(O$140-O$139)*10)),1))</f>
        <v>6.6</v>
      </c>
      <c r="P21" s="3">
        <f t="shared" si="4"/>
        <v>7.9</v>
      </c>
      <c r="Q21" s="2">
        <f>IF('Indicator Data'!AY23="No data","x",ROUND(IF('Indicator Data'!AY23&gt;Q$140,0,IF('Indicator Data'!AY23&lt;Q$139,10,(Q$140-'Indicator Data'!AY23)/(Q$140-Q$139)*10)),1))</f>
        <v>7.8</v>
      </c>
      <c r="R21" s="2">
        <f>IF('Indicator Data'!AZ23="No data","x",ROUND(IF('Indicator Data'!AZ23&gt;R$140,0,IF('Indicator Data'!AZ23&lt;R$139,10,(R$140-'Indicator Data'!AZ23)/(R$140-R$139)*10)),1))</f>
        <v>8.6999999999999993</v>
      </c>
      <c r="S21" s="3">
        <f t="shared" si="5"/>
        <v>8.3000000000000007</v>
      </c>
      <c r="T21" s="2">
        <f>IF('Indicator Data'!X23="No data","x",ROUND(IF('Indicator Data'!X23&gt;T$140,0,IF('Indicator Data'!X23&lt;T$139,10,(T$140-'Indicator Data'!X23)/(T$140-T$139)*10)),1))</f>
        <v>9.8000000000000007</v>
      </c>
      <c r="U21" s="2">
        <f>IF('Indicator Data'!Y23="No data","x",ROUND(IF('Indicator Data'!Y23&gt;U$140,0,IF('Indicator Data'!Y23&lt;U$139,10,(U$140-'Indicator Data'!Y23)/(U$140-U$139)*10)),1))</f>
        <v>0</v>
      </c>
      <c r="V21" s="2">
        <f>IF('Indicator Data'!Z23="No data","x",ROUND(IF('Indicator Data'!Z23&gt;V$140,0,IF('Indicator Data'!Z23&lt;V$139,10,(V$140-'Indicator Data'!Z23)/(V$140-V$139)*10)),1))</f>
        <v>5.3</v>
      </c>
      <c r="W21" s="2">
        <f>IF('Indicator Data'!AE23="No data","x",ROUND(IF('Indicator Data'!AE23&gt;W$140,0,IF('Indicator Data'!AE23&lt;W$139,10,(W$140-'Indicator Data'!AE23)/(W$140-W$139)*10)),1))</f>
        <v>9.8000000000000007</v>
      </c>
      <c r="X21" s="3">
        <f t="shared" si="6"/>
        <v>6.2</v>
      </c>
      <c r="Y21" s="5">
        <f t="shared" si="7"/>
        <v>7.5</v>
      </c>
      <c r="Z21" s="80"/>
    </row>
    <row r="22" spans="1:26" s="11" customFormat="1" x14ac:dyDescent="0.25">
      <c r="A22" s="11" t="s">
        <v>348</v>
      </c>
      <c r="B22" s="28" t="s">
        <v>2</v>
      </c>
      <c r="C22" s="28" t="s">
        <v>470</v>
      </c>
      <c r="D22" s="2">
        <f>IF('Indicator Data'!AR24="No data","x",ROUND(IF('Indicator Data'!AR24&gt;D$140,0,IF('Indicator Data'!AR24&lt;D$139,10,(D$140-'Indicator Data'!AR24)/(D$140-D$139)*10)),1))</f>
        <v>2.6</v>
      </c>
      <c r="E22" s="122">
        <f>('Indicator Data'!BE24+'Indicator Data'!BF24+'Indicator Data'!BG24)/'Indicator Data'!BD24*1000000</f>
        <v>0.21308079576157057</v>
      </c>
      <c r="F22" s="2">
        <f t="shared" si="0"/>
        <v>7.9</v>
      </c>
      <c r="G22" s="3">
        <f t="shared" si="1"/>
        <v>5.3</v>
      </c>
      <c r="H22" s="2">
        <f>IF('Indicator Data'!AT24="No data","x",ROUND(IF('Indicator Data'!AT24&gt;H$140,0,IF('Indicator Data'!AT24&lt;H$139,10,(H$140-'Indicator Data'!AT24)/(H$140-H$139)*10)),1))</f>
        <v>7.4</v>
      </c>
      <c r="I22" s="2">
        <f>IF('Indicator Data'!AS24="No data","x",ROUND(IF('Indicator Data'!AS24&gt;I$140,0,IF('Indicator Data'!AS24&lt;I$139,10,(I$140-'Indicator Data'!AS24)/(I$140-I$139)*10)),1))</f>
        <v>6.5</v>
      </c>
      <c r="J22" s="3">
        <f t="shared" si="2"/>
        <v>7</v>
      </c>
      <c r="K22" s="5">
        <f t="shared" si="3"/>
        <v>6.2</v>
      </c>
      <c r="L22" s="2">
        <f>IF('Indicator Data'!AV24="No data","x",ROUND(IF('Indicator Data'!AV24^2&gt;L$140,0,IF('Indicator Data'!AV24^2&lt;L$139,10,(L$140-'Indicator Data'!AV24^2)/(L$140-L$139)*10)),1))</f>
        <v>4.7</v>
      </c>
      <c r="M22" s="2">
        <f>IF(OR('Indicator Data'!AU24=0,'Indicator Data'!AU24="No data"),"x",ROUND(IF('Indicator Data'!AU24&gt;M$140,0,IF('Indicator Data'!AU24&lt;M$139,10,(M$140-'Indicator Data'!AU24)/(M$140-M$139)*10)),1))</f>
        <v>5</v>
      </c>
      <c r="N22" s="2">
        <f>IF('Indicator Data'!AW24="No data","x",ROUND(IF('Indicator Data'!AW24&gt;N$140,0,IF('Indicator Data'!AW24&lt;N$139,10,(N$140-'Indicator Data'!AW24)/(N$140-N$139)*10)),1))</f>
        <v>7.9</v>
      </c>
      <c r="O22" s="2">
        <f>IF('Indicator Data'!AX24="No data","x",ROUND(IF('Indicator Data'!AX24&gt;O$140,0,IF('Indicator Data'!AX24&lt;O$139,10,(O$140-'Indicator Data'!AX24)/(O$140-O$139)*10)),1))</f>
        <v>6.6</v>
      </c>
      <c r="P22" s="3">
        <f t="shared" si="4"/>
        <v>6.1</v>
      </c>
      <c r="Q22" s="2">
        <f>IF('Indicator Data'!AY24="No data","x",ROUND(IF('Indicator Data'!AY24&gt;Q$140,0,IF('Indicator Data'!AY24&lt;Q$139,10,(Q$140-'Indicator Data'!AY24)/(Q$140-Q$139)*10)),1))</f>
        <v>8</v>
      </c>
      <c r="R22" s="2">
        <f>IF('Indicator Data'!AZ24="No data","x",ROUND(IF('Indicator Data'!AZ24&gt;R$140,0,IF('Indicator Data'!AZ24&lt;R$139,10,(R$140-'Indicator Data'!AZ24)/(R$140-R$139)*10)),1))</f>
        <v>5.6</v>
      </c>
      <c r="S22" s="3">
        <f t="shared" si="5"/>
        <v>6.8</v>
      </c>
      <c r="T22" s="2">
        <f>IF('Indicator Data'!X24="No data","x",ROUND(IF('Indicator Data'!X24&gt;T$140,0,IF('Indicator Data'!X24&lt;T$139,10,(T$140-'Indicator Data'!X24)/(T$140-T$139)*10)),1))</f>
        <v>9.8000000000000007</v>
      </c>
      <c r="U22" s="2">
        <f>IF('Indicator Data'!Y24="No data","x",ROUND(IF('Indicator Data'!Y24&gt;U$140,0,IF('Indicator Data'!Y24&lt;U$139,10,(U$140-'Indicator Data'!Y24)/(U$140-U$139)*10)),1))</f>
        <v>2.8</v>
      </c>
      <c r="V22" s="2">
        <f>IF('Indicator Data'!Z24="No data","x",ROUND(IF('Indicator Data'!Z24&gt;V$140,0,IF('Indicator Data'!Z24&lt;V$139,10,(V$140-'Indicator Data'!Z24)/(V$140-V$139)*10)),1))</f>
        <v>0.8</v>
      </c>
      <c r="W22" s="2">
        <f>IF('Indicator Data'!AE24="No data","x",ROUND(IF('Indicator Data'!AE24&gt;W$140,0,IF('Indicator Data'!AE24&lt;W$139,10,(W$140-'Indicator Data'!AE24)/(W$140-W$139)*10)),1))</f>
        <v>9.8000000000000007</v>
      </c>
      <c r="X22" s="3">
        <f t="shared" si="6"/>
        <v>5.8</v>
      </c>
      <c r="Y22" s="5">
        <f t="shared" si="7"/>
        <v>6.2</v>
      </c>
      <c r="Z22" s="80"/>
    </row>
    <row r="23" spans="1:26" s="11" customFormat="1" x14ac:dyDescent="0.25">
      <c r="A23" s="11" t="s">
        <v>349</v>
      </c>
      <c r="B23" s="28" t="s">
        <v>2</v>
      </c>
      <c r="C23" s="28" t="s">
        <v>471</v>
      </c>
      <c r="D23" s="2">
        <f>IF('Indicator Data'!AR25="No data","x",ROUND(IF('Indicator Data'!AR25&gt;D$140,0,IF('Indicator Data'!AR25&lt;D$139,10,(D$140-'Indicator Data'!AR25)/(D$140-D$139)*10)),1))</f>
        <v>2.6</v>
      </c>
      <c r="E23" s="122">
        <f>('Indicator Data'!BE25+'Indicator Data'!BF25+'Indicator Data'!BG25)/'Indicator Data'!BD25*1000000</f>
        <v>0.21308079576157057</v>
      </c>
      <c r="F23" s="2">
        <f t="shared" si="0"/>
        <v>7.9</v>
      </c>
      <c r="G23" s="3">
        <f t="shared" si="1"/>
        <v>5.3</v>
      </c>
      <c r="H23" s="2">
        <f>IF('Indicator Data'!AT25="No data","x",ROUND(IF('Indicator Data'!AT25&gt;H$140,0,IF('Indicator Data'!AT25&lt;H$139,10,(H$140-'Indicator Data'!AT25)/(H$140-H$139)*10)),1))</f>
        <v>7.4</v>
      </c>
      <c r="I23" s="2">
        <f>IF('Indicator Data'!AS25="No data","x",ROUND(IF('Indicator Data'!AS25&gt;I$140,0,IF('Indicator Data'!AS25&lt;I$139,10,(I$140-'Indicator Data'!AS25)/(I$140-I$139)*10)),1))</f>
        <v>6.5</v>
      </c>
      <c r="J23" s="3">
        <f t="shared" si="2"/>
        <v>7</v>
      </c>
      <c r="K23" s="5">
        <f t="shared" si="3"/>
        <v>6.2</v>
      </c>
      <c r="L23" s="2">
        <f>IF('Indicator Data'!AV25="No data","x",ROUND(IF('Indicator Data'!AV25^2&gt;L$140,0,IF('Indicator Data'!AV25^2&lt;L$139,10,(L$140-'Indicator Data'!AV25^2)/(L$140-L$139)*10)),1))</f>
        <v>3.6</v>
      </c>
      <c r="M23" s="2">
        <f>IF(OR('Indicator Data'!AU25=0,'Indicator Data'!AU25="No data"),"x",ROUND(IF('Indicator Data'!AU25&gt;M$140,0,IF('Indicator Data'!AU25&lt;M$139,10,(M$140-'Indicator Data'!AU25)/(M$140-M$139)*10)),1))</f>
        <v>2.8</v>
      </c>
      <c r="N23" s="2">
        <f>IF('Indicator Data'!AW25="No data","x",ROUND(IF('Indicator Data'!AW25&gt;N$140,0,IF('Indicator Data'!AW25&lt;N$139,10,(N$140-'Indicator Data'!AW25)/(N$140-N$139)*10)),1))</f>
        <v>7.9</v>
      </c>
      <c r="O23" s="2">
        <f>IF('Indicator Data'!AX25="No data","x",ROUND(IF('Indicator Data'!AX25&gt;O$140,0,IF('Indicator Data'!AX25&lt;O$139,10,(O$140-'Indicator Data'!AX25)/(O$140-O$139)*10)),1))</f>
        <v>6.6</v>
      </c>
      <c r="P23" s="3">
        <f t="shared" si="4"/>
        <v>5.2</v>
      </c>
      <c r="Q23" s="2">
        <f>IF('Indicator Data'!AY25="No data","x",ROUND(IF('Indicator Data'!AY25&gt;Q$140,0,IF('Indicator Data'!AY25&lt;Q$139,10,(Q$140-'Indicator Data'!AY25)/(Q$140-Q$139)*10)),1))</f>
        <v>6.6</v>
      </c>
      <c r="R23" s="2">
        <f>IF('Indicator Data'!AZ25="No data","x",ROUND(IF('Indicator Data'!AZ25&gt;R$140,0,IF('Indicator Data'!AZ25&lt;R$139,10,(R$140-'Indicator Data'!AZ25)/(R$140-R$139)*10)),1))</f>
        <v>6.2</v>
      </c>
      <c r="S23" s="3">
        <f t="shared" si="5"/>
        <v>6.4</v>
      </c>
      <c r="T23" s="2">
        <f>IF('Indicator Data'!X25="No data","x",ROUND(IF('Indicator Data'!X25&gt;T$140,0,IF('Indicator Data'!X25&lt;T$139,10,(T$140-'Indicator Data'!X25)/(T$140-T$139)*10)),1))</f>
        <v>9.8000000000000007</v>
      </c>
      <c r="U23" s="2">
        <f>IF('Indicator Data'!Y25="No data","x",ROUND(IF('Indicator Data'!Y25&gt;U$140,0,IF('Indicator Data'!Y25&lt;U$139,10,(U$140-'Indicator Data'!Y25)/(U$140-U$139)*10)),1))</f>
        <v>0</v>
      </c>
      <c r="V23" s="2">
        <f>IF('Indicator Data'!Z25="No data","x",ROUND(IF('Indicator Data'!Z25&gt;V$140,0,IF('Indicator Data'!Z25&lt;V$139,10,(V$140-'Indicator Data'!Z25)/(V$140-V$139)*10)),1))</f>
        <v>0.9</v>
      </c>
      <c r="W23" s="2">
        <f>IF('Indicator Data'!AE25="No data","x",ROUND(IF('Indicator Data'!AE25&gt;W$140,0,IF('Indicator Data'!AE25&lt;W$139,10,(W$140-'Indicator Data'!AE25)/(W$140-W$139)*10)),1))</f>
        <v>9.8000000000000007</v>
      </c>
      <c r="X23" s="3">
        <f t="shared" si="6"/>
        <v>5.0999999999999996</v>
      </c>
      <c r="Y23" s="5">
        <f t="shared" si="7"/>
        <v>5.6</v>
      </c>
      <c r="Z23" s="80"/>
    </row>
    <row r="24" spans="1:26" s="11" customFormat="1" x14ac:dyDescent="0.25">
      <c r="A24" s="11" t="s">
        <v>350</v>
      </c>
      <c r="B24" s="28" t="s">
        <v>2</v>
      </c>
      <c r="C24" s="28" t="s">
        <v>472</v>
      </c>
      <c r="D24" s="2">
        <f>IF('Indicator Data'!AR26="No data","x",ROUND(IF('Indicator Data'!AR26&gt;D$140,0,IF('Indicator Data'!AR26&lt;D$139,10,(D$140-'Indicator Data'!AR26)/(D$140-D$139)*10)),1))</f>
        <v>2.6</v>
      </c>
      <c r="E24" s="122">
        <f>('Indicator Data'!BE26+'Indicator Data'!BF26+'Indicator Data'!BG26)/'Indicator Data'!BD26*1000000</f>
        <v>0.21308079576157057</v>
      </c>
      <c r="F24" s="2">
        <f t="shared" si="0"/>
        <v>7.9</v>
      </c>
      <c r="G24" s="3">
        <f t="shared" si="1"/>
        <v>5.3</v>
      </c>
      <c r="H24" s="2">
        <f>IF('Indicator Data'!AT26="No data","x",ROUND(IF('Indicator Data'!AT26&gt;H$140,0,IF('Indicator Data'!AT26&lt;H$139,10,(H$140-'Indicator Data'!AT26)/(H$140-H$139)*10)),1))</f>
        <v>7.4</v>
      </c>
      <c r="I24" s="2">
        <f>IF('Indicator Data'!AS26="No data","x",ROUND(IF('Indicator Data'!AS26&gt;I$140,0,IF('Indicator Data'!AS26&lt;I$139,10,(I$140-'Indicator Data'!AS26)/(I$140-I$139)*10)),1))</f>
        <v>6.5</v>
      </c>
      <c r="J24" s="3">
        <f t="shared" si="2"/>
        <v>7</v>
      </c>
      <c r="K24" s="5">
        <f t="shared" si="3"/>
        <v>6.2</v>
      </c>
      <c r="L24" s="2">
        <f>IF('Indicator Data'!AV26="No data","x",ROUND(IF('Indicator Data'!AV26^2&gt;L$140,0,IF('Indicator Data'!AV26^2&lt;L$139,10,(L$140-'Indicator Data'!AV26^2)/(L$140-L$139)*10)),1))</f>
        <v>1.3</v>
      </c>
      <c r="M24" s="2">
        <f>IF(OR('Indicator Data'!AU26=0,'Indicator Data'!AU26="No data"),"x",ROUND(IF('Indicator Data'!AU26&gt;M$140,0,IF('Indicator Data'!AU26&lt;M$139,10,(M$140-'Indicator Data'!AU26)/(M$140-M$139)*10)),1))</f>
        <v>3.1</v>
      </c>
      <c r="N24" s="2">
        <f>IF('Indicator Data'!AW26="No data","x",ROUND(IF('Indicator Data'!AW26&gt;N$140,0,IF('Indicator Data'!AW26&lt;N$139,10,(N$140-'Indicator Data'!AW26)/(N$140-N$139)*10)),1))</f>
        <v>7.9</v>
      </c>
      <c r="O24" s="2">
        <f>IF('Indicator Data'!AX26="No data","x",ROUND(IF('Indicator Data'!AX26&gt;O$140,0,IF('Indicator Data'!AX26&lt;O$139,10,(O$140-'Indicator Data'!AX26)/(O$140-O$139)*10)),1))</f>
        <v>6.6</v>
      </c>
      <c r="P24" s="3">
        <f t="shared" si="4"/>
        <v>4.7</v>
      </c>
      <c r="Q24" s="2">
        <f>IF('Indicator Data'!AY26="No data","x",ROUND(IF('Indicator Data'!AY26&gt;Q$140,0,IF('Indicator Data'!AY26&lt;Q$139,10,(Q$140-'Indicator Data'!AY26)/(Q$140-Q$139)*10)),1))</f>
        <v>8.3000000000000007</v>
      </c>
      <c r="R24" s="2">
        <f>IF('Indicator Data'!AZ26="No data","x",ROUND(IF('Indicator Data'!AZ26&gt;R$140,0,IF('Indicator Data'!AZ26&lt;R$139,10,(R$140-'Indicator Data'!AZ26)/(R$140-R$139)*10)),1))</f>
        <v>5</v>
      </c>
      <c r="S24" s="3">
        <f t="shared" si="5"/>
        <v>6.7</v>
      </c>
      <c r="T24" s="2">
        <f>IF('Indicator Data'!X26="No data","x",ROUND(IF('Indicator Data'!X26&gt;T$140,0,IF('Indicator Data'!X26&lt;T$139,10,(T$140-'Indicator Data'!X26)/(T$140-T$139)*10)),1))</f>
        <v>9.8000000000000007</v>
      </c>
      <c r="U24" s="2">
        <f>IF('Indicator Data'!Y26="No data","x",ROUND(IF('Indicator Data'!Y26&gt;U$140,0,IF('Indicator Data'!Y26&lt;U$139,10,(U$140-'Indicator Data'!Y26)/(U$140-U$139)*10)),1))</f>
        <v>0.7</v>
      </c>
      <c r="V24" s="2">
        <f>IF('Indicator Data'!Z26="No data","x",ROUND(IF('Indicator Data'!Z26&gt;V$140,0,IF('Indicator Data'!Z26&lt;V$139,10,(V$140-'Indicator Data'!Z26)/(V$140-V$139)*10)),1))</f>
        <v>2.1</v>
      </c>
      <c r="W24" s="2">
        <f>IF('Indicator Data'!AE26="No data","x",ROUND(IF('Indicator Data'!AE26&gt;W$140,0,IF('Indicator Data'!AE26&lt;W$139,10,(W$140-'Indicator Data'!AE26)/(W$140-W$139)*10)),1))</f>
        <v>9.8000000000000007</v>
      </c>
      <c r="X24" s="3">
        <f t="shared" si="6"/>
        <v>5.6</v>
      </c>
      <c r="Y24" s="5">
        <f t="shared" si="7"/>
        <v>5.7</v>
      </c>
      <c r="Z24" s="80"/>
    </row>
    <row r="25" spans="1:26" s="11" customFormat="1" x14ac:dyDescent="0.25">
      <c r="A25" s="11" t="s">
        <v>343</v>
      </c>
      <c r="B25" s="28" t="s">
        <v>2</v>
      </c>
      <c r="C25" s="28" t="s">
        <v>473</v>
      </c>
      <c r="D25" s="2">
        <f>IF('Indicator Data'!AR27="No data","x",ROUND(IF('Indicator Data'!AR27&gt;D$140,0,IF('Indicator Data'!AR27&lt;D$139,10,(D$140-'Indicator Data'!AR27)/(D$140-D$139)*10)),1))</f>
        <v>2.6</v>
      </c>
      <c r="E25" s="122">
        <f>('Indicator Data'!BE27+'Indicator Data'!BF27+'Indicator Data'!BG27)/'Indicator Data'!BD27*1000000</f>
        <v>0.21308079576157057</v>
      </c>
      <c r="F25" s="2">
        <f t="shared" si="0"/>
        <v>7.9</v>
      </c>
      <c r="G25" s="3">
        <f t="shared" si="1"/>
        <v>5.3</v>
      </c>
      <c r="H25" s="2">
        <f>IF('Indicator Data'!AT27="No data","x",ROUND(IF('Indicator Data'!AT27&gt;H$140,0,IF('Indicator Data'!AT27&lt;H$139,10,(H$140-'Indicator Data'!AT27)/(H$140-H$139)*10)),1))</f>
        <v>7.4</v>
      </c>
      <c r="I25" s="2">
        <f>IF('Indicator Data'!AS27="No data","x",ROUND(IF('Indicator Data'!AS27&gt;I$140,0,IF('Indicator Data'!AS27&lt;I$139,10,(I$140-'Indicator Data'!AS27)/(I$140-I$139)*10)),1))</f>
        <v>6.5</v>
      </c>
      <c r="J25" s="3">
        <f t="shared" si="2"/>
        <v>7</v>
      </c>
      <c r="K25" s="5">
        <f t="shared" si="3"/>
        <v>6.2</v>
      </c>
      <c r="L25" s="2">
        <f>IF('Indicator Data'!AV27="No data","x",ROUND(IF('Indicator Data'!AV27^2&gt;L$140,0,IF('Indicator Data'!AV27^2&lt;L$139,10,(L$140-'Indicator Data'!AV27^2)/(L$140-L$139)*10)),1))</f>
        <v>2.5</v>
      </c>
      <c r="M25" s="2">
        <f>IF(OR('Indicator Data'!AU27=0,'Indicator Data'!AU27="No data"),"x",ROUND(IF('Indicator Data'!AU27&gt;M$140,0,IF('Indicator Data'!AU27&lt;M$139,10,(M$140-'Indicator Data'!AU27)/(M$140-M$139)*10)),1))</f>
        <v>4.3</v>
      </c>
      <c r="N25" s="2">
        <f>IF('Indicator Data'!AW27="No data","x",ROUND(IF('Indicator Data'!AW27&gt;N$140,0,IF('Indicator Data'!AW27&lt;N$139,10,(N$140-'Indicator Data'!AW27)/(N$140-N$139)*10)),1))</f>
        <v>7.9</v>
      </c>
      <c r="O25" s="2">
        <f>IF('Indicator Data'!AX27="No data","x",ROUND(IF('Indicator Data'!AX27&gt;O$140,0,IF('Indicator Data'!AX27&lt;O$139,10,(O$140-'Indicator Data'!AX27)/(O$140-O$139)*10)),1))</f>
        <v>6.6</v>
      </c>
      <c r="P25" s="3">
        <f t="shared" si="4"/>
        <v>5.3</v>
      </c>
      <c r="Q25" s="2">
        <f>IF('Indicator Data'!AY27="No data","x",ROUND(IF('Indicator Data'!AY27&gt;Q$140,0,IF('Indicator Data'!AY27&lt;Q$139,10,(Q$140-'Indicator Data'!AY27)/(Q$140-Q$139)*10)),1))</f>
        <v>6.9</v>
      </c>
      <c r="R25" s="2">
        <f>IF('Indicator Data'!AZ27="No data","x",ROUND(IF('Indicator Data'!AZ27&gt;R$140,0,IF('Indicator Data'!AZ27&lt;R$139,10,(R$140-'Indicator Data'!AZ27)/(R$140-R$139)*10)),1))</f>
        <v>6.7</v>
      </c>
      <c r="S25" s="3">
        <f t="shared" si="5"/>
        <v>6.8</v>
      </c>
      <c r="T25" s="2">
        <f>IF('Indicator Data'!X27="No data","x",ROUND(IF('Indicator Data'!X27&gt;T$140,0,IF('Indicator Data'!X27&lt;T$139,10,(T$140-'Indicator Data'!X27)/(T$140-T$139)*10)),1))</f>
        <v>9.8000000000000007</v>
      </c>
      <c r="U25" s="2">
        <f>IF('Indicator Data'!Y27="No data","x",ROUND(IF('Indicator Data'!Y27&gt;U$140,0,IF('Indicator Data'!Y27&lt;U$139,10,(U$140-'Indicator Data'!Y27)/(U$140-U$139)*10)),1))</f>
        <v>1.6</v>
      </c>
      <c r="V25" s="2">
        <f>IF('Indicator Data'!Z27="No data","x",ROUND(IF('Indicator Data'!Z27&gt;V$140,0,IF('Indicator Data'!Z27&lt;V$139,10,(V$140-'Indicator Data'!Z27)/(V$140-V$139)*10)),1))</f>
        <v>1</v>
      </c>
      <c r="W25" s="2">
        <f>IF('Indicator Data'!AE27="No data","x",ROUND(IF('Indicator Data'!AE27&gt;W$140,0,IF('Indicator Data'!AE27&lt;W$139,10,(W$140-'Indicator Data'!AE27)/(W$140-W$139)*10)),1))</f>
        <v>9.8000000000000007</v>
      </c>
      <c r="X25" s="3">
        <f t="shared" si="6"/>
        <v>5.6</v>
      </c>
      <c r="Y25" s="5">
        <f t="shared" si="7"/>
        <v>5.9</v>
      </c>
      <c r="Z25" s="80"/>
    </row>
    <row r="26" spans="1:26" s="11" customFormat="1" x14ac:dyDescent="0.25">
      <c r="A26" s="11" t="s">
        <v>351</v>
      </c>
      <c r="B26" s="28" t="s">
        <v>6</v>
      </c>
      <c r="C26" s="28" t="s">
        <v>474</v>
      </c>
      <c r="D26" s="2">
        <f>IF('Indicator Data'!AR28="No data","x",ROUND(IF('Indicator Data'!AR28&gt;D$140,0,IF('Indicator Data'!AR28&lt;D$139,10,(D$140-'Indicator Data'!AR28)/(D$140-D$139)*10)),1))</f>
        <v>3</v>
      </c>
      <c r="E26" s="122">
        <f>('Indicator Data'!BE28+'Indicator Data'!BF28+'Indicator Data'!BG28)/'Indicator Data'!BD28*1000000</f>
        <v>0.34706952011407355</v>
      </c>
      <c r="F26" s="2">
        <f t="shared" si="0"/>
        <v>6.5</v>
      </c>
      <c r="G26" s="3">
        <f t="shared" si="1"/>
        <v>4.8</v>
      </c>
      <c r="H26" s="2">
        <f>IF('Indicator Data'!AT28="No data","x",ROUND(IF('Indicator Data'!AT28&gt;H$140,0,IF('Indicator Data'!AT28&lt;H$139,10,(H$140-'Indicator Data'!AT28)/(H$140-H$139)*10)),1))</f>
        <v>7.4</v>
      </c>
      <c r="I26" s="2">
        <f>IF('Indicator Data'!AS28="No data","x",ROUND(IF('Indicator Data'!AS28&gt;I$140,0,IF('Indicator Data'!AS28&lt;I$139,10,(I$140-'Indicator Data'!AS28)/(I$140-I$139)*10)),1))</f>
        <v>6.8</v>
      </c>
      <c r="J26" s="3">
        <f t="shared" si="2"/>
        <v>7.1</v>
      </c>
      <c r="K26" s="5">
        <f t="shared" si="3"/>
        <v>6</v>
      </c>
      <c r="L26" s="2">
        <f>IF('Indicator Data'!AV28="No data","x",ROUND(IF('Indicator Data'!AV28^2&gt;L$140,0,IF('Indicator Data'!AV28^2&lt;L$139,10,(L$140-'Indicator Data'!AV28^2)/(L$140-L$139)*10)),1))</f>
        <v>5.6</v>
      </c>
      <c r="M26" s="2">
        <f>IF(OR('Indicator Data'!AU28=0,'Indicator Data'!AU28="No data"),"x",ROUND(IF('Indicator Data'!AU28&gt;M$140,0,IF('Indicator Data'!AU28&lt;M$139,10,(M$140-'Indicator Data'!AU28)/(M$140-M$139)*10)),1))</f>
        <v>5.3</v>
      </c>
      <c r="N26" s="2">
        <f>IF('Indicator Data'!AW28="No data","x",ROUND(IF('Indicator Data'!AW28&gt;N$140,0,IF('Indicator Data'!AW28&lt;N$139,10,(N$140-'Indicator Data'!AW28)/(N$140-N$139)*10)),1))</f>
        <v>8.3000000000000007</v>
      </c>
      <c r="O26" s="2">
        <f>IF('Indicator Data'!AX28="No data","x",ROUND(IF('Indicator Data'!AX28&gt;O$140,0,IF('Indicator Data'!AX28&lt;O$139,10,(O$140-'Indicator Data'!AX28)/(O$140-O$139)*10)),1))</f>
        <v>3.2</v>
      </c>
      <c r="P26" s="3">
        <f t="shared" si="4"/>
        <v>5.6</v>
      </c>
      <c r="Q26" s="2">
        <f>IF('Indicator Data'!AY28="No data","x",ROUND(IF('Indicator Data'!AY28&gt;Q$140,0,IF('Indicator Data'!AY28&lt;Q$139,10,(Q$140-'Indicator Data'!AY28)/(Q$140-Q$139)*10)),1))</f>
        <v>5.3</v>
      </c>
      <c r="R26" s="2">
        <f>IF('Indicator Data'!AZ28="No data","x",ROUND(IF('Indicator Data'!AZ28&gt;R$140,0,IF('Indicator Data'!AZ28&lt;R$139,10,(R$140-'Indicator Data'!AZ28)/(R$140-R$139)*10)),1))</f>
        <v>0.2</v>
      </c>
      <c r="S26" s="3">
        <f t="shared" si="5"/>
        <v>2.8</v>
      </c>
      <c r="T26" s="2">
        <f>IF('Indicator Data'!X28="No data","x",ROUND(IF('Indicator Data'!X28&gt;T$140,0,IF('Indicator Data'!X28&lt;T$139,10,(T$140-'Indicator Data'!X28)/(T$140-T$139)*10)),1))</f>
        <v>9.6999999999999993</v>
      </c>
      <c r="U26" s="2">
        <f>IF('Indicator Data'!Y28="No data","x",ROUND(IF('Indicator Data'!Y28&gt;U$140,0,IF('Indicator Data'!Y28&lt;U$139,10,(U$140-'Indicator Data'!Y28)/(U$140-U$139)*10)),1))</f>
        <v>1.7</v>
      </c>
      <c r="V26" s="2">
        <f>IF('Indicator Data'!Z28="No data","x",ROUND(IF('Indicator Data'!Z28&gt;V$140,0,IF('Indicator Data'!Z28&lt;V$139,10,(V$140-'Indicator Data'!Z28)/(V$140-V$139)*10)),1))</f>
        <v>4.4000000000000004</v>
      </c>
      <c r="W26" s="2">
        <f>IF('Indicator Data'!AE28="No data","x",ROUND(IF('Indicator Data'!AE28&gt;W$140,0,IF('Indicator Data'!AE28&lt;W$139,10,(W$140-'Indicator Data'!AE28)/(W$140-W$139)*10)),1))</f>
        <v>9.8000000000000007</v>
      </c>
      <c r="X26" s="3">
        <f t="shared" si="6"/>
        <v>6.4</v>
      </c>
      <c r="Y26" s="5">
        <f t="shared" si="7"/>
        <v>4.9000000000000004</v>
      </c>
      <c r="Z26" s="80"/>
    </row>
    <row r="27" spans="1:26" s="11" customFormat="1" x14ac:dyDescent="0.25">
      <c r="A27" s="11" t="s">
        <v>740</v>
      </c>
      <c r="B27" s="28" t="s">
        <v>6</v>
      </c>
      <c r="C27" s="28" t="s">
        <v>478</v>
      </c>
      <c r="D27" s="2">
        <f>IF('Indicator Data'!AR29="No data","x",ROUND(IF('Indicator Data'!AR29&gt;D$140,0,IF('Indicator Data'!AR29&lt;D$139,10,(D$140-'Indicator Data'!AR29)/(D$140-D$139)*10)),1))</f>
        <v>3</v>
      </c>
      <c r="E27" s="122">
        <f>('Indicator Data'!BE29+'Indicator Data'!BF29+'Indicator Data'!BG29)/'Indicator Data'!BD29*1000000</f>
        <v>0.34706952011407355</v>
      </c>
      <c r="F27" s="2">
        <f t="shared" si="0"/>
        <v>6.5</v>
      </c>
      <c r="G27" s="3">
        <f t="shared" si="1"/>
        <v>4.8</v>
      </c>
      <c r="H27" s="2">
        <f>IF('Indicator Data'!AT29="No data","x",ROUND(IF('Indicator Data'!AT29&gt;H$140,0,IF('Indicator Data'!AT29&lt;H$139,10,(H$140-'Indicator Data'!AT29)/(H$140-H$139)*10)),1))</f>
        <v>7.4</v>
      </c>
      <c r="I27" s="2">
        <f>IF('Indicator Data'!AS29="No data","x",ROUND(IF('Indicator Data'!AS29&gt;I$140,0,IF('Indicator Data'!AS29&lt;I$139,10,(I$140-'Indicator Data'!AS29)/(I$140-I$139)*10)),1))</f>
        <v>6.8</v>
      </c>
      <c r="J27" s="3">
        <f t="shared" si="2"/>
        <v>7.1</v>
      </c>
      <c r="K27" s="5">
        <f t="shared" si="3"/>
        <v>6</v>
      </c>
      <c r="L27" s="2">
        <f>IF('Indicator Data'!AV29="No data","x",ROUND(IF('Indicator Data'!AV29^2&gt;L$140,0,IF('Indicator Data'!AV29^2&lt;L$139,10,(L$140-'Indicator Data'!AV29^2)/(L$140-L$139)*10)),1))</f>
        <v>9.8000000000000007</v>
      </c>
      <c r="M27" s="2">
        <f>IF(OR('Indicator Data'!AU29=0,'Indicator Data'!AU29="No data"),"x",ROUND(IF('Indicator Data'!AU29&gt;M$140,0,IF('Indicator Data'!AU29&lt;M$139,10,(M$140-'Indicator Data'!AU29)/(M$140-M$139)*10)),1))</f>
        <v>5.3</v>
      </c>
      <c r="N27" s="2">
        <f>IF('Indicator Data'!AW29="No data","x",ROUND(IF('Indicator Data'!AW29&gt;N$140,0,IF('Indicator Data'!AW29&lt;N$139,10,(N$140-'Indicator Data'!AW29)/(N$140-N$139)*10)),1))</f>
        <v>8.3000000000000007</v>
      </c>
      <c r="O27" s="2">
        <f>IF('Indicator Data'!AX29="No data","x",ROUND(IF('Indicator Data'!AX29&gt;O$140,0,IF('Indicator Data'!AX29&lt;O$139,10,(O$140-'Indicator Data'!AX29)/(O$140-O$139)*10)),1))</f>
        <v>3.2</v>
      </c>
      <c r="P27" s="3">
        <f t="shared" si="4"/>
        <v>6.7</v>
      </c>
      <c r="Q27" s="2">
        <f>IF('Indicator Data'!AY29="No data","x",ROUND(IF('Indicator Data'!AY29&gt;Q$140,0,IF('Indicator Data'!AY29&lt;Q$139,10,(Q$140-'Indicator Data'!AY29)/(Q$140-Q$139)*10)),1))</f>
        <v>6.7</v>
      </c>
      <c r="R27" s="2">
        <f>IF('Indicator Data'!AZ29="No data","x",ROUND(IF('Indicator Data'!AZ29&gt;R$140,0,IF('Indicator Data'!AZ29&lt;R$139,10,(R$140-'Indicator Data'!AZ29)/(R$140-R$139)*10)),1))</f>
        <v>1.5</v>
      </c>
      <c r="S27" s="3">
        <f t="shared" si="5"/>
        <v>4.0999999999999996</v>
      </c>
      <c r="T27" s="2">
        <f>IF('Indicator Data'!X29="No data","x",ROUND(IF('Indicator Data'!X29&gt;T$140,0,IF('Indicator Data'!X29&lt;T$139,10,(T$140-'Indicator Data'!X29)/(T$140-T$139)*10)),1))</f>
        <v>9.6999999999999993</v>
      </c>
      <c r="U27" s="2">
        <f>IF('Indicator Data'!Y29="No data","x",ROUND(IF('Indicator Data'!Y29&gt;U$140,0,IF('Indicator Data'!Y29&lt;U$139,10,(U$140-'Indicator Data'!Y29)/(U$140-U$139)*10)),1))</f>
        <v>0.2</v>
      </c>
      <c r="V27" s="2">
        <f>IF('Indicator Data'!Z29="No data","x",ROUND(IF('Indicator Data'!Z29&gt;V$140,0,IF('Indicator Data'!Z29&lt;V$139,10,(V$140-'Indicator Data'!Z29)/(V$140-V$139)*10)),1))</f>
        <v>1</v>
      </c>
      <c r="W27" s="2">
        <f>IF('Indicator Data'!AE29="No data","x",ROUND(IF('Indicator Data'!AE29&gt;W$140,0,IF('Indicator Data'!AE29&lt;W$139,10,(W$140-'Indicator Data'!AE29)/(W$140-W$139)*10)),1))</f>
        <v>9.8000000000000007</v>
      </c>
      <c r="X27" s="3">
        <f t="shared" si="6"/>
        <v>5.2</v>
      </c>
      <c r="Y27" s="5">
        <f t="shared" si="7"/>
        <v>5.3</v>
      </c>
      <c r="Z27" s="80"/>
    </row>
    <row r="28" spans="1:26" s="11" customFormat="1" x14ac:dyDescent="0.25">
      <c r="A28" s="11" t="s">
        <v>741</v>
      </c>
      <c r="B28" s="28" t="s">
        <v>6</v>
      </c>
      <c r="C28" s="28" t="s">
        <v>479</v>
      </c>
      <c r="D28" s="2">
        <f>IF('Indicator Data'!AR30="No data","x",ROUND(IF('Indicator Data'!AR30&gt;D$140,0,IF('Indicator Data'!AR30&lt;D$139,10,(D$140-'Indicator Data'!AR30)/(D$140-D$139)*10)),1))</f>
        <v>3</v>
      </c>
      <c r="E28" s="122">
        <f>('Indicator Data'!BE30+'Indicator Data'!BF30+'Indicator Data'!BG30)/'Indicator Data'!BD30*1000000</f>
        <v>0.34706952011407355</v>
      </c>
      <c r="F28" s="2">
        <f t="shared" si="0"/>
        <v>6.5</v>
      </c>
      <c r="G28" s="3">
        <f t="shared" si="1"/>
        <v>4.8</v>
      </c>
      <c r="H28" s="2">
        <f>IF('Indicator Data'!AT30="No data","x",ROUND(IF('Indicator Data'!AT30&gt;H$140,0,IF('Indicator Data'!AT30&lt;H$139,10,(H$140-'Indicator Data'!AT30)/(H$140-H$139)*10)),1))</f>
        <v>7.4</v>
      </c>
      <c r="I28" s="2">
        <f>IF('Indicator Data'!AS30="No data","x",ROUND(IF('Indicator Data'!AS30&gt;I$140,0,IF('Indicator Data'!AS30&lt;I$139,10,(I$140-'Indicator Data'!AS30)/(I$140-I$139)*10)),1))</f>
        <v>6.8</v>
      </c>
      <c r="J28" s="3">
        <f t="shared" si="2"/>
        <v>7.1</v>
      </c>
      <c r="K28" s="5">
        <f t="shared" si="3"/>
        <v>6</v>
      </c>
      <c r="L28" s="2">
        <f>IF('Indicator Data'!AV30="No data","x",ROUND(IF('Indicator Data'!AV30^2&gt;L$140,0,IF('Indicator Data'!AV30^2&lt;L$139,10,(L$140-'Indicator Data'!AV30^2)/(L$140-L$139)*10)),1))</f>
        <v>6.9</v>
      </c>
      <c r="M28" s="2">
        <f>IF(OR('Indicator Data'!AU30=0,'Indicator Data'!AU30="No data"),"x",ROUND(IF('Indicator Data'!AU30&gt;M$140,0,IF('Indicator Data'!AU30&lt;M$139,10,(M$140-'Indicator Data'!AU30)/(M$140-M$139)*10)),1))</f>
        <v>5.3</v>
      </c>
      <c r="N28" s="2">
        <f>IF('Indicator Data'!AW30="No data","x",ROUND(IF('Indicator Data'!AW30&gt;N$140,0,IF('Indicator Data'!AW30&lt;N$139,10,(N$140-'Indicator Data'!AW30)/(N$140-N$139)*10)),1))</f>
        <v>8.3000000000000007</v>
      </c>
      <c r="O28" s="2">
        <f>IF('Indicator Data'!AX30="No data","x",ROUND(IF('Indicator Data'!AX30&gt;O$140,0,IF('Indicator Data'!AX30&lt;O$139,10,(O$140-'Indicator Data'!AX30)/(O$140-O$139)*10)),1))</f>
        <v>3.2</v>
      </c>
      <c r="P28" s="3">
        <f t="shared" si="4"/>
        <v>5.9</v>
      </c>
      <c r="Q28" s="2">
        <f>IF('Indicator Data'!AY30="No data","x",ROUND(IF('Indicator Data'!AY30&gt;Q$140,0,IF('Indicator Data'!AY30&lt;Q$139,10,(Q$140-'Indicator Data'!AY30)/(Q$140-Q$139)*10)),1))</f>
        <v>6.6</v>
      </c>
      <c r="R28" s="2">
        <f>IF('Indicator Data'!AZ30="No data","x",ROUND(IF('Indicator Data'!AZ30&gt;R$140,0,IF('Indicator Data'!AZ30&lt;R$139,10,(R$140-'Indicator Data'!AZ30)/(R$140-R$139)*10)),1))</f>
        <v>2.7</v>
      </c>
      <c r="S28" s="3">
        <f t="shared" si="5"/>
        <v>4.7</v>
      </c>
      <c r="T28" s="2">
        <f>IF('Indicator Data'!X30="No data","x",ROUND(IF('Indicator Data'!X30&gt;T$140,0,IF('Indicator Data'!X30&lt;T$139,10,(T$140-'Indicator Data'!X30)/(T$140-T$139)*10)),1))</f>
        <v>9.6999999999999993</v>
      </c>
      <c r="U28" s="2">
        <f>IF('Indicator Data'!Y30="No data","x",ROUND(IF('Indicator Data'!Y30&gt;U$140,0,IF('Indicator Data'!Y30&lt;U$139,10,(U$140-'Indicator Data'!Y30)/(U$140-U$139)*10)),1))</f>
        <v>0.9</v>
      </c>
      <c r="V28" s="2">
        <f>IF('Indicator Data'!Z30="No data","x",ROUND(IF('Indicator Data'!Z30&gt;V$140,0,IF('Indicator Data'!Z30&lt;V$139,10,(V$140-'Indicator Data'!Z30)/(V$140-V$139)*10)),1))</f>
        <v>4.0999999999999996</v>
      </c>
      <c r="W28" s="2">
        <f>IF('Indicator Data'!AE30="No data","x",ROUND(IF('Indicator Data'!AE30&gt;W$140,0,IF('Indicator Data'!AE30&lt;W$139,10,(W$140-'Indicator Data'!AE30)/(W$140-W$139)*10)),1))</f>
        <v>9.8000000000000007</v>
      </c>
      <c r="X28" s="3">
        <f t="shared" si="6"/>
        <v>6.1</v>
      </c>
      <c r="Y28" s="5">
        <f t="shared" si="7"/>
        <v>5.6</v>
      </c>
      <c r="Z28" s="80"/>
    </row>
    <row r="29" spans="1:26" s="11" customFormat="1" x14ac:dyDescent="0.25">
      <c r="A29" s="11" t="s">
        <v>742</v>
      </c>
      <c r="B29" s="28" t="s">
        <v>6</v>
      </c>
      <c r="C29" s="28" t="s">
        <v>476</v>
      </c>
      <c r="D29" s="2">
        <f>IF('Indicator Data'!AR31="No data","x",ROUND(IF('Indicator Data'!AR31&gt;D$140,0,IF('Indicator Data'!AR31&lt;D$139,10,(D$140-'Indicator Data'!AR31)/(D$140-D$139)*10)),1))</f>
        <v>3</v>
      </c>
      <c r="E29" s="122">
        <f>('Indicator Data'!BE31+'Indicator Data'!BF31+'Indicator Data'!BG31)/'Indicator Data'!BD31*1000000</f>
        <v>0.34706952011407355</v>
      </c>
      <c r="F29" s="2">
        <f t="shared" si="0"/>
        <v>6.5</v>
      </c>
      <c r="G29" s="3">
        <f t="shared" si="1"/>
        <v>4.8</v>
      </c>
      <c r="H29" s="2">
        <f>IF('Indicator Data'!AT31="No data","x",ROUND(IF('Indicator Data'!AT31&gt;H$140,0,IF('Indicator Data'!AT31&lt;H$139,10,(H$140-'Indicator Data'!AT31)/(H$140-H$139)*10)),1))</f>
        <v>7.4</v>
      </c>
      <c r="I29" s="2">
        <f>IF('Indicator Data'!AS31="No data","x",ROUND(IF('Indicator Data'!AS31&gt;I$140,0,IF('Indicator Data'!AS31&lt;I$139,10,(I$140-'Indicator Data'!AS31)/(I$140-I$139)*10)),1))</f>
        <v>6.8</v>
      </c>
      <c r="J29" s="3">
        <f t="shared" si="2"/>
        <v>7.1</v>
      </c>
      <c r="K29" s="5">
        <f t="shared" si="3"/>
        <v>6</v>
      </c>
      <c r="L29" s="2">
        <f>IF('Indicator Data'!AV31="No data","x",ROUND(IF('Indicator Data'!AV31^2&gt;L$140,0,IF('Indicator Data'!AV31^2&lt;L$139,10,(L$140-'Indicator Data'!AV31^2)/(L$140-L$139)*10)),1))</f>
        <v>9.4</v>
      </c>
      <c r="M29" s="2">
        <f>IF(OR('Indicator Data'!AU31=0,'Indicator Data'!AU31="No data"),"x",ROUND(IF('Indicator Data'!AU31&gt;M$140,0,IF('Indicator Data'!AU31&lt;M$139,10,(M$140-'Indicator Data'!AU31)/(M$140-M$139)*10)),1))</f>
        <v>5.3</v>
      </c>
      <c r="N29" s="2">
        <f>IF('Indicator Data'!AW31="No data","x",ROUND(IF('Indicator Data'!AW31&gt;N$140,0,IF('Indicator Data'!AW31&lt;N$139,10,(N$140-'Indicator Data'!AW31)/(N$140-N$139)*10)),1))</f>
        <v>8.3000000000000007</v>
      </c>
      <c r="O29" s="2">
        <f>IF('Indicator Data'!AX31="No data","x",ROUND(IF('Indicator Data'!AX31&gt;O$140,0,IF('Indicator Data'!AX31&lt;O$139,10,(O$140-'Indicator Data'!AX31)/(O$140-O$139)*10)),1))</f>
        <v>3.2</v>
      </c>
      <c r="P29" s="3">
        <f t="shared" si="4"/>
        <v>6.6</v>
      </c>
      <c r="Q29" s="2">
        <f>IF('Indicator Data'!AY31="No data","x",ROUND(IF('Indicator Data'!AY31&gt;Q$140,0,IF('Indicator Data'!AY31&lt;Q$139,10,(Q$140-'Indicator Data'!AY31)/(Q$140-Q$139)*10)),1))</f>
        <v>6.2</v>
      </c>
      <c r="R29" s="2">
        <f>IF('Indicator Data'!AZ31="No data","x",ROUND(IF('Indicator Data'!AZ31&gt;R$140,0,IF('Indicator Data'!AZ31&lt;R$139,10,(R$140-'Indicator Data'!AZ31)/(R$140-R$139)*10)),1))</f>
        <v>4.2</v>
      </c>
      <c r="S29" s="3">
        <f t="shared" si="5"/>
        <v>5.2</v>
      </c>
      <c r="T29" s="2">
        <f>IF('Indicator Data'!X31="No data","x",ROUND(IF('Indicator Data'!X31&gt;T$140,0,IF('Indicator Data'!X31&lt;T$139,10,(T$140-'Indicator Data'!X31)/(T$140-T$139)*10)),1))</f>
        <v>9.6999999999999993</v>
      </c>
      <c r="U29" s="2">
        <f>IF('Indicator Data'!Y31="No data","x",ROUND(IF('Indicator Data'!Y31&gt;U$140,0,IF('Indicator Data'!Y31&lt;U$139,10,(U$140-'Indicator Data'!Y31)/(U$140-U$139)*10)),1))</f>
        <v>1</v>
      </c>
      <c r="V29" s="2">
        <f>IF('Indicator Data'!Z31="No data","x",ROUND(IF('Indicator Data'!Z31&gt;V$140,0,IF('Indicator Data'!Z31&lt;V$139,10,(V$140-'Indicator Data'!Z31)/(V$140-V$139)*10)),1))</f>
        <v>3.1</v>
      </c>
      <c r="W29" s="2">
        <f>IF('Indicator Data'!AE31="No data","x",ROUND(IF('Indicator Data'!AE31&gt;W$140,0,IF('Indicator Data'!AE31&lt;W$139,10,(W$140-'Indicator Data'!AE31)/(W$140-W$139)*10)),1))</f>
        <v>9.8000000000000007</v>
      </c>
      <c r="X29" s="3">
        <f t="shared" si="6"/>
        <v>5.9</v>
      </c>
      <c r="Y29" s="5">
        <f t="shared" si="7"/>
        <v>5.9</v>
      </c>
      <c r="Z29" s="80"/>
    </row>
    <row r="30" spans="1:26" s="11" customFormat="1" x14ac:dyDescent="0.25">
      <c r="A30" s="11" t="s">
        <v>744</v>
      </c>
      <c r="B30" s="28" t="s">
        <v>6</v>
      </c>
      <c r="C30" s="28" t="s">
        <v>747</v>
      </c>
      <c r="D30" s="2">
        <f>IF('Indicator Data'!AR32="No data","x",ROUND(IF('Indicator Data'!AR32&gt;D$140,0,IF('Indicator Data'!AR32&lt;D$139,10,(D$140-'Indicator Data'!AR32)/(D$140-D$139)*10)),1))</f>
        <v>3</v>
      </c>
      <c r="E30" s="122">
        <f>('Indicator Data'!BE32+'Indicator Data'!BF32+'Indicator Data'!BG32)/'Indicator Data'!BD32*1000000</f>
        <v>0.34706952011407355</v>
      </c>
      <c r="F30" s="2">
        <f t="shared" si="0"/>
        <v>6.5</v>
      </c>
      <c r="G30" s="3">
        <f t="shared" si="1"/>
        <v>4.8</v>
      </c>
      <c r="H30" s="2">
        <f>IF('Indicator Data'!AT32="No data","x",ROUND(IF('Indicator Data'!AT32&gt;H$140,0,IF('Indicator Data'!AT32&lt;H$139,10,(H$140-'Indicator Data'!AT32)/(H$140-H$139)*10)),1))</f>
        <v>7.4</v>
      </c>
      <c r="I30" s="2">
        <f>IF('Indicator Data'!AS32="No data","x",ROUND(IF('Indicator Data'!AS32&gt;I$140,0,IF('Indicator Data'!AS32&lt;I$139,10,(I$140-'Indicator Data'!AS32)/(I$140-I$139)*10)),1))</f>
        <v>6.8</v>
      </c>
      <c r="J30" s="3">
        <f t="shared" si="2"/>
        <v>7.1</v>
      </c>
      <c r="K30" s="5">
        <f t="shared" si="3"/>
        <v>6</v>
      </c>
      <c r="L30" s="2">
        <f>IF('Indicator Data'!AV32="No data","x",ROUND(IF('Indicator Data'!AV32^2&gt;L$140,0,IF('Indicator Data'!AV32^2&lt;L$139,10,(L$140-'Indicator Data'!AV32^2)/(L$140-L$139)*10)),1))</f>
        <v>5.7</v>
      </c>
      <c r="M30" s="2">
        <f>IF(OR('Indicator Data'!AU32=0,'Indicator Data'!AU32="No data"),"x",ROUND(IF('Indicator Data'!AU32&gt;M$140,0,IF('Indicator Data'!AU32&lt;M$139,10,(M$140-'Indicator Data'!AU32)/(M$140-M$139)*10)),1))</f>
        <v>5.3</v>
      </c>
      <c r="N30" s="2">
        <f>IF('Indicator Data'!AW32="No data","x",ROUND(IF('Indicator Data'!AW32&gt;N$140,0,IF('Indicator Data'!AW32&lt;N$139,10,(N$140-'Indicator Data'!AW32)/(N$140-N$139)*10)),1))</f>
        <v>8.3000000000000007</v>
      </c>
      <c r="O30" s="2">
        <f>IF('Indicator Data'!AX32="No data","x",ROUND(IF('Indicator Data'!AX32&gt;O$140,0,IF('Indicator Data'!AX32&lt;O$139,10,(O$140-'Indicator Data'!AX32)/(O$140-O$139)*10)),1))</f>
        <v>3.2</v>
      </c>
      <c r="P30" s="3">
        <f t="shared" si="4"/>
        <v>5.6</v>
      </c>
      <c r="Q30" s="2">
        <f>IF('Indicator Data'!AY32="No data","x",ROUND(IF('Indicator Data'!AY32&gt;Q$140,0,IF('Indicator Data'!AY32&lt;Q$139,10,(Q$140-'Indicator Data'!AY32)/(Q$140-Q$139)*10)),1))</f>
        <v>5.4</v>
      </c>
      <c r="R30" s="2">
        <f>IF('Indicator Data'!AZ32="No data","x",ROUND(IF('Indicator Data'!AZ32&gt;R$140,0,IF('Indicator Data'!AZ32&lt;R$139,10,(R$140-'Indicator Data'!AZ32)/(R$140-R$139)*10)),1))</f>
        <v>0.3</v>
      </c>
      <c r="S30" s="3">
        <f t="shared" si="5"/>
        <v>2.9</v>
      </c>
      <c r="T30" s="2">
        <f>IF('Indicator Data'!X32="No data","x",ROUND(IF('Indicator Data'!X32&gt;T$140,0,IF('Indicator Data'!X32&lt;T$139,10,(T$140-'Indicator Data'!X32)/(T$140-T$139)*10)),1))</f>
        <v>9.6999999999999993</v>
      </c>
      <c r="U30" s="2">
        <f>IF('Indicator Data'!Y32="No data","x",ROUND(IF('Indicator Data'!Y32&gt;U$140,0,IF('Indicator Data'!Y32&lt;U$139,10,(U$140-'Indicator Data'!Y32)/(U$140-U$139)*10)),1))</f>
        <v>1.3</v>
      </c>
      <c r="V30" s="2">
        <f>IF('Indicator Data'!Z32="No data","x",ROUND(IF('Indicator Data'!Z32&gt;V$140,0,IF('Indicator Data'!Z32&lt;V$139,10,(V$140-'Indicator Data'!Z32)/(V$140-V$139)*10)),1))</f>
        <v>3.8</v>
      </c>
      <c r="W30" s="2">
        <f>IF('Indicator Data'!AE32="No data","x",ROUND(IF('Indicator Data'!AE32&gt;W$140,0,IF('Indicator Data'!AE32&lt;W$139,10,(W$140-'Indicator Data'!AE32)/(W$140-W$139)*10)),1))</f>
        <v>9.8000000000000007</v>
      </c>
      <c r="X30" s="3">
        <f t="shared" si="6"/>
        <v>6.2</v>
      </c>
      <c r="Y30" s="5">
        <f t="shared" si="7"/>
        <v>4.9000000000000004</v>
      </c>
      <c r="Z30" s="80"/>
    </row>
    <row r="31" spans="1:26" s="11" customFormat="1" x14ac:dyDescent="0.25">
      <c r="A31" s="11" t="s">
        <v>745</v>
      </c>
      <c r="B31" s="28" t="s">
        <v>6</v>
      </c>
      <c r="C31" s="28" t="s">
        <v>477</v>
      </c>
      <c r="D31" s="2">
        <f>IF('Indicator Data'!AR33="No data","x",ROUND(IF('Indicator Data'!AR33&gt;D$140,0,IF('Indicator Data'!AR33&lt;D$139,10,(D$140-'Indicator Data'!AR33)/(D$140-D$139)*10)),1))</f>
        <v>3</v>
      </c>
      <c r="E31" s="122">
        <f>('Indicator Data'!BE33+'Indicator Data'!BF33+'Indicator Data'!BG33)/'Indicator Data'!BD33*1000000</f>
        <v>0.34706952011407355</v>
      </c>
      <c r="F31" s="2">
        <f t="shared" si="0"/>
        <v>6.5</v>
      </c>
      <c r="G31" s="3">
        <f t="shared" si="1"/>
        <v>4.8</v>
      </c>
      <c r="H31" s="2">
        <f>IF('Indicator Data'!AT33="No data","x",ROUND(IF('Indicator Data'!AT33&gt;H$140,0,IF('Indicator Data'!AT33&lt;H$139,10,(H$140-'Indicator Data'!AT33)/(H$140-H$139)*10)),1))</f>
        <v>7.4</v>
      </c>
      <c r="I31" s="2">
        <f>IF('Indicator Data'!AS33="No data","x",ROUND(IF('Indicator Data'!AS33&gt;I$140,0,IF('Indicator Data'!AS33&lt;I$139,10,(I$140-'Indicator Data'!AS33)/(I$140-I$139)*10)),1))</f>
        <v>6.8</v>
      </c>
      <c r="J31" s="3">
        <f t="shared" si="2"/>
        <v>7.1</v>
      </c>
      <c r="K31" s="5">
        <f t="shared" si="3"/>
        <v>6</v>
      </c>
      <c r="L31" s="2">
        <f>IF('Indicator Data'!AV33="No data","x",ROUND(IF('Indicator Data'!AV33^2&gt;L$140,0,IF('Indicator Data'!AV33^2&lt;L$139,10,(L$140-'Indicator Data'!AV33^2)/(L$140-L$139)*10)),1))</f>
        <v>8.6</v>
      </c>
      <c r="M31" s="2">
        <f>IF(OR('Indicator Data'!AU33=0,'Indicator Data'!AU33="No data"),"x",ROUND(IF('Indicator Data'!AU33&gt;M$140,0,IF('Indicator Data'!AU33&lt;M$139,10,(M$140-'Indicator Data'!AU33)/(M$140-M$139)*10)),1))</f>
        <v>5.3</v>
      </c>
      <c r="N31" s="2">
        <f>IF('Indicator Data'!AW33="No data","x",ROUND(IF('Indicator Data'!AW33&gt;N$140,0,IF('Indicator Data'!AW33&lt;N$139,10,(N$140-'Indicator Data'!AW33)/(N$140-N$139)*10)),1))</f>
        <v>8.3000000000000007</v>
      </c>
      <c r="O31" s="2">
        <f>IF('Indicator Data'!AX33="No data","x",ROUND(IF('Indicator Data'!AX33&gt;O$140,0,IF('Indicator Data'!AX33&lt;O$139,10,(O$140-'Indicator Data'!AX33)/(O$140-O$139)*10)),1))</f>
        <v>3.2</v>
      </c>
      <c r="P31" s="3">
        <f t="shared" si="4"/>
        <v>6.4</v>
      </c>
      <c r="Q31" s="2">
        <f>IF('Indicator Data'!AY33="No data","x",ROUND(IF('Indicator Data'!AY33&gt;Q$140,0,IF('Indicator Data'!AY33&lt;Q$139,10,(Q$140-'Indicator Data'!AY33)/(Q$140-Q$139)*10)),1))</f>
        <v>7.1</v>
      </c>
      <c r="R31" s="2">
        <f>IF('Indicator Data'!AZ33="No data","x",ROUND(IF('Indicator Data'!AZ33&gt;R$140,0,IF('Indicator Data'!AZ33&lt;R$139,10,(R$140-'Indicator Data'!AZ33)/(R$140-R$139)*10)),1))</f>
        <v>2.5</v>
      </c>
      <c r="S31" s="3">
        <f t="shared" si="5"/>
        <v>4.8</v>
      </c>
      <c r="T31" s="2">
        <f>IF('Indicator Data'!X33="No data","x",ROUND(IF('Indicator Data'!X33&gt;T$140,0,IF('Indicator Data'!X33&lt;T$139,10,(T$140-'Indicator Data'!X33)/(T$140-T$139)*10)),1))</f>
        <v>9.6999999999999993</v>
      </c>
      <c r="U31" s="2">
        <f>IF('Indicator Data'!Y33="No data","x",ROUND(IF('Indicator Data'!Y33&gt;U$140,0,IF('Indicator Data'!Y33&lt;U$139,10,(U$140-'Indicator Data'!Y33)/(U$140-U$139)*10)),1))</f>
        <v>0.7</v>
      </c>
      <c r="V31" s="2">
        <f>IF('Indicator Data'!Z33="No data","x",ROUND(IF('Indicator Data'!Z33&gt;V$140,0,IF('Indicator Data'!Z33&lt;V$139,10,(V$140-'Indicator Data'!Z33)/(V$140-V$139)*10)),1))</f>
        <v>1.5</v>
      </c>
      <c r="W31" s="2">
        <f>IF('Indicator Data'!AE33="No data","x",ROUND(IF('Indicator Data'!AE33&gt;W$140,0,IF('Indicator Data'!AE33&lt;W$139,10,(W$140-'Indicator Data'!AE33)/(W$140-W$139)*10)),1))</f>
        <v>9.8000000000000007</v>
      </c>
      <c r="X31" s="3">
        <f t="shared" si="6"/>
        <v>5.4</v>
      </c>
      <c r="Y31" s="5">
        <f t="shared" si="7"/>
        <v>5.5</v>
      </c>
      <c r="Z31" s="80"/>
    </row>
    <row r="32" spans="1:26" s="11" customFormat="1" x14ac:dyDescent="0.25">
      <c r="A32" s="11" t="s">
        <v>746</v>
      </c>
      <c r="B32" s="28" t="s">
        <v>6</v>
      </c>
      <c r="C32" s="28" t="s">
        <v>748</v>
      </c>
      <c r="D32" s="2">
        <f>IF('Indicator Data'!AR34="No data","x",ROUND(IF('Indicator Data'!AR34&gt;D$140,0,IF('Indicator Data'!AR34&lt;D$139,10,(D$140-'Indicator Data'!AR34)/(D$140-D$139)*10)),1))</f>
        <v>3</v>
      </c>
      <c r="E32" s="122">
        <f>('Indicator Data'!BE34+'Indicator Data'!BF34+'Indicator Data'!BG34)/'Indicator Data'!BD34*1000000</f>
        <v>0.34706952011407355</v>
      </c>
      <c r="F32" s="2">
        <f t="shared" si="0"/>
        <v>6.5</v>
      </c>
      <c r="G32" s="3">
        <f t="shared" si="1"/>
        <v>4.8</v>
      </c>
      <c r="H32" s="2">
        <f>IF('Indicator Data'!AT34="No data","x",ROUND(IF('Indicator Data'!AT34&gt;H$140,0,IF('Indicator Data'!AT34&lt;H$139,10,(H$140-'Indicator Data'!AT34)/(H$140-H$139)*10)),1))</f>
        <v>7.4</v>
      </c>
      <c r="I32" s="2">
        <f>IF('Indicator Data'!AS34="No data","x",ROUND(IF('Indicator Data'!AS34&gt;I$140,0,IF('Indicator Data'!AS34&lt;I$139,10,(I$140-'Indicator Data'!AS34)/(I$140-I$139)*10)),1))</f>
        <v>6.8</v>
      </c>
      <c r="J32" s="3">
        <f t="shared" si="2"/>
        <v>7.1</v>
      </c>
      <c r="K32" s="5">
        <f t="shared" si="3"/>
        <v>6</v>
      </c>
      <c r="L32" s="2">
        <f>IF('Indicator Data'!AV34="No data","x",ROUND(IF('Indicator Data'!AV34^2&gt;L$140,0,IF('Indicator Data'!AV34^2&lt;L$139,10,(L$140-'Indicator Data'!AV34^2)/(L$140-L$139)*10)),1))</f>
        <v>9.9</v>
      </c>
      <c r="M32" s="2">
        <f>IF(OR('Indicator Data'!AU34=0,'Indicator Data'!AU34="No data"),"x",ROUND(IF('Indicator Data'!AU34&gt;M$140,0,IF('Indicator Data'!AU34&lt;M$139,10,(M$140-'Indicator Data'!AU34)/(M$140-M$139)*10)),1))</f>
        <v>5.3</v>
      </c>
      <c r="N32" s="2">
        <f>IF('Indicator Data'!AW34="No data","x",ROUND(IF('Indicator Data'!AW34&gt;N$140,0,IF('Indicator Data'!AW34&lt;N$139,10,(N$140-'Indicator Data'!AW34)/(N$140-N$139)*10)),1))</f>
        <v>8.3000000000000007</v>
      </c>
      <c r="O32" s="2">
        <f>IF('Indicator Data'!AX34="No data","x",ROUND(IF('Indicator Data'!AX34&gt;O$140,0,IF('Indicator Data'!AX34&lt;O$139,10,(O$140-'Indicator Data'!AX34)/(O$140-O$139)*10)),1))</f>
        <v>3.2</v>
      </c>
      <c r="P32" s="3">
        <f t="shared" si="4"/>
        <v>6.7</v>
      </c>
      <c r="Q32" s="2">
        <f>IF('Indicator Data'!AY34="No data","x",ROUND(IF('Indicator Data'!AY34&gt;Q$140,0,IF('Indicator Data'!AY34&lt;Q$139,10,(Q$140-'Indicator Data'!AY34)/(Q$140-Q$139)*10)),1))</f>
        <v>9.3000000000000007</v>
      </c>
      <c r="R32" s="2">
        <f>IF('Indicator Data'!AZ34="No data","x",ROUND(IF('Indicator Data'!AZ34&gt;R$140,0,IF('Indicator Data'!AZ34&lt;R$139,10,(R$140-'Indicator Data'!AZ34)/(R$140-R$139)*10)),1))</f>
        <v>3.4</v>
      </c>
      <c r="S32" s="3">
        <f t="shared" si="5"/>
        <v>6.4</v>
      </c>
      <c r="T32" s="2">
        <f>IF('Indicator Data'!X34="No data","x",ROUND(IF('Indicator Data'!X34&gt;T$140,0,IF('Indicator Data'!X34&lt;T$139,10,(T$140-'Indicator Data'!X34)/(T$140-T$139)*10)),1))</f>
        <v>9.6999999999999993</v>
      </c>
      <c r="U32" s="2">
        <f>IF('Indicator Data'!Y34="No data","x",ROUND(IF('Indicator Data'!Y34&gt;U$140,0,IF('Indicator Data'!Y34&lt;U$139,10,(U$140-'Indicator Data'!Y34)/(U$140-U$139)*10)),1))</f>
        <v>0.7</v>
      </c>
      <c r="V32" s="2">
        <f>IF('Indicator Data'!Z34="No data","x",ROUND(IF('Indicator Data'!Z34&gt;V$140,0,IF('Indicator Data'!Z34&lt;V$139,10,(V$140-'Indicator Data'!Z34)/(V$140-V$139)*10)),1))</f>
        <v>1.2</v>
      </c>
      <c r="W32" s="2">
        <f>IF('Indicator Data'!AE34="No data","x",ROUND(IF('Indicator Data'!AE34&gt;W$140,0,IF('Indicator Data'!AE34&lt;W$139,10,(W$140-'Indicator Data'!AE34)/(W$140-W$139)*10)),1))</f>
        <v>9.8000000000000007</v>
      </c>
      <c r="X32" s="3">
        <f t="shared" si="6"/>
        <v>5.4</v>
      </c>
      <c r="Y32" s="5">
        <f t="shared" si="7"/>
        <v>6.2</v>
      </c>
      <c r="Z32" s="80"/>
    </row>
    <row r="33" spans="1:26" s="11" customFormat="1" x14ac:dyDescent="0.25">
      <c r="A33" s="11" t="s">
        <v>743</v>
      </c>
      <c r="B33" s="28" t="s">
        <v>6</v>
      </c>
      <c r="C33" s="28" t="s">
        <v>475</v>
      </c>
      <c r="D33" s="2">
        <f>IF('Indicator Data'!AR35="No data","x",ROUND(IF('Indicator Data'!AR35&gt;D$140,0,IF('Indicator Data'!AR35&lt;D$139,10,(D$140-'Indicator Data'!AR35)/(D$140-D$139)*10)),1))</f>
        <v>3</v>
      </c>
      <c r="E33" s="122">
        <f>('Indicator Data'!BE35+'Indicator Data'!BF35+'Indicator Data'!BG35)/'Indicator Data'!BD35*1000000</f>
        <v>0.34706952011407355</v>
      </c>
      <c r="F33" s="2">
        <f t="shared" si="0"/>
        <v>6.5</v>
      </c>
      <c r="G33" s="3">
        <f t="shared" si="1"/>
        <v>4.8</v>
      </c>
      <c r="H33" s="2">
        <f>IF('Indicator Data'!AT35="No data","x",ROUND(IF('Indicator Data'!AT35&gt;H$140,0,IF('Indicator Data'!AT35&lt;H$139,10,(H$140-'Indicator Data'!AT35)/(H$140-H$139)*10)),1))</f>
        <v>7.4</v>
      </c>
      <c r="I33" s="2">
        <f>IF('Indicator Data'!AS35="No data","x",ROUND(IF('Indicator Data'!AS35&gt;I$140,0,IF('Indicator Data'!AS35&lt;I$139,10,(I$140-'Indicator Data'!AS35)/(I$140-I$139)*10)),1))</f>
        <v>6.8</v>
      </c>
      <c r="J33" s="3">
        <f t="shared" si="2"/>
        <v>7.1</v>
      </c>
      <c r="K33" s="5">
        <f t="shared" si="3"/>
        <v>6</v>
      </c>
      <c r="L33" s="2">
        <f>IF('Indicator Data'!AV35="No data","x",ROUND(IF('Indicator Data'!AV35^2&gt;L$140,0,IF('Indicator Data'!AV35^2&lt;L$139,10,(L$140-'Indicator Data'!AV35^2)/(L$140-L$139)*10)),1))</f>
        <v>8.3000000000000007</v>
      </c>
      <c r="M33" s="2">
        <f>IF(OR('Indicator Data'!AU35=0,'Indicator Data'!AU35="No data"),"x",ROUND(IF('Indicator Data'!AU35&gt;M$140,0,IF('Indicator Data'!AU35&lt;M$139,10,(M$140-'Indicator Data'!AU35)/(M$140-M$139)*10)),1))</f>
        <v>5.3</v>
      </c>
      <c r="N33" s="2">
        <f>IF('Indicator Data'!AW35="No data","x",ROUND(IF('Indicator Data'!AW35&gt;N$140,0,IF('Indicator Data'!AW35&lt;N$139,10,(N$140-'Indicator Data'!AW35)/(N$140-N$139)*10)),1))</f>
        <v>8.3000000000000007</v>
      </c>
      <c r="O33" s="2">
        <f>IF('Indicator Data'!AX35="No data","x",ROUND(IF('Indicator Data'!AX35&gt;O$140,0,IF('Indicator Data'!AX35&lt;O$139,10,(O$140-'Indicator Data'!AX35)/(O$140-O$139)*10)),1))</f>
        <v>3.2</v>
      </c>
      <c r="P33" s="3">
        <f t="shared" si="4"/>
        <v>6.3</v>
      </c>
      <c r="Q33" s="2">
        <f>IF('Indicator Data'!AY35="No data","x",ROUND(IF('Indicator Data'!AY35&gt;Q$140,0,IF('Indicator Data'!AY35&lt;Q$139,10,(Q$140-'Indicator Data'!AY35)/(Q$140-Q$139)*10)),1))</f>
        <v>9.4</v>
      </c>
      <c r="R33" s="2">
        <f>IF('Indicator Data'!AZ35="No data","x",ROUND(IF('Indicator Data'!AZ35&gt;R$140,0,IF('Indicator Data'!AZ35&lt;R$139,10,(R$140-'Indicator Data'!AZ35)/(R$140-R$139)*10)),1))</f>
        <v>0.8</v>
      </c>
      <c r="S33" s="3">
        <f t="shared" si="5"/>
        <v>5.0999999999999996</v>
      </c>
      <c r="T33" s="2">
        <f>IF('Indicator Data'!X35="No data","x",ROUND(IF('Indicator Data'!X35&gt;T$140,0,IF('Indicator Data'!X35&lt;T$139,10,(T$140-'Indicator Data'!X35)/(T$140-T$139)*10)),1))</f>
        <v>9.6999999999999993</v>
      </c>
      <c r="U33" s="2">
        <f>IF('Indicator Data'!Y35="No data","x",ROUND(IF('Indicator Data'!Y35&gt;U$140,0,IF('Indicator Data'!Y35&lt;U$139,10,(U$140-'Indicator Data'!Y35)/(U$140-U$139)*10)),1))</f>
        <v>0.4</v>
      </c>
      <c r="V33" s="2">
        <f>IF('Indicator Data'!Z35="No data","x",ROUND(IF('Indicator Data'!Z35&gt;V$140,0,IF('Indicator Data'!Z35&lt;V$139,10,(V$140-'Indicator Data'!Z35)/(V$140-V$139)*10)),1))</f>
        <v>1.7</v>
      </c>
      <c r="W33" s="2">
        <f>IF('Indicator Data'!AE35="No data","x",ROUND(IF('Indicator Data'!AE35&gt;W$140,0,IF('Indicator Data'!AE35&lt;W$139,10,(W$140-'Indicator Data'!AE35)/(W$140-W$139)*10)),1))</f>
        <v>9.8000000000000007</v>
      </c>
      <c r="X33" s="3">
        <f t="shared" si="6"/>
        <v>5.4</v>
      </c>
      <c r="Y33" s="5">
        <f t="shared" si="7"/>
        <v>5.6</v>
      </c>
      <c r="Z33" s="80"/>
    </row>
    <row r="34" spans="1:26" s="11" customFormat="1" x14ac:dyDescent="0.25">
      <c r="A34" s="11" t="s">
        <v>360</v>
      </c>
      <c r="B34" s="28" t="s">
        <v>8</v>
      </c>
      <c r="C34" s="28" t="s">
        <v>488</v>
      </c>
      <c r="D34" s="2">
        <f>IF('Indicator Data'!AR36="No data","x",ROUND(IF('Indicator Data'!AR36&gt;D$140,0,IF('Indicator Data'!AR36&lt;D$139,10,(D$140-'Indicator Data'!AR36)/(D$140-D$139)*10)),1))</f>
        <v>4.9000000000000004</v>
      </c>
      <c r="E34" s="122">
        <f>('Indicator Data'!BE36+'Indicator Data'!BF36+'Indicator Data'!BG36)/'Indicator Data'!BD36*1000000</f>
        <v>0.14678989845474613</v>
      </c>
      <c r="F34" s="2">
        <f t="shared" si="0"/>
        <v>8.5</v>
      </c>
      <c r="G34" s="3">
        <f t="shared" si="1"/>
        <v>6.7</v>
      </c>
      <c r="H34" s="2">
        <f>IF('Indicator Data'!AT36="No data","x",ROUND(IF('Indicator Data'!AT36&gt;H$140,0,IF('Indicator Data'!AT36&lt;H$139,10,(H$140-'Indicator Data'!AT36)/(H$140-H$139)*10)),1))</f>
        <v>6.8</v>
      </c>
      <c r="I34" s="2">
        <f>IF('Indicator Data'!AS36="No data","x",ROUND(IF('Indicator Data'!AS36&gt;I$140,0,IF('Indicator Data'!AS36&lt;I$139,10,(I$140-'Indicator Data'!AS36)/(I$140-I$139)*10)),1))</f>
        <v>6.8</v>
      </c>
      <c r="J34" s="3">
        <f t="shared" si="2"/>
        <v>6.8</v>
      </c>
      <c r="K34" s="5">
        <f t="shared" si="3"/>
        <v>6.8</v>
      </c>
      <c r="L34" s="2">
        <f>IF('Indicator Data'!AV36="No data","x",ROUND(IF('Indicator Data'!AV36^2&gt;L$140,0,IF('Indicator Data'!AV36^2&lt;L$139,10,(L$140-'Indicator Data'!AV36^2)/(L$140-L$139)*10)),1))</f>
        <v>6.8</v>
      </c>
      <c r="M34" s="2">
        <f>IF(OR('Indicator Data'!AU36=0,'Indicator Data'!AU36="No data"),"x",ROUND(IF('Indicator Data'!AU36&gt;M$140,0,IF('Indicator Data'!AU36&lt;M$139,10,(M$140-'Indicator Data'!AU36)/(M$140-M$139)*10)),1))</f>
        <v>1.2</v>
      </c>
      <c r="N34" s="2">
        <f>IF('Indicator Data'!AW36="No data","x",ROUND(IF('Indicator Data'!AW36&gt;N$140,0,IF('Indicator Data'!AW36&lt;N$139,10,(N$140-'Indicator Data'!AW36)/(N$140-N$139)*10)),1))</f>
        <v>9</v>
      </c>
      <c r="O34" s="2">
        <f>IF('Indicator Data'!AX36="No data","x",ROUND(IF('Indicator Data'!AX36&gt;O$140,0,IF('Indicator Data'!AX36&lt;O$139,10,(O$140-'Indicator Data'!AX36)/(O$140-O$139)*10)),1))</f>
        <v>3.1</v>
      </c>
      <c r="P34" s="3">
        <f t="shared" si="4"/>
        <v>5</v>
      </c>
      <c r="Q34" s="2">
        <f>IF('Indicator Data'!AY36="No data","x",ROUND(IF('Indicator Data'!AY36&gt;Q$140,0,IF('Indicator Data'!AY36&lt;Q$139,10,(Q$140-'Indicator Data'!AY36)/(Q$140-Q$139)*10)),1))</f>
        <v>4.5</v>
      </c>
      <c r="R34" s="2">
        <f>IF('Indicator Data'!AZ36="No data","x",ROUND(IF('Indicator Data'!AZ36&gt;R$140,0,IF('Indicator Data'!AZ36&lt;R$139,10,(R$140-'Indicator Data'!AZ36)/(R$140-R$139)*10)),1))</f>
        <v>0.5</v>
      </c>
      <c r="S34" s="3">
        <f t="shared" si="5"/>
        <v>2.5</v>
      </c>
      <c r="T34" s="2">
        <f>IF('Indicator Data'!X36="No data","x",ROUND(IF('Indicator Data'!X36&gt;T$140,0,IF('Indicator Data'!X36&lt;T$139,10,(T$140-'Indicator Data'!X36)/(T$140-T$139)*10)),1))</f>
        <v>9.8000000000000007</v>
      </c>
      <c r="U34" s="2">
        <f>IF('Indicator Data'!Y36="No data","x",ROUND(IF('Indicator Data'!Y36&gt;U$140,0,IF('Indicator Data'!Y36&lt;U$139,10,(U$140-'Indicator Data'!Y36)/(U$140-U$139)*10)),1))</f>
        <v>2</v>
      </c>
      <c r="V34" s="2">
        <f>IF('Indicator Data'!Z36="No data","x",ROUND(IF('Indicator Data'!Z36&gt;V$140,0,IF('Indicator Data'!Z36&lt;V$139,10,(V$140-'Indicator Data'!Z36)/(V$140-V$139)*10)),1))</f>
        <v>10</v>
      </c>
      <c r="W34" s="2">
        <f>IF('Indicator Data'!AE36="No data","x",ROUND(IF('Indicator Data'!AE36&gt;W$140,0,IF('Indicator Data'!AE36&lt;W$139,10,(W$140-'Indicator Data'!AE36)/(W$140-W$139)*10)),1))</f>
        <v>9.8000000000000007</v>
      </c>
      <c r="X34" s="3">
        <f t="shared" si="6"/>
        <v>7.9</v>
      </c>
      <c r="Y34" s="5">
        <f t="shared" si="7"/>
        <v>5.0999999999999996</v>
      </c>
      <c r="Z34" s="80"/>
    </row>
    <row r="35" spans="1:26" s="11" customFormat="1" x14ac:dyDescent="0.25">
      <c r="A35" s="11" t="s">
        <v>358</v>
      </c>
      <c r="B35" s="28" t="s">
        <v>8</v>
      </c>
      <c r="C35" s="28" t="s">
        <v>486</v>
      </c>
      <c r="D35" s="2">
        <f>IF('Indicator Data'!AR37="No data","x",ROUND(IF('Indicator Data'!AR37&gt;D$140,0,IF('Indicator Data'!AR37&lt;D$139,10,(D$140-'Indicator Data'!AR37)/(D$140-D$139)*10)),1))</f>
        <v>4.9000000000000004</v>
      </c>
      <c r="E35" s="122">
        <f>('Indicator Data'!BE37+'Indicator Data'!BF37+'Indicator Data'!BG37)/'Indicator Data'!BD37*1000000</f>
        <v>0.14678989845474613</v>
      </c>
      <c r="F35" s="2">
        <f t="shared" si="0"/>
        <v>8.5</v>
      </c>
      <c r="G35" s="3">
        <f t="shared" si="1"/>
        <v>6.7</v>
      </c>
      <c r="H35" s="2">
        <f>IF('Indicator Data'!AT37="No data","x",ROUND(IF('Indicator Data'!AT37&gt;H$140,0,IF('Indicator Data'!AT37&lt;H$139,10,(H$140-'Indicator Data'!AT37)/(H$140-H$139)*10)),1))</f>
        <v>6.8</v>
      </c>
      <c r="I35" s="2">
        <f>IF('Indicator Data'!AS37="No data","x",ROUND(IF('Indicator Data'!AS37&gt;I$140,0,IF('Indicator Data'!AS37&lt;I$139,10,(I$140-'Indicator Data'!AS37)/(I$140-I$139)*10)),1))</f>
        <v>6.8</v>
      </c>
      <c r="J35" s="3">
        <f t="shared" si="2"/>
        <v>6.8</v>
      </c>
      <c r="K35" s="5">
        <f t="shared" si="3"/>
        <v>6.8</v>
      </c>
      <c r="L35" s="2">
        <f>IF('Indicator Data'!AV37="No data","x",ROUND(IF('Indicator Data'!AV37^2&gt;L$140,0,IF('Indicator Data'!AV37^2&lt;L$139,10,(L$140-'Indicator Data'!AV37^2)/(L$140-L$139)*10)),1))</f>
        <v>9.1</v>
      </c>
      <c r="M35" s="2">
        <f>IF(OR('Indicator Data'!AU37=0,'Indicator Data'!AU37="No data"),"x",ROUND(IF('Indicator Data'!AU37&gt;M$140,0,IF('Indicator Data'!AU37&lt;M$139,10,(M$140-'Indicator Data'!AU37)/(M$140-M$139)*10)),1))</f>
        <v>7.4</v>
      </c>
      <c r="N35" s="2">
        <f>IF('Indicator Data'!AW37="No data","x",ROUND(IF('Indicator Data'!AW37&gt;N$140,0,IF('Indicator Data'!AW37&lt;N$139,10,(N$140-'Indicator Data'!AW37)/(N$140-N$139)*10)),1))</f>
        <v>9</v>
      </c>
      <c r="O35" s="2">
        <f>IF('Indicator Data'!AX37="No data","x",ROUND(IF('Indicator Data'!AX37&gt;O$140,0,IF('Indicator Data'!AX37&lt;O$139,10,(O$140-'Indicator Data'!AX37)/(O$140-O$139)*10)),1))</f>
        <v>3.1</v>
      </c>
      <c r="P35" s="3">
        <f t="shared" si="4"/>
        <v>7.2</v>
      </c>
      <c r="Q35" s="2">
        <f>IF('Indicator Data'!AY37="No data","x",ROUND(IF('Indicator Data'!AY37&gt;Q$140,0,IF('Indicator Data'!AY37&lt;Q$139,10,(Q$140-'Indicator Data'!AY37)/(Q$140-Q$139)*10)),1))</f>
        <v>5.2</v>
      </c>
      <c r="R35" s="2">
        <f>IF('Indicator Data'!AZ37="No data","x",ROUND(IF('Indicator Data'!AZ37&gt;R$140,0,IF('Indicator Data'!AZ37&lt;R$139,10,(R$140-'Indicator Data'!AZ37)/(R$140-R$139)*10)),1))</f>
        <v>1.7</v>
      </c>
      <c r="S35" s="3">
        <f t="shared" si="5"/>
        <v>3.5</v>
      </c>
      <c r="T35" s="2">
        <f>IF('Indicator Data'!X37="No data","x",ROUND(IF('Indicator Data'!X37&gt;T$140,0,IF('Indicator Data'!X37&lt;T$139,10,(T$140-'Indicator Data'!X37)/(T$140-T$139)*10)),1))</f>
        <v>9.8000000000000007</v>
      </c>
      <c r="U35" s="2" t="str">
        <f>IF('Indicator Data'!Y37="No data","x",ROUND(IF('Indicator Data'!Y37&gt;U$140,0,IF('Indicator Data'!Y37&lt;U$139,10,(U$140-'Indicator Data'!Y37)/(U$140-U$139)*10)),1))</f>
        <v>x</v>
      </c>
      <c r="V35" s="2">
        <f>IF('Indicator Data'!Z37="No data","x",ROUND(IF('Indicator Data'!Z37&gt;V$140,0,IF('Indicator Data'!Z37&lt;V$139,10,(V$140-'Indicator Data'!Z37)/(V$140-V$139)*10)),1))</f>
        <v>10</v>
      </c>
      <c r="W35" s="2">
        <f>IF('Indicator Data'!AE37="No data","x",ROUND(IF('Indicator Data'!AE37&gt;W$140,0,IF('Indicator Data'!AE37&lt;W$139,10,(W$140-'Indicator Data'!AE37)/(W$140-W$139)*10)),1))</f>
        <v>9.8000000000000007</v>
      </c>
      <c r="X35" s="3">
        <f t="shared" si="6"/>
        <v>9.9</v>
      </c>
      <c r="Y35" s="5">
        <f t="shared" si="7"/>
        <v>6.9</v>
      </c>
      <c r="Z35" s="80"/>
    </row>
    <row r="36" spans="1:26" s="11" customFormat="1" x14ac:dyDescent="0.25">
      <c r="A36" s="11" t="s">
        <v>352</v>
      </c>
      <c r="B36" s="28" t="s">
        <v>8</v>
      </c>
      <c r="C36" s="28" t="s">
        <v>480</v>
      </c>
      <c r="D36" s="2">
        <f>IF('Indicator Data'!AR38="No data","x",ROUND(IF('Indicator Data'!AR38&gt;D$140,0,IF('Indicator Data'!AR38&lt;D$139,10,(D$140-'Indicator Data'!AR38)/(D$140-D$139)*10)),1))</f>
        <v>4.9000000000000004</v>
      </c>
      <c r="E36" s="122">
        <f>('Indicator Data'!BE38+'Indicator Data'!BF38+'Indicator Data'!BG38)/'Indicator Data'!BD38*1000000</f>
        <v>0.14678989845474613</v>
      </c>
      <c r="F36" s="2">
        <f t="shared" si="0"/>
        <v>8.5</v>
      </c>
      <c r="G36" s="3">
        <f t="shared" si="1"/>
        <v>6.7</v>
      </c>
      <c r="H36" s="2">
        <f>IF('Indicator Data'!AT38="No data","x",ROUND(IF('Indicator Data'!AT38&gt;H$140,0,IF('Indicator Data'!AT38&lt;H$139,10,(H$140-'Indicator Data'!AT38)/(H$140-H$139)*10)),1))</f>
        <v>6.8</v>
      </c>
      <c r="I36" s="2">
        <f>IF('Indicator Data'!AS38="No data","x",ROUND(IF('Indicator Data'!AS38&gt;I$140,0,IF('Indicator Data'!AS38&lt;I$139,10,(I$140-'Indicator Data'!AS38)/(I$140-I$139)*10)),1))</f>
        <v>6.8</v>
      </c>
      <c r="J36" s="3">
        <f t="shared" si="2"/>
        <v>6.8</v>
      </c>
      <c r="K36" s="5">
        <f t="shared" si="3"/>
        <v>6.8</v>
      </c>
      <c r="L36" s="2">
        <f>IF('Indicator Data'!AV38="No data","x",ROUND(IF('Indicator Data'!AV38^2&gt;L$140,0,IF('Indicator Data'!AV38^2&lt;L$139,10,(L$140-'Indicator Data'!AV38^2)/(L$140-L$139)*10)),1))</f>
        <v>10</v>
      </c>
      <c r="M36" s="2">
        <f>IF(OR('Indicator Data'!AU38=0,'Indicator Data'!AU38="No data"),"x",ROUND(IF('Indicator Data'!AU38&gt;M$140,0,IF('Indicator Data'!AU38&lt;M$139,10,(M$140-'Indicator Data'!AU38)/(M$140-M$139)*10)),1))</f>
        <v>6.9</v>
      </c>
      <c r="N36" s="2">
        <f>IF('Indicator Data'!AW38="No data","x",ROUND(IF('Indicator Data'!AW38&gt;N$140,0,IF('Indicator Data'!AW38&lt;N$139,10,(N$140-'Indicator Data'!AW38)/(N$140-N$139)*10)),1))</f>
        <v>9</v>
      </c>
      <c r="O36" s="2">
        <f>IF('Indicator Data'!AX38="No data","x",ROUND(IF('Indicator Data'!AX38&gt;O$140,0,IF('Indicator Data'!AX38&lt;O$139,10,(O$140-'Indicator Data'!AX38)/(O$140-O$139)*10)),1))</f>
        <v>3.1</v>
      </c>
      <c r="P36" s="3">
        <f t="shared" si="4"/>
        <v>7.3</v>
      </c>
      <c r="Q36" s="2">
        <f>IF('Indicator Data'!AY38="No data","x",ROUND(IF('Indicator Data'!AY38&gt;Q$140,0,IF('Indicator Data'!AY38&lt;Q$139,10,(Q$140-'Indicator Data'!AY38)/(Q$140-Q$139)*10)),1))</f>
        <v>6.2</v>
      </c>
      <c r="R36" s="2">
        <f>IF('Indicator Data'!AZ38="No data","x",ROUND(IF('Indicator Data'!AZ38&gt;R$140,0,IF('Indicator Data'!AZ38&lt;R$139,10,(R$140-'Indicator Data'!AZ38)/(R$140-R$139)*10)),1))</f>
        <v>5.5</v>
      </c>
      <c r="S36" s="3">
        <f t="shared" si="5"/>
        <v>5.9</v>
      </c>
      <c r="T36" s="2">
        <f>IF('Indicator Data'!X38="No data","x",ROUND(IF('Indicator Data'!X38&gt;T$140,0,IF('Indicator Data'!X38&lt;T$139,10,(T$140-'Indicator Data'!X38)/(T$140-T$139)*10)),1))</f>
        <v>9.8000000000000007</v>
      </c>
      <c r="U36" s="2">
        <f>IF('Indicator Data'!Y38="No data","x",ROUND(IF('Indicator Data'!Y38&gt;U$140,0,IF('Indicator Data'!Y38&lt;U$139,10,(U$140-'Indicator Data'!Y38)/(U$140-U$139)*10)),1))</f>
        <v>3.2</v>
      </c>
      <c r="V36" s="2">
        <f>IF('Indicator Data'!Z38="No data","x",ROUND(IF('Indicator Data'!Z38&gt;V$140,0,IF('Indicator Data'!Z38&lt;V$139,10,(V$140-'Indicator Data'!Z38)/(V$140-V$139)*10)),1))</f>
        <v>10</v>
      </c>
      <c r="W36" s="2">
        <f>IF('Indicator Data'!AE38="No data","x",ROUND(IF('Indicator Data'!AE38&gt;W$140,0,IF('Indicator Data'!AE38&lt;W$139,10,(W$140-'Indicator Data'!AE38)/(W$140-W$139)*10)),1))</f>
        <v>9.8000000000000007</v>
      </c>
      <c r="X36" s="3">
        <f t="shared" si="6"/>
        <v>8.1999999999999993</v>
      </c>
      <c r="Y36" s="5">
        <f t="shared" si="7"/>
        <v>7.1</v>
      </c>
      <c r="Z36" s="80"/>
    </row>
    <row r="37" spans="1:26" s="11" customFormat="1" x14ac:dyDescent="0.25">
      <c r="A37" s="11" t="s">
        <v>359</v>
      </c>
      <c r="B37" s="28" t="s">
        <v>8</v>
      </c>
      <c r="C37" s="28" t="s">
        <v>487</v>
      </c>
      <c r="D37" s="2">
        <f>IF('Indicator Data'!AR39="No data","x",ROUND(IF('Indicator Data'!AR39&gt;D$140,0,IF('Indicator Data'!AR39&lt;D$139,10,(D$140-'Indicator Data'!AR39)/(D$140-D$139)*10)),1))</f>
        <v>4.9000000000000004</v>
      </c>
      <c r="E37" s="122">
        <f>('Indicator Data'!BE39+'Indicator Data'!BF39+'Indicator Data'!BG39)/'Indicator Data'!BD39*1000000</f>
        <v>0.14678989845474613</v>
      </c>
      <c r="F37" s="2">
        <f t="shared" si="0"/>
        <v>8.5</v>
      </c>
      <c r="G37" s="3">
        <f t="shared" si="1"/>
        <v>6.7</v>
      </c>
      <c r="H37" s="2">
        <f>IF('Indicator Data'!AT39="No data","x",ROUND(IF('Indicator Data'!AT39&gt;H$140,0,IF('Indicator Data'!AT39&lt;H$139,10,(H$140-'Indicator Data'!AT39)/(H$140-H$139)*10)),1))</f>
        <v>6.8</v>
      </c>
      <c r="I37" s="2">
        <f>IF('Indicator Data'!AS39="No data","x",ROUND(IF('Indicator Data'!AS39&gt;I$140,0,IF('Indicator Data'!AS39&lt;I$139,10,(I$140-'Indicator Data'!AS39)/(I$140-I$139)*10)),1))</f>
        <v>6.8</v>
      </c>
      <c r="J37" s="3">
        <f t="shared" si="2"/>
        <v>6.8</v>
      </c>
      <c r="K37" s="5">
        <f t="shared" si="3"/>
        <v>6.8</v>
      </c>
      <c r="L37" s="2" t="str">
        <f>IF('Indicator Data'!AV39="No data","x",ROUND(IF('Indicator Data'!AV39^2&gt;L$140,0,IF('Indicator Data'!AV39^2&lt;L$139,10,(L$140-'Indicator Data'!AV39^2)/(L$140-L$139)*10)),1))</f>
        <v>x</v>
      </c>
      <c r="M37" s="2" t="str">
        <f>IF(OR('Indicator Data'!AU39=0,'Indicator Data'!AU39="No data"),"x",ROUND(IF('Indicator Data'!AU39&gt;M$140,0,IF('Indicator Data'!AU39&lt;M$139,10,(M$140-'Indicator Data'!AU39)/(M$140-M$139)*10)),1))</f>
        <v>x</v>
      </c>
      <c r="N37" s="2">
        <f>IF('Indicator Data'!AW39="No data","x",ROUND(IF('Indicator Data'!AW39&gt;N$140,0,IF('Indicator Data'!AW39&lt;N$139,10,(N$140-'Indicator Data'!AW39)/(N$140-N$139)*10)),1))</f>
        <v>9</v>
      </c>
      <c r="O37" s="2">
        <f>IF('Indicator Data'!AX39="No data","x",ROUND(IF('Indicator Data'!AX39&gt;O$140,0,IF('Indicator Data'!AX39&lt;O$139,10,(O$140-'Indicator Data'!AX39)/(O$140-O$139)*10)),1))</f>
        <v>3.1</v>
      </c>
      <c r="P37" s="3">
        <f t="shared" si="4"/>
        <v>6.1</v>
      </c>
      <c r="Q37" s="2">
        <f>IF('Indicator Data'!AY39="No data","x",ROUND(IF('Indicator Data'!AY39&gt;Q$140,0,IF('Indicator Data'!AY39&lt;Q$139,10,(Q$140-'Indicator Data'!AY39)/(Q$140-Q$139)*10)),1))</f>
        <v>5.2</v>
      </c>
      <c r="R37" s="2">
        <f>IF('Indicator Data'!AZ39="No data","x",ROUND(IF('Indicator Data'!AZ39&gt;R$140,0,IF('Indicator Data'!AZ39&lt;R$139,10,(R$140-'Indicator Data'!AZ39)/(R$140-R$139)*10)),1))</f>
        <v>1.7</v>
      </c>
      <c r="S37" s="3">
        <f t="shared" si="5"/>
        <v>3.5</v>
      </c>
      <c r="T37" s="2">
        <f>IF('Indicator Data'!X39="No data","x",ROUND(IF('Indicator Data'!X39&gt;T$140,0,IF('Indicator Data'!X39&lt;T$139,10,(T$140-'Indicator Data'!X39)/(T$140-T$139)*10)),1))</f>
        <v>9.8000000000000007</v>
      </c>
      <c r="U37" s="2" t="str">
        <f>IF('Indicator Data'!Y39="No data","x",ROUND(IF('Indicator Data'!Y39&gt;U$140,0,IF('Indicator Data'!Y39&lt;U$139,10,(U$140-'Indicator Data'!Y39)/(U$140-U$139)*10)),1))</f>
        <v>x</v>
      </c>
      <c r="V37" s="2">
        <f>IF('Indicator Data'!Z39="No data","x",ROUND(IF('Indicator Data'!Z39&gt;V$140,0,IF('Indicator Data'!Z39&lt;V$139,10,(V$140-'Indicator Data'!Z39)/(V$140-V$139)*10)),1))</f>
        <v>10</v>
      </c>
      <c r="W37" s="2">
        <f>IF('Indicator Data'!AE39="No data","x",ROUND(IF('Indicator Data'!AE39&gt;W$140,0,IF('Indicator Data'!AE39&lt;W$139,10,(W$140-'Indicator Data'!AE39)/(W$140-W$139)*10)),1))</f>
        <v>9.8000000000000007</v>
      </c>
      <c r="X37" s="3">
        <f t="shared" si="6"/>
        <v>9.9</v>
      </c>
      <c r="Y37" s="5">
        <f t="shared" si="7"/>
        <v>6.5</v>
      </c>
      <c r="Z37" s="80"/>
    </row>
    <row r="38" spans="1:26" s="11" customFormat="1" x14ac:dyDescent="0.25">
      <c r="A38" s="11" t="s">
        <v>353</v>
      </c>
      <c r="B38" s="28" t="s">
        <v>8</v>
      </c>
      <c r="C38" s="28" t="s">
        <v>481</v>
      </c>
      <c r="D38" s="2">
        <f>IF('Indicator Data'!AR40="No data","x",ROUND(IF('Indicator Data'!AR40&gt;D$140,0,IF('Indicator Data'!AR40&lt;D$139,10,(D$140-'Indicator Data'!AR40)/(D$140-D$139)*10)),1))</f>
        <v>4.9000000000000004</v>
      </c>
      <c r="E38" s="122">
        <f>('Indicator Data'!BE40+'Indicator Data'!BF40+'Indicator Data'!BG40)/'Indicator Data'!BD40*1000000</f>
        <v>0.14678989845474613</v>
      </c>
      <c r="F38" s="2">
        <f t="shared" si="0"/>
        <v>8.5</v>
      </c>
      <c r="G38" s="3">
        <f t="shared" si="1"/>
        <v>6.7</v>
      </c>
      <c r="H38" s="2">
        <f>IF('Indicator Data'!AT40="No data","x",ROUND(IF('Indicator Data'!AT40&gt;H$140,0,IF('Indicator Data'!AT40&lt;H$139,10,(H$140-'Indicator Data'!AT40)/(H$140-H$139)*10)),1))</f>
        <v>6.8</v>
      </c>
      <c r="I38" s="2">
        <f>IF('Indicator Data'!AS40="No data","x",ROUND(IF('Indicator Data'!AS40&gt;I$140,0,IF('Indicator Data'!AS40&lt;I$139,10,(I$140-'Indicator Data'!AS40)/(I$140-I$139)*10)),1))</f>
        <v>6.8</v>
      </c>
      <c r="J38" s="3">
        <f t="shared" si="2"/>
        <v>6.8</v>
      </c>
      <c r="K38" s="5">
        <f t="shared" si="3"/>
        <v>6.8</v>
      </c>
      <c r="L38" s="2">
        <f>IF('Indicator Data'!AV40="No data","x",ROUND(IF('Indicator Data'!AV40^2&gt;L$140,0,IF('Indicator Data'!AV40^2&lt;L$139,10,(L$140-'Indicator Data'!AV40^2)/(L$140-L$139)*10)),1))</f>
        <v>10</v>
      </c>
      <c r="M38" s="2">
        <f>IF(OR('Indicator Data'!AU40=0,'Indicator Data'!AU40="No data"),"x",ROUND(IF('Indicator Data'!AU40&gt;M$140,0,IF('Indicator Data'!AU40&lt;M$139,10,(M$140-'Indicator Data'!AU40)/(M$140-M$139)*10)),1))</f>
        <v>4.7</v>
      </c>
      <c r="N38" s="2">
        <f>IF('Indicator Data'!AW40="No data","x",ROUND(IF('Indicator Data'!AW40&gt;N$140,0,IF('Indicator Data'!AW40&lt;N$139,10,(N$140-'Indicator Data'!AW40)/(N$140-N$139)*10)),1))</f>
        <v>9</v>
      </c>
      <c r="O38" s="2">
        <f>IF('Indicator Data'!AX40="No data","x",ROUND(IF('Indicator Data'!AX40&gt;O$140,0,IF('Indicator Data'!AX40&lt;O$139,10,(O$140-'Indicator Data'!AX40)/(O$140-O$139)*10)),1))</f>
        <v>3.1</v>
      </c>
      <c r="P38" s="3">
        <f t="shared" si="4"/>
        <v>6.7</v>
      </c>
      <c r="Q38" s="2">
        <f>IF('Indicator Data'!AY40="No data","x",ROUND(IF('Indicator Data'!AY40&gt;Q$140,0,IF('Indicator Data'!AY40&lt;Q$139,10,(Q$140-'Indicator Data'!AY40)/(Q$140-Q$139)*10)),1))</f>
        <v>6.3</v>
      </c>
      <c r="R38" s="2">
        <f>IF('Indicator Data'!AZ40="No data","x",ROUND(IF('Indicator Data'!AZ40&gt;R$140,0,IF('Indicator Data'!AZ40&lt;R$139,10,(R$140-'Indicator Data'!AZ40)/(R$140-R$139)*10)),1))</f>
        <v>5.4</v>
      </c>
      <c r="S38" s="3">
        <f t="shared" si="5"/>
        <v>5.9</v>
      </c>
      <c r="T38" s="2">
        <f>IF('Indicator Data'!X40="No data","x",ROUND(IF('Indicator Data'!X40&gt;T$140,0,IF('Indicator Data'!X40&lt;T$139,10,(T$140-'Indicator Data'!X40)/(T$140-T$139)*10)),1))</f>
        <v>9.8000000000000007</v>
      </c>
      <c r="U38" s="2">
        <f>IF('Indicator Data'!Y40="No data","x",ROUND(IF('Indicator Data'!Y40&gt;U$140,0,IF('Indicator Data'!Y40&lt;U$139,10,(U$140-'Indicator Data'!Y40)/(U$140-U$139)*10)),1))</f>
        <v>2.4</v>
      </c>
      <c r="V38" s="2">
        <f>IF('Indicator Data'!Z40="No data","x",ROUND(IF('Indicator Data'!Z40&gt;V$140,0,IF('Indicator Data'!Z40&lt;V$139,10,(V$140-'Indicator Data'!Z40)/(V$140-V$139)*10)),1))</f>
        <v>10</v>
      </c>
      <c r="W38" s="2">
        <f>IF('Indicator Data'!AE40="No data","x",ROUND(IF('Indicator Data'!AE40&gt;W$140,0,IF('Indicator Data'!AE40&lt;W$139,10,(W$140-'Indicator Data'!AE40)/(W$140-W$139)*10)),1))</f>
        <v>9.8000000000000007</v>
      </c>
      <c r="X38" s="3">
        <f t="shared" si="6"/>
        <v>8</v>
      </c>
      <c r="Y38" s="5">
        <f t="shared" si="7"/>
        <v>6.9</v>
      </c>
      <c r="Z38" s="80"/>
    </row>
    <row r="39" spans="1:26" s="11" customFormat="1" x14ac:dyDescent="0.25">
      <c r="A39" s="11" t="s">
        <v>356</v>
      </c>
      <c r="B39" s="28" t="s">
        <v>8</v>
      </c>
      <c r="C39" s="28" t="s">
        <v>484</v>
      </c>
      <c r="D39" s="2">
        <f>IF('Indicator Data'!AR41="No data","x",ROUND(IF('Indicator Data'!AR41&gt;D$140,0,IF('Indicator Data'!AR41&lt;D$139,10,(D$140-'Indicator Data'!AR41)/(D$140-D$139)*10)),1))</f>
        <v>4.9000000000000004</v>
      </c>
      <c r="E39" s="122">
        <f>('Indicator Data'!BE41+'Indicator Data'!BF41+'Indicator Data'!BG41)/'Indicator Data'!BD41*1000000</f>
        <v>0.14678989845474613</v>
      </c>
      <c r="F39" s="2">
        <f t="shared" si="0"/>
        <v>8.5</v>
      </c>
      <c r="G39" s="3">
        <f t="shared" si="1"/>
        <v>6.7</v>
      </c>
      <c r="H39" s="2">
        <f>IF('Indicator Data'!AT41="No data","x",ROUND(IF('Indicator Data'!AT41&gt;H$140,0,IF('Indicator Data'!AT41&lt;H$139,10,(H$140-'Indicator Data'!AT41)/(H$140-H$139)*10)),1))</f>
        <v>6.8</v>
      </c>
      <c r="I39" s="2">
        <f>IF('Indicator Data'!AS41="No data","x",ROUND(IF('Indicator Data'!AS41&gt;I$140,0,IF('Indicator Data'!AS41&lt;I$139,10,(I$140-'Indicator Data'!AS41)/(I$140-I$139)*10)),1))</f>
        <v>6.8</v>
      </c>
      <c r="J39" s="3">
        <f t="shared" si="2"/>
        <v>6.8</v>
      </c>
      <c r="K39" s="5">
        <f t="shared" si="3"/>
        <v>6.8</v>
      </c>
      <c r="L39" s="2">
        <f>IF('Indicator Data'!AV41="No data","x",ROUND(IF('Indicator Data'!AV41^2&gt;L$140,0,IF('Indicator Data'!AV41^2&lt;L$139,10,(L$140-'Indicator Data'!AV41^2)/(L$140-L$139)*10)),1))</f>
        <v>10</v>
      </c>
      <c r="M39" s="2">
        <f>IF(OR('Indicator Data'!AU41=0,'Indicator Data'!AU41="No data"),"x",ROUND(IF('Indicator Data'!AU41&gt;M$140,0,IF('Indicator Data'!AU41&lt;M$139,10,(M$140-'Indicator Data'!AU41)/(M$140-M$139)*10)),1))</f>
        <v>7</v>
      </c>
      <c r="N39" s="2">
        <f>IF('Indicator Data'!AW41="No data","x",ROUND(IF('Indicator Data'!AW41&gt;N$140,0,IF('Indicator Data'!AW41&lt;N$139,10,(N$140-'Indicator Data'!AW41)/(N$140-N$139)*10)),1))</f>
        <v>9</v>
      </c>
      <c r="O39" s="2">
        <f>IF('Indicator Data'!AX41="No data","x",ROUND(IF('Indicator Data'!AX41&gt;O$140,0,IF('Indicator Data'!AX41&lt;O$139,10,(O$140-'Indicator Data'!AX41)/(O$140-O$139)*10)),1))</f>
        <v>3.1</v>
      </c>
      <c r="P39" s="3">
        <f t="shared" si="4"/>
        <v>7.3</v>
      </c>
      <c r="Q39" s="2">
        <f>IF('Indicator Data'!AY41="No data","x",ROUND(IF('Indicator Data'!AY41&gt;Q$140,0,IF('Indicator Data'!AY41&lt;Q$139,10,(Q$140-'Indicator Data'!AY41)/(Q$140-Q$139)*10)),1))</f>
        <v>8.8000000000000007</v>
      </c>
      <c r="R39" s="2">
        <f>IF('Indicator Data'!AZ41="No data","x",ROUND(IF('Indicator Data'!AZ41&gt;R$140,0,IF('Indicator Data'!AZ41&lt;R$139,10,(R$140-'Indicator Data'!AZ41)/(R$140-R$139)*10)),1))</f>
        <v>8.1999999999999993</v>
      </c>
      <c r="S39" s="3">
        <f t="shared" si="5"/>
        <v>8.5</v>
      </c>
      <c r="T39" s="2">
        <f>IF('Indicator Data'!X41="No data","x",ROUND(IF('Indicator Data'!X41&gt;T$140,0,IF('Indicator Data'!X41&lt;T$139,10,(T$140-'Indicator Data'!X41)/(T$140-T$139)*10)),1))</f>
        <v>9.8000000000000007</v>
      </c>
      <c r="U39" s="2">
        <f>IF('Indicator Data'!Y41="No data","x",ROUND(IF('Indicator Data'!Y41&gt;U$140,0,IF('Indicator Data'!Y41&lt;U$139,10,(U$140-'Indicator Data'!Y41)/(U$140-U$139)*10)),1))</f>
        <v>5.4</v>
      </c>
      <c r="V39" s="2">
        <f>IF('Indicator Data'!Z41="No data","x",ROUND(IF('Indicator Data'!Z41&gt;V$140,0,IF('Indicator Data'!Z41&lt;V$139,10,(V$140-'Indicator Data'!Z41)/(V$140-V$139)*10)),1))</f>
        <v>10</v>
      </c>
      <c r="W39" s="2">
        <f>IF('Indicator Data'!AE41="No data","x",ROUND(IF('Indicator Data'!AE41&gt;W$140,0,IF('Indicator Data'!AE41&lt;W$139,10,(W$140-'Indicator Data'!AE41)/(W$140-W$139)*10)),1))</f>
        <v>9.8000000000000007</v>
      </c>
      <c r="X39" s="3">
        <f t="shared" si="6"/>
        <v>8.8000000000000007</v>
      </c>
      <c r="Y39" s="5">
        <f t="shared" si="7"/>
        <v>8.1999999999999993</v>
      </c>
      <c r="Z39" s="80"/>
    </row>
    <row r="40" spans="1:26" s="11" customFormat="1" x14ac:dyDescent="0.25">
      <c r="A40" s="11" t="s">
        <v>355</v>
      </c>
      <c r="B40" s="28" t="s">
        <v>8</v>
      </c>
      <c r="C40" s="28" t="s">
        <v>483</v>
      </c>
      <c r="D40" s="2">
        <f>IF('Indicator Data'!AR42="No data","x",ROUND(IF('Indicator Data'!AR42&gt;D$140,0,IF('Indicator Data'!AR42&lt;D$139,10,(D$140-'Indicator Data'!AR42)/(D$140-D$139)*10)),1))</f>
        <v>4.9000000000000004</v>
      </c>
      <c r="E40" s="122">
        <f>('Indicator Data'!BE42+'Indicator Data'!BF42+'Indicator Data'!BG42)/'Indicator Data'!BD42*1000000</f>
        <v>0.14678989845474613</v>
      </c>
      <c r="F40" s="2">
        <f t="shared" si="0"/>
        <v>8.5</v>
      </c>
      <c r="G40" s="3">
        <f t="shared" si="1"/>
        <v>6.7</v>
      </c>
      <c r="H40" s="2">
        <f>IF('Indicator Data'!AT42="No data","x",ROUND(IF('Indicator Data'!AT42&gt;H$140,0,IF('Indicator Data'!AT42&lt;H$139,10,(H$140-'Indicator Data'!AT42)/(H$140-H$139)*10)),1))</f>
        <v>6.8</v>
      </c>
      <c r="I40" s="2">
        <f>IF('Indicator Data'!AS42="No data","x",ROUND(IF('Indicator Data'!AS42&gt;I$140,0,IF('Indicator Data'!AS42&lt;I$139,10,(I$140-'Indicator Data'!AS42)/(I$140-I$139)*10)),1))</f>
        <v>6.8</v>
      </c>
      <c r="J40" s="3">
        <f t="shared" si="2"/>
        <v>6.8</v>
      </c>
      <c r="K40" s="5">
        <f t="shared" si="3"/>
        <v>6.8</v>
      </c>
      <c r="L40" s="2">
        <f>IF('Indicator Data'!AV42="No data","x",ROUND(IF('Indicator Data'!AV42^2&gt;L$140,0,IF('Indicator Data'!AV42^2&lt;L$139,10,(L$140-'Indicator Data'!AV42^2)/(L$140-L$139)*10)),1))</f>
        <v>10</v>
      </c>
      <c r="M40" s="2">
        <f>IF(OR('Indicator Data'!AU42=0,'Indicator Data'!AU42="No data"),"x",ROUND(IF('Indicator Data'!AU42&gt;M$140,0,IF('Indicator Data'!AU42&lt;M$139,10,(M$140-'Indicator Data'!AU42)/(M$140-M$139)*10)),1))</f>
        <v>4.8</v>
      </c>
      <c r="N40" s="2">
        <f>IF('Indicator Data'!AW42="No data","x",ROUND(IF('Indicator Data'!AW42&gt;N$140,0,IF('Indicator Data'!AW42&lt;N$139,10,(N$140-'Indicator Data'!AW42)/(N$140-N$139)*10)),1))</f>
        <v>9</v>
      </c>
      <c r="O40" s="2">
        <f>IF('Indicator Data'!AX42="No data","x",ROUND(IF('Indicator Data'!AX42&gt;O$140,0,IF('Indicator Data'!AX42&lt;O$139,10,(O$140-'Indicator Data'!AX42)/(O$140-O$139)*10)),1))</f>
        <v>3.1</v>
      </c>
      <c r="P40" s="3">
        <f t="shared" si="4"/>
        <v>6.7</v>
      </c>
      <c r="Q40" s="2">
        <f>IF('Indicator Data'!AY42="No data","x",ROUND(IF('Indicator Data'!AY42&gt;Q$140,0,IF('Indicator Data'!AY42&lt;Q$139,10,(Q$140-'Indicator Data'!AY42)/(Q$140-Q$139)*10)),1))</f>
        <v>8</v>
      </c>
      <c r="R40" s="2">
        <f>IF('Indicator Data'!AZ42="No data","x",ROUND(IF('Indicator Data'!AZ42&gt;R$140,0,IF('Indicator Data'!AZ42&lt;R$139,10,(R$140-'Indicator Data'!AZ42)/(R$140-R$139)*10)),1))</f>
        <v>7.6</v>
      </c>
      <c r="S40" s="3">
        <f t="shared" si="5"/>
        <v>7.8</v>
      </c>
      <c r="T40" s="2">
        <f>IF('Indicator Data'!X42="No data","x",ROUND(IF('Indicator Data'!X42&gt;T$140,0,IF('Indicator Data'!X42&lt;T$139,10,(T$140-'Indicator Data'!X42)/(T$140-T$139)*10)),1))</f>
        <v>9.8000000000000007</v>
      </c>
      <c r="U40" s="2">
        <f>IF('Indicator Data'!Y42="No data","x",ROUND(IF('Indicator Data'!Y42&gt;U$140,0,IF('Indicator Data'!Y42&lt;U$139,10,(U$140-'Indicator Data'!Y42)/(U$140-U$139)*10)),1))</f>
        <v>3.4</v>
      </c>
      <c r="V40" s="2">
        <f>IF('Indicator Data'!Z42="No data","x",ROUND(IF('Indicator Data'!Z42&gt;V$140,0,IF('Indicator Data'!Z42&lt;V$139,10,(V$140-'Indicator Data'!Z42)/(V$140-V$139)*10)),1))</f>
        <v>10</v>
      </c>
      <c r="W40" s="2">
        <f>IF('Indicator Data'!AE42="No data","x",ROUND(IF('Indicator Data'!AE42&gt;W$140,0,IF('Indicator Data'!AE42&lt;W$139,10,(W$140-'Indicator Data'!AE42)/(W$140-W$139)*10)),1))</f>
        <v>9.8000000000000007</v>
      </c>
      <c r="X40" s="3">
        <f t="shared" si="6"/>
        <v>8.3000000000000007</v>
      </c>
      <c r="Y40" s="5">
        <f t="shared" si="7"/>
        <v>7.6</v>
      </c>
      <c r="Z40" s="80"/>
    </row>
    <row r="41" spans="1:26" s="11" customFormat="1" x14ac:dyDescent="0.25">
      <c r="A41" s="11" t="s">
        <v>354</v>
      </c>
      <c r="B41" s="28" t="s">
        <v>8</v>
      </c>
      <c r="C41" s="28" t="s">
        <v>482</v>
      </c>
      <c r="D41" s="2">
        <f>IF('Indicator Data'!AR43="No data","x",ROUND(IF('Indicator Data'!AR43&gt;D$140,0,IF('Indicator Data'!AR43&lt;D$139,10,(D$140-'Indicator Data'!AR43)/(D$140-D$139)*10)),1))</f>
        <v>4.9000000000000004</v>
      </c>
      <c r="E41" s="122">
        <f>('Indicator Data'!BE43+'Indicator Data'!BF43+'Indicator Data'!BG43)/'Indicator Data'!BD43*1000000</f>
        <v>0.14678989845474613</v>
      </c>
      <c r="F41" s="2">
        <f t="shared" si="0"/>
        <v>8.5</v>
      </c>
      <c r="G41" s="3">
        <f t="shared" si="1"/>
        <v>6.7</v>
      </c>
      <c r="H41" s="2">
        <f>IF('Indicator Data'!AT43="No data","x",ROUND(IF('Indicator Data'!AT43&gt;H$140,0,IF('Indicator Data'!AT43&lt;H$139,10,(H$140-'Indicator Data'!AT43)/(H$140-H$139)*10)),1))</f>
        <v>6.8</v>
      </c>
      <c r="I41" s="2">
        <f>IF('Indicator Data'!AS43="No data","x",ROUND(IF('Indicator Data'!AS43&gt;I$140,0,IF('Indicator Data'!AS43&lt;I$139,10,(I$140-'Indicator Data'!AS43)/(I$140-I$139)*10)),1))</f>
        <v>6.8</v>
      </c>
      <c r="J41" s="3">
        <f t="shared" si="2"/>
        <v>6.8</v>
      </c>
      <c r="K41" s="5">
        <f t="shared" si="3"/>
        <v>6.8</v>
      </c>
      <c r="L41" s="2">
        <f>IF('Indicator Data'!AV43="No data","x",ROUND(IF('Indicator Data'!AV43^2&gt;L$140,0,IF('Indicator Data'!AV43^2&lt;L$139,10,(L$140-'Indicator Data'!AV43^2)/(L$140-L$139)*10)),1))</f>
        <v>9.8000000000000007</v>
      </c>
      <c r="M41" s="2">
        <f>IF(OR('Indicator Data'!AU43=0,'Indicator Data'!AU43="No data"),"x",ROUND(IF('Indicator Data'!AU43&gt;M$140,0,IF('Indicator Data'!AU43&lt;M$139,10,(M$140-'Indicator Data'!AU43)/(M$140-M$139)*10)),1))</f>
        <v>2.1</v>
      </c>
      <c r="N41" s="2">
        <f>IF('Indicator Data'!AW43="No data","x",ROUND(IF('Indicator Data'!AW43&gt;N$140,0,IF('Indicator Data'!AW43&lt;N$139,10,(N$140-'Indicator Data'!AW43)/(N$140-N$139)*10)),1))</f>
        <v>9</v>
      </c>
      <c r="O41" s="2">
        <f>IF('Indicator Data'!AX43="No data","x",ROUND(IF('Indicator Data'!AX43&gt;O$140,0,IF('Indicator Data'!AX43&lt;O$139,10,(O$140-'Indicator Data'!AX43)/(O$140-O$139)*10)),1))</f>
        <v>3.1</v>
      </c>
      <c r="P41" s="3">
        <f t="shared" si="4"/>
        <v>6</v>
      </c>
      <c r="Q41" s="2">
        <f>IF('Indicator Data'!AY43="No data","x",ROUND(IF('Indicator Data'!AY43&gt;Q$140,0,IF('Indicator Data'!AY43&lt;Q$139,10,(Q$140-'Indicator Data'!AY43)/(Q$140-Q$139)*10)),1))</f>
        <v>8.8000000000000007</v>
      </c>
      <c r="R41" s="2">
        <f>IF('Indicator Data'!AZ43="No data","x",ROUND(IF('Indicator Data'!AZ43&gt;R$140,0,IF('Indicator Data'!AZ43&lt;R$139,10,(R$140-'Indicator Data'!AZ43)/(R$140-R$139)*10)),1))</f>
        <v>7.7</v>
      </c>
      <c r="S41" s="3">
        <f t="shared" si="5"/>
        <v>8.3000000000000007</v>
      </c>
      <c r="T41" s="2">
        <f>IF('Indicator Data'!X43="No data","x",ROUND(IF('Indicator Data'!X43&gt;T$140,0,IF('Indicator Data'!X43&lt;T$139,10,(T$140-'Indicator Data'!X43)/(T$140-T$139)*10)),1))</f>
        <v>9.8000000000000007</v>
      </c>
      <c r="U41" s="2">
        <f>IF('Indicator Data'!Y43="No data","x",ROUND(IF('Indicator Data'!Y43&gt;U$140,0,IF('Indicator Data'!Y43&lt;U$139,10,(U$140-'Indicator Data'!Y43)/(U$140-U$139)*10)),1))</f>
        <v>3</v>
      </c>
      <c r="V41" s="2">
        <f>IF('Indicator Data'!Z43="No data","x",ROUND(IF('Indicator Data'!Z43&gt;V$140,0,IF('Indicator Data'!Z43&lt;V$139,10,(V$140-'Indicator Data'!Z43)/(V$140-V$139)*10)),1))</f>
        <v>10</v>
      </c>
      <c r="W41" s="2">
        <f>IF('Indicator Data'!AE43="No data","x",ROUND(IF('Indicator Data'!AE43&gt;W$140,0,IF('Indicator Data'!AE43&lt;W$139,10,(W$140-'Indicator Data'!AE43)/(W$140-W$139)*10)),1))</f>
        <v>9.8000000000000007</v>
      </c>
      <c r="X41" s="3">
        <f t="shared" si="6"/>
        <v>8.1999999999999993</v>
      </c>
      <c r="Y41" s="5">
        <f t="shared" si="7"/>
        <v>7.5</v>
      </c>
      <c r="Z41" s="80"/>
    </row>
    <row r="42" spans="1:26" s="11" customFormat="1" x14ac:dyDescent="0.25">
      <c r="A42" s="11" t="s">
        <v>357</v>
      </c>
      <c r="B42" s="28" t="s">
        <v>8</v>
      </c>
      <c r="C42" s="28" t="s">
        <v>485</v>
      </c>
      <c r="D42" s="2">
        <f>IF('Indicator Data'!AR44="No data","x",ROUND(IF('Indicator Data'!AR44&gt;D$140,0,IF('Indicator Data'!AR44&lt;D$139,10,(D$140-'Indicator Data'!AR44)/(D$140-D$139)*10)),1))</f>
        <v>4.9000000000000004</v>
      </c>
      <c r="E42" s="122">
        <f>('Indicator Data'!BE44+'Indicator Data'!BF44+'Indicator Data'!BG44)/'Indicator Data'!BD44*1000000</f>
        <v>0.14678989845474613</v>
      </c>
      <c r="F42" s="2">
        <f t="shared" si="0"/>
        <v>8.5</v>
      </c>
      <c r="G42" s="3">
        <f t="shared" si="1"/>
        <v>6.7</v>
      </c>
      <c r="H42" s="2">
        <f>IF('Indicator Data'!AT44="No data","x",ROUND(IF('Indicator Data'!AT44&gt;H$140,0,IF('Indicator Data'!AT44&lt;H$139,10,(H$140-'Indicator Data'!AT44)/(H$140-H$139)*10)),1))</f>
        <v>6.8</v>
      </c>
      <c r="I42" s="2">
        <f>IF('Indicator Data'!AS44="No data","x",ROUND(IF('Indicator Data'!AS44&gt;I$140,0,IF('Indicator Data'!AS44&lt;I$139,10,(I$140-'Indicator Data'!AS44)/(I$140-I$139)*10)),1))</f>
        <v>6.8</v>
      </c>
      <c r="J42" s="3">
        <f t="shared" si="2"/>
        <v>6.8</v>
      </c>
      <c r="K42" s="5">
        <f t="shared" si="3"/>
        <v>6.8</v>
      </c>
      <c r="L42" s="2">
        <f>IF('Indicator Data'!AV44="No data","x",ROUND(IF('Indicator Data'!AV44^2&gt;L$140,0,IF('Indicator Data'!AV44^2&lt;L$139,10,(L$140-'Indicator Data'!AV44^2)/(L$140-L$139)*10)),1))</f>
        <v>10</v>
      </c>
      <c r="M42" s="2">
        <f>IF(OR('Indicator Data'!AU44=0,'Indicator Data'!AU44="No data"),"x",ROUND(IF('Indicator Data'!AU44&gt;M$140,0,IF('Indicator Data'!AU44&lt;M$139,10,(M$140-'Indicator Data'!AU44)/(M$140-M$139)*10)),1))</f>
        <v>8.1</v>
      </c>
      <c r="N42" s="2">
        <f>IF('Indicator Data'!AW44="No data","x",ROUND(IF('Indicator Data'!AW44&gt;N$140,0,IF('Indicator Data'!AW44&lt;N$139,10,(N$140-'Indicator Data'!AW44)/(N$140-N$139)*10)),1))</f>
        <v>9</v>
      </c>
      <c r="O42" s="2">
        <f>IF('Indicator Data'!AX44="No data","x",ROUND(IF('Indicator Data'!AX44&gt;O$140,0,IF('Indicator Data'!AX44&lt;O$139,10,(O$140-'Indicator Data'!AX44)/(O$140-O$139)*10)),1))</f>
        <v>3.1</v>
      </c>
      <c r="P42" s="3">
        <f t="shared" si="4"/>
        <v>7.6</v>
      </c>
      <c r="Q42" s="2">
        <f>IF('Indicator Data'!AY44="No data","x",ROUND(IF('Indicator Data'!AY44&gt;Q$140,0,IF('Indicator Data'!AY44&lt;Q$139,10,(Q$140-'Indicator Data'!AY44)/(Q$140-Q$139)*10)),1))</f>
        <v>5.2</v>
      </c>
      <c r="R42" s="2">
        <f>IF('Indicator Data'!AZ44="No data","x",ROUND(IF('Indicator Data'!AZ44&gt;R$140,0,IF('Indicator Data'!AZ44&lt;R$139,10,(R$140-'Indicator Data'!AZ44)/(R$140-R$139)*10)),1))</f>
        <v>1.7</v>
      </c>
      <c r="S42" s="3">
        <f t="shared" si="5"/>
        <v>3.5</v>
      </c>
      <c r="T42" s="2">
        <f>IF('Indicator Data'!X44="No data","x",ROUND(IF('Indicator Data'!X44&gt;T$140,0,IF('Indicator Data'!X44&lt;T$139,10,(T$140-'Indicator Data'!X44)/(T$140-T$139)*10)),1))</f>
        <v>9.8000000000000007</v>
      </c>
      <c r="U42" s="2" t="str">
        <f>IF('Indicator Data'!Y44="No data","x",ROUND(IF('Indicator Data'!Y44&gt;U$140,0,IF('Indicator Data'!Y44&lt;U$139,10,(U$140-'Indicator Data'!Y44)/(U$140-U$139)*10)),1))</f>
        <v>x</v>
      </c>
      <c r="V42" s="2">
        <f>IF('Indicator Data'!Z44="No data","x",ROUND(IF('Indicator Data'!Z44&gt;V$140,0,IF('Indicator Data'!Z44&lt;V$139,10,(V$140-'Indicator Data'!Z44)/(V$140-V$139)*10)),1))</f>
        <v>10</v>
      </c>
      <c r="W42" s="2">
        <f>IF('Indicator Data'!AE44="No data","x",ROUND(IF('Indicator Data'!AE44&gt;W$140,0,IF('Indicator Data'!AE44&lt;W$139,10,(W$140-'Indicator Data'!AE44)/(W$140-W$139)*10)),1))</f>
        <v>9.8000000000000007</v>
      </c>
      <c r="X42" s="3">
        <f t="shared" si="6"/>
        <v>9.9</v>
      </c>
      <c r="Y42" s="5">
        <f t="shared" si="7"/>
        <v>7</v>
      </c>
      <c r="Z42" s="80"/>
    </row>
    <row r="43" spans="1:26" s="11" customFormat="1" x14ac:dyDescent="0.25">
      <c r="A43" s="11" t="s">
        <v>367</v>
      </c>
      <c r="B43" s="28" t="s">
        <v>10</v>
      </c>
      <c r="C43" s="28" t="s">
        <v>495</v>
      </c>
      <c r="D43" s="2">
        <f>IF('Indicator Data'!AR45="No data","x",ROUND(IF('Indicator Data'!AR45&gt;D$140,0,IF('Indicator Data'!AR45&lt;D$139,10,(D$140-'Indicator Data'!AR45)/(D$140-D$139)*10)),1))</f>
        <v>4.8</v>
      </c>
      <c r="E43" s="122">
        <f>('Indicator Data'!BE45+'Indicator Data'!BF45+'Indicator Data'!BG45)/'Indicator Data'!BD45*1000000</f>
        <v>0.41177753682331503</v>
      </c>
      <c r="F43" s="2">
        <f t="shared" si="0"/>
        <v>5.9</v>
      </c>
      <c r="G43" s="3">
        <f t="shared" si="1"/>
        <v>5.4</v>
      </c>
      <c r="H43" s="2">
        <f>IF('Indicator Data'!AT45="No data","x",ROUND(IF('Indicator Data'!AT45&gt;H$140,0,IF('Indicator Data'!AT45&lt;H$139,10,(H$140-'Indicator Data'!AT45)/(H$140-H$139)*10)),1))</f>
        <v>7.3</v>
      </c>
      <c r="I43" s="2">
        <f>IF('Indicator Data'!AS45="No data","x",ROUND(IF('Indicator Data'!AS45&gt;I$140,0,IF('Indicator Data'!AS45&lt;I$139,10,(I$140-'Indicator Data'!AS45)/(I$140-I$139)*10)),1))</f>
        <v>7.1</v>
      </c>
      <c r="J43" s="3">
        <f t="shared" si="2"/>
        <v>7.2</v>
      </c>
      <c r="K43" s="5">
        <f t="shared" si="3"/>
        <v>6.3</v>
      </c>
      <c r="L43" s="2">
        <f>IF('Indicator Data'!AV45="No data","x",ROUND(IF('Indicator Data'!AV45^2&gt;L$140,0,IF('Indicator Data'!AV45^2&lt;L$139,10,(L$140-'Indicator Data'!AV45^2)/(L$140-L$139)*10)),1))</f>
        <v>3.9</v>
      </c>
      <c r="M43" s="2">
        <f>IF(OR('Indicator Data'!AU45=0,'Indicator Data'!AU45="No data"),"x",ROUND(IF('Indicator Data'!AU45&gt;M$140,0,IF('Indicator Data'!AU45&lt;M$139,10,(M$140-'Indicator Data'!AU45)/(M$140-M$139)*10)),1))</f>
        <v>4.8</v>
      </c>
      <c r="N43" s="2">
        <f>IF('Indicator Data'!AW45="No data","x",ROUND(IF('Indicator Data'!AW45&gt;N$140,0,IF('Indicator Data'!AW45&lt;N$139,10,(N$140-'Indicator Data'!AW45)/(N$140-N$139)*10)),1))</f>
        <v>8.5</v>
      </c>
      <c r="O43" s="2">
        <f>IF('Indicator Data'!AX45="No data","x",ROUND(IF('Indicator Data'!AX45&gt;O$140,0,IF('Indicator Data'!AX45&lt;O$139,10,(O$140-'Indicator Data'!AX45)/(O$140-O$139)*10)),1))</f>
        <v>5.7</v>
      </c>
      <c r="P43" s="3">
        <f t="shared" si="4"/>
        <v>5.7</v>
      </c>
      <c r="Q43" s="2">
        <f>IF('Indicator Data'!AY45="No data","x",ROUND(IF('Indicator Data'!AY45&gt;Q$140,0,IF('Indicator Data'!AY45&lt;Q$139,10,(Q$140-'Indicator Data'!AY45)/(Q$140-Q$139)*10)),1))</f>
        <v>6.7</v>
      </c>
      <c r="R43" s="2">
        <f>IF('Indicator Data'!AZ45="No data","x",ROUND(IF('Indicator Data'!AZ45&gt;R$140,0,IF('Indicator Data'!AZ45&lt;R$139,10,(R$140-'Indicator Data'!AZ45)/(R$140-R$139)*10)),1))</f>
        <v>6.7</v>
      </c>
      <c r="S43" s="3">
        <f t="shared" si="5"/>
        <v>6.7</v>
      </c>
      <c r="T43" s="2">
        <f>IF('Indicator Data'!X45="No data","x",ROUND(IF('Indicator Data'!X45&gt;T$140,0,IF('Indicator Data'!X45&lt;T$139,10,(T$140-'Indicator Data'!X45)/(T$140-T$139)*10)),1))</f>
        <v>9.6999999999999993</v>
      </c>
      <c r="U43" s="2">
        <f>IF('Indicator Data'!Y45="No data","x",ROUND(IF('Indicator Data'!Y45&gt;U$140,0,IF('Indicator Data'!Y45&lt;U$139,10,(U$140-'Indicator Data'!Y45)/(U$140-U$139)*10)),1))</f>
        <v>2.2999999999999998</v>
      </c>
      <c r="V43" s="2">
        <f>IF('Indicator Data'!Z45="No data","x",ROUND(IF('Indicator Data'!Z45&gt;V$140,0,IF('Indicator Data'!Z45&lt;V$139,10,(V$140-'Indicator Data'!Z45)/(V$140-V$139)*10)),1))</f>
        <v>6.2</v>
      </c>
      <c r="W43" s="2">
        <f>IF('Indicator Data'!AE45="No data","x",ROUND(IF('Indicator Data'!AE45&gt;W$140,0,IF('Indicator Data'!AE45&lt;W$139,10,(W$140-'Indicator Data'!AE45)/(W$140-W$139)*10)),1))</f>
        <v>9.6999999999999993</v>
      </c>
      <c r="X43" s="3">
        <f t="shared" si="6"/>
        <v>7</v>
      </c>
      <c r="Y43" s="5">
        <f t="shared" si="7"/>
        <v>6.5</v>
      </c>
      <c r="Z43" s="80"/>
    </row>
    <row r="44" spans="1:26" s="11" customFormat="1" x14ac:dyDescent="0.25">
      <c r="A44" s="11" t="s">
        <v>363</v>
      </c>
      <c r="B44" s="28" t="s">
        <v>10</v>
      </c>
      <c r="C44" s="28" t="s">
        <v>491</v>
      </c>
      <c r="D44" s="2">
        <f>IF('Indicator Data'!AR46="No data","x",ROUND(IF('Indicator Data'!AR46&gt;D$140,0,IF('Indicator Data'!AR46&lt;D$139,10,(D$140-'Indicator Data'!AR46)/(D$140-D$139)*10)),1))</f>
        <v>4.8</v>
      </c>
      <c r="E44" s="122">
        <f>('Indicator Data'!BE46+'Indicator Data'!BF46+'Indicator Data'!BG46)/'Indicator Data'!BD46*1000000</f>
        <v>0.41177753682331503</v>
      </c>
      <c r="F44" s="2">
        <f t="shared" si="0"/>
        <v>5.9</v>
      </c>
      <c r="G44" s="3">
        <f t="shared" si="1"/>
        <v>5.4</v>
      </c>
      <c r="H44" s="2">
        <f>IF('Indicator Data'!AT46="No data","x",ROUND(IF('Indicator Data'!AT46&gt;H$140,0,IF('Indicator Data'!AT46&lt;H$139,10,(H$140-'Indicator Data'!AT46)/(H$140-H$139)*10)),1))</f>
        <v>7.3</v>
      </c>
      <c r="I44" s="2">
        <f>IF('Indicator Data'!AS46="No data","x",ROUND(IF('Indicator Data'!AS46&gt;I$140,0,IF('Indicator Data'!AS46&lt;I$139,10,(I$140-'Indicator Data'!AS46)/(I$140-I$139)*10)),1))</f>
        <v>7.1</v>
      </c>
      <c r="J44" s="3">
        <f t="shared" si="2"/>
        <v>7.2</v>
      </c>
      <c r="K44" s="5">
        <f t="shared" si="3"/>
        <v>6.3</v>
      </c>
      <c r="L44" s="2">
        <f>IF('Indicator Data'!AV46="No data","x",ROUND(IF('Indicator Data'!AV46^2&gt;L$140,0,IF('Indicator Data'!AV46^2&lt;L$139,10,(L$140-'Indicator Data'!AV46^2)/(L$140-L$139)*10)),1))</f>
        <v>6.4</v>
      </c>
      <c r="M44" s="2">
        <f>IF(OR('Indicator Data'!AU46=0,'Indicator Data'!AU46="No data"),"x",ROUND(IF('Indicator Data'!AU46&gt;M$140,0,IF('Indicator Data'!AU46&lt;M$139,10,(M$140-'Indicator Data'!AU46)/(M$140-M$139)*10)),1))</f>
        <v>8.3000000000000007</v>
      </c>
      <c r="N44" s="2">
        <f>IF('Indicator Data'!AW46="No data","x",ROUND(IF('Indicator Data'!AW46&gt;N$140,0,IF('Indicator Data'!AW46&lt;N$139,10,(N$140-'Indicator Data'!AW46)/(N$140-N$139)*10)),1))</f>
        <v>8.5</v>
      </c>
      <c r="O44" s="2">
        <f>IF('Indicator Data'!AX46="No data","x",ROUND(IF('Indicator Data'!AX46&gt;O$140,0,IF('Indicator Data'!AX46&lt;O$139,10,(O$140-'Indicator Data'!AX46)/(O$140-O$139)*10)),1))</f>
        <v>5.7</v>
      </c>
      <c r="P44" s="3">
        <f t="shared" si="4"/>
        <v>7.2</v>
      </c>
      <c r="Q44" s="2">
        <f>IF('Indicator Data'!AY46="No data","x",ROUND(IF('Indicator Data'!AY46&gt;Q$140,0,IF('Indicator Data'!AY46&lt;Q$139,10,(Q$140-'Indicator Data'!AY46)/(Q$140-Q$139)*10)),1))</f>
        <v>6.7</v>
      </c>
      <c r="R44" s="2">
        <f>IF('Indicator Data'!AZ46="No data","x",ROUND(IF('Indicator Data'!AZ46&gt;R$140,0,IF('Indicator Data'!AZ46&lt;R$139,10,(R$140-'Indicator Data'!AZ46)/(R$140-R$139)*10)),1))</f>
        <v>6.7</v>
      </c>
      <c r="S44" s="3">
        <f t="shared" si="5"/>
        <v>6.7</v>
      </c>
      <c r="T44" s="2">
        <f>IF('Indicator Data'!X46="No data","x",ROUND(IF('Indicator Data'!X46&gt;T$140,0,IF('Indicator Data'!X46&lt;T$139,10,(T$140-'Indicator Data'!X46)/(T$140-T$139)*10)),1))</f>
        <v>9.6999999999999993</v>
      </c>
      <c r="U44" s="2">
        <f>IF('Indicator Data'!Y46="No data","x",ROUND(IF('Indicator Data'!Y46&gt;U$140,0,IF('Indicator Data'!Y46&lt;U$139,10,(U$140-'Indicator Data'!Y46)/(U$140-U$139)*10)),1))</f>
        <v>1.7</v>
      </c>
      <c r="V44" s="2">
        <f>IF('Indicator Data'!Z46="No data","x",ROUND(IF('Indicator Data'!Z46&gt;V$140,0,IF('Indicator Data'!Z46&lt;V$139,10,(V$140-'Indicator Data'!Z46)/(V$140-V$139)*10)),1))</f>
        <v>5.9</v>
      </c>
      <c r="W44" s="2">
        <f>IF('Indicator Data'!AE46="No data","x",ROUND(IF('Indicator Data'!AE46&gt;W$140,0,IF('Indicator Data'!AE46&lt;W$139,10,(W$140-'Indicator Data'!AE46)/(W$140-W$139)*10)),1))</f>
        <v>9.6999999999999993</v>
      </c>
      <c r="X44" s="3">
        <f t="shared" si="6"/>
        <v>6.8</v>
      </c>
      <c r="Y44" s="5">
        <f t="shared" si="7"/>
        <v>6.9</v>
      </c>
      <c r="Z44" s="80"/>
    </row>
    <row r="45" spans="1:26" s="11" customFormat="1" x14ac:dyDescent="0.25">
      <c r="A45" s="11" t="s">
        <v>365</v>
      </c>
      <c r="B45" s="28" t="s">
        <v>10</v>
      </c>
      <c r="C45" s="28" t="s">
        <v>493</v>
      </c>
      <c r="D45" s="2">
        <f>IF('Indicator Data'!AR47="No data","x",ROUND(IF('Indicator Data'!AR47&gt;D$140,0,IF('Indicator Data'!AR47&lt;D$139,10,(D$140-'Indicator Data'!AR47)/(D$140-D$139)*10)),1))</f>
        <v>4.8</v>
      </c>
      <c r="E45" s="122">
        <f>('Indicator Data'!BE47+'Indicator Data'!BF47+'Indicator Data'!BG47)/'Indicator Data'!BD47*1000000</f>
        <v>0.41177753682331503</v>
      </c>
      <c r="F45" s="2">
        <f t="shared" si="0"/>
        <v>5.9</v>
      </c>
      <c r="G45" s="3">
        <f t="shared" si="1"/>
        <v>5.4</v>
      </c>
      <c r="H45" s="2">
        <f>IF('Indicator Data'!AT47="No data","x",ROUND(IF('Indicator Data'!AT47&gt;H$140,0,IF('Indicator Data'!AT47&lt;H$139,10,(H$140-'Indicator Data'!AT47)/(H$140-H$139)*10)),1))</f>
        <v>7.3</v>
      </c>
      <c r="I45" s="2">
        <f>IF('Indicator Data'!AS47="No data","x",ROUND(IF('Indicator Data'!AS47&gt;I$140,0,IF('Indicator Data'!AS47&lt;I$139,10,(I$140-'Indicator Data'!AS47)/(I$140-I$139)*10)),1))</f>
        <v>7.1</v>
      </c>
      <c r="J45" s="3">
        <f t="shared" si="2"/>
        <v>7.2</v>
      </c>
      <c r="K45" s="5">
        <f t="shared" si="3"/>
        <v>6.3</v>
      </c>
      <c r="L45" s="2">
        <f>IF('Indicator Data'!AV47="No data","x",ROUND(IF('Indicator Data'!AV47^2&gt;L$140,0,IF('Indicator Data'!AV47^2&lt;L$139,10,(L$140-'Indicator Data'!AV47^2)/(L$140-L$139)*10)),1))</f>
        <v>6.7</v>
      </c>
      <c r="M45" s="2">
        <f>IF(OR('Indicator Data'!AU47=0,'Indicator Data'!AU47="No data"),"x",ROUND(IF('Indicator Data'!AU47&gt;M$140,0,IF('Indicator Data'!AU47&lt;M$139,10,(M$140-'Indicator Data'!AU47)/(M$140-M$139)*10)),1))</f>
        <v>8.8000000000000007</v>
      </c>
      <c r="N45" s="2">
        <f>IF('Indicator Data'!AW47="No data","x",ROUND(IF('Indicator Data'!AW47&gt;N$140,0,IF('Indicator Data'!AW47&lt;N$139,10,(N$140-'Indicator Data'!AW47)/(N$140-N$139)*10)),1))</f>
        <v>8.5</v>
      </c>
      <c r="O45" s="2">
        <f>IF('Indicator Data'!AX47="No data","x",ROUND(IF('Indicator Data'!AX47&gt;O$140,0,IF('Indicator Data'!AX47&lt;O$139,10,(O$140-'Indicator Data'!AX47)/(O$140-O$139)*10)),1))</f>
        <v>5.7</v>
      </c>
      <c r="P45" s="3">
        <f t="shared" si="4"/>
        <v>7.4</v>
      </c>
      <c r="Q45" s="2">
        <f>IF('Indicator Data'!AY47="No data","x",ROUND(IF('Indicator Data'!AY47&gt;Q$140,0,IF('Indicator Data'!AY47&lt;Q$139,10,(Q$140-'Indicator Data'!AY47)/(Q$140-Q$139)*10)),1))</f>
        <v>6.7</v>
      </c>
      <c r="R45" s="2">
        <f>IF('Indicator Data'!AZ47="No data","x",ROUND(IF('Indicator Data'!AZ47&gt;R$140,0,IF('Indicator Data'!AZ47&lt;R$139,10,(R$140-'Indicator Data'!AZ47)/(R$140-R$139)*10)),1))</f>
        <v>5</v>
      </c>
      <c r="S45" s="3">
        <f t="shared" si="5"/>
        <v>5.9</v>
      </c>
      <c r="T45" s="2">
        <f>IF('Indicator Data'!X47="No data","x",ROUND(IF('Indicator Data'!X47&gt;T$140,0,IF('Indicator Data'!X47&lt;T$139,10,(T$140-'Indicator Data'!X47)/(T$140-T$139)*10)),1))</f>
        <v>9.6999999999999993</v>
      </c>
      <c r="U45" s="2">
        <f>IF('Indicator Data'!Y47="No data","x",ROUND(IF('Indicator Data'!Y47&gt;U$140,0,IF('Indicator Data'!Y47&lt;U$139,10,(U$140-'Indicator Data'!Y47)/(U$140-U$139)*10)),1))</f>
        <v>0.4</v>
      </c>
      <c r="V45" s="2">
        <f>IF('Indicator Data'!Z47="No data","x",ROUND(IF('Indicator Data'!Z47&gt;V$140,0,IF('Indicator Data'!Z47&lt;V$139,10,(V$140-'Indicator Data'!Z47)/(V$140-V$139)*10)),1))</f>
        <v>6.7</v>
      </c>
      <c r="W45" s="2">
        <f>IF('Indicator Data'!AE47="No data","x",ROUND(IF('Indicator Data'!AE47&gt;W$140,0,IF('Indicator Data'!AE47&lt;W$139,10,(W$140-'Indicator Data'!AE47)/(W$140-W$139)*10)),1))</f>
        <v>9.6999999999999993</v>
      </c>
      <c r="X45" s="3">
        <f t="shared" si="6"/>
        <v>6.6</v>
      </c>
      <c r="Y45" s="5">
        <f t="shared" si="7"/>
        <v>6.6</v>
      </c>
      <c r="Z45" s="80"/>
    </row>
    <row r="46" spans="1:26" s="11" customFormat="1" x14ac:dyDescent="0.25">
      <c r="A46" s="11" t="s">
        <v>368</v>
      </c>
      <c r="B46" s="28" t="s">
        <v>10</v>
      </c>
      <c r="C46" s="28" t="s">
        <v>496</v>
      </c>
      <c r="D46" s="2">
        <f>IF('Indicator Data'!AR48="No data","x",ROUND(IF('Indicator Data'!AR48&gt;D$140,0,IF('Indicator Data'!AR48&lt;D$139,10,(D$140-'Indicator Data'!AR48)/(D$140-D$139)*10)),1))</f>
        <v>4.8</v>
      </c>
      <c r="E46" s="122">
        <f>('Indicator Data'!BE48+'Indicator Data'!BF48+'Indicator Data'!BG48)/'Indicator Data'!BD48*1000000</f>
        <v>0.41177753682331503</v>
      </c>
      <c r="F46" s="2">
        <f t="shared" si="0"/>
        <v>5.9</v>
      </c>
      <c r="G46" s="3">
        <f t="shared" si="1"/>
        <v>5.4</v>
      </c>
      <c r="H46" s="2">
        <f>IF('Indicator Data'!AT48="No data","x",ROUND(IF('Indicator Data'!AT48&gt;H$140,0,IF('Indicator Data'!AT48&lt;H$139,10,(H$140-'Indicator Data'!AT48)/(H$140-H$139)*10)),1))</f>
        <v>7.3</v>
      </c>
      <c r="I46" s="2">
        <f>IF('Indicator Data'!AS48="No data","x",ROUND(IF('Indicator Data'!AS48&gt;I$140,0,IF('Indicator Data'!AS48&lt;I$139,10,(I$140-'Indicator Data'!AS48)/(I$140-I$139)*10)),1))</f>
        <v>7.1</v>
      </c>
      <c r="J46" s="3">
        <f t="shared" si="2"/>
        <v>7.2</v>
      </c>
      <c r="K46" s="5">
        <f t="shared" si="3"/>
        <v>6.3</v>
      </c>
      <c r="L46" s="2">
        <f>IF('Indicator Data'!AV48="No data","x",ROUND(IF('Indicator Data'!AV48^2&gt;L$140,0,IF('Indicator Data'!AV48^2&lt;L$139,10,(L$140-'Indicator Data'!AV48^2)/(L$140-L$139)*10)),1))</f>
        <v>3.7</v>
      </c>
      <c r="M46" s="2">
        <f>IF(OR('Indicator Data'!AU48=0,'Indicator Data'!AU48="No data"),"x",ROUND(IF('Indicator Data'!AU48&gt;M$140,0,IF('Indicator Data'!AU48&lt;M$139,10,(M$140-'Indicator Data'!AU48)/(M$140-M$139)*10)),1))</f>
        <v>0.9</v>
      </c>
      <c r="N46" s="2">
        <f>IF('Indicator Data'!AW48="No data","x",ROUND(IF('Indicator Data'!AW48&gt;N$140,0,IF('Indicator Data'!AW48&lt;N$139,10,(N$140-'Indicator Data'!AW48)/(N$140-N$139)*10)),1))</f>
        <v>8.5</v>
      </c>
      <c r="O46" s="2">
        <f>IF('Indicator Data'!AX48="No data","x",ROUND(IF('Indicator Data'!AX48&gt;O$140,0,IF('Indicator Data'!AX48&lt;O$139,10,(O$140-'Indicator Data'!AX48)/(O$140-O$139)*10)),1))</f>
        <v>5.7</v>
      </c>
      <c r="P46" s="3">
        <f t="shared" si="4"/>
        <v>4.7</v>
      </c>
      <c r="Q46" s="2">
        <f>IF('Indicator Data'!AY48="No data","x",ROUND(IF('Indicator Data'!AY48&gt;Q$140,0,IF('Indicator Data'!AY48&lt;Q$139,10,(Q$140-'Indicator Data'!AY48)/(Q$140-Q$139)*10)),1))</f>
        <v>6.7</v>
      </c>
      <c r="R46" s="2">
        <f>IF('Indicator Data'!AZ48="No data","x",ROUND(IF('Indicator Data'!AZ48&gt;R$140,0,IF('Indicator Data'!AZ48&lt;R$139,10,(R$140-'Indicator Data'!AZ48)/(R$140-R$139)*10)),1))</f>
        <v>1</v>
      </c>
      <c r="S46" s="3">
        <f t="shared" si="5"/>
        <v>3.9</v>
      </c>
      <c r="T46" s="2">
        <f>IF('Indicator Data'!X48="No data","x",ROUND(IF('Indicator Data'!X48&gt;T$140,0,IF('Indicator Data'!X48&lt;T$139,10,(T$140-'Indicator Data'!X48)/(T$140-T$139)*10)),1))</f>
        <v>9.6999999999999993</v>
      </c>
      <c r="U46" s="2">
        <f>IF('Indicator Data'!Y48="No data","x",ROUND(IF('Indicator Data'!Y48&gt;U$140,0,IF('Indicator Data'!Y48&lt;U$139,10,(U$140-'Indicator Data'!Y48)/(U$140-U$139)*10)),1))</f>
        <v>2.1</v>
      </c>
      <c r="V46" s="2">
        <f>IF('Indicator Data'!Z48="No data","x",ROUND(IF('Indicator Data'!Z48&gt;V$140,0,IF('Indicator Data'!Z48&lt;V$139,10,(V$140-'Indicator Data'!Z48)/(V$140-V$139)*10)),1))</f>
        <v>6.9</v>
      </c>
      <c r="W46" s="2">
        <f>IF('Indicator Data'!AE48="No data","x",ROUND(IF('Indicator Data'!AE48&gt;W$140,0,IF('Indicator Data'!AE48&lt;W$139,10,(W$140-'Indicator Data'!AE48)/(W$140-W$139)*10)),1))</f>
        <v>9.6999999999999993</v>
      </c>
      <c r="X46" s="3">
        <f t="shared" si="6"/>
        <v>7.1</v>
      </c>
      <c r="Y46" s="5">
        <f t="shared" si="7"/>
        <v>5.2</v>
      </c>
      <c r="Z46" s="80"/>
    </row>
    <row r="47" spans="1:26" s="11" customFormat="1" x14ac:dyDescent="0.25">
      <c r="A47" s="11" t="s">
        <v>364</v>
      </c>
      <c r="B47" s="28" t="s">
        <v>10</v>
      </c>
      <c r="C47" s="28" t="s">
        <v>492</v>
      </c>
      <c r="D47" s="2">
        <f>IF('Indicator Data'!AR49="No data","x",ROUND(IF('Indicator Data'!AR49&gt;D$140,0,IF('Indicator Data'!AR49&lt;D$139,10,(D$140-'Indicator Data'!AR49)/(D$140-D$139)*10)),1))</f>
        <v>4.8</v>
      </c>
      <c r="E47" s="122">
        <f>('Indicator Data'!BE49+'Indicator Data'!BF49+'Indicator Data'!BG49)/'Indicator Data'!BD49*1000000</f>
        <v>0.41177753682331503</v>
      </c>
      <c r="F47" s="2">
        <f t="shared" si="0"/>
        <v>5.9</v>
      </c>
      <c r="G47" s="3">
        <f t="shared" si="1"/>
        <v>5.4</v>
      </c>
      <c r="H47" s="2">
        <f>IF('Indicator Data'!AT49="No data","x",ROUND(IF('Indicator Data'!AT49&gt;H$140,0,IF('Indicator Data'!AT49&lt;H$139,10,(H$140-'Indicator Data'!AT49)/(H$140-H$139)*10)),1))</f>
        <v>7.3</v>
      </c>
      <c r="I47" s="2">
        <f>IF('Indicator Data'!AS49="No data","x",ROUND(IF('Indicator Data'!AS49&gt;I$140,0,IF('Indicator Data'!AS49&lt;I$139,10,(I$140-'Indicator Data'!AS49)/(I$140-I$139)*10)),1))</f>
        <v>7.1</v>
      </c>
      <c r="J47" s="3">
        <f t="shared" si="2"/>
        <v>7.2</v>
      </c>
      <c r="K47" s="5">
        <f t="shared" si="3"/>
        <v>6.3</v>
      </c>
      <c r="L47" s="2">
        <f>IF('Indicator Data'!AV49="No data","x",ROUND(IF('Indicator Data'!AV49^2&gt;L$140,0,IF('Indicator Data'!AV49^2&lt;L$139,10,(L$140-'Indicator Data'!AV49^2)/(L$140-L$139)*10)),1))</f>
        <v>8.8000000000000007</v>
      </c>
      <c r="M47" s="2">
        <f>IF(OR('Indicator Data'!AU49=0,'Indicator Data'!AU49="No data"),"x",ROUND(IF('Indicator Data'!AU49&gt;M$140,0,IF('Indicator Data'!AU49&lt;M$139,10,(M$140-'Indicator Data'!AU49)/(M$140-M$139)*10)),1))</f>
        <v>8.9</v>
      </c>
      <c r="N47" s="2">
        <f>IF('Indicator Data'!AW49="No data","x",ROUND(IF('Indicator Data'!AW49&gt;N$140,0,IF('Indicator Data'!AW49&lt;N$139,10,(N$140-'Indicator Data'!AW49)/(N$140-N$139)*10)),1))</f>
        <v>8.5</v>
      </c>
      <c r="O47" s="2">
        <f>IF('Indicator Data'!AX49="No data","x",ROUND(IF('Indicator Data'!AX49&gt;O$140,0,IF('Indicator Data'!AX49&lt;O$139,10,(O$140-'Indicator Data'!AX49)/(O$140-O$139)*10)),1))</f>
        <v>5.7</v>
      </c>
      <c r="P47" s="3">
        <f t="shared" si="4"/>
        <v>8</v>
      </c>
      <c r="Q47" s="2">
        <f>IF('Indicator Data'!AY49="No data","x",ROUND(IF('Indicator Data'!AY49&gt;Q$140,0,IF('Indicator Data'!AY49&lt;Q$139,10,(Q$140-'Indicator Data'!AY49)/(Q$140-Q$139)*10)),1))</f>
        <v>6.7</v>
      </c>
      <c r="R47" s="2">
        <f>IF('Indicator Data'!AZ49="No data","x",ROUND(IF('Indicator Data'!AZ49&gt;R$140,0,IF('Indicator Data'!AZ49&lt;R$139,10,(R$140-'Indicator Data'!AZ49)/(R$140-R$139)*10)),1))</f>
        <v>7.1</v>
      </c>
      <c r="S47" s="3">
        <f t="shared" si="5"/>
        <v>6.9</v>
      </c>
      <c r="T47" s="2">
        <f>IF('Indicator Data'!X49="No data","x",ROUND(IF('Indicator Data'!X49&gt;T$140,0,IF('Indicator Data'!X49&lt;T$139,10,(T$140-'Indicator Data'!X49)/(T$140-T$139)*10)),1))</f>
        <v>9.6999999999999993</v>
      </c>
      <c r="U47" s="2">
        <f>IF('Indicator Data'!Y49="No data","x",ROUND(IF('Indicator Data'!Y49&gt;U$140,0,IF('Indicator Data'!Y49&lt;U$139,10,(U$140-'Indicator Data'!Y49)/(U$140-U$139)*10)),1))</f>
        <v>3.1</v>
      </c>
      <c r="V47" s="2">
        <f>IF('Indicator Data'!Z49="No data","x",ROUND(IF('Indicator Data'!Z49&gt;V$140,0,IF('Indicator Data'!Z49&lt;V$139,10,(V$140-'Indicator Data'!Z49)/(V$140-V$139)*10)),1))</f>
        <v>2.8</v>
      </c>
      <c r="W47" s="2">
        <f>IF('Indicator Data'!AE49="No data","x",ROUND(IF('Indicator Data'!AE49&gt;W$140,0,IF('Indicator Data'!AE49&lt;W$139,10,(W$140-'Indicator Data'!AE49)/(W$140-W$139)*10)),1))</f>
        <v>9.6999999999999993</v>
      </c>
      <c r="X47" s="3">
        <f t="shared" si="6"/>
        <v>6.3</v>
      </c>
      <c r="Y47" s="5">
        <f t="shared" si="7"/>
        <v>7.1</v>
      </c>
      <c r="Z47" s="80"/>
    </row>
    <row r="48" spans="1:26" s="11" customFormat="1" x14ac:dyDescent="0.25">
      <c r="A48" s="11" t="s">
        <v>370</v>
      </c>
      <c r="B48" s="28" t="s">
        <v>10</v>
      </c>
      <c r="C48" s="28" t="s">
        <v>498</v>
      </c>
      <c r="D48" s="2">
        <f>IF('Indicator Data'!AR50="No data","x",ROUND(IF('Indicator Data'!AR50&gt;D$140,0,IF('Indicator Data'!AR50&lt;D$139,10,(D$140-'Indicator Data'!AR50)/(D$140-D$139)*10)),1))</f>
        <v>4.8</v>
      </c>
      <c r="E48" s="122">
        <f>('Indicator Data'!BE50+'Indicator Data'!BF50+'Indicator Data'!BG50)/'Indicator Data'!BD50*1000000</f>
        <v>0.41177753682331503</v>
      </c>
      <c r="F48" s="2">
        <f t="shared" si="0"/>
        <v>5.9</v>
      </c>
      <c r="G48" s="3">
        <f t="shared" si="1"/>
        <v>5.4</v>
      </c>
      <c r="H48" s="2">
        <f>IF('Indicator Data'!AT50="No data","x",ROUND(IF('Indicator Data'!AT50&gt;H$140,0,IF('Indicator Data'!AT50&lt;H$139,10,(H$140-'Indicator Data'!AT50)/(H$140-H$139)*10)),1))</f>
        <v>7.3</v>
      </c>
      <c r="I48" s="2">
        <f>IF('Indicator Data'!AS50="No data","x",ROUND(IF('Indicator Data'!AS50&gt;I$140,0,IF('Indicator Data'!AS50&lt;I$139,10,(I$140-'Indicator Data'!AS50)/(I$140-I$139)*10)),1))</f>
        <v>7.1</v>
      </c>
      <c r="J48" s="3">
        <f t="shared" si="2"/>
        <v>7.2</v>
      </c>
      <c r="K48" s="5">
        <f t="shared" si="3"/>
        <v>6.3</v>
      </c>
      <c r="L48" s="2">
        <f>IF('Indicator Data'!AV50="No data","x",ROUND(IF('Indicator Data'!AV50^2&gt;L$140,0,IF('Indicator Data'!AV50^2&lt;L$139,10,(L$140-'Indicator Data'!AV50^2)/(L$140-L$139)*10)),1))</f>
        <v>9.1</v>
      </c>
      <c r="M48" s="2">
        <f>IF(OR('Indicator Data'!AU50=0,'Indicator Data'!AU50="No data"),"x",ROUND(IF('Indicator Data'!AU50&gt;M$140,0,IF('Indicator Data'!AU50&lt;M$139,10,(M$140-'Indicator Data'!AU50)/(M$140-M$139)*10)),1))</f>
        <v>9</v>
      </c>
      <c r="N48" s="2">
        <f>IF('Indicator Data'!AW50="No data","x",ROUND(IF('Indicator Data'!AW50&gt;N$140,0,IF('Indicator Data'!AW50&lt;N$139,10,(N$140-'Indicator Data'!AW50)/(N$140-N$139)*10)),1))</f>
        <v>8.5</v>
      </c>
      <c r="O48" s="2">
        <f>IF('Indicator Data'!AX50="No data","x",ROUND(IF('Indicator Data'!AX50&gt;O$140,0,IF('Indicator Data'!AX50&lt;O$139,10,(O$140-'Indicator Data'!AX50)/(O$140-O$139)*10)),1))</f>
        <v>5.7</v>
      </c>
      <c r="P48" s="3">
        <f t="shared" si="4"/>
        <v>8.1</v>
      </c>
      <c r="Q48" s="2">
        <f>IF('Indicator Data'!AY50="No data","x",ROUND(IF('Indicator Data'!AY50&gt;Q$140,0,IF('Indicator Data'!AY50&lt;Q$139,10,(Q$140-'Indicator Data'!AY50)/(Q$140-Q$139)*10)),1))</f>
        <v>6.7</v>
      </c>
      <c r="R48" s="2">
        <f>IF('Indicator Data'!AZ50="No data","x",ROUND(IF('Indicator Data'!AZ50&gt;R$140,0,IF('Indicator Data'!AZ50&lt;R$139,10,(R$140-'Indicator Data'!AZ50)/(R$140-R$139)*10)),1))</f>
        <v>5.3</v>
      </c>
      <c r="S48" s="3">
        <f t="shared" si="5"/>
        <v>6</v>
      </c>
      <c r="T48" s="2">
        <f>IF('Indicator Data'!X50="No data","x",ROUND(IF('Indicator Data'!X50&gt;T$140,0,IF('Indicator Data'!X50&lt;T$139,10,(T$140-'Indicator Data'!X50)/(T$140-T$139)*10)),1))</f>
        <v>9.6999999999999993</v>
      </c>
      <c r="U48" s="2">
        <f>IF('Indicator Data'!Y50="No data","x",ROUND(IF('Indicator Data'!Y50&gt;U$140,0,IF('Indicator Data'!Y50&lt;U$139,10,(U$140-'Indicator Data'!Y50)/(U$140-U$139)*10)),1))</f>
        <v>3.2</v>
      </c>
      <c r="V48" s="2">
        <f>IF('Indicator Data'!Z50="No data","x",ROUND(IF('Indicator Data'!Z50&gt;V$140,0,IF('Indicator Data'!Z50&lt;V$139,10,(V$140-'Indicator Data'!Z50)/(V$140-V$139)*10)),1))</f>
        <v>6.9</v>
      </c>
      <c r="W48" s="2">
        <f>IF('Indicator Data'!AE50="No data","x",ROUND(IF('Indicator Data'!AE50&gt;W$140,0,IF('Indicator Data'!AE50&lt;W$139,10,(W$140-'Indicator Data'!AE50)/(W$140-W$139)*10)),1))</f>
        <v>9.6999999999999993</v>
      </c>
      <c r="X48" s="3">
        <f t="shared" si="6"/>
        <v>7.4</v>
      </c>
      <c r="Y48" s="5">
        <f t="shared" si="7"/>
        <v>7.2</v>
      </c>
      <c r="Z48" s="80"/>
    </row>
    <row r="49" spans="1:26" s="11" customFormat="1" x14ac:dyDescent="0.25">
      <c r="A49" s="11" t="s">
        <v>361</v>
      </c>
      <c r="B49" s="28" t="s">
        <v>10</v>
      </c>
      <c r="C49" s="28" t="s">
        <v>489</v>
      </c>
      <c r="D49" s="2">
        <f>IF('Indicator Data'!AR51="No data","x",ROUND(IF('Indicator Data'!AR51&gt;D$140,0,IF('Indicator Data'!AR51&lt;D$139,10,(D$140-'Indicator Data'!AR51)/(D$140-D$139)*10)),1))</f>
        <v>4.8</v>
      </c>
      <c r="E49" s="122">
        <f>('Indicator Data'!BE51+'Indicator Data'!BF51+'Indicator Data'!BG51)/'Indicator Data'!BD51*1000000</f>
        <v>0.41177753682331503</v>
      </c>
      <c r="F49" s="2">
        <f t="shared" si="0"/>
        <v>5.9</v>
      </c>
      <c r="G49" s="3">
        <f t="shared" si="1"/>
        <v>5.4</v>
      </c>
      <c r="H49" s="2">
        <f>IF('Indicator Data'!AT51="No data","x",ROUND(IF('Indicator Data'!AT51&gt;H$140,0,IF('Indicator Data'!AT51&lt;H$139,10,(H$140-'Indicator Data'!AT51)/(H$140-H$139)*10)),1))</f>
        <v>7.3</v>
      </c>
      <c r="I49" s="2">
        <f>IF('Indicator Data'!AS51="No data","x",ROUND(IF('Indicator Data'!AS51&gt;I$140,0,IF('Indicator Data'!AS51&lt;I$139,10,(I$140-'Indicator Data'!AS51)/(I$140-I$139)*10)),1))</f>
        <v>7.1</v>
      </c>
      <c r="J49" s="3">
        <f t="shared" si="2"/>
        <v>7.2</v>
      </c>
      <c r="K49" s="5">
        <f t="shared" si="3"/>
        <v>6.3</v>
      </c>
      <c r="L49" s="2">
        <f>IF('Indicator Data'!AV51="No data","x",ROUND(IF('Indicator Data'!AV51^2&gt;L$140,0,IF('Indicator Data'!AV51^2&lt;L$139,10,(L$140-'Indicator Data'!AV51^2)/(L$140-L$139)*10)),1))</f>
        <v>6.3</v>
      </c>
      <c r="M49" s="2">
        <f>IF(OR('Indicator Data'!AU51=0,'Indicator Data'!AU51="No data"),"x",ROUND(IF('Indicator Data'!AU51&gt;M$140,0,IF('Indicator Data'!AU51&lt;M$139,10,(M$140-'Indicator Data'!AU51)/(M$140-M$139)*10)),1))</f>
        <v>9</v>
      </c>
      <c r="N49" s="2">
        <f>IF('Indicator Data'!AW51="No data","x",ROUND(IF('Indicator Data'!AW51&gt;N$140,0,IF('Indicator Data'!AW51&lt;N$139,10,(N$140-'Indicator Data'!AW51)/(N$140-N$139)*10)),1))</f>
        <v>8.5</v>
      </c>
      <c r="O49" s="2">
        <f>IF('Indicator Data'!AX51="No data","x",ROUND(IF('Indicator Data'!AX51&gt;O$140,0,IF('Indicator Data'!AX51&lt;O$139,10,(O$140-'Indicator Data'!AX51)/(O$140-O$139)*10)),1))</f>
        <v>5.7</v>
      </c>
      <c r="P49" s="3">
        <f t="shared" si="4"/>
        <v>7.4</v>
      </c>
      <c r="Q49" s="2">
        <f>IF('Indicator Data'!AY51="No data","x",ROUND(IF('Indicator Data'!AY51&gt;Q$140,0,IF('Indicator Data'!AY51&lt;Q$139,10,(Q$140-'Indicator Data'!AY51)/(Q$140-Q$139)*10)),1))</f>
        <v>6.7</v>
      </c>
      <c r="R49" s="2">
        <f>IF('Indicator Data'!AZ51="No data","x",ROUND(IF('Indicator Data'!AZ51&gt;R$140,0,IF('Indicator Data'!AZ51&lt;R$139,10,(R$140-'Indicator Data'!AZ51)/(R$140-R$139)*10)),1))</f>
        <v>5.9</v>
      </c>
      <c r="S49" s="3">
        <f t="shared" si="5"/>
        <v>6.3</v>
      </c>
      <c r="T49" s="2">
        <f>IF('Indicator Data'!X51="No data","x",ROUND(IF('Indicator Data'!X51&gt;T$140,0,IF('Indicator Data'!X51&lt;T$139,10,(T$140-'Indicator Data'!X51)/(T$140-T$139)*10)),1))</f>
        <v>9.6999999999999993</v>
      </c>
      <c r="U49" s="2">
        <f>IF('Indicator Data'!Y51="No data","x",ROUND(IF('Indicator Data'!Y51&gt;U$140,0,IF('Indicator Data'!Y51&lt;U$139,10,(U$140-'Indicator Data'!Y51)/(U$140-U$139)*10)),1))</f>
        <v>1.7</v>
      </c>
      <c r="V49" s="2">
        <f>IF('Indicator Data'!Z51="No data","x",ROUND(IF('Indicator Data'!Z51&gt;V$140,0,IF('Indicator Data'!Z51&lt;V$139,10,(V$140-'Indicator Data'!Z51)/(V$140-V$139)*10)),1))</f>
        <v>5.0999999999999996</v>
      </c>
      <c r="W49" s="2">
        <f>IF('Indicator Data'!AE51="No data","x",ROUND(IF('Indicator Data'!AE51&gt;W$140,0,IF('Indicator Data'!AE51&lt;W$139,10,(W$140-'Indicator Data'!AE51)/(W$140-W$139)*10)),1))</f>
        <v>9.6999999999999993</v>
      </c>
      <c r="X49" s="3">
        <f t="shared" si="6"/>
        <v>6.6</v>
      </c>
      <c r="Y49" s="5">
        <f t="shared" si="7"/>
        <v>6.8</v>
      </c>
      <c r="Z49" s="80"/>
    </row>
    <row r="50" spans="1:26" s="11" customFormat="1" x14ac:dyDescent="0.25">
      <c r="A50" s="11" t="s">
        <v>362</v>
      </c>
      <c r="B50" s="28" t="s">
        <v>10</v>
      </c>
      <c r="C50" s="28" t="s">
        <v>490</v>
      </c>
      <c r="D50" s="2">
        <f>IF('Indicator Data'!AR52="No data","x",ROUND(IF('Indicator Data'!AR52&gt;D$140,0,IF('Indicator Data'!AR52&lt;D$139,10,(D$140-'Indicator Data'!AR52)/(D$140-D$139)*10)),1))</f>
        <v>4.8</v>
      </c>
      <c r="E50" s="122">
        <f>('Indicator Data'!BE52+'Indicator Data'!BF52+'Indicator Data'!BG52)/'Indicator Data'!BD52*1000000</f>
        <v>0.41177753682331503</v>
      </c>
      <c r="F50" s="2">
        <f t="shared" si="0"/>
        <v>5.9</v>
      </c>
      <c r="G50" s="3">
        <f t="shared" si="1"/>
        <v>5.4</v>
      </c>
      <c r="H50" s="2">
        <f>IF('Indicator Data'!AT52="No data","x",ROUND(IF('Indicator Data'!AT52&gt;H$140,0,IF('Indicator Data'!AT52&lt;H$139,10,(H$140-'Indicator Data'!AT52)/(H$140-H$139)*10)),1))</f>
        <v>7.3</v>
      </c>
      <c r="I50" s="2">
        <f>IF('Indicator Data'!AS52="No data","x",ROUND(IF('Indicator Data'!AS52&gt;I$140,0,IF('Indicator Data'!AS52&lt;I$139,10,(I$140-'Indicator Data'!AS52)/(I$140-I$139)*10)),1))</f>
        <v>7.1</v>
      </c>
      <c r="J50" s="3">
        <f t="shared" si="2"/>
        <v>7.2</v>
      </c>
      <c r="K50" s="5">
        <f t="shared" si="3"/>
        <v>6.3</v>
      </c>
      <c r="L50" s="2">
        <f>IF('Indicator Data'!AV52="No data","x",ROUND(IF('Indicator Data'!AV52^2&gt;L$140,0,IF('Indicator Data'!AV52^2&lt;L$139,10,(L$140-'Indicator Data'!AV52^2)/(L$140-L$139)*10)),1))</f>
        <v>7.9</v>
      </c>
      <c r="M50" s="2">
        <f>IF(OR('Indicator Data'!AU52=0,'Indicator Data'!AU52="No data"),"x",ROUND(IF('Indicator Data'!AU52&gt;M$140,0,IF('Indicator Data'!AU52&lt;M$139,10,(M$140-'Indicator Data'!AU52)/(M$140-M$139)*10)),1))</f>
        <v>8.8000000000000007</v>
      </c>
      <c r="N50" s="2">
        <f>IF('Indicator Data'!AW52="No data","x",ROUND(IF('Indicator Data'!AW52&gt;N$140,0,IF('Indicator Data'!AW52&lt;N$139,10,(N$140-'Indicator Data'!AW52)/(N$140-N$139)*10)),1))</f>
        <v>8.5</v>
      </c>
      <c r="O50" s="2">
        <f>IF('Indicator Data'!AX52="No data","x",ROUND(IF('Indicator Data'!AX52&gt;O$140,0,IF('Indicator Data'!AX52&lt;O$139,10,(O$140-'Indicator Data'!AX52)/(O$140-O$139)*10)),1))</f>
        <v>5.7</v>
      </c>
      <c r="P50" s="3">
        <f t="shared" si="4"/>
        <v>7.7</v>
      </c>
      <c r="Q50" s="2">
        <f>IF('Indicator Data'!AY52="No data","x",ROUND(IF('Indicator Data'!AY52&gt;Q$140,0,IF('Indicator Data'!AY52&lt;Q$139,10,(Q$140-'Indicator Data'!AY52)/(Q$140-Q$139)*10)),1))</f>
        <v>6.7</v>
      </c>
      <c r="R50" s="2">
        <f>IF('Indicator Data'!AZ52="No data","x",ROUND(IF('Indicator Data'!AZ52&gt;R$140,0,IF('Indicator Data'!AZ52&lt;R$139,10,(R$140-'Indicator Data'!AZ52)/(R$140-R$139)*10)),1))</f>
        <v>2</v>
      </c>
      <c r="S50" s="3">
        <f t="shared" si="5"/>
        <v>4.4000000000000004</v>
      </c>
      <c r="T50" s="2">
        <f>IF('Indicator Data'!X52="No data","x",ROUND(IF('Indicator Data'!X52&gt;T$140,0,IF('Indicator Data'!X52&lt;T$139,10,(T$140-'Indicator Data'!X52)/(T$140-T$139)*10)),1))</f>
        <v>9.6999999999999993</v>
      </c>
      <c r="U50" s="2">
        <f>IF('Indicator Data'!Y52="No data","x",ROUND(IF('Indicator Data'!Y52&gt;U$140,0,IF('Indicator Data'!Y52&lt;U$139,10,(U$140-'Indicator Data'!Y52)/(U$140-U$139)*10)),1))</f>
        <v>2.8</v>
      </c>
      <c r="V50" s="2">
        <f>IF('Indicator Data'!Z52="No data","x",ROUND(IF('Indicator Data'!Z52&gt;V$140,0,IF('Indicator Data'!Z52&lt;V$139,10,(V$140-'Indicator Data'!Z52)/(V$140-V$139)*10)),1))</f>
        <v>8.1999999999999993</v>
      </c>
      <c r="W50" s="2">
        <f>IF('Indicator Data'!AE52="No data","x",ROUND(IF('Indicator Data'!AE52&gt;W$140,0,IF('Indicator Data'!AE52&lt;W$139,10,(W$140-'Indicator Data'!AE52)/(W$140-W$139)*10)),1))</f>
        <v>9.6999999999999993</v>
      </c>
      <c r="X50" s="3">
        <f t="shared" si="6"/>
        <v>7.6</v>
      </c>
      <c r="Y50" s="5">
        <f t="shared" si="7"/>
        <v>6.6</v>
      </c>
      <c r="Z50" s="80"/>
    </row>
    <row r="51" spans="1:26" s="11" customFormat="1" x14ac:dyDescent="0.25">
      <c r="A51" s="11" t="s">
        <v>372</v>
      </c>
      <c r="B51" s="28" t="s">
        <v>10</v>
      </c>
      <c r="C51" s="28" t="s">
        <v>500</v>
      </c>
      <c r="D51" s="2">
        <f>IF('Indicator Data'!AR53="No data","x",ROUND(IF('Indicator Data'!AR53&gt;D$140,0,IF('Indicator Data'!AR53&lt;D$139,10,(D$140-'Indicator Data'!AR53)/(D$140-D$139)*10)),1))</f>
        <v>4.8</v>
      </c>
      <c r="E51" s="122">
        <f>('Indicator Data'!BE53+'Indicator Data'!BF53+'Indicator Data'!BG53)/'Indicator Data'!BD53*1000000</f>
        <v>0.41177753682331503</v>
      </c>
      <c r="F51" s="2">
        <f t="shared" si="0"/>
        <v>5.9</v>
      </c>
      <c r="G51" s="3">
        <f t="shared" si="1"/>
        <v>5.4</v>
      </c>
      <c r="H51" s="2">
        <f>IF('Indicator Data'!AT53="No data","x",ROUND(IF('Indicator Data'!AT53&gt;H$140,0,IF('Indicator Data'!AT53&lt;H$139,10,(H$140-'Indicator Data'!AT53)/(H$140-H$139)*10)),1))</f>
        <v>7.3</v>
      </c>
      <c r="I51" s="2">
        <f>IF('Indicator Data'!AS53="No data","x",ROUND(IF('Indicator Data'!AS53&gt;I$140,0,IF('Indicator Data'!AS53&lt;I$139,10,(I$140-'Indicator Data'!AS53)/(I$140-I$139)*10)),1))</f>
        <v>7.1</v>
      </c>
      <c r="J51" s="3">
        <f t="shared" si="2"/>
        <v>7.2</v>
      </c>
      <c r="K51" s="5">
        <f t="shared" si="3"/>
        <v>6.3</v>
      </c>
      <c r="L51" s="2">
        <f>IF('Indicator Data'!AV53="No data","x",ROUND(IF('Indicator Data'!AV53^2&gt;L$140,0,IF('Indicator Data'!AV53^2&lt;L$139,10,(L$140-'Indicator Data'!AV53^2)/(L$140-L$139)*10)),1))</f>
        <v>3.4</v>
      </c>
      <c r="M51" s="2">
        <f>IF(OR('Indicator Data'!AU53=0,'Indicator Data'!AU53="No data"),"x",ROUND(IF('Indicator Data'!AU53&gt;M$140,0,IF('Indicator Data'!AU53&lt;M$139,10,(M$140-'Indicator Data'!AU53)/(M$140-M$139)*10)),1))</f>
        <v>3.1</v>
      </c>
      <c r="N51" s="2">
        <f>IF('Indicator Data'!AW53="No data","x",ROUND(IF('Indicator Data'!AW53&gt;N$140,0,IF('Indicator Data'!AW53&lt;N$139,10,(N$140-'Indicator Data'!AW53)/(N$140-N$139)*10)),1))</f>
        <v>8.5</v>
      </c>
      <c r="O51" s="2">
        <f>IF('Indicator Data'!AX53="No data","x",ROUND(IF('Indicator Data'!AX53&gt;O$140,0,IF('Indicator Data'!AX53&lt;O$139,10,(O$140-'Indicator Data'!AX53)/(O$140-O$139)*10)),1))</f>
        <v>5.7</v>
      </c>
      <c r="P51" s="3">
        <f t="shared" si="4"/>
        <v>5.2</v>
      </c>
      <c r="Q51" s="2">
        <f>IF('Indicator Data'!AY53="No data","x",ROUND(IF('Indicator Data'!AY53&gt;Q$140,0,IF('Indicator Data'!AY53&lt;Q$139,10,(Q$140-'Indicator Data'!AY53)/(Q$140-Q$139)*10)),1))</f>
        <v>6.7</v>
      </c>
      <c r="R51" s="2">
        <f>IF('Indicator Data'!AZ53="No data","x",ROUND(IF('Indicator Data'!AZ53&gt;R$140,0,IF('Indicator Data'!AZ53&lt;R$139,10,(R$140-'Indicator Data'!AZ53)/(R$140-R$139)*10)),1))</f>
        <v>2.5</v>
      </c>
      <c r="S51" s="3">
        <f t="shared" si="5"/>
        <v>4.5999999999999996</v>
      </c>
      <c r="T51" s="2">
        <f>IF('Indicator Data'!X53="No data","x",ROUND(IF('Indicator Data'!X53&gt;T$140,0,IF('Indicator Data'!X53&lt;T$139,10,(T$140-'Indicator Data'!X53)/(T$140-T$139)*10)),1))</f>
        <v>9.6999999999999993</v>
      </c>
      <c r="U51" s="2">
        <f>IF('Indicator Data'!Y53="No data","x",ROUND(IF('Indicator Data'!Y53&gt;U$140,0,IF('Indicator Data'!Y53&lt;U$139,10,(U$140-'Indicator Data'!Y53)/(U$140-U$139)*10)),1))</f>
        <v>4.8</v>
      </c>
      <c r="V51" s="2">
        <f>IF('Indicator Data'!Z53="No data","x",ROUND(IF('Indicator Data'!Z53&gt;V$140,0,IF('Indicator Data'!Z53&lt;V$139,10,(V$140-'Indicator Data'!Z53)/(V$140-V$139)*10)),1))</f>
        <v>5.9</v>
      </c>
      <c r="W51" s="2">
        <f>IF('Indicator Data'!AE53="No data","x",ROUND(IF('Indicator Data'!AE53&gt;W$140,0,IF('Indicator Data'!AE53&lt;W$139,10,(W$140-'Indicator Data'!AE53)/(W$140-W$139)*10)),1))</f>
        <v>9.6999999999999993</v>
      </c>
      <c r="X51" s="3">
        <f t="shared" si="6"/>
        <v>7.5</v>
      </c>
      <c r="Y51" s="5">
        <f t="shared" si="7"/>
        <v>5.8</v>
      </c>
      <c r="Z51" s="80"/>
    </row>
    <row r="52" spans="1:26" s="11" customFormat="1" x14ac:dyDescent="0.25">
      <c r="A52" s="11" t="s">
        <v>373</v>
      </c>
      <c r="B52" s="28" t="s">
        <v>10</v>
      </c>
      <c r="C52" s="28" t="s">
        <v>501</v>
      </c>
      <c r="D52" s="2">
        <f>IF('Indicator Data'!AR54="No data","x",ROUND(IF('Indicator Data'!AR54&gt;D$140,0,IF('Indicator Data'!AR54&lt;D$139,10,(D$140-'Indicator Data'!AR54)/(D$140-D$139)*10)),1))</f>
        <v>4.8</v>
      </c>
      <c r="E52" s="122">
        <f>('Indicator Data'!BE54+'Indicator Data'!BF54+'Indicator Data'!BG54)/'Indicator Data'!BD54*1000000</f>
        <v>0.41177753682331503</v>
      </c>
      <c r="F52" s="2">
        <f t="shared" si="0"/>
        <v>5.9</v>
      </c>
      <c r="G52" s="3">
        <f t="shared" si="1"/>
        <v>5.4</v>
      </c>
      <c r="H52" s="2">
        <f>IF('Indicator Data'!AT54="No data","x",ROUND(IF('Indicator Data'!AT54&gt;H$140,0,IF('Indicator Data'!AT54&lt;H$139,10,(H$140-'Indicator Data'!AT54)/(H$140-H$139)*10)),1))</f>
        <v>7.3</v>
      </c>
      <c r="I52" s="2">
        <f>IF('Indicator Data'!AS54="No data","x",ROUND(IF('Indicator Data'!AS54&gt;I$140,0,IF('Indicator Data'!AS54&lt;I$139,10,(I$140-'Indicator Data'!AS54)/(I$140-I$139)*10)),1))</f>
        <v>7.1</v>
      </c>
      <c r="J52" s="3">
        <f t="shared" si="2"/>
        <v>7.2</v>
      </c>
      <c r="K52" s="5">
        <f t="shared" si="3"/>
        <v>6.3</v>
      </c>
      <c r="L52" s="2">
        <f>IF('Indicator Data'!AV54="No data","x",ROUND(IF('Indicator Data'!AV54^2&gt;L$140,0,IF('Indicator Data'!AV54^2&lt;L$139,10,(L$140-'Indicator Data'!AV54^2)/(L$140-L$139)*10)),1))</f>
        <v>3.6</v>
      </c>
      <c r="M52" s="2">
        <f>IF(OR('Indicator Data'!AU54=0,'Indicator Data'!AU54="No data"),"x",ROUND(IF('Indicator Data'!AU54&gt;M$140,0,IF('Indicator Data'!AU54&lt;M$139,10,(M$140-'Indicator Data'!AU54)/(M$140-M$139)*10)),1))</f>
        <v>1.6</v>
      </c>
      <c r="N52" s="2">
        <f>IF('Indicator Data'!AW54="No data","x",ROUND(IF('Indicator Data'!AW54&gt;N$140,0,IF('Indicator Data'!AW54&lt;N$139,10,(N$140-'Indicator Data'!AW54)/(N$140-N$139)*10)),1))</f>
        <v>8.5</v>
      </c>
      <c r="O52" s="2">
        <f>IF('Indicator Data'!AX54="No data","x",ROUND(IF('Indicator Data'!AX54&gt;O$140,0,IF('Indicator Data'!AX54&lt;O$139,10,(O$140-'Indicator Data'!AX54)/(O$140-O$139)*10)),1))</f>
        <v>5.7</v>
      </c>
      <c r="P52" s="3">
        <f t="shared" si="4"/>
        <v>4.9000000000000004</v>
      </c>
      <c r="Q52" s="2">
        <f>IF('Indicator Data'!AY54="No data","x",ROUND(IF('Indicator Data'!AY54&gt;Q$140,0,IF('Indicator Data'!AY54&lt;Q$139,10,(Q$140-'Indicator Data'!AY54)/(Q$140-Q$139)*10)),1))</f>
        <v>6.7</v>
      </c>
      <c r="R52" s="2">
        <f>IF('Indicator Data'!AZ54="No data","x",ROUND(IF('Indicator Data'!AZ54&gt;R$140,0,IF('Indicator Data'!AZ54&lt;R$139,10,(R$140-'Indicator Data'!AZ54)/(R$140-R$139)*10)),1))</f>
        <v>3.1</v>
      </c>
      <c r="S52" s="3">
        <f t="shared" si="5"/>
        <v>4.9000000000000004</v>
      </c>
      <c r="T52" s="2">
        <f>IF('Indicator Data'!X54="No data","x",ROUND(IF('Indicator Data'!X54&gt;T$140,0,IF('Indicator Data'!X54&lt;T$139,10,(T$140-'Indicator Data'!X54)/(T$140-T$139)*10)),1))</f>
        <v>9.6999999999999993</v>
      </c>
      <c r="U52" s="2">
        <f>IF('Indicator Data'!Y54="No data","x",ROUND(IF('Indicator Data'!Y54&gt;U$140,0,IF('Indicator Data'!Y54&lt;U$139,10,(U$140-'Indicator Data'!Y54)/(U$140-U$139)*10)),1))</f>
        <v>2.4</v>
      </c>
      <c r="V52" s="2">
        <f>IF('Indicator Data'!Z54="No data","x",ROUND(IF('Indicator Data'!Z54&gt;V$140,0,IF('Indicator Data'!Z54&lt;V$139,10,(V$140-'Indicator Data'!Z54)/(V$140-V$139)*10)),1))</f>
        <v>6.2</v>
      </c>
      <c r="W52" s="2">
        <f>IF('Indicator Data'!AE54="No data","x",ROUND(IF('Indicator Data'!AE54&gt;W$140,0,IF('Indicator Data'!AE54&lt;W$139,10,(W$140-'Indicator Data'!AE54)/(W$140-W$139)*10)),1))</f>
        <v>9.6999999999999993</v>
      </c>
      <c r="X52" s="3">
        <f t="shared" si="6"/>
        <v>7</v>
      </c>
      <c r="Y52" s="5">
        <f t="shared" si="7"/>
        <v>5.6</v>
      </c>
      <c r="Z52" s="80"/>
    </row>
    <row r="53" spans="1:26" s="11" customFormat="1" x14ac:dyDescent="0.25">
      <c r="A53" s="11" t="s">
        <v>369</v>
      </c>
      <c r="B53" s="28" t="s">
        <v>10</v>
      </c>
      <c r="C53" s="28" t="s">
        <v>497</v>
      </c>
      <c r="D53" s="2">
        <f>IF('Indicator Data'!AR55="No data","x",ROUND(IF('Indicator Data'!AR55&gt;D$140,0,IF('Indicator Data'!AR55&lt;D$139,10,(D$140-'Indicator Data'!AR55)/(D$140-D$139)*10)),1))</f>
        <v>4.8</v>
      </c>
      <c r="E53" s="122">
        <f>('Indicator Data'!BE55+'Indicator Data'!BF55+'Indicator Data'!BG55)/'Indicator Data'!BD55*1000000</f>
        <v>0.41177753682331503</v>
      </c>
      <c r="F53" s="2">
        <f t="shared" si="0"/>
        <v>5.9</v>
      </c>
      <c r="G53" s="3">
        <f t="shared" si="1"/>
        <v>5.4</v>
      </c>
      <c r="H53" s="2">
        <f>IF('Indicator Data'!AT55="No data","x",ROUND(IF('Indicator Data'!AT55&gt;H$140,0,IF('Indicator Data'!AT55&lt;H$139,10,(H$140-'Indicator Data'!AT55)/(H$140-H$139)*10)),1))</f>
        <v>7.3</v>
      </c>
      <c r="I53" s="2">
        <f>IF('Indicator Data'!AS55="No data","x",ROUND(IF('Indicator Data'!AS55&gt;I$140,0,IF('Indicator Data'!AS55&lt;I$139,10,(I$140-'Indicator Data'!AS55)/(I$140-I$139)*10)),1))</f>
        <v>7.1</v>
      </c>
      <c r="J53" s="3">
        <f t="shared" si="2"/>
        <v>7.2</v>
      </c>
      <c r="K53" s="5">
        <f t="shared" si="3"/>
        <v>6.3</v>
      </c>
      <c r="L53" s="2">
        <f>IF('Indicator Data'!AV55="No data","x",ROUND(IF('Indicator Data'!AV55^2&gt;L$140,0,IF('Indicator Data'!AV55^2&lt;L$139,10,(L$140-'Indicator Data'!AV55^2)/(L$140-L$139)*10)),1))</f>
        <v>5</v>
      </c>
      <c r="M53" s="2">
        <f>IF(OR('Indicator Data'!AU55=0,'Indicator Data'!AU55="No data"),"x",ROUND(IF('Indicator Data'!AU55&gt;M$140,0,IF('Indicator Data'!AU55&lt;M$139,10,(M$140-'Indicator Data'!AU55)/(M$140-M$139)*10)),1))</f>
        <v>8.6</v>
      </c>
      <c r="N53" s="2">
        <f>IF('Indicator Data'!AW55="No data","x",ROUND(IF('Indicator Data'!AW55&gt;N$140,0,IF('Indicator Data'!AW55&lt;N$139,10,(N$140-'Indicator Data'!AW55)/(N$140-N$139)*10)),1))</f>
        <v>8.5</v>
      </c>
      <c r="O53" s="2">
        <f>IF('Indicator Data'!AX55="No data","x",ROUND(IF('Indicator Data'!AX55&gt;O$140,0,IF('Indicator Data'!AX55&lt;O$139,10,(O$140-'Indicator Data'!AX55)/(O$140-O$139)*10)),1))</f>
        <v>5.7</v>
      </c>
      <c r="P53" s="3">
        <f t="shared" si="4"/>
        <v>7</v>
      </c>
      <c r="Q53" s="2">
        <f>IF('Indicator Data'!AY55="No data","x",ROUND(IF('Indicator Data'!AY55&gt;Q$140,0,IF('Indicator Data'!AY55&lt;Q$139,10,(Q$140-'Indicator Data'!AY55)/(Q$140-Q$139)*10)),1))</f>
        <v>6.7</v>
      </c>
      <c r="R53" s="2">
        <f>IF('Indicator Data'!AZ55="No data","x",ROUND(IF('Indicator Data'!AZ55&gt;R$140,0,IF('Indicator Data'!AZ55&lt;R$139,10,(R$140-'Indicator Data'!AZ55)/(R$140-R$139)*10)),1))</f>
        <v>2</v>
      </c>
      <c r="S53" s="3">
        <f t="shared" si="5"/>
        <v>4.4000000000000004</v>
      </c>
      <c r="T53" s="2">
        <f>IF('Indicator Data'!X55="No data","x",ROUND(IF('Indicator Data'!X55&gt;T$140,0,IF('Indicator Data'!X55&lt;T$139,10,(T$140-'Indicator Data'!X55)/(T$140-T$139)*10)),1))</f>
        <v>9.6999999999999993</v>
      </c>
      <c r="U53" s="2">
        <f>IF('Indicator Data'!Y55="No data","x",ROUND(IF('Indicator Data'!Y55&gt;U$140,0,IF('Indicator Data'!Y55&lt;U$139,10,(U$140-'Indicator Data'!Y55)/(U$140-U$139)*10)),1))</f>
        <v>0.1</v>
      </c>
      <c r="V53" s="2">
        <f>IF('Indicator Data'!Z55="No data","x",ROUND(IF('Indicator Data'!Z55&gt;V$140,0,IF('Indicator Data'!Z55&lt;V$139,10,(V$140-'Indicator Data'!Z55)/(V$140-V$139)*10)),1))</f>
        <v>8.5</v>
      </c>
      <c r="W53" s="2">
        <f>IF('Indicator Data'!AE55="No data","x",ROUND(IF('Indicator Data'!AE55&gt;W$140,0,IF('Indicator Data'!AE55&lt;W$139,10,(W$140-'Indicator Data'!AE55)/(W$140-W$139)*10)),1))</f>
        <v>9.6999999999999993</v>
      </c>
      <c r="X53" s="3">
        <f t="shared" si="6"/>
        <v>7</v>
      </c>
      <c r="Y53" s="5">
        <f t="shared" si="7"/>
        <v>6.1</v>
      </c>
      <c r="Z53" s="80"/>
    </row>
    <row r="54" spans="1:26" s="11" customFormat="1" x14ac:dyDescent="0.25">
      <c r="A54" s="11" t="s">
        <v>371</v>
      </c>
      <c r="B54" s="28" t="s">
        <v>10</v>
      </c>
      <c r="C54" s="28" t="s">
        <v>499</v>
      </c>
      <c r="D54" s="2">
        <f>IF('Indicator Data'!AR56="No data","x",ROUND(IF('Indicator Data'!AR56&gt;D$140,0,IF('Indicator Data'!AR56&lt;D$139,10,(D$140-'Indicator Data'!AR56)/(D$140-D$139)*10)),1))</f>
        <v>4.8</v>
      </c>
      <c r="E54" s="122">
        <f>('Indicator Data'!BE56+'Indicator Data'!BF56+'Indicator Data'!BG56)/'Indicator Data'!BD56*1000000</f>
        <v>0.41177753682331503</v>
      </c>
      <c r="F54" s="2">
        <f t="shared" si="0"/>
        <v>5.9</v>
      </c>
      <c r="G54" s="3">
        <f t="shared" si="1"/>
        <v>5.4</v>
      </c>
      <c r="H54" s="2">
        <f>IF('Indicator Data'!AT56="No data","x",ROUND(IF('Indicator Data'!AT56&gt;H$140,0,IF('Indicator Data'!AT56&lt;H$139,10,(H$140-'Indicator Data'!AT56)/(H$140-H$139)*10)),1))</f>
        <v>7.3</v>
      </c>
      <c r="I54" s="2">
        <f>IF('Indicator Data'!AS56="No data","x",ROUND(IF('Indicator Data'!AS56&gt;I$140,0,IF('Indicator Data'!AS56&lt;I$139,10,(I$140-'Indicator Data'!AS56)/(I$140-I$139)*10)),1))</f>
        <v>7.1</v>
      </c>
      <c r="J54" s="3">
        <f t="shared" si="2"/>
        <v>7.2</v>
      </c>
      <c r="K54" s="5">
        <f t="shared" si="3"/>
        <v>6.3</v>
      </c>
      <c r="L54" s="2">
        <f>IF('Indicator Data'!AV56="No data","x",ROUND(IF('Indicator Data'!AV56^2&gt;L$140,0,IF('Indicator Data'!AV56^2&lt;L$139,10,(L$140-'Indicator Data'!AV56^2)/(L$140-L$139)*10)),1))</f>
        <v>2.1</v>
      </c>
      <c r="M54" s="2">
        <f>IF(OR('Indicator Data'!AU56=0,'Indicator Data'!AU56="No data"),"x",ROUND(IF('Indicator Data'!AU56&gt;M$140,0,IF('Indicator Data'!AU56&lt;M$139,10,(M$140-'Indicator Data'!AU56)/(M$140-M$139)*10)),1))</f>
        <v>0.7</v>
      </c>
      <c r="N54" s="2">
        <f>IF('Indicator Data'!AW56="No data","x",ROUND(IF('Indicator Data'!AW56&gt;N$140,0,IF('Indicator Data'!AW56&lt;N$139,10,(N$140-'Indicator Data'!AW56)/(N$140-N$139)*10)),1))</f>
        <v>8.5</v>
      </c>
      <c r="O54" s="2">
        <f>IF('Indicator Data'!AX56="No data","x",ROUND(IF('Indicator Data'!AX56&gt;O$140,0,IF('Indicator Data'!AX56&lt;O$139,10,(O$140-'Indicator Data'!AX56)/(O$140-O$139)*10)),1))</f>
        <v>5.7</v>
      </c>
      <c r="P54" s="3">
        <f t="shared" si="4"/>
        <v>4.3</v>
      </c>
      <c r="Q54" s="2">
        <f>IF('Indicator Data'!AY56="No data","x",ROUND(IF('Indicator Data'!AY56&gt;Q$140,0,IF('Indicator Data'!AY56&lt;Q$139,10,(Q$140-'Indicator Data'!AY56)/(Q$140-Q$139)*10)),1))</f>
        <v>6.7</v>
      </c>
      <c r="R54" s="2">
        <f>IF('Indicator Data'!AZ56="No data","x",ROUND(IF('Indicator Data'!AZ56&gt;R$140,0,IF('Indicator Data'!AZ56&lt;R$139,10,(R$140-'Indicator Data'!AZ56)/(R$140-R$139)*10)),1))</f>
        <v>9.6999999999999993</v>
      </c>
      <c r="S54" s="3">
        <f t="shared" si="5"/>
        <v>8.1999999999999993</v>
      </c>
      <c r="T54" s="2">
        <f>IF('Indicator Data'!X56="No data","x",ROUND(IF('Indicator Data'!X56&gt;T$140,0,IF('Indicator Data'!X56&lt;T$139,10,(T$140-'Indicator Data'!X56)/(T$140-T$139)*10)),1))</f>
        <v>9.6999999999999993</v>
      </c>
      <c r="U54" s="2">
        <f>IF('Indicator Data'!Y56="No data","x",ROUND(IF('Indicator Data'!Y56&gt;U$140,0,IF('Indicator Data'!Y56&lt;U$139,10,(U$140-'Indicator Data'!Y56)/(U$140-U$139)*10)),1))</f>
        <v>2.2999999999999998</v>
      </c>
      <c r="V54" s="2">
        <f>IF('Indicator Data'!Z56="No data","x",ROUND(IF('Indicator Data'!Z56&gt;V$140,0,IF('Indicator Data'!Z56&lt;V$139,10,(V$140-'Indicator Data'!Z56)/(V$140-V$139)*10)),1))</f>
        <v>10</v>
      </c>
      <c r="W54" s="2">
        <f>IF('Indicator Data'!AE56="No data","x",ROUND(IF('Indicator Data'!AE56&gt;W$140,0,IF('Indicator Data'!AE56&lt;W$139,10,(W$140-'Indicator Data'!AE56)/(W$140-W$139)*10)),1))</f>
        <v>9.6999999999999993</v>
      </c>
      <c r="X54" s="3">
        <f t="shared" si="6"/>
        <v>7.9</v>
      </c>
      <c r="Y54" s="5">
        <f t="shared" si="7"/>
        <v>6.8</v>
      </c>
      <c r="Z54" s="80"/>
    </row>
    <row r="55" spans="1:26" s="11" customFormat="1" x14ac:dyDescent="0.25">
      <c r="A55" s="11" t="s">
        <v>366</v>
      </c>
      <c r="B55" s="28" t="s">
        <v>10</v>
      </c>
      <c r="C55" s="28" t="s">
        <v>494</v>
      </c>
      <c r="D55" s="2">
        <f>IF('Indicator Data'!AR57="No data","x",ROUND(IF('Indicator Data'!AR57&gt;D$140,0,IF('Indicator Data'!AR57&lt;D$139,10,(D$140-'Indicator Data'!AR57)/(D$140-D$139)*10)),1))</f>
        <v>4.8</v>
      </c>
      <c r="E55" s="122">
        <f>('Indicator Data'!BE57+'Indicator Data'!BF57+'Indicator Data'!BG57)/'Indicator Data'!BD57*1000000</f>
        <v>0.41177753682331503</v>
      </c>
      <c r="F55" s="2">
        <f t="shared" si="0"/>
        <v>5.9</v>
      </c>
      <c r="G55" s="3">
        <f t="shared" si="1"/>
        <v>5.4</v>
      </c>
      <c r="H55" s="2">
        <f>IF('Indicator Data'!AT57="No data","x",ROUND(IF('Indicator Data'!AT57&gt;H$140,0,IF('Indicator Data'!AT57&lt;H$139,10,(H$140-'Indicator Data'!AT57)/(H$140-H$139)*10)),1))</f>
        <v>7.3</v>
      </c>
      <c r="I55" s="2">
        <f>IF('Indicator Data'!AS57="No data","x",ROUND(IF('Indicator Data'!AS57&gt;I$140,0,IF('Indicator Data'!AS57&lt;I$139,10,(I$140-'Indicator Data'!AS57)/(I$140-I$139)*10)),1))</f>
        <v>7.1</v>
      </c>
      <c r="J55" s="3">
        <f t="shared" si="2"/>
        <v>7.2</v>
      </c>
      <c r="K55" s="5">
        <f t="shared" si="3"/>
        <v>6.3</v>
      </c>
      <c r="L55" s="2">
        <f>IF('Indicator Data'!AV57="No data","x",ROUND(IF('Indicator Data'!AV57^2&gt;L$140,0,IF('Indicator Data'!AV57^2&lt;L$139,10,(L$140-'Indicator Data'!AV57^2)/(L$140-L$139)*10)),1))</f>
        <v>3.7</v>
      </c>
      <c r="M55" s="2">
        <f>IF(OR('Indicator Data'!AU57=0,'Indicator Data'!AU57="No data"),"x",ROUND(IF('Indicator Data'!AU57&gt;M$140,0,IF('Indicator Data'!AU57&lt;M$139,10,(M$140-'Indicator Data'!AU57)/(M$140-M$139)*10)),1))</f>
        <v>7.7</v>
      </c>
      <c r="N55" s="2">
        <f>IF('Indicator Data'!AW57="No data","x",ROUND(IF('Indicator Data'!AW57&gt;N$140,0,IF('Indicator Data'!AW57&lt;N$139,10,(N$140-'Indicator Data'!AW57)/(N$140-N$139)*10)),1))</f>
        <v>8.5</v>
      </c>
      <c r="O55" s="2">
        <f>IF('Indicator Data'!AX57="No data","x",ROUND(IF('Indicator Data'!AX57&gt;O$140,0,IF('Indicator Data'!AX57&lt;O$139,10,(O$140-'Indicator Data'!AX57)/(O$140-O$139)*10)),1))</f>
        <v>5.7</v>
      </c>
      <c r="P55" s="3">
        <f t="shared" si="4"/>
        <v>6.4</v>
      </c>
      <c r="Q55" s="2">
        <f>IF('Indicator Data'!AY57="No data","x",ROUND(IF('Indicator Data'!AY57&gt;Q$140,0,IF('Indicator Data'!AY57&lt;Q$139,10,(Q$140-'Indicator Data'!AY57)/(Q$140-Q$139)*10)),1))</f>
        <v>6.7</v>
      </c>
      <c r="R55" s="2">
        <f>IF('Indicator Data'!AZ57="No data","x",ROUND(IF('Indicator Data'!AZ57&gt;R$140,0,IF('Indicator Data'!AZ57&lt;R$139,10,(R$140-'Indicator Data'!AZ57)/(R$140-R$139)*10)),1))</f>
        <v>1.1000000000000001</v>
      </c>
      <c r="S55" s="3">
        <f t="shared" si="5"/>
        <v>3.9</v>
      </c>
      <c r="T55" s="2">
        <f>IF('Indicator Data'!X57="No data","x",ROUND(IF('Indicator Data'!X57&gt;T$140,0,IF('Indicator Data'!X57&lt;T$139,10,(T$140-'Indicator Data'!X57)/(T$140-T$139)*10)),1))</f>
        <v>9.6999999999999993</v>
      </c>
      <c r="U55" s="2">
        <f>IF('Indicator Data'!Y57="No data","x",ROUND(IF('Indicator Data'!Y57&gt;U$140,0,IF('Indicator Data'!Y57&lt;U$139,10,(U$140-'Indicator Data'!Y57)/(U$140-U$139)*10)),1))</f>
        <v>2.1</v>
      </c>
      <c r="V55" s="2">
        <f>IF('Indicator Data'!Z57="No data","x",ROUND(IF('Indicator Data'!Z57&gt;V$140,0,IF('Indicator Data'!Z57&lt;V$139,10,(V$140-'Indicator Data'!Z57)/(V$140-V$139)*10)),1))</f>
        <v>6.2</v>
      </c>
      <c r="W55" s="2">
        <f>IF('Indicator Data'!AE57="No data","x",ROUND(IF('Indicator Data'!AE57&gt;W$140,0,IF('Indicator Data'!AE57&lt;W$139,10,(W$140-'Indicator Data'!AE57)/(W$140-W$139)*10)),1))</f>
        <v>9.6999999999999993</v>
      </c>
      <c r="X55" s="3">
        <f t="shared" si="6"/>
        <v>6.9</v>
      </c>
      <c r="Y55" s="5">
        <f t="shared" si="7"/>
        <v>5.7</v>
      </c>
      <c r="Z55" s="80"/>
    </row>
    <row r="56" spans="1:26" s="11" customFormat="1" x14ac:dyDescent="0.25">
      <c r="A56" s="11" t="s">
        <v>374</v>
      </c>
      <c r="B56" s="28" t="s">
        <v>12</v>
      </c>
      <c r="C56" s="28" t="s">
        <v>502</v>
      </c>
      <c r="D56" s="2">
        <f>IF('Indicator Data'!AR58="No data","x",ROUND(IF('Indicator Data'!AR58&gt;D$140,0,IF('Indicator Data'!AR58&lt;D$139,10,(D$140-'Indicator Data'!AR58)/(D$140-D$139)*10)),1))</f>
        <v>5.3</v>
      </c>
      <c r="E56" s="122">
        <f>('Indicator Data'!BE58+'Indicator Data'!BF58+'Indicator Data'!BG58)/'Indicator Data'!BD58*1000000</f>
        <v>0.14351734155502194</v>
      </c>
      <c r="F56" s="2">
        <f t="shared" si="0"/>
        <v>8.6</v>
      </c>
      <c r="G56" s="3">
        <f t="shared" si="1"/>
        <v>7</v>
      </c>
      <c r="H56" s="2">
        <f>IF('Indicator Data'!AT58="No data","x",ROUND(IF('Indicator Data'!AT58&gt;H$140,0,IF('Indicator Data'!AT58&lt;H$139,10,(H$140-'Indicator Data'!AT58)/(H$140-H$139)*10)),1))</f>
        <v>6.5</v>
      </c>
      <c r="I56" s="2">
        <f>IF('Indicator Data'!AS58="No data","x",ROUND(IF('Indicator Data'!AS58&gt;I$140,0,IF('Indicator Data'!AS58&lt;I$139,10,(I$140-'Indicator Data'!AS58)/(I$140-I$139)*10)),1))</f>
        <v>6.2</v>
      </c>
      <c r="J56" s="3">
        <f t="shared" si="2"/>
        <v>6.4</v>
      </c>
      <c r="K56" s="5">
        <f t="shared" si="3"/>
        <v>6.7</v>
      </c>
      <c r="L56" s="2">
        <f>IF('Indicator Data'!AV58="No data","x",ROUND(IF('Indicator Data'!AV58^2&gt;L$140,0,IF('Indicator Data'!AV58^2&lt;L$139,10,(L$140-'Indicator Data'!AV58^2)/(L$140-L$139)*10)),1))</f>
        <v>10</v>
      </c>
      <c r="M56" s="2">
        <f>IF(OR('Indicator Data'!AU58=0,'Indicator Data'!AU58="No data"),"x",ROUND(IF('Indicator Data'!AU58&gt;M$140,0,IF('Indicator Data'!AU58&lt;M$139,10,(M$140-'Indicator Data'!AU58)/(M$140-M$139)*10)),1))</f>
        <v>8.6</v>
      </c>
      <c r="N56" s="2">
        <f>IF('Indicator Data'!AW58="No data","x",ROUND(IF('Indicator Data'!AW58&gt;N$140,0,IF('Indicator Data'!AW58&lt;N$139,10,(N$140-'Indicator Data'!AW58)/(N$140-N$139)*10)),1))</f>
        <v>9.8000000000000007</v>
      </c>
      <c r="O56" s="2">
        <f>IF('Indicator Data'!AX58="No data","x",ROUND(IF('Indicator Data'!AX58&gt;O$140,0,IF('Indicator Data'!AX58&lt;O$139,10,(O$140-'Indicator Data'!AX58)/(O$140-O$139)*10)),1))</f>
        <v>7.9</v>
      </c>
      <c r="P56" s="3">
        <f t="shared" si="4"/>
        <v>9.1</v>
      </c>
      <c r="Q56" s="2">
        <f>IF('Indicator Data'!AY58="No data","x",ROUND(IF('Indicator Data'!AY58&gt;Q$140,0,IF('Indicator Data'!AY58&lt;Q$139,10,(Q$140-'Indicator Data'!AY58)/(Q$140-Q$139)*10)),1))</f>
        <v>7.7</v>
      </c>
      <c r="R56" s="2">
        <f>IF('Indicator Data'!AZ58="No data","x",ROUND(IF('Indicator Data'!AZ58&gt;R$140,0,IF('Indicator Data'!AZ58&lt;R$139,10,(R$140-'Indicator Data'!AZ58)/(R$140-R$139)*10)),1))</f>
        <v>5.0999999999999996</v>
      </c>
      <c r="S56" s="3">
        <f t="shared" si="5"/>
        <v>6.4</v>
      </c>
      <c r="T56" s="2">
        <f>IF('Indicator Data'!X58="No data","x",ROUND(IF('Indicator Data'!X58&gt;T$140,0,IF('Indicator Data'!X58&lt;T$139,10,(T$140-'Indicator Data'!X58)/(T$140-T$139)*10)),1))</f>
        <v>10</v>
      </c>
      <c r="U56" s="2">
        <f>IF('Indicator Data'!Y58="No data","x",ROUND(IF('Indicator Data'!Y58&gt;U$140,0,IF('Indicator Data'!Y58&lt;U$139,10,(U$140-'Indicator Data'!Y58)/(U$140-U$139)*10)),1))</f>
        <v>1.1000000000000001</v>
      </c>
      <c r="V56" s="2">
        <f>IF('Indicator Data'!Z58="No data","x",ROUND(IF('Indicator Data'!Z58&gt;V$140,0,IF('Indicator Data'!Z58&lt;V$139,10,(V$140-'Indicator Data'!Z58)/(V$140-V$139)*10)),1))</f>
        <v>4.0999999999999996</v>
      </c>
      <c r="W56" s="2">
        <f>IF('Indicator Data'!AE58="No data","x",ROUND(IF('Indicator Data'!AE58&gt;W$140,0,IF('Indicator Data'!AE58&lt;W$139,10,(W$140-'Indicator Data'!AE58)/(W$140-W$139)*10)),1))</f>
        <v>10</v>
      </c>
      <c r="X56" s="3">
        <f t="shared" si="6"/>
        <v>6.3</v>
      </c>
      <c r="Y56" s="5">
        <f t="shared" si="7"/>
        <v>7.3</v>
      </c>
      <c r="Z56" s="80"/>
    </row>
    <row r="57" spans="1:26" s="11" customFormat="1" x14ac:dyDescent="0.25">
      <c r="A57" s="11" t="s">
        <v>375</v>
      </c>
      <c r="B57" s="28" t="s">
        <v>12</v>
      </c>
      <c r="C57" s="28" t="s">
        <v>503</v>
      </c>
      <c r="D57" s="2">
        <f>IF('Indicator Data'!AR59="No data","x",ROUND(IF('Indicator Data'!AR59&gt;D$140,0,IF('Indicator Data'!AR59&lt;D$139,10,(D$140-'Indicator Data'!AR59)/(D$140-D$139)*10)),1))</f>
        <v>5.3</v>
      </c>
      <c r="E57" s="122">
        <f>('Indicator Data'!BE59+'Indicator Data'!BF59+'Indicator Data'!BG59)/'Indicator Data'!BD59*1000000</f>
        <v>0.14351734155502194</v>
      </c>
      <c r="F57" s="2">
        <f t="shared" si="0"/>
        <v>8.6</v>
      </c>
      <c r="G57" s="3">
        <f t="shared" si="1"/>
        <v>7</v>
      </c>
      <c r="H57" s="2">
        <f>IF('Indicator Data'!AT59="No data","x",ROUND(IF('Indicator Data'!AT59&gt;H$140,0,IF('Indicator Data'!AT59&lt;H$139,10,(H$140-'Indicator Data'!AT59)/(H$140-H$139)*10)),1))</f>
        <v>6.5</v>
      </c>
      <c r="I57" s="2">
        <f>IF('Indicator Data'!AS59="No data","x",ROUND(IF('Indicator Data'!AS59&gt;I$140,0,IF('Indicator Data'!AS59&lt;I$139,10,(I$140-'Indicator Data'!AS59)/(I$140-I$139)*10)),1))</f>
        <v>6.2</v>
      </c>
      <c r="J57" s="3">
        <f t="shared" si="2"/>
        <v>6.4</v>
      </c>
      <c r="K57" s="5">
        <f t="shared" si="3"/>
        <v>6.7</v>
      </c>
      <c r="L57" s="2">
        <f>IF('Indicator Data'!AV59="No data","x",ROUND(IF('Indicator Data'!AV59^2&gt;L$140,0,IF('Indicator Data'!AV59^2&lt;L$139,10,(L$140-'Indicator Data'!AV59^2)/(L$140-L$139)*10)),1))</f>
        <v>10</v>
      </c>
      <c r="M57" s="2">
        <f>IF(OR('Indicator Data'!AU59=0,'Indicator Data'!AU59="No data"),"x",ROUND(IF('Indicator Data'!AU59&gt;M$140,0,IF('Indicator Data'!AU59&lt;M$139,10,(M$140-'Indicator Data'!AU59)/(M$140-M$139)*10)),1))</f>
        <v>8.6</v>
      </c>
      <c r="N57" s="2">
        <f>IF('Indicator Data'!AW59="No data","x",ROUND(IF('Indicator Data'!AW59&gt;N$140,0,IF('Indicator Data'!AW59&lt;N$139,10,(N$140-'Indicator Data'!AW59)/(N$140-N$139)*10)),1))</f>
        <v>9.8000000000000007</v>
      </c>
      <c r="O57" s="2">
        <f>IF('Indicator Data'!AX59="No data","x",ROUND(IF('Indicator Data'!AX59&gt;O$140,0,IF('Indicator Data'!AX59&lt;O$139,10,(O$140-'Indicator Data'!AX59)/(O$140-O$139)*10)),1))</f>
        <v>7.9</v>
      </c>
      <c r="P57" s="3">
        <f t="shared" si="4"/>
        <v>9.1</v>
      </c>
      <c r="Q57" s="2">
        <f>IF('Indicator Data'!AY59="No data","x",ROUND(IF('Indicator Data'!AY59&gt;Q$140,0,IF('Indicator Data'!AY59&lt;Q$139,10,(Q$140-'Indicator Data'!AY59)/(Q$140-Q$139)*10)),1))</f>
        <v>8.6999999999999993</v>
      </c>
      <c r="R57" s="2">
        <f>IF('Indicator Data'!AZ59="No data","x",ROUND(IF('Indicator Data'!AZ59&gt;R$140,0,IF('Indicator Data'!AZ59&lt;R$139,10,(R$140-'Indicator Data'!AZ59)/(R$140-R$139)*10)),1))</f>
        <v>5.0999999999999996</v>
      </c>
      <c r="S57" s="3">
        <f t="shared" si="5"/>
        <v>6.9</v>
      </c>
      <c r="T57" s="2">
        <f>IF('Indicator Data'!X59="No data","x",ROUND(IF('Indicator Data'!X59&gt;T$140,0,IF('Indicator Data'!X59&lt;T$139,10,(T$140-'Indicator Data'!X59)/(T$140-T$139)*10)),1))</f>
        <v>10</v>
      </c>
      <c r="U57" s="2">
        <f>IF('Indicator Data'!Y59="No data","x",ROUND(IF('Indicator Data'!Y59&gt;U$140,0,IF('Indicator Data'!Y59&lt;U$139,10,(U$140-'Indicator Data'!Y59)/(U$140-U$139)*10)),1))</f>
        <v>1.3</v>
      </c>
      <c r="V57" s="2">
        <f>IF('Indicator Data'!Z59="No data","x",ROUND(IF('Indicator Data'!Z59&gt;V$140,0,IF('Indicator Data'!Z59&lt;V$139,10,(V$140-'Indicator Data'!Z59)/(V$140-V$139)*10)),1))</f>
        <v>1.8</v>
      </c>
      <c r="W57" s="2">
        <f>IF('Indicator Data'!AE59="No data","x",ROUND(IF('Indicator Data'!AE59&gt;W$140,0,IF('Indicator Data'!AE59&lt;W$139,10,(W$140-'Indicator Data'!AE59)/(W$140-W$139)*10)),1))</f>
        <v>10</v>
      </c>
      <c r="X57" s="3">
        <f t="shared" si="6"/>
        <v>5.8</v>
      </c>
      <c r="Y57" s="5">
        <f t="shared" si="7"/>
        <v>7.3</v>
      </c>
      <c r="Z57" s="80"/>
    </row>
    <row r="58" spans="1:26" s="11" customFormat="1" x14ac:dyDescent="0.25">
      <c r="A58" s="11" t="s">
        <v>376</v>
      </c>
      <c r="B58" s="28" t="s">
        <v>12</v>
      </c>
      <c r="C58" s="28" t="s">
        <v>504</v>
      </c>
      <c r="D58" s="2">
        <f>IF('Indicator Data'!AR60="No data","x",ROUND(IF('Indicator Data'!AR60&gt;D$140,0,IF('Indicator Data'!AR60&lt;D$139,10,(D$140-'Indicator Data'!AR60)/(D$140-D$139)*10)),1))</f>
        <v>5.3</v>
      </c>
      <c r="E58" s="122">
        <f>('Indicator Data'!BE60+'Indicator Data'!BF60+'Indicator Data'!BG60)/'Indicator Data'!BD60*1000000</f>
        <v>0.14351734155502194</v>
      </c>
      <c r="F58" s="2">
        <f t="shared" si="0"/>
        <v>8.6</v>
      </c>
      <c r="G58" s="3">
        <f t="shared" si="1"/>
        <v>7</v>
      </c>
      <c r="H58" s="2">
        <f>IF('Indicator Data'!AT60="No data","x",ROUND(IF('Indicator Data'!AT60&gt;H$140,0,IF('Indicator Data'!AT60&lt;H$139,10,(H$140-'Indicator Data'!AT60)/(H$140-H$139)*10)),1))</f>
        <v>6.5</v>
      </c>
      <c r="I58" s="2">
        <f>IF('Indicator Data'!AS60="No data","x",ROUND(IF('Indicator Data'!AS60&gt;I$140,0,IF('Indicator Data'!AS60&lt;I$139,10,(I$140-'Indicator Data'!AS60)/(I$140-I$139)*10)),1))</f>
        <v>6.2</v>
      </c>
      <c r="J58" s="3">
        <f t="shared" si="2"/>
        <v>6.4</v>
      </c>
      <c r="K58" s="5">
        <f t="shared" si="3"/>
        <v>6.7</v>
      </c>
      <c r="L58" s="2">
        <f>IF('Indicator Data'!AV60="No data","x",ROUND(IF('Indicator Data'!AV60^2&gt;L$140,0,IF('Indicator Data'!AV60^2&lt;L$139,10,(L$140-'Indicator Data'!AV60^2)/(L$140-L$139)*10)),1))</f>
        <v>10</v>
      </c>
      <c r="M58" s="2">
        <f>IF(OR('Indicator Data'!AU60=0,'Indicator Data'!AU60="No data"),"x",ROUND(IF('Indicator Data'!AU60&gt;M$140,0,IF('Indicator Data'!AU60&lt;M$139,10,(M$140-'Indicator Data'!AU60)/(M$140-M$139)*10)),1))</f>
        <v>8.6</v>
      </c>
      <c r="N58" s="2">
        <f>IF('Indicator Data'!AW60="No data","x",ROUND(IF('Indicator Data'!AW60&gt;N$140,0,IF('Indicator Data'!AW60&lt;N$139,10,(N$140-'Indicator Data'!AW60)/(N$140-N$139)*10)),1))</f>
        <v>9.8000000000000007</v>
      </c>
      <c r="O58" s="2">
        <f>IF('Indicator Data'!AX60="No data","x",ROUND(IF('Indicator Data'!AX60&gt;O$140,0,IF('Indicator Data'!AX60&lt;O$139,10,(O$140-'Indicator Data'!AX60)/(O$140-O$139)*10)),1))</f>
        <v>7.9</v>
      </c>
      <c r="P58" s="3">
        <f t="shared" si="4"/>
        <v>9.1</v>
      </c>
      <c r="Q58" s="2">
        <f>IF('Indicator Data'!AY60="No data","x",ROUND(IF('Indicator Data'!AY60&gt;Q$140,0,IF('Indicator Data'!AY60&lt;Q$139,10,(Q$140-'Indicator Data'!AY60)/(Q$140-Q$139)*10)),1))</f>
        <v>10</v>
      </c>
      <c r="R58" s="2">
        <f>IF('Indicator Data'!AZ60="No data","x",ROUND(IF('Indicator Data'!AZ60&gt;R$140,0,IF('Indicator Data'!AZ60&lt;R$139,10,(R$140-'Indicator Data'!AZ60)/(R$140-R$139)*10)),1))</f>
        <v>10</v>
      </c>
      <c r="S58" s="3">
        <f t="shared" si="5"/>
        <v>10</v>
      </c>
      <c r="T58" s="2">
        <f>IF('Indicator Data'!X60="No data","x",ROUND(IF('Indicator Data'!X60&gt;T$140,0,IF('Indicator Data'!X60&lt;T$139,10,(T$140-'Indicator Data'!X60)/(T$140-T$139)*10)),1))</f>
        <v>10</v>
      </c>
      <c r="U58" s="2">
        <f>IF('Indicator Data'!Y60="No data","x",ROUND(IF('Indicator Data'!Y60&gt;U$140,0,IF('Indicator Data'!Y60&lt;U$139,10,(U$140-'Indicator Data'!Y60)/(U$140-U$139)*10)),1))</f>
        <v>0.1</v>
      </c>
      <c r="V58" s="2">
        <f>IF('Indicator Data'!Z60="No data","x",ROUND(IF('Indicator Data'!Z60&gt;V$140,0,IF('Indicator Data'!Z60&lt;V$139,10,(V$140-'Indicator Data'!Z60)/(V$140-V$139)*10)),1))</f>
        <v>1</v>
      </c>
      <c r="W58" s="2">
        <f>IF('Indicator Data'!AE60="No data","x",ROUND(IF('Indicator Data'!AE60&gt;W$140,0,IF('Indicator Data'!AE60&lt;W$139,10,(W$140-'Indicator Data'!AE60)/(W$140-W$139)*10)),1))</f>
        <v>10</v>
      </c>
      <c r="X58" s="3">
        <f t="shared" si="6"/>
        <v>5.3</v>
      </c>
      <c r="Y58" s="5">
        <f t="shared" si="7"/>
        <v>8.1</v>
      </c>
      <c r="Z58" s="80"/>
    </row>
    <row r="59" spans="1:26" s="11" customFormat="1" x14ac:dyDescent="0.25">
      <c r="A59" s="11" t="s">
        <v>377</v>
      </c>
      <c r="B59" s="28" t="s">
        <v>12</v>
      </c>
      <c r="C59" s="28" t="s">
        <v>505</v>
      </c>
      <c r="D59" s="2">
        <f>IF('Indicator Data'!AR61="No data","x",ROUND(IF('Indicator Data'!AR61&gt;D$140,0,IF('Indicator Data'!AR61&lt;D$139,10,(D$140-'Indicator Data'!AR61)/(D$140-D$139)*10)),1))</f>
        <v>5.3</v>
      </c>
      <c r="E59" s="122">
        <f>('Indicator Data'!BE61+'Indicator Data'!BF61+'Indicator Data'!BG61)/'Indicator Data'!BD61*1000000</f>
        <v>0.14351734155502194</v>
      </c>
      <c r="F59" s="2">
        <f t="shared" si="0"/>
        <v>8.6</v>
      </c>
      <c r="G59" s="3">
        <f t="shared" si="1"/>
        <v>7</v>
      </c>
      <c r="H59" s="2">
        <f>IF('Indicator Data'!AT61="No data","x",ROUND(IF('Indicator Data'!AT61&gt;H$140,0,IF('Indicator Data'!AT61&lt;H$139,10,(H$140-'Indicator Data'!AT61)/(H$140-H$139)*10)),1))</f>
        <v>6.5</v>
      </c>
      <c r="I59" s="2">
        <f>IF('Indicator Data'!AS61="No data","x",ROUND(IF('Indicator Data'!AS61&gt;I$140,0,IF('Indicator Data'!AS61&lt;I$139,10,(I$140-'Indicator Data'!AS61)/(I$140-I$139)*10)),1))</f>
        <v>6.2</v>
      </c>
      <c r="J59" s="3">
        <f t="shared" si="2"/>
        <v>6.4</v>
      </c>
      <c r="K59" s="5">
        <f t="shared" si="3"/>
        <v>6.7</v>
      </c>
      <c r="L59" s="2">
        <f>IF('Indicator Data'!AV61="No data","x",ROUND(IF('Indicator Data'!AV61^2&gt;L$140,0,IF('Indicator Data'!AV61^2&lt;L$139,10,(L$140-'Indicator Data'!AV61^2)/(L$140-L$139)*10)),1))</f>
        <v>10</v>
      </c>
      <c r="M59" s="2">
        <f>IF(OR('Indicator Data'!AU61=0,'Indicator Data'!AU61="No data"),"x",ROUND(IF('Indicator Data'!AU61&gt;M$140,0,IF('Indicator Data'!AU61&lt;M$139,10,(M$140-'Indicator Data'!AU61)/(M$140-M$139)*10)),1))</f>
        <v>8.6</v>
      </c>
      <c r="N59" s="2">
        <f>IF('Indicator Data'!AW61="No data","x",ROUND(IF('Indicator Data'!AW61&gt;N$140,0,IF('Indicator Data'!AW61&lt;N$139,10,(N$140-'Indicator Data'!AW61)/(N$140-N$139)*10)),1))</f>
        <v>9.8000000000000007</v>
      </c>
      <c r="O59" s="2">
        <f>IF('Indicator Data'!AX61="No data","x",ROUND(IF('Indicator Data'!AX61&gt;O$140,0,IF('Indicator Data'!AX61&lt;O$139,10,(O$140-'Indicator Data'!AX61)/(O$140-O$139)*10)),1))</f>
        <v>7.9</v>
      </c>
      <c r="P59" s="3">
        <f t="shared" si="4"/>
        <v>9.1</v>
      </c>
      <c r="Q59" s="2">
        <f>IF('Indicator Data'!AY61="No data","x",ROUND(IF('Indicator Data'!AY61&gt;Q$140,0,IF('Indicator Data'!AY61&lt;Q$139,10,(Q$140-'Indicator Data'!AY61)/(Q$140-Q$139)*10)),1))</f>
        <v>10</v>
      </c>
      <c r="R59" s="2">
        <f>IF('Indicator Data'!AZ61="No data","x",ROUND(IF('Indicator Data'!AZ61&gt;R$140,0,IF('Indicator Data'!AZ61&lt;R$139,10,(R$140-'Indicator Data'!AZ61)/(R$140-R$139)*10)),1))</f>
        <v>5.4</v>
      </c>
      <c r="S59" s="3">
        <f t="shared" si="5"/>
        <v>7.7</v>
      </c>
      <c r="T59" s="2">
        <f>IF('Indicator Data'!X61="No data","x",ROUND(IF('Indicator Data'!X61&gt;T$140,0,IF('Indicator Data'!X61&lt;T$139,10,(T$140-'Indicator Data'!X61)/(T$140-T$139)*10)),1))</f>
        <v>10</v>
      </c>
      <c r="U59" s="2">
        <f>IF('Indicator Data'!Y61="No data","x",ROUND(IF('Indicator Data'!Y61&gt;U$140,0,IF('Indicator Data'!Y61&lt;U$139,10,(U$140-'Indicator Data'!Y61)/(U$140-U$139)*10)),1))</f>
        <v>0.9</v>
      </c>
      <c r="V59" s="2">
        <f>IF('Indicator Data'!Z61="No data","x",ROUND(IF('Indicator Data'!Z61&gt;V$140,0,IF('Indicator Data'!Z61&lt;V$139,10,(V$140-'Indicator Data'!Z61)/(V$140-V$139)*10)),1))</f>
        <v>5.6</v>
      </c>
      <c r="W59" s="2">
        <f>IF('Indicator Data'!AE61="No data","x",ROUND(IF('Indicator Data'!AE61&gt;W$140,0,IF('Indicator Data'!AE61&lt;W$139,10,(W$140-'Indicator Data'!AE61)/(W$140-W$139)*10)),1))</f>
        <v>10</v>
      </c>
      <c r="X59" s="3">
        <f t="shared" si="6"/>
        <v>6.6</v>
      </c>
      <c r="Y59" s="5">
        <f t="shared" si="7"/>
        <v>7.8</v>
      </c>
      <c r="Z59" s="80"/>
    </row>
    <row r="60" spans="1:26" s="11" customFormat="1" x14ac:dyDescent="0.25">
      <c r="A60" s="11" t="s">
        <v>381</v>
      </c>
      <c r="B60" s="28" t="s">
        <v>12</v>
      </c>
      <c r="C60" s="28" t="s">
        <v>509</v>
      </c>
      <c r="D60" s="2">
        <f>IF('Indicator Data'!AR62="No data","x",ROUND(IF('Indicator Data'!AR62&gt;D$140,0,IF('Indicator Data'!AR62&lt;D$139,10,(D$140-'Indicator Data'!AR62)/(D$140-D$139)*10)),1))</f>
        <v>5.3</v>
      </c>
      <c r="E60" s="122">
        <f>('Indicator Data'!BE62+'Indicator Data'!BF62+'Indicator Data'!BG62)/'Indicator Data'!BD62*1000000</f>
        <v>0.14351734155502194</v>
      </c>
      <c r="F60" s="2">
        <f t="shared" si="0"/>
        <v>8.6</v>
      </c>
      <c r="G60" s="3">
        <f t="shared" si="1"/>
        <v>7</v>
      </c>
      <c r="H60" s="2">
        <f>IF('Indicator Data'!AT62="No data","x",ROUND(IF('Indicator Data'!AT62&gt;H$140,0,IF('Indicator Data'!AT62&lt;H$139,10,(H$140-'Indicator Data'!AT62)/(H$140-H$139)*10)),1))</f>
        <v>6.5</v>
      </c>
      <c r="I60" s="2">
        <f>IF('Indicator Data'!AS62="No data","x",ROUND(IF('Indicator Data'!AS62&gt;I$140,0,IF('Indicator Data'!AS62&lt;I$139,10,(I$140-'Indicator Data'!AS62)/(I$140-I$139)*10)),1))</f>
        <v>6.2</v>
      </c>
      <c r="J60" s="3">
        <f t="shared" si="2"/>
        <v>6.4</v>
      </c>
      <c r="K60" s="5">
        <f t="shared" si="3"/>
        <v>6.7</v>
      </c>
      <c r="L60" s="2">
        <f>IF('Indicator Data'!AV62="No data","x",ROUND(IF('Indicator Data'!AV62^2&gt;L$140,0,IF('Indicator Data'!AV62^2&lt;L$139,10,(L$140-'Indicator Data'!AV62^2)/(L$140-L$139)*10)),1))</f>
        <v>10</v>
      </c>
      <c r="M60" s="2">
        <f>IF(OR('Indicator Data'!AU62=0,'Indicator Data'!AU62="No data"),"x",ROUND(IF('Indicator Data'!AU62&gt;M$140,0,IF('Indicator Data'!AU62&lt;M$139,10,(M$140-'Indicator Data'!AU62)/(M$140-M$139)*10)),1))</f>
        <v>8.6</v>
      </c>
      <c r="N60" s="2">
        <f>IF('Indicator Data'!AW62="No data","x",ROUND(IF('Indicator Data'!AW62&gt;N$140,0,IF('Indicator Data'!AW62&lt;N$139,10,(N$140-'Indicator Data'!AW62)/(N$140-N$139)*10)),1))</f>
        <v>9.8000000000000007</v>
      </c>
      <c r="O60" s="2">
        <f>IF('Indicator Data'!AX62="No data","x",ROUND(IF('Indicator Data'!AX62&gt;O$140,0,IF('Indicator Data'!AX62&lt;O$139,10,(O$140-'Indicator Data'!AX62)/(O$140-O$139)*10)),1))</f>
        <v>7.9</v>
      </c>
      <c r="P60" s="3">
        <f t="shared" si="4"/>
        <v>9.1</v>
      </c>
      <c r="Q60" s="2">
        <f>IF('Indicator Data'!AY62="No data","x",ROUND(IF('Indicator Data'!AY62&gt;Q$140,0,IF('Indicator Data'!AY62&lt;Q$139,10,(Q$140-'Indicator Data'!AY62)/(Q$140-Q$139)*10)),1))</f>
        <v>7.3</v>
      </c>
      <c r="R60" s="2">
        <f>IF('Indicator Data'!AZ62="No data","x",ROUND(IF('Indicator Data'!AZ62&gt;R$140,0,IF('Indicator Data'!AZ62&lt;R$139,10,(R$140-'Indicator Data'!AZ62)/(R$140-R$139)*10)),1))</f>
        <v>0.6</v>
      </c>
      <c r="S60" s="3">
        <f t="shared" si="5"/>
        <v>4</v>
      </c>
      <c r="T60" s="2">
        <f>IF('Indicator Data'!X62="No data","x",ROUND(IF('Indicator Data'!X62&gt;T$140,0,IF('Indicator Data'!X62&lt;T$139,10,(T$140-'Indicator Data'!X62)/(T$140-T$139)*10)),1))</f>
        <v>10</v>
      </c>
      <c r="U60" s="2">
        <f>IF('Indicator Data'!Y62="No data","x",ROUND(IF('Indicator Data'!Y62&gt;U$140,0,IF('Indicator Data'!Y62&lt;U$139,10,(U$140-'Indicator Data'!Y62)/(U$140-U$139)*10)),1))</f>
        <v>0</v>
      </c>
      <c r="V60" s="2">
        <f>IF('Indicator Data'!Z62="No data","x",ROUND(IF('Indicator Data'!Z62&gt;V$140,0,IF('Indicator Data'!Z62&lt;V$139,10,(V$140-'Indicator Data'!Z62)/(V$140-V$139)*10)),1))</f>
        <v>3.8</v>
      </c>
      <c r="W60" s="2">
        <f>IF('Indicator Data'!AE62="No data","x",ROUND(IF('Indicator Data'!AE62&gt;W$140,0,IF('Indicator Data'!AE62&lt;W$139,10,(W$140-'Indicator Data'!AE62)/(W$140-W$139)*10)),1))</f>
        <v>10</v>
      </c>
      <c r="X60" s="3">
        <f t="shared" si="6"/>
        <v>6</v>
      </c>
      <c r="Y60" s="5">
        <f t="shared" si="7"/>
        <v>6.4</v>
      </c>
      <c r="Z60" s="80"/>
    </row>
    <row r="61" spans="1:26" s="11" customFormat="1" x14ac:dyDescent="0.25">
      <c r="A61" s="11" t="s">
        <v>378</v>
      </c>
      <c r="B61" s="28" t="s">
        <v>12</v>
      </c>
      <c r="C61" s="28" t="s">
        <v>506</v>
      </c>
      <c r="D61" s="2">
        <f>IF('Indicator Data'!AR63="No data","x",ROUND(IF('Indicator Data'!AR63&gt;D$140,0,IF('Indicator Data'!AR63&lt;D$139,10,(D$140-'Indicator Data'!AR63)/(D$140-D$139)*10)),1))</f>
        <v>5.3</v>
      </c>
      <c r="E61" s="122">
        <f>('Indicator Data'!BE63+'Indicator Data'!BF63+'Indicator Data'!BG63)/'Indicator Data'!BD63*1000000</f>
        <v>0.14351734155502194</v>
      </c>
      <c r="F61" s="2">
        <f t="shared" si="0"/>
        <v>8.6</v>
      </c>
      <c r="G61" s="3">
        <f t="shared" si="1"/>
        <v>7</v>
      </c>
      <c r="H61" s="2">
        <f>IF('Indicator Data'!AT63="No data","x",ROUND(IF('Indicator Data'!AT63&gt;H$140,0,IF('Indicator Data'!AT63&lt;H$139,10,(H$140-'Indicator Data'!AT63)/(H$140-H$139)*10)),1))</f>
        <v>6.5</v>
      </c>
      <c r="I61" s="2">
        <f>IF('Indicator Data'!AS63="No data","x",ROUND(IF('Indicator Data'!AS63&gt;I$140,0,IF('Indicator Data'!AS63&lt;I$139,10,(I$140-'Indicator Data'!AS63)/(I$140-I$139)*10)),1))</f>
        <v>6.2</v>
      </c>
      <c r="J61" s="3">
        <f t="shared" si="2"/>
        <v>6.4</v>
      </c>
      <c r="K61" s="5">
        <f t="shared" si="3"/>
        <v>6.7</v>
      </c>
      <c r="L61" s="2">
        <f>IF('Indicator Data'!AV63="No data","x",ROUND(IF('Indicator Data'!AV63^2&gt;L$140,0,IF('Indicator Data'!AV63^2&lt;L$139,10,(L$140-'Indicator Data'!AV63^2)/(L$140-L$139)*10)),1))</f>
        <v>10</v>
      </c>
      <c r="M61" s="2">
        <f>IF(OR('Indicator Data'!AU63=0,'Indicator Data'!AU63="No data"),"x",ROUND(IF('Indicator Data'!AU63&gt;M$140,0,IF('Indicator Data'!AU63&lt;M$139,10,(M$140-'Indicator Data'!AU63)/(M$140-M$139)*10)),1))</f>
        <v>8.6</v>
      </c>
      <c r="N61" s="2">
        <f>IF('Indicator Data'!AW63="No data","x",ROUND(IF('Indicator Data'!AW63&gt;N$140,0,IF('Indicator Data'!AW63&lt;N$139,10,(N$140-'Indicator Data'!AW63)/(N$140-N$139)*10)),1))</f>
        <v>9.8000000000000007</v>
      </c>
      <c r="O61" s="2">
        <f>IF('Indicator Data'!AX63="No data","x",ROUND(IF('Indicator Data'!AX63&gt;O$140,0,IF('Indicator Data'!AX63&lt;O$139,10,(O$140-'Indicator Data'!AX63)/(O$140-O$139)*10)),1))</f>
        <v>7.9</v>
      </c>
      <c r="P61" s="3">
        <f t="shared" si="4"/>
        <v>9.1</v>
      </c>
      <c r="Q61" s="2">
        <f>IF('Indicator Data'!AY63="No data","x",ROUND(IF('Indicator Data'!AY63&gt;Q$140,0,IF('Indicator Data'!AY63&lt;Q$139,10,(Q$140-'Indicator Data'!AY63)/(Q$140-Q$139)*10)),1))</f>
        <v>10</v>
      </c>
      <c r="R61" s="2">
        <f>IF('Indicator Data'!AZ63="No data","x",ROUND(IF('Indicator Data'!AZ63&gt;R$140,0,IF('Indicator Data'!AZ63&lt;R$139,10,(R$140-'Indicator Data'!AZ63)/(R$140-R$139)*10)),1))</f>
        <v>8.6999999999999993</v>
      </c>
      <c r="S61" s="3">
        <f t="shared" si="5"/>
        <v>9.4</v>
      </c>
      <c r="T61" s="2">
        <f>IF('Indicator Data'!X63="No data","x",ROUND(IF('Indicator Data'!X63&gt;T$140,0,IF('Indicator Data'!X63&lt;T$139,10,(T$140-'Indicator Data'!X63)/(T$140-T$139)*10)),1))</f>
        <v>10</v>
      </c>
      <c r="U61" s="2">
        <f>IF('Indicator Data'!Y63="No data","x",ROUND(IF('Indicator Data'!Y63&gt;U$140,0,IF('Indicator Data'!Y63&lt;U$139,10,(U$140-'Indicator Data'!Y63)/(U$140-U$139)*10)),1))</f>
        <v>0.3</v>
      </c>
      <c r="V61" s="2">
        <f>IF('Indicator Data'!Z63="No data","x",ROUND(IF('Indicator Data'!Z63&gt;V$140,0,IF('Indicator Data'!Z63&lt;V$139,10,(V$140-'Indicator Data'!Z63)/(V$140-V$139)*10)),1))</f>
        <v>2.1</v>
      </c>
      <c r="W61" s="2">
        <f>IF('Indicator Data'!AE63="No data","x",ROUND(IF('Indicator Data'!AE63&gt;W$140,0,IF('Indicator Data'!AE63&lt;W$139,10,(W$140-'Indicator Data'!AE63)/(W$140-W$139)*10)),1))</f>
        <v>10</v>
      </c>
      <c r="X61" s="3">
        <f t="shared" si="6"/>
        <v>5.6</v>
      </c>
      <c r="Y61" s="5">
        <f t="shared" si="7"/>
        <v>8</v>
      </c>
      <c r="Z61" s="80"/>
    </row>
    <row r="62" spans="1:26" s="11" customFormat="1" x14ac:dyDescent="0.25">
      <c r="A62" s="11" t="s">
        <v>379</v>
      </c>
      <c r="B62" s="28" t="s">
        <v>12</v>
      </c>
      <c r="C62" s="28" t="s">
        <v>507</v>
      </c>
      <c r="D62" s="2">
        <f>IF('Indicator Data'!AR64="No data","x",ROUND(IF('Indicator Data'!AR64&gt;D$140,0,IF('Indicator Data'!AR64&lt;D$139,10,(D$140-'Indicator Data'!AR64)/(D$140-D$139)*10)),1))</f>
        <v>5.3</v>
      </c>
      <c r="E62" s="122">
        <f>('Indicator Data'!BE64+'Indicator Data'!BF64+'Indicator Data'!BG64)/'Indicator Data'!BD64*1000000</f>
        <v>0.14351734155502194</v>
      </c>
      <c r="F62" s="2">
        <f t="shared" si="0"/>
        <v>8.6</v>
      </c>
      <c r="G62" s="3">
        <f t="shared" si="1"/>
        <v>7</v>
      </c>
      <c r="H62" s="2">
        <f>IF('Indicator Data'!AT64="No data","x",ROUND(IF('Indicator Data'!AT64&gt;H$140,0,IF('Indicator Data'!AT64&lt;H$139,10,(H$140-'Indicator Data'!AT64)/(H$140-H$139)*10)),1))</f>
        <v>6.5</v>
      </c>
      <c r="I62" s="2">
        <f>IF('Indicator Data'!AS64="No data","x",ROUND(IF('Indicator Data'!AS64&gt;I$140,0,IF('Indicator Data'!AS64&lt;I$139,10,(I$140-'Indicator Data'!AS64)/(I$140-I$139)*10)),1))</f>
        <v>6.2</v>
      </c>
      <c r="J62" s="3">
        <f t="shared" si="2"/>
        <v>6.4</v>
      </c>
      <c r="K62" s="5">
        <f t="shared" si="3"/>
        <v>6.7</v>
      </c>
      <c r="L62" s="2">
        <f>IF('Indicator Data'!AV64="No data","x",ROUND(IF('Indicator Data'!AV64^2&gt;L$140,0,IF('Indicator Data'!AV64^2&lt;L$139,10,(L$140-'Indicator Data'!AV64^2)/(L$140-L$139)*10)),1))</f>
        <v>10</v>
      </c>
      <c r="M62" s="2">
        <f>IF(OR('Indicator Data'!AU64=0,'Indicator Data'!AU64="No data"),"x",ROUND(IF('Indicator Data'!AU64&gt;M$140,0,IF('Indicator Data'!AU64&lt;M$139,10,(M$140-'Indicator Data'!AU64)/(M$140-M$139)*10)),1))</f>
        <v>8.6</v>
      </c>
      <c r="N62" s="2">
        <f>IF('Indicator Data'!AW64="No data","x",ROUND(IF('Indicator Data'!AW64&gt;N$140,0,IF('Indicator Data'!AW64&lt;N$139,10,(N$140-'Indicator Data'!AW64)/(N$140-N$139)*10)),1))</f>
        <v>9.8000000000000007</v>
      </c>
      <c r="O62" s="2">
        <f>IF('Indicator Data'!AX64="No data","x",ROUND(IF('Indicator Data'!AX64&gt;O$140,0,IF('Indicator Data'!AX64&lt;O$139,10,(O$140-'Indicator Data'!AX64)/(O$140-O$139)*10)),1))</f>
        <v>7.9</v>
      </c>
      <c r="P62" s="3">
        <f t="shared" si="4"/>
        <v>9.1</v>
      </c>
      <c r="Q62" s="2">
        <f>IF('Indicator Data'!AY64="No data","x",ROUND(IF('Indicator Data'!AY64&gt;Q$140,0,IF('Indicator Data'!AY64&lt;Q$139,10,(Q$140-'Indicator Data'!AY64)/(Q$140-Q$139)*10)),1))</f>
        <v>10</v>
      </c>
      <c r="R62" s="2">
        <f>IF('Indicator Data'!AZ64="No data","x",ROUND(IF('Indicator Data'!AZ64&gt;R$140,0,IF('Indicator Data'!AZ64&lt;R$139,10,(R$140-'Indicator Data'!AZ64)/(R$140-R$139)*10)),1))</f>
        <v>5.4</v>
      </c>
      <c r="S62" s="3">
        <f t="shared" si="5"/>
        <v>7.7</v>
      </c>
      <c r="T62" s="2">
        <f>IF('Indicator Data'!X64="No data","x",ROUND(IF('Indicator Data'!X64&gt;T$140,0,IF('Indicator Data'!X64&lt;T$139,10,(T$140-'Indicator Data'!X64)/(T$140-T$139)*10)),1))</f>
        <v>10</v>
      </c>
      <c r="U62" s="2">
        <f>IF('Indicator Data'!Y64="No data","x",ROUND(IF('Indicator Data'!Y64&gt;U$140,0,IF('Indicator Data'!Y64&lt;U$139,10,(U$140-'Indicator Data'!Y64)/(U$140-U$139)*10)),1))</f>
        <v>0.2</v>
      </c>
      <c r="V62" s="2">
        <f>IF('Indicator Data'!Z64="No data","x",ROUND(IF('Indicator Data'!Z64&gt;V$140,0,IF('Indicator Data'!Z64&lt;V$139,10,(V$140-'Indicator Data'!Z64)/(V$140-V$139)*10)),1))</f>
        <v>2.8</v>
      </c>
      <c r="W62" s="2">
        <f>IF('Indicator Data'!AE64="No data","x",ROUND(IF('Indicator Data'!AE64&gt;W$140,0,IF('Indicator Data'!AE64&lt;W$139,10,(W$140-'Indicator Data'!AE64)/(W$140-W$139)*10)),1))</f>
        <v>10</v>
      </c>
      <c r="X62" s="3">
        <f t="shared" si="6"/>
        <v>5.8</v>
      </c>
      <c r="Y62" s="5">
        <f t="shared" si="7"/>
        <v>7.5</v>
      </c>
      <c r="Z62" s="80"/>
    </row>
    <row r="63" spans="1:26" s="11" customFormat="1" x14ac:dyDescent="0.25">
      <c r="A63" s="11" t="s">
        <v>380</v>
      </c>
      <c r="B63" s="28" t="s">
        <v>12</v>
      </c>
      <c r="C63" s="28" t="s">
        <v>508</v>
      </c>
      <c r="D63" s="2">
        <f>IF('Indicator Data'!AR65="No data","x",ROUND(IF('Indicator Data'!AR65&gt;D$140,0,IF('Indicator Data'!AR65&lt;D$139,10,(D$140-'Indicator Data'!AR65)/(D$140-D$139)*10)),1))</f>
        <v>5.3</v>
      </c>
      <c r="E63" s="122">
        <f>('Indicator Data'!BE65+'Indicator Data'!BF65+'Indicator Data'!BG65)/'Indicator Data'!BD65*1000000</f>
        <v>0.14351734155502194</v>
      </c>
      <c r="F63" s="2">
        <f t="shared" si="0"/>
        <v>8.6</v>
      </c>
      <c r="G63" s="3">
        <f t="shared" si="1"/>
        <v>7</v>
      </c>
      <c r="H63" s="2">
        <f>IF('Indicator Data'!AT65="No data","x",ROUND(IF('Indicator Data'!AT65&gt;H$140,0,IF('Indicator Data'!AT65&lt;H$139,10,(H$140-'Indicator Data'!AT65)/(H$140-H$139)*10)),1))</f>
        <v>6.5</v>
      </c>
      <c r="I63" s="2">
        <f>IF('Indicator Data'!AS65="No data","x",ROUND(IF('Indicator Data'!AS65&gt;I$140,0,IF('Indicator Data'!AS65&lt;I$139,10,(I$140-'Indicator Data'!AS65)/(I$140-I$139)*10)),1))</f>
        <v>6.2</v>
      </c>
      <c r="J63" s="3">
        <f t="shared" si="2"/>
        <v>6.4</v>
      </c>
      <c r="K63" s="5">
        <f t="shared" si="3"/>
        <v>6.7</v>
      </c>
      <c r="L63" s="2">
        <f>IF('Indicator Data'!AV65="No data","x",ROUND(IF('Indicator Data'!AV65^2&gt;L$140,0,IF('Indicator Data'!AV65^2&lt;L$139,10,(L$140-'Indicator Data'!AV65^2)/(L$140-L$139)*10)),1))</f>
        <v>10</v>
      </c>
      <c r="M63" s="2">
        <f>IF(OR('Indicator Data'!AU65=0,'Indicator Data'!AU65="No data"),"x",ROUND(IF('Indicator Data'!AU65&gt;M$140,0,IF('Indicator Data'!AU65&lt;M$139,10,(M$140-'Indicator Data'!AU65)/(M$140-M$139)*10)),1))</f>
        <v>8.6</v>
      </c>
      <c r="N63" s="2">
        <f>IF('Indicator Data'!AW65="No data","x",ROUND(IF('Indicator Data'!AW65&gt;N$140,0,IF('Indicator Data'!AW65&lt;N$139,10,(N$140-'Indicator Data'!AW65)/(N$140-N$139)*10)),1))</f>
        <v>9.8000000000000007</v>
      </c>
      <c r="O63" s="2">
        <f>IF('Indicator Data'!AX65="No data","x",ROUND(IF('Indicator Data'!AX65&gt;O$140,0,IF('Indicator Data'!AX65&lt;O$139,10,(O$140-'Indicator Data'!AX65)/(O$140-O$139)*10)),1))</f>
        <v>7.9</v>
      </c>
      <c r="P63" s="3">
        <f t="shared" si="4"/>
        <v>9.1</v>
      </c>
      <c r="Q63" s="2">
        <f>IF('Indicator Data'!AY65="No data","x",ROUND(IF('Indicator Data'!AY65&gt;Q$140,0,IF('Indicator Data'!AY65&lt;Q$139,10,(Q$140-'Indicator Data'!AY65)/(Q$140-Q$139)*10)),1))</f>
        <v>9.9</v>
      </c>
      <c r="R63" s="2">
        <f>IF('Indicator Data'!AZ65="No data","x",ROUND(IF('Indicator Data'!AZ65&gt;R$140,0,IF('Indicator Data'!AZ65&lt;R$139,10,(R$140-'Indicator Data'!AZ65)/(R$140-R$139)*10)),1))</f>
        <v>6.5</v>
      </c>
      <c r="S63" s="3">
        <f t="shared" si="5"/>
        <v>8.1999999999999993</v>
      </c>
      <c r="T63" s="2">
        <f>IF('Indicator Data'!X65="No data","x",ROUND(IF('Indicator Data'!X65&gt;T$140,0,IF('Indicator Data'!X65&lt;T$139,10,(T$140-'Indicator Data'!X65)/(T$140-T$139)*10)),1))</f>
        <v>10</v>
      </c>
      <c r="U63" s="2">
        <f>IF('Indicator Data'!Y65="No data","x",ROUND(IF('Indicator Data'!Y65&gt;U$140,0,IF('Indicator Data'!Y65&lt;U$139,10,(U$140-'Indicator Data'!Y65)/(U$140-U$139)*10)),1))</f>
        <v>0.2</v>
      </c>
      <c r="V63" s="2">
        <f>IF('Indicator Data'!Z65="No data","x",ROUND(IF('Indicator Data'!Z65&gt;V$140,0,IF('Indicator Data'!Z65&lt;V$139,10,(V$140-'Indicator Data'!Z65)/(V$140-V$139)*10)),1))</f>
        <v>1.8</v>
      </c>
      <c r="W63" s="2">
        <f>IF('Indicator Data'!AE65="No data","x",ROUND(IF('Indicator Data'!AE65&gt;W$140,0,IF('Indicator Data'!AE65&lt;W$139,10,(W$140-'Indicator Data'!AE65)/(W$140-W$139)*10)),1))</f>
        <v>10</v>
      </c>
      <c r="X63" s="3">
        <f t="shared" si="6"/>
        <v>5.5</v>
      </c>
      <c r="Y63" s="5">
        <f t="shared" si="7"/>
        <v>7.6</v>
      </c>
      <c r="Z63" s="80"/>
    </row>
    <row r="64" spans="1:26" s="11" customFormat="1" x14ac:dyDescent="0.25">
      <c r="A64" s="11" t="s">
        <v>382</v>
      </c>
      <c r="B64" s="28" t="s">
        <v>14</v>
      </c>
      <c r="C64" s="28" t="s">
        <v>510</v>
      </c>
      <c r="D64" s="2">
        <f>IF('Indicator Data'!AR66="No data","x",ROUND(IF('Indicator Data'!AR66&gt;D$140,0,IF('Indicator Data'!AR66&lt;D$139,10,(D$140-'Indicator Data'!AR66)/(D$140-D$139)*10)),1))</f>
        <v>2.8</v>
      </c>
      <c r="E64" s="122">
        <f>('Indicator Data'!BE66+'Indicator Data'!BF66+'Indicator Data'!BG66)/'Indicator Data'!BD66*1000000</f>
        <v>1.8969984458694449E-2</v>
      </c>
      <c r="F64" s="2">
        <f t="shared" si="0"/>
        <v>9.8000000000000007</v>
      </c>
      <c r="G64" s="3">
        <f t="shared" si="1"/>
        <v>6.3</v>
      </c>
      <c r="H64" s="2">
        <f>IF('Indicator Data'!AT66="No data","x",ROUND(IF('Indicator Data'!AT66&gt;H$140,0,IF('Indicator Data'!AT66&lt;H$139,10,(H$140-'Indicator Data'!AT66)/(H$140-H$139)*10)),1))</f>
        <v>7.2</v>
      </c>
      <c r="I64" s="2">
        <f>IF('Indicator Data'!AS66="No data","x",ROUND(IF('Indicator Data'!AS66&gt;I$140,0,IF('Indicator Data'!AS66&lt;I$139,10,(I$140-'Indicator Data'!AS66)/(I$140-I$139)*10)),1))</f>
        <v>6.9</v>
      </c>
      <c r="J64" s="3">
        <f t="shared" si="2"/>
        <v>7.1</v>
      </c>
      <c r="K64" s="5">
        <f t="shared" si="3"/>
        <v>6.7</v>
      </c>
      <c r="L64" s="2">
        <f>IF('Indicator Data'!AV66="No data","x",ROUND(IF('Indicator Data'!AV66^2&gt;L$140,0,IF('Indicator Data'!AV66^2&lt;L$139,10,(L$140-'Indicator Data'!AV66^2)/(L$140-L$139)*10)),1))</f>
        <v>1.5</v>
      </c>
      <c r="M64" s="2">
        <f>IF(OR('Indicator Data'!AU66=0,'Indicator Data'!AU66="No data"),"x",ROUND(IF('Indicator Data'!AU66&gt;M$140,0,IF('Indicator Data'!AU66&lt;M$139,10,(M$140-'Indicator Data'!AU66)/(M$140-M$139)*10)),1))</f>
        <v>2.9</v>
      </c>
      <c r="N64" s="2">
        <f>IF('Indicator Data'!AW66="No data","x",ROUND(IF('Indicator Data'!AW66&gt;N$140,0,IF('Indicator Data'!AW66&lt;N$139,10,(N$140-'Indicator Data'!AW66)/(N$140-N$139)*10)),1))</f>
        <v>5.3</v>
      </c>
      <c r="O64" s="2">
        <f>IF('Indicator Data'!AX66="No data","x",ROUND(IF('Indicator Data'!AX66&gt;O$140,0,IF('Indicator Data'!AX66&lt;O$139,10,(O$140-'Indicator Data'!AX66)/(O$140-O$139)*10)),1))</f>
        <v>6</v>
      </c>
      <c r="P64" s="3">
        <f t="shared" si="4"/>
        <v>3.9</v>
      </c>
      <c r="Q64" s="2">
        <f>IF('Indicator Data'!AY66="No data","x",ROUND(IF('Indicator Data'!AY66&gt;Q$140,0,IF('Indicator Data'!AY66&lt;Q$139,10,(Q$140-'Indicator Data'!AY66)/(Q$140-Q$139)*10)),1))</f>
        <v>5.8</v>
      </c>
      <c r="R64" s="2">
        <f>IF('Indicator Data'!AZ66="No data","x",ROUND(IF('Indicator Data'!AZ66&gt;R$140,0,IF('Indicator Data'!AZ66&lt;R$139,10,(R$140-'Indicator Data'!AZ66)/(R$140-R$139)*10)),1))</f>
        <v>6.7</v>
      </c>
      <c r="S64" s="3">
        <f t="shared" si="5"/>
        <v>6.3</v>
      </c>
      <c r="T64" s="2">
        <f>IF('Indicator Data'!X66="No data","x",ROUND(IF('Indicator Data'!X66&gt;T$140,0,IF('Indicator Data'!X66&lt;T$139,10,(T$140-'Indicator Data'!X66)/(T$140-T$139)*10)),1))</f>
        <v>9</v>
      </c>
      <c r="U64" s="2">
        <f>IF('Indicator Data'!Y66="No data","x",ROUND(IF('Indicator Data'!Y66&gt;U$140,0,IF('Indicator Data'!Y66&lt;U$139,10,(U$140-'Indicator Data'!Y66)/(U$140-U$139)*10)),1))</f>
        <v>2.2999999999999998</v>
      </c>
      <c r="V64" s="2">
        <f>IF('Indicator Data'!Z66="No data","x",ROUND(IF('Indicator Data'!Z66&gt;V$140,0,IF('Indicator Data'!Z66&lt;V$139,10,(V$140-'Indicator Data'!Z66)/(V$140-V$139)*10)),1))</f>
        <v>10</v>
      </c>
      <c r="W64" s="2">
        <f>IF('Indicator Data'!AE66="No data","x",ROUND(IF('Indicator Data'!AE66&gt;W$140,0,IF('Indicator Data'!AE66&lt;W$139,10,(W$140-'Indicator Data'!AE66)/(W$140-W$139)*10)),1))</f>
        <v>9.4</v>
      </c>
      <c r="X64" s="3">
        <f t="shared" si="6"/>
        <v>7.7</v>
      </c>
      <c r="Y64" s="5">
        <f t="shared" si="7"/>
        <v>6</v>
      </c>
      <c r="Z64" s="80"/>
    </row>
    <row r="65" spans="1:26" s="11" customFormat="1" x14ac:dyDescent="0.25">
      <c r="A65" s="11" t="s">
        <v>383</v>
      </c>
      <c r="B65" s="28" t="s">
        <v>14</v>
      </c>
      <c r="C65" s="28" t="s">
        <v>511</v>
      </c>
      <c r="D65" s="2">
        <f>IF('Indicator Data'!AR67="No data","x",ROUND(IF('Indicator Data'!AR67&gt;D$140,0,IF('Indicator Data'!AR67&lt;D$139,10,(D$140-'Indicator Data'!AR67)/(D$140-D$139)*10)),1))</f>
        <v>2.8</v>
      </c>
      <c r="E65" s="122">
        <f>('Indicator Data'!BE67+'Indicator Data'!BF67+'Indicator Data'!BG67)/'Indicator Data'!BD67*1000000</f>
        <v>1.8969984458694449E-2</v>
      </c>
      <c r="F65" s="2">
        <f t="shared" si="0"/>
        <v>9.8000000000000007</v>
      </c>
      <c r="G65" s="3">
        <f t="shared" si="1"/>
        <v>6.3</v>
      </c>
      <c r="H65" s="2">
        <f>IF('Indicator Data'!AT67="No data","x",ROUND(IF('Indicator Data'!AT67&gt;H$140,0,IF('Indicator Data'!AT67&lt;H$139,10,(H$140-'Indicator Data'!AT67)/(H$140-H$139)*10)),1))</f>
        <v>7.2</v>
      </c>
      <c r="I65" s="2">
        <f>IF('Indicator Data'!AS67="No data","x",ROUND(IF('Indicator Data'!AS67&gt;I$140,0,IF('Indicator Data'!AS67&lt;I$139,10,(I$140-'Indicator Data'!AS67)/(I$140-I$139)*10)),1))</f>
        <v>6.9</v>
      </c>
      <c r="J65" s="3">
        <f t="shared" si="2"/>
        <v>7.1</v>
      </c>
      <c r="K65" s="5">
        <f t="shared" si="3"/>
        <v>6.7</v>
      </c>
      <c r="L65" s="2">
        <f>IF('Indicator Data'!AV67="No data","x",ROUND(IF('Indicator Data'!AV67^2&gt;L$140,0,IF('Indicator Data'!AV67^2&lt;L$139,10,(L$140-'Indicator Data'!AV67^2)/(L$140-L$139)*10)),1))</f>
        <v>7</v>
      </c>
      <c r="M65" s="2">
        <f>IF(OR('Indicator Data'!AU67=0,'Indicator Data'!AU67="No data"),"x",ROUND(IF('Indicator Data'!AU67&gt;M$140,0,IF('Indicator Data'!AU67&lt;M$139,10,(M$140-'Indicator Data'!AU67)/(M$140-M$139)*10)),1))</f>
        <v>7.4</v>
      </c>
      <c r="N65" s="2">
        <f>IF('Indicator Data'!AW67="No data","x",ROUND(IF('Indicator Data'!AW67&gt;N$140,0,IF('Indicator Data'!AW67&lt;N$139,10,(N$140-'Indicator Data'!AW67)/(N$140-N$139)*10)),1))</f>
        <v>5.3</v>
      </c>
      <c r="O65" s="2">
        <f>IF('Indicator Data'!AX67="No data","x",ROUND(IF('Indicator Data'!AX67&gt;O$140,0,IF('Indicator Data'!AX67&lt;O$139,10,(O$140-'Indicator Data'!AX67)/(O$140-O$139)*10)),1))</f>
        <v>6</v>
      </c>
      <c r="P65" s="3">
        <f t="shared" si="4"/>
        <v>6.4</v>
      </c>
      <c r="Q65" s="2">
        <f>IF('Indicator Data'!AY67="No data","x",ROUND(IF('Indicator Data'!AY67&gt;Q$140,0,IF('Indicator Data'!AY67&lt;Q$139,10,(Q$140-'Indicator Data'!AY67)/(Q$140-Q$139)*10)),1))</f>
        <v>6</v>
      </c>
      <c r="R65" s="2">
        <f>IF('Indicator Data'!AZ67="No data","x",ROUND(IF('Indicator Data'!AZ67&gt;R$140,0,IF('Indicator Data'!AZ67&lt;R$139,10,(R$140-'Indicator Data'!AZ67)/(R$140-R$139)*10)),1))</f>
        <v>7.5</v>
      </c>
      <c r="S65" s="3">
        <f t="shared" si="5"/>
        <v>6.8</v>
      </c>
      <c r="T65" s="2">
        <f>IF('Indicator Data'!X67="No data","x",ROUND(IF('Indicator Data'!X67&gt;T$140,0,IF('Indicator Data'!X67&lt;T$139,10,(T$140-'Indicator Data'!X67)/(T$140-T$139)*10)),1))</f>
        <v>9</v>
      </c>
      <c r="U65" s="2">
        <f>IF('Indicator Data'!Y67="No data","x",ROUND(IF('Indicator Data'!Y67&gt;U$140,0,IF('Indicator Data'!Y67&lt;U$139,10,(U$140-'Indicator Data'!Y67)/(U$140-U$139)*10)),1))</f>
        <v>4.5</v>
      </c>
      <c r="V65" s="2">
        <f>IF('Indicator Data'!Z67="No data","x",ROUND(IF('Indicator Data'!Z67&gt;V$140,0,IF('Indicator Data'!Z67&lt;V$139,10,(V$140-'Indicator Data'!Z67)/(V$140-V$139)*10)),1))</f>
        <v>10</v>
      </c>
      <c r="W65" s="2">
        <f>IF('Indicator Data'!AE67="No data","x",ROUND(IF('Indicator Data'!AE67&gt;W$140,0,IF('Indicator Data'!AE67&lt;W$139,10,(W$140-'Indicator Data'!AE67)/(W$140-W$139)*10)),1))</f>
        <v>9.4</v>
      </c>
      <c r="X65" s="3">
        <f t="shared" si="6"/>
        <v>8.1999999999999993</v>
      </c>
      <c r="Y65" s="5">
        <f t="shared" si="7"/>
        <v>7.1</v>
      </c>
      <c r="Z65" s="80"/>
    </row>
    <row r="66" spans="1:26" s="11" customFormat="1" x14ac:dyDescent="0.25">
      <c r="A66" s="11" t="s">
        <v>384</v>
      </c>
      <c r="B66" s="28" t="s">
        <v>14</v>
      </c>
      <c r="C66" s="28" t="s">
        <v>512</v>
      </c>
      <c r="D66" s="2">
        <f>IF('Indicator Data'!AR68="No data","x",ROUND(IF('Indicator Data'!AR68&gt;D$140,0,IF('Indicator Data'!AR68&lt;D$139,10,(D$140-'Indicator Data'!AR68)/(D$140-D$139)*10)),1))</f>
        <v>2.8</v>
      </c>
      <c r="E66" s="122">
        <f>('Indicator Data'!BE68+'Indicator Data'!BF68+'Indicator Data'!BG68)/'Indicator Data'!BD68*1000000</f>
        <v>1.8969984458694449E-2</v>
      </c>
      <c r="F66" s="2">
        <f t="shared" si="0"/>
        <v>9.8000000000000007</v>
      </c>
      <c r="G66" s="3">
        <f t="shared" si="1"/>
        <v>6.3</v>
      </c>
      <c r="H66" s="2">
        <f>IF('Indicator Data'!AT68="No data","x",ROUND(IF('Indicator Data'!AT68&gt;H$140,0,IF('Indicator Data'!AT68&lt;H$139,10,(H$140-'Indicator Data'!AT68)/(H$140-H$139)*10)),1))</f>
        <v>7.2</v>
      </c>
      <c r="I66" s="2">
        <f>IF('Indicator Data'!AS68="No data","x",ROUND(IF('Indicator Data'!AS68&gt;I$140,0,IF('Indicator Data'!AS68&lt;I$139,10,(I$140-'Indicator Data'!AS68)/(I$140-I$139)*10)),1))</f>
        <v>6.9</v>
      </c>
      <c r="J66" s="3">
        <f t="shared" si="2"/>
        <v>7.1</v>
      </c>
      <c r="K66" s="5">
        <f t="shared" si="3"/>
        <v>6.7</v>
      </c>
      <c r="L66" s="2">
        <f>IF('Indicator Data'!AV68="No data","x",ROUND(IF('Indicator Data'!AV68^2&gt;L$140,0,IF('Indicator Data'!AV68^2&lt;L$139,10,(L$140-'Indicator Data'!AV68^2)/(L$140-L$139)*10)),1))</f>
        <v>2.8</v>
      </c>
      <c r="M66" s="2">
        <f>IF(OR('Indicator Data'!AU68=0,'Indicator Data'!AU68="No data"),"x",ROUND(IF('Indicator Data'!AU68&gt;M$140,0,IF('Indicator Data'!AU68&lt;M$139,10,(M$140-'Indicator Data'!AU68)/(M$140-M$139)*10)),1))</f>
        <v>1.8</v>
      </c>
      <c r="N66" s="2">
        <f>IF('Indicator Data'!AW68="No data","x",ROUND(IF('Indicator Data'!AW68&gt;N$140,0,IF('Indicator Data'!AW68&lt;N$139,10,(N$140-'Indicator Data'!AW68)/(N$140-N$139)*10)),1))</f>
        <v>5.3</v>
      </c>
      <c r="O66" s="2">
        <f>IF('Indicator Data'!AX68="No data","x",ROUND(IF('Indicator Data'!AX68&gt;O$140,0,IF('Indicator Data'!AX68&lt;O$139,10,(O$140-'Indicator Data'!AX68)/(O$140-O$139)*10)),1))</f>
        <v>6</v>
      </c>
      <c r="P66" s="3">
        <f t="shared" si="4"/>
        <v>4</v>
      </c>
      <c r="Q66" s="2">
        <f>IF('Indicator Data'!AY68="No data","x",ROUND(IF('Indicator Data'!AY68&gt;Q$140,0,IF('Indicator Data'!AY68&lt;Q$139,10,(Q$140-'Indicator Data'!AY68)/(Q$140-Q$139)*10)),1))</f>
        <v>6.6</v>
      </c>
      <c r="R66" s="2">
        <f>IF('Indicator Data'!AZ68="No data","x",ROUND(IF('Indicator Data'!AZ68&gt;R$140,0,IF('Indicator Data'!AZ68&lt;R$139,10,(R$140-'Indicator Data'!AZ68)/(R$140-R$139)*10)),1))</f>
        <v>6</v>
      </c>
      <c r="S66" s="3">
        <f t="shared" si="5"/>
        <v>6.3</v>
      </c>
      <c r="T66" s="2">
        <f>IF('Indicator Data'!X68="No data","x",ROUND(IF('Indicator Data'!X68&gt;T$140,0,IF('Indicator Data'!X68&lt;T$139,10,(T$140-'Indicator Data'!X68)/(T$140-T$139)*10)),1))</f>
        <v>9</v>
      </c>
      <c r="U66" s="2">
        <f>IF('Indicator Data'!Y68="No data","x",ROUND(IF('Indicator Data'!Y68&gt;U$140,0,IF('Indicator Data'!Y68&lt;U$139,10,(U$140-'Indicator Data'!Y68)/(U$140-U$139)*10)),1))</f>
        <v>2.9</v>
      </c>
      <c r="V66" s="2">
        <f>IF('Indicator Data'!Z68="No data","x",ROUND(IF('Indicator Data'!Z68&gt;V$140,0,IF('Indicator Data'!Z68&lt;V$139,10,(V$140-'Indicator Data'!Z68)/(V$140-V$139)*10)),1))</f>
        <v>10</v>
      </c>
      <c r="W66" s="2">
        <f>IF('Indicator Data'!AE68="No data","x",ROUND(IF('Indicator Data'!AE68&gt;W$140,0,IF('Indicator Data'!AE68&lt;W$139,10,(W$140-'Indicator Data'!AE68)/(W$140-W$139)*10)),1))</f>
        <v>9.4</v>
      </c>
      <c r="X66" s="3">
        <f t="shared" si="6"/>
        <v>7.8</v>
      </c>
      <c r="Y66" s="5">
        <f t="shared" si="7"/>
        <v>6</v>
      </c>
      <c r="Z66" s="80"/>
    </row>
    <row r="67" spans="1:26" s="11" customFormat="1" x14ac:dyDescent="0.25">
      <c r="A67" s="11" t="s">
        <v>385</v>
      </c>
      <c r="B67" s="28" t="s">
        <v>14</v>
      </c>
      <c r="C67" s="28" t="s">
        <v>513</v>
      </c>
      <c r="D67" s="2">
        <f>IF('Indicator Data'!AR69="No data","x",ROUND(IF('Indicator Data'!AR69&gt;D$140,0,IF('Indicator Data'!AR69&lt;D$139,10,(D$140-'Indicator Data'!AR69)/(D$140-D$139)*10)),1))</f>
        <v>2.8</v>
      </c>
      <c r="E67" s="122">
        <f>('Indicator Data'!BE69+'Indicator Data'!BF69+'Indicator Data'!BG69)/'Indicator Data'!BD69*1000000</f>
        <v>1.8969984458694449E-2</v>
      </c>
      <c r="F67" s="2">
        <f t="shared" si="0"/>
        <v>9.8000000000000007</v>
      </c>
      <c r="G67" s="3">
        <f t="shared" si="1"/>
        <v>6.3</v>
      </c>
      <c r="H67" s="2">
        <f>IF('Indicator Data'!AT69="No data","x",ROUND(IF('Indicator Data'!AT69&gt;H$140,0,IF('Indicator Data'!AT69&lt;H$139,10,(H$140-'Indicator Data'!AT69)/(H$140-H$139)*10)),1))</f>
        <v>7.2</v>
      </c>
      <c r="I67" s="2">
        <f>IF('Indicator Data'!AS69="No data","x",ROUND(IF('Indicator Data'!AS69&gt;I$140,0,IF('Indicator Data'!AS69&lt;I$139,10,(I$140-'Indicator Data'!AS69)/(I$140-I$139)*10)),1))</f>
        <v>6.9</v>
      </c>
      <c r="J67" s="3">
        <f t="shared" si="2"/>
        <v>7.1</v>
      </c>
      <c r="K67" s="5">
        <f t="shared" si="3"/>
        <v>6.7</v>
      </c>
      <c r="L67" s="2">
        <f>IF('Indicator Data'!AV69="No data","x",ROUND(IF('Indicator Data'!AV69^2&gt;L$140,0,IF('Indicator Data'!AV69^2&lt;L$139,10,(L$140-'Indicator Data'!AV69^2)/(L$140-L$139)*10)),1))</f>
        <v>1.8</v>
      </c>
      <c r="M67" s="2">
        <f>IF(OR('Indicator Data'!AU69=0,'Indicator Data'!AU69="No data"),"x",ROUND(IF('Indicator Data'!AU69&gt;M$140,0,IF('Indicator Data'!AU69&lt;M$139,10,(M$140-'Indicator Data'!AU69)/(M$140-M$139)*10)),1))</f>
        <v>2.9</v>
      </c>
      <c r="N67" s="2">
        <f>IF('Indicator Data'!AW69="No data","x",ROUND(IF('Indicator Data'!AW69&gt;N$140,0,IF('Indicator Data'!AW69&lt;N$139,10,(N$140-'Indicator Data'!AW69)/(N$140-N$139)*10)),1))</f>
        <v>5.3</v>
      </c>
      <c r="O67" s="2">
        <f>IF('Indicator Data'!AX69="No data","x",ROUND(IF('Indicator Data'!AX69&gt;O$140,0,IF('Indicator Data'!AX69&lt;O$139,10,(O$140-'Indicator Data'!AX69)/(O$140-O$139)*10)),1))</f>
        <v>6</v>
      </c>
      <c r="P67" s="3">
        <f t="shared" si="4"/>
        <v>4</v>
      </c>
      <c r="Q67" s="2">
        <f>IF('Indicator Data'!AY69="No data","x",ROUND(IF('Indicator Data'!AY69&gt;Q$140,0,IF('Indicator Data'!AY69&lt;Q$139,10,(Q$140-'Indicator Data'!AY69)/(Q$140-Q$139)*10)),1))</f>
        <v>4.8</v>
      </c>
      <c r="R67" s="2">
        <f>IF('Indicator Data'!AZ69="No data","x",ROUND(IF('Indicator Data'!AZ69&gt;R$140,0,IF('Indicator Data'!AZ69&lt;R$139,10,(R$140-'Indicator Data'!AZ69)/(R$140-R$139)*10)),1))</f>
        <v>5.0999999999999996</v>
      </c>
      <c r="S67" s="3">
        <f t="shared" si="5"/>
        <v>5</v>
      </c>
      <c r="T67" s="2">
        <f>IF('Indicator Data'!X69="No data","x",ROUND(IF('Indicator Data'!X69&gt;T$140,0,IF('Indicator Data'!X69&lt;T$139,10,(T$140-'Indicator Data'!X69)/(T$140-T$139)*10)),1))</f>
        <v>9</v>
      </c>
      <c r="U67" s="2">
        <f>IF('Indicator Data'!Y69="No data","x",ROUND(IF('Indicator Data'!Y69&gt;U$140,0,IF('Indicator Data'!Y69&lt;U$139,10,(U$140-'Indicator Data'!Y69)/(U$140-U$139)*10)),1))</f>
        <v>2</v>
      </c>
      <c r="V67" s="2">
        <f>IF('Indicator Data'!Z69="No data","x",ROUND(IF('Indicator Data'!Z69&gt;V$140,0,IF('Indicator Data'!Z69&lt;V$139,10,(V$140-'Indicator Data'!Z69)/(V$140-V$139)*10)),1))</f>
        <v>10</v>
      </c>
      <c r="W67" s="2">
        <f>IF('Indicator Data'!AE69="No data","x",ROUND(IF('Indicator Data'!AE69&gt;W$140,0,IF('Indicator Data'!AE69&lt;W$139,10,(W$140-'Indicator Data'!AE69)/(W$140-W$139)*10)),1))</f>
        <v>9.4</v>
      </c>
      <c r="X67" s="3">
        <f t="shared" si="6"/>
        <v>7.6</v>
      </c>
      <c r="Y67" s="5">
        <f t="shared" si="7"/>
        <v>5.5</v>
      </c>
      <c r="Z67" s="80"/>
    </row>
    <row r="68" spans="1:26" s="11" customFormat="1" x14ac:dyDescent="0.25">
      <c r="A68" s="11" t="s">
        <v>386</v>
      </c>
      <c r="B68" s="28" t="s">
        <v>14</v>
      </c>
      <c r="C68" s="28" t="s">
        <v>514</v>
      </c>
      <c r="D68" s="2">
        <f>IF('Indicator Data'!AR70="No data","x",ROUND(IF('Indicator Data'!AR70&gt;D$140,0,IF('Indicator Data'!AR70&lt;D$139,10,(D$140-'Indicator Data'!AR70)/(D$140-D$139)*10)),1))</f>
        <v>2.8</v>
      </c>
      <c r="E68" s="122">
        <f>('Indicator Data'!BE70+'Indicator Data'!BF70+'Indicator Data'!BG70)/'Indicator Data'!BD70*1000000</f>
        <v>1.8969984458694449E-2</v>
      </c>
      <c r="F68" s="2">
        <f t="shared" ref="F68:F119" si="8">ROUND(IF(E68&gt;F$140,0,IF(E68&lt;F$139,10,(F$140-E68)/(F$140-F$139)*10)),1)</f>
        <v>9.8000000000000007</v>
      </c>
      <c r="G68" s="3">
        <f t="shared" ref="G68:G119" si="9">ROUND(AVERAGE(D68,F68),1)</f>
        <v>6.3</v>
      </c>
      <c r="H68" s="2">
        <f>IF('Indicator Data'!AT70="No data","x",ROUND(IF('Indicator Data'!AT70&gt;H$140,0,IF('Indicator Data'!AT70&lt;H$139,10,(H$140-'Indicator Data'!AT70)/(H$140-H$139)*10)),1))</f>
        <v>7.2</v>
      </c>
      <c r="I68" s="2">
        <f>IF('Indicator Data'!AS70="No data","x",ROUND(IF('Indicator Data'!AS70&gt;I$140,0,IF('Indicator Data'!AS70&lt;I$139,10,(I$140-'Indicator Data'!AS70)/(I$140-I$139)*10)),1))</f>
        <v>6.9</v>
      </c>
      <c r="J68" s="3">
        <f t="shared" ref="J68:J119" si="10">IF(AND(H68="x",I68="x"),"x",ROUND(AVERAGE(H68,I68),1))</f>
        <v>7.1</v>
      </c>
      <c r="K68" s="5">
        <f t="shared" ref="K68:K119" si="11">ROUND(AVERAGE(G68,J68),1)</f>
        <v>6.7</v>
      </c>
      <c r="L68" s="2">
        <f>IF('Indicator Data'!AV70="No data","x",ROUND(IF('Indicator Data'!AV70^2&gt;L$140,0,IF('Indicator Data'!AV70^2&lt;L$139,10,(L$140-'Indicator Data'!AV70^2)/(L$140-L$139)*10)),1))</f>
        <v>10</v>
      </c>
      <c r="M68" s="2">
        <f>IF(OR('Indicator Data'!AU70=0,'Indicator Data'!AU70="No data"),"x",ROUND(IF('Indicator Data'!AU70&gt;M$140,0,IF('Indicator Data'!AU70&lt;M$139,10,(M$140-'Indicator Data'!AU70)/(M$140-M$139)*10)),1))</f>
        <v>7.4</v>
      </c>
      <c r="N68" s="2">
        <f>IF('Indicator Data'!AW70="No data","x",ROUND(IF('Indicator Data'!AW70&gt;N$140,0,IF('Indicator Data'!AW70&lt;N$139,10,(N$140-'Indicator Data'!AW70)/(N$140-N$139)*10)),1))</f>
        <v>5.3</v>
      </c>
      <c r="O68" s="2">
        <f>IF('Indicator Data'!AX70="No data","x",ROUND(IF('Indicator Data'!AX70&gt;O$140,0,IF('Indicator Data'!AX70&lt;O$139,10,(O$140-'Indicator Data'!AX70)/(O$140-O$139)*10)),1))</f>
        <v>6</v>
      </c>
      <c r="P68" s="3">
        <f t="shared" ref="P68:P119" si="12">IF(AND(L68="x",M68="x",N68="x",O68="x"),"x",ROUND(AVERAGE(L68,M68,N68,O68),1))</f>
        <v>7.2</v>
      </c>
      <c r="Q68" s="2">
        <f>IF('Indicator Data'!AY70="No data","x",ROUND(IF('Indicator Data'!AY70&gt;Q$140,0,IF('Indicator Data'!AY70&lt;Q$139,10,(Q$140-'Indicator Data'!AY70)/(Q$140-Q$139)*10)),1))</f>
        <v>9.1</v>
      </c>
      <c r="R68" s="2">
        <f>IF('Indicator Data'!AZ70="No data","x",ROUND(IF('Indicator Data'!AZ70&gt;R$140,0,IF('Indicator Data'!AZ70&lt;R$139,10,(R$140-'Indicator Data'!AZ70)/(R$140-R$139)*10)),1))</f>
        <v>10</v>
      </c>
      <c r="S68" s="3">
        <f t="shared" ref="S68:S119" si="13">IF(AND(Q68="x",R68="x"),"x",ROUND(AVERAGE(R68,Q68),1))</f>
        <v>9.6</v>
      </c>
      <c r="T68" s="2">
        <f>IF('Indicator Data'!X70="No data","x",ROUND(IF('Indicator Data'!X70&gt;T$140,0,IF('Indicator Data'!X70&lt;T$139,10,(T$140-'Indicator Data'!X70)/(T$140-T$139)*10)),1))</f>
        <v>9</v>
      </c>
      <c r="U68" s="2">
        <f>IF('Indicator Data'!Y70="No data","x",ROUND(IF('Indicator Data'!Y70&gt;U$140,0,IF('Indicator Data'!Y70&lt;U$139,10,(U$140-'Indicator Data'!Y70)/(U$140-U$139)*10)),1))</f>
        <v>8.5</v>
      </c>
      <c r="V68" s="2">
        <f>IF('Indicator Data'!Z70="No data","x",ROUND(IF('Indicator Data'!Z70&gt;V$140,0,IF('Indicator Data'!Z70&lt;V$139,10,(V$140-'Indicator Data'!Z70)/(V$140-V$139)*10)),1))</f>
        <v>10</v>
      </c>
      <c r="W68" s="2">
        <f>IF('Indicator Data'!AE70="No data","x",ROUND(IF('Indicator Data'!AE70&gt;W$140,0,IF('Indicator Data'!AE70&lt;W$139,10,(W$140-'Indicator Data'!AE70)/(W$140-W$139)*10)),1))</f>
        <v>9.4</v>
      </c>
      <c r="X68" s="3">
        <f t="shared" ref="X68:X119" si="14">IF(AND(T68="x",V68="x",W68="x"),"x",ROUND(AVERAGE(T68,V68,W68,U68),1))</f>
        <v>9.1999999999999993</v>
      </c>
      <c r="Y68" s="5">
        <f t="shared" ref="Y68:Y119" si="15">ROUND(AVERAGE(S68,P68,X68),1)</f>
        <v>8.6999999999999993</v>
      </c>
      <c r="Z68" s="80"/>
    </row>
    <row r="69" spans="1:26" s="11" customFormat="1" x14ac:dyDescent="0.25">
      <c r="A69" s="11" t="s">
        <v>389</v>
      </c>
      <c r="B69" s="28" t="s">
        <v>14</v>
      </c>
      <c r="C69" s="28" t="s">
        <v>517</v>
      </c>
      <c r="D69" s="2">
        <f>IF('Indicator Data'!AR71="No data","x",ROUND(IF('Indicator Data'!AR71&gt;D$140,0,IF('Indicator Data'!AR71&lt;D$139,10,(D$140-'Indicator Data'!AR71)/(D$140-D$139)*10)),1))</f>
        <v>2.8</v>
      </c>
      <c r="E69" s="122">
        <f>('Indicator Data'!BE71+'Indicator Data'!BF71+'Indicator Data'!BG71)/'Indicator Data'!BD71*1000000</f>
        <v>1.8969984458694449E-2</v>
      </c>
      <c r="F69" s="2">
        <f t="shared" si="8"/>
        <v>9.8000000000000007</v>
      </c>
      <c r="G69" s="3">
        <f t="shared" si="9"/>
        <v>6.3</v>
      </c>
      <c r="H69" s="2">
        <f>IF('Indicator Data'!AT71="No data","x",ROUND(IF('Indicator Data'!AT71&gt;H$140,0,IF('Indicator Data'!AT71&lt;H$139,10,(H$140-'Indicator Data'!AT71)/(H$140-H$139)*10)),1))</f>
        <v>7.2</v>
      </c>
      <c r="I69" s="2">
        <f>IF('Indicator Data'!AS71="No data","x",ROUND(IF('Indicator Data'!AS71&gt;I$140,0,IF('Indicator Data'!AS71&lt;I$139,10,(I$140-'Indicator Data'!AS71)/(I$140-I$139)*10)),1))</f>
        <v>6.9</v>
      </c>
      <c r="J69" s="3">
        <f t="shared" si="10"/>
        <v>7.1</v>
      </c>
      <c r="K69" s="5">
        <f t="shared" si="11"/>
        <v>6.7</v>
      </c>
      <c r="L69" s="2">
        <f>IF('Indicator Data'!AV71="No data","x",ROUND(IF('Indicator Data'!AV71^2&gt;L$140,0,IF('Indicator Data'!AV71^2&lt;L$139,10,(L$140-'Indicator Data'!AV71^2)/(L$140-L$139)*10)),1))</f>
        <v>3.4</v>
      </c>
      <c r="M69" s="2">
        <f>IF(OR('Indicator Data'!AU71=0,'Indicator Data'!AU71="No data"),"x",ROUND(IF('Indicator Data'!AU71&gt;M$140,0,IF('Indicator Data'!AU71&lt;M$139,10,(M$140-'Indicator Data'!AU71)/(M$140-M$139)*10)),1))</f>
        <v>1.8</v>
      </c>
      <c r="N69" s="2">
        <f>IF('Indicator Data'!AW71="No data","x",ROUND(IF('Indicator Data'!AW71&gt;N$140,0,IF('Indicator Data'!AW71&lt;N$139,10,(N$140-'Indicator Data'!AW71)/(N$140-N$139)*10)),1))</f>
        <v>5.3</v>
      </c>
      <c r="O69" s="2">
        <f>IF('Indicator Data'!AX71="No data","x",ROUND(IF('Indicator Data'!AX71&gt;O$140,0,IF('Indicator Data'!AX71&lt;O$139,10,(O$140-'Indicator Data'!AX71)/(O$140-O$139)*10)),1))</f>
        <v>6</v>
      </c>
      <c r="P69" s="3">
        <f t="shared" si="12"/>
        <v>4.0999999999999996</v>
      </c>
      <c r="Q69" s="2">
        <f>IF('Indicator Data'!AY71="No data","x",ROUND(IF('Indicator Data'!AY71&gt;Q$140,0,IF('Indicator Data'!AY71&lt;Q$139,10,(Q$140-'Indicator Data'!AY71)/(Q$140-Q$139)*10)),1))</f>
        <v>9.3000000000000007</v>
      </c>
      <c r="R69" s="2">
        <f>IF('Indicator Data'!AZ71="No data","x",ROUND(IF('Indicator Data'!AZ71&gt;R$140,0,IF('Indicator Data'!AZ71&lt;R$139,10,(R$140-'Indicator Data'!AZ71)/(R$140-R$139)*10)),1))</f>
        <v>10</v>
      </c>
      <c r="S69" s="3">
        <f t="shared" si="13"/>
        <v>9.6999999999999993</v>
      </c>
      <c r="T69" s="2">
        <f>IF('Indicator Data'!X71="No data","x",ROUND(IF('Indicator Data'!X71&gt;T$140,0,IF('Indicator Data'!X71&lt;T$139,10,(T$140-'Indicator Data'!X71)/(T$140-T$139)*10)),1))</f>
        <v>9</v>
      </c>
      <c r="U69" s="2">
        <f>IF('Indicator Data'!Y71="No data","x",ROUND(IF('Indicator Data'!Y71&gt;U$140,0,IF('Indicator Data'!Y71&lt;U$139,10,(U$140-'Indicator Data'!Y71)/(U$140-U$139)*10)),1))</f>
        <v>4.5</v>
      </c>
      <c r="V69" s="2">
        <f>IF('Indicator Data'!Z71="No data","x",ROUND(IF('Indicator Data'!Z71&gt;V$140,0,IF('Indicator Data'!Z71&lt;V$139,10,(V$140-'Indicator Data'!Z71)/(V$140-V$139)*10)),1))</f>
        <v>10</v>
      </c>
      <c r="W69" s="2">
        <f>IF('Indicator Data'!AE71="No data","x",ROUND(IF('Indicator Data'!AE71&gt;W$140,0,IF('Indicator Data'!AE71&lt;W$139,10,(W$140-'Indicator Data'!AE71)/(W$140-W$139)*10)),1))</f>
        <v>9.4</v>
      </c>
      <c r="X69" s="3">
        <f t="shared" si="14"/>
        <v>8.1999999999999993</v>
      </c>
      <c r="Y69" s="5">
        <f t="shared" si="15"/>
        <v>7.3</v>
      </c>
      <c r="Z69" s="80"/>
    </row>
    <row r="70" spans="1:26" s="11" customFormat="1" x14ac:dyDescent="0.25">
      <c r="A70" s="11" t="s">
        <v>387</v>
      </c>
      <c r="B70" s="28" t="s">
        <v>14</v>
      </c>
      <c r="C70" s="28" t="s">
        <v>515</v>
      </c>
      <c r="D70" s="2">
        <f>IF('Indicator Data'!AR72="No data","x",ROUND(IF('Indicator Data'!AR72&gt;D$140,0,IF('Indicator Data'!AR72&lt;D$139,10,(D$140-'Indicator Data'!AR72)/(D$140-D$139)*10)),1))</f>
        <v>2.8</v>
      </c>
      <c r="E70" s="122">
        <f>('Indicator Data'!BE72+'Indicator Data'!BF72+'Indicator Data'!BG72)/'Indicator Data'!BD72*1000000</f>
        <v>1.8969984458694449E-2</v>
      </c>
      <c r="F70" s="2">
        <f t="shared" si="8"/>
        <v>9.8000000000000007</v>
      </c>
      <c r="G70" s="3">
        <f t="shared" si="9"/>
        <v>6.3</v>
      </c>
      <c r="H70" s="2">
        <f>IF('Indicator Data'!AT72="No data","x",ROUND(IF('Indicator Data'!AT72&gt;H$140,0,IF('Indicator Data'!AT72&lt;H$139,10,(H$140-'Indicator Data'!AT72)/(H$140-H$139)*10)),1))</f>
        <v>7.2</v>
      </c>
      <c r="I70" s="2">
        <f>IF('Indicator Data'!AS72="No data","x",ROUND(IF('Indicator Data'!AS72&gt;I$140,0,IF('Indicator Data'!AS72&lt;I$139,10,(I$140-'Indicator Data'!AS72)/(I$140-I$139)*10)),1))</f>
        <v>6.9</v>
      </c>
      <c r="J70" s="3">
        <f t="shared" si="10"/>
        <v>7.1</v>
      </c>
      <c r="K70" s="5">
        <f t="shared" si="11"/>
        <v>6.7</v>
      </c>
      <c r="L70" s="2">
        <f>IF('Indicator Data'!AV72="No data","x",ROUND(IF('Indicator Data'!AV72^2&gt;L$140,0,IF('Indicator Data'!AV72^2&lt;L$139,10,(L$140-'Indicator Data'!AV72^2)/(L$140-L$139)*10)),1))</f>
        <v>6.2</v>
      </c>
      <c r="M70" s="2">
        <f>IF(OR('Indicator Data'!AU72=0,'Indicator Data'!AU72="No data"),"x",ROUND(IF('Indicator Data'!AU72&gt;M$140,0,IF('Indicator Data'!AU72&lt;M$139,10,(M$140-'Indicator Data'!AU72)/(M$140-M$139)*10)),1))</f>
        <v>5.5</v>
      </c>
      <c r="N70" s="2">
        <f>IF('Indicator Data'!AW72="No data","x",ROUND(IF('Indicator Data'!AW72&gt;N$140,0,IF('Indicator Data'!AW72&lt;N$139,10,(N$140-'Indicator Data'!AW72)/(N$140-N$139)*10)),1))</f>
        <v>5.3</v>
      </c>
      <c r="O70" s="2">
        <f>IF('Indicator Data'!AX72="No data","x",ROUND(IF('Indicator Data'!AX72&gt;O$140,0,IF('Indicator Data'!AX72&lt;O$139,10,(O$140-'Indicator Data'!AX72)/(O$140-O$139)*10)),1))</f>
        <v>6</v>
      </c>
      <c r="P70" s="3">
        <f t="shared" si="12"/>
        <v>5.8</v>
      </c>
      <c r="Q70" s="2">
        <f>IF('Indicator Data'!AY72="No data","x",ROUND(IF('Indicator Data'!AY72&gt;Q$140,0,IF('Indicator Data'!AY72&lt;Q$139,10,(Q$140-'Indicator Data'!AY72)/(Q$140-Q$139)*10)),1))</f>
        <v>9.4</v>
      </c>
      <c r="R70" s="2">
        <f>IF('Indicator Data'!AZ72="No data","x",ROUND(IF('Indicator Data'!AZ72&gt;R$140,0,IF('Indicator Data'!AZ72&lt;R$139,10,(R$140-'Indicator Data'!AZ72)/(R$140-R$139)*10)),1))</f>
        <v>10</v>
      </c>
      <c r="S70" s="3">
        <f t="shared" si="13"/>
        <v>9.6999999999999993</v>
      </c>
      <c r="T70" s="2">
        <f>IF('Indicator Data'!X72="No data","x",ROUND(IF('Indicator Data'!X72&gt;T$140,0,IF('Indicator Data'!X72&lt;T$139,10,(T$140-'Indicator Data'!X72)/(T$140-T$139)*10)),1))</f>
        <v>9</v>
      </c>
      <c r="U70" s="2">
        <f>IF('Indicator Data'!Y72="No data","x",ROUND(IF('Indicator Data'!Y72&gt;U$140,0,IF('Indicator Data'!Y72&lt;U$139,10,(U$140-'Indicator Data'!Y72)/(U$140-U$139)*10)),1))</f>
        <v>3.9</v>
      </c>
      <c r="V70" s="2">
        <f>IF('Indicator Data'!Z72="No data","x",ROUND(IF('Indicator Data'!Z72&gt;V$140,0,IF('Indicator Data'!Z72&lt;V$139,10,(V$140-'Indicator Data'!Z72)/(V$140-V$139)*10)),1))</f>
        <v>10</v>
      </c>
      <c r="W70" s="2">
        <f>IF('Indicator Data'!AE72="No data","x",ROUND(IF('Indicator Data'!AE72&gt;W$140,0,IF('Indicator Data'!AE72&lt;W$139,10,(W$140-'Indicator Data'!AE72)/(W$140-W$139)*10)),1))</f>
        <v>9.4</v>
      </c>
      <c r="X70" s="3">
        <f t="shared" si="14"/>
        <v>8.1</v>
      </c>
      <c r="Y70" s="5">
        <f t="shared" si="15"/>
        <v>7.9</v>
      </c>
      <c r="Z70" s="80"/>
    </row>
    <row r="71" spans="1:26" s="11" customFormat="1" x14ac:dyDescent="0.25">
      <c r="A71" s="11" t="s">
        <v>388</v>
      </c>
      <c r="B71" s="28" t="s">
        <v>14</v>
      </c>
      <c r="C71" s="28" t="s">
        <v>516</v>
      </c>
      <c r="D71" s="2">
        <f>IF('Indicator Data'!AR73="No data","x",ROUND(IF('Indicator Data'!AR73&gt;D$140,0,IF('Indicator Data'!AR73&lt;D$139,10,(D$140-'Indicator Data'!AR73)/(D$140-D$139)*10)),1))</f>
        <v>2.8</v>
      </c>
      <c r="E71" s="122">
        <f>('Indicator Data'!BE73+'Indicator Data'!BF73+'Indicator Data'!BG73)/'Indicator Data'!BD73*1000000</f>
        <v>1.8969984458694449E-2</v>
      </c>
      <c r="F71" s="2">
        <f t="shared" si="8"/>
        <v>9.8000000000000007</v>
      </c>
      <c r="G71" s="3">
        <f t="shared" si="9"/>
        <v>6.3</v>
      </c>
      <c r="H71" s="2">
        <f>IF('Indicator Data'!AT73="No data","x",ROUND(IF('Indicator Data'!AT73&gt;H$140,0,IF('Indicator Data'!AT73&lt;H$139,10,(H$140-'Indicator Data'!AT73)/(H$140-H$139)*10)),1))</f>
        <v>7.2</v>
      </c>
      <c r="I71" s="2">
        <f>IF('Indicator Data'!AS73="No data","x",ROUND(IF('Indicator Data'!AS73&gt;I$140,0,IF('Indicator Data'!AS73&lt;I$139,10,(I$140-'Indicator Data'!AS73)/(I$140-I$139)*10)),1))</f>
        <v>6.9</v>
      </c>
      <c r="J71" s="3">
        <f t="shared" si="10"/>
        <v>7.1</v>
      </c>
      <c r="K71" s="5">
        <f t="shared" si="11"/>
        <v>6.7</v>
      </c>
      <c r="L71" s="2">
        <f>IF('Indicator Data'!AV73="No data","x",ROUND(IF('Indicator Data'!AV73^2&gt;L$140,0,IF('Indicator Data'!AV73^2&lt;L$139,10,(L$140-'Indicator Data'!AV73^2)/(L$140-L$139)*10)),1))</f>
        <v>10</v>
      </c>
      <c r="M71" s="2">
        <f>IF(OR('Indicator Data'!AU73=0,'Indicator Data'!AU73="No data"),"x",ROUND(IF('Indicator Data'!AU73&gt;M$140,0,IF('Indicator Data'!AU73&lt;M$139,10,(M$140-'Indicator Data'!AU73)/(M$140-M$139)*10)),1))</f>
        <v>7.4</v>
      </c>
      <c r="N71" s="2">
        <f>IF('Indicator Data'!AW73="No data","x",ROUND(IF('Indicator Data'!AW73&gt;N$140,0,IF('Indicator Data'!AW73&lt;N$139,10,(N$140-'Indicator Data'!AW73)/(N$140-N$139)*10)),1))</f>
        <v>5.3</v>
      </c>
      <c r="O71" s="2">
        <f>IF('Indicator Data'!AX73="No data","x",ROUND(IF('Indicator Data'!AX73&gt;O$140,0,IF('Indicator Data'!AX73&lt;O$139,10,(O$140-'Indicator Data'!AX73)/(O$140-O$139)*10)),1))</f>
        <v>6</v>
      </c>
      <c r="P71" s="3">
        <f t="shared" si="12"/>
        <v>7.2</v>
      </c>
      <c r="Q71" s="2">
        <f>IF('Indicator Data'!AY73="No data","x",ROUND(IF('Indicator Data'!AY73&gt;Q$140,0,IF('Indicator Data'!AY73&lt;Q$139,10,(Q$140-'Indicator Data'!AY73)/(Q$140-Q$139)*10)),1))</f>
        <v>5.5</v>
      </c>
      <c r="R71" s="2">
        <f>IF('Indicator Data'!AZ73="No data","x",ROUND(IF('Indicator Data'!AZ73&gt;R$140,0,IF('Indicator Data'!AZ73&lt;R$139,10,(R$140-'Indicator Data'!AZ73)/(R$140-R$139)*10)),1))</f>
        <v>7.9</v>
      </c>
      <c r="S71" s="3">
        <f t="shared" si="13"/>
        <v>6.7</v>
      </c>
      <c r="T71" s="2">
        <f>IF('Indicator Data'!X73="No data","x",ROUND(IF('Indicator Data'!X73&gt;T$140,0,IF('Indicator Data'!X73&lt;T$139,10,(T$140-'Indicator Data'!X73)/(T$140-T$139)*10)),1))</f>
        <v>9</v>
      </c>
      <c r="U71" s="2">
        <f>IF('Indicator Data'!Y73="No data","x",ROUND(IF('Indicator Data'!Y73&gt;U$140,0,IF('Indicator Data'!Y73&lt;U$139,10,(U$140-'Indicator Data'!Y73)/(U$140-U$139)*10)),1))</f>
        <v>7.2</v>
      </c>
      <c r="V71" s="2">
        <f>IF('Indicator Data'!Z73="No data","x",ROUND(IF('Indicator Data'!Z73&gt;V$140,0,IF('Indicator Data'!Z73&lt;V$139,10,(V$140-'Indicator Data'!Z73)/(V$140-V$139)*10)),1))</f>
        <v>10</v>
      </c>
      <c r="W71" s="2">
        <f>IF('Indicator Data'!AE73="No data","x",ROUND(IF('Indicator Data'!AE73&gt;W$140,0,IF('Indicator Data'!AE73&lt;W$139,10,(W$140-'Indicator Data'!AE73)/(W$140-W$139)*10)),1))</f>
        <v>9.4</v>
      </c>
      <c r="X71" s="3">
        <f t="shared" si="14"/>
        <v>8.9</v>
      </c>
      <c r="Y71" s="5">
        <f t="shared" si="15"/>
        <v>7.6</v>
      </c>
      <c r="Z71" s="80"/>
    </row>
    <row r="72" spans="1:26" s="11" customFormat="1" x14ac:dyDescent="0.25">
      <c r="A72" s="11" t="s">
        <v>390</v>
      </c>
      <c r="B72" s="28" t="s">
        <v>14</v>
      </c>
      <c r="C72" s="28" t="s">
        <v>518</v>
      </c>
      <c r="D72" s="2">
        <f>IF('Indicator Data'!AR74="No data","x",ROUND(IF('Indicator Data'!AR74&gt;D$140,0,IF('Indicator Data'!AR74&lt;D$139,10,(D$140-'Indicator Data'!AR74)/(D$140-D$139)*10)),1))</f>
        <v>2.8</v>
      </c>
      <c r="E72" s="122">
        <f>('Indicator Data'!BE74+'Indicator Data'!BF74+'Indicator Data'!BG74)/'Indicator Data'!BD74*1000000</f>
        <v>1.8969984458694449E-2</v>
      </c>
      <c r="F72" s="2">
        <f t="shared" si="8"/>
        <v>9.8000000000000007</v>
      </c>
      <c r="G72" s="3">
        <f t="shared" si="9"/>
        <v>6.3</v>
      </c>
      <c r="H72" s="2">
        <f>IF('Indicator Data'!AT74="No data","x",ROUND(IF('Indicator Data'!AT74&gt;H$140,0,IF('Indicator Data'!AT74&lt;H$139,10,(H$140-'Indicator Data'!AT74)/(H$140-H$139)*10)),1))</f>
        <v>7.2</v>
      </c>
      <c r="I72" s="2">
        <f>IF('Indicator Data'!AS74="No data","x",ROUND(IF('Indicator Data'!AS74&gt;I$140,0,IF('Indicator Data'!AS74&lt;I$139,10,(I$140-'Indicator Data'!AS74)/(I$140-I$139)*10)),1))</f>
        <v>6.9</v>
      </c>
      <c r="J72" s="3">
        <f t="shared" si="10"/>
        <v>7.1</v>
      </c>
      <c r="K72" s="5">
        <f t="shared" si="11"/>
        <v>6.7</v>
      </c>
      <c r="L72" s="2">
        <f>IF('Indicator Data'!AV74="No data","x",ROUND(IF('Indicator Data'!AV74^2&gt;L$140,0,IF('Indicator Data'!AV74^2&lt;L$139,10,(L$140-'Indicator Data'!AV74^2)/(L$140-L$139)*10)),1))</f>
        <v>4.2</v>
      </c>
      <c r="M72" s="2">
        <f>IF(OR('Indicator Data'!AU74=0,'Indicator Data'!AU74="No data"),"x",ROUND(IF('Indicator Data'!AU74&gt;M$140,0,IF('Indicator Data'!AU74&lt;M$139,10,(M$140-'Indicator Data'!AU74)/(M$140-M$139)*10)),1))</f>
        <v>1.8</v>
      </c>
      <c r="N72" s="2">
        <f>IF('Indicator Data'!AW74="No data","x",ROUND(IF('Indicator Data'!AW74&gt;N$140,0,IF('Indicator Data'!AW74&lt;N$139,10,(N$140-'Indicator Data'!AW74)/(N$140-N$139)*10)),1))</f>
        <v>5.3</v>
      </c>
      <c r="O72" s="2">
        <f>IF('Indicator Data'!AX74="No data","x",ROUND(IF('Indicator Data'!AX74&gt;O$140,0,IF('Indicator Data'!AX74&lt;O$139,10,(O$140-'Indicator Data'!AX74)/(O$140-O$139)*10)),1))</f>
        <v>6</v>
      </c>
      <c r="P72" s="3">
        <f t="shared" si="12"/>
        <v>4.3</v>
      </c>
      <c r="Q72" s="2">
        <f>IF('Indicator Data'!AY74="No data","x",ROUND(IF('Indicator Data'!AY74&gt;Q$140,0,IF('Indicator Data'!AY74&lt;Q$139,10,(Q$140-'Indicator Data'!AY74)/(Q$140-Q$139)*10)),1))</f>
        <v>9.8000000000000007</v>
      </c>
      <c r="R72" s="2">
        <f>IF('Indicator Data'!AZ74="No data","x",ROUND(IF('Indicator Data'!AZ74&gt;R$140,0,IF('Indicator Data'!AZ74&lt;R$139,10,(R$140-'Indicator Data'!AZ74)/(R$140-R$139)*10)),1))</f>
        <v>6.6</v>
      </c>
      <c r="S72" s="3">
        <f t="shared" si="13"/>
        <v>8.1999999999999993</v>
      </c>
      <c r="T72" s="2">
        <f>IF('Indicator Data'!X74="No data","x",ROUND(IF('Indicator Data'!X74&gt;T$140,0,IF('Indicator Data'!X74&lt;T$139,10,(T$140-'Indicator Data'!X74)/(T$140-T$139)*10)),1))</f>
        <v>9</v>
      </c>
      <c r="U72" s="2">
        <f>IF('Indicator Data'!Y74="No data","x",ROUND(IF('Indicator Data'!Y74&gt;U$140,0,IF('Indicator Data'!Y74&lt;U$139,10,(U$140-'Indicator Data'!Y74)/(U$140-U$139)*10)),1))</f>
        <v>1.9</v>
      </c>
      <c r="V72" s="2">
        <f>IF('Indicator Data'!Z74="No data","x",ROUND(IF('Indicator Data'!Z74&gt;V$140,0,IF('Indicator Data'!Z74&lt;V$139,10,(V$140-'Indicator Data'!Z74)/(V$140-V$139)*10)),1))</f>
        <v>10</v>
      </c>
      <c r="W72" s="2">
        <f>IF('Indicator Data'!AE74="No data","x",ROUND(IF('Indicator Data'!AE74&gt;W$140,0,IF('Indicator Data'!AE74&lt;W$139,10,(W$140-'Indicator Data'!AE74)/(W$140-W$139)*10)),1))</f>
        <v>9.4</v>
      </c>
      <c r="X72" s="3">
        <f t="shared" si="14"/>
        <v>7.6</v>
      </c>
      <c r="Y72" s="5">
        <f t="shared" si="15"/>
        <v>6.7</v>
      </c>
      <c r="Z72" s="80"/>
    </row>
    <row r="73" spans="1:26" s="11" customFormat="1" x14ac:dyDescent="0.25">
      <c r="A73" s="11" t="s">
        <v>391</v>
      </c>
      <c r="B73" s="28" t="s">
        <v>14</v>
      </c>
      <c r="C73" s="28" t="s">
        <v>519</v>
      </c>
      <c r="D73" s="2">
        <f>IF('Indicator Data'!AR75="No data","x",ROUND(IF('Indicator Data'!AR75&gt;D$140,0,IF('Indicator Data'!AR75&lt;D$139,10,(D$140-'Indicator Data'!AR75)/(D$140-D$139)*10)),1))</f>
        <v>2.8</v>
      </c>
      <c r="E73" s="122">
        <f>('Indicator Data'!BE75+'Indicator Data'!BF75+'Indicator Data'!BG75)/'Indicator Data'!BD75*1000000</f>
        <v>1.8969984458694449E-2</v>
      </c>
      <c r="F73" s="2">
        <f t="shared" si="8"/>
        <v>9.8000000000000007</v>
      </c>
      <c r="G73" s="3">
        <f t="shared" si="9"/>
        <v>6.3</v>
      </c>
      <c r="H73" s="2">
        <f>IF('Indicator Data'!AT75="No data","x",ROUND(IF('Indicator Data'!AT75&gt;H$140,0,IF('Indicator Data'!AT75&lt;H$139,10,(H$140-'Indicator Data'!AT75)/(H$140-H$139)*10)),1))</f>
        <v>7.2</v>
      </c>
      <c r="I73" s="2">
        <f>IF('Indicator Data'!AS75="No data","x",ROUND(IF('Indicator Data'!AS75&gt;I$140,0,IF('Indicator Data'!AS75&lt;I$139,10,(I$140-'Indicator Data'!AS75)/(I$140-I$139)*10)),1))</f>
        <v>6.9</v>
      </c>
      <c r="J73" s="3">
        <f t="shared" si="10"/>
        <v>7.1</v>
      </c>
      <c r="K73" s="5">
        <f t="shared" si="11"/>
        <v>6.7</v>
      </c>
      <c r="L73" s="2">
        <f>IF('Indicator Data'!AV75="No data","x",ROUND(IF('Indicator Data'!AV75^2&gt;L$140,0,IF('Indicator Data'!AV75^2&lt;L$139,10,(L$140-'Indicator Data'!AV75^2)/(L$140-L$139)*10)),1))</f>
        <v>3.5</v>
      </c>
      <c r="M73" s="2">
        <f>IF(OR('Indicator Data'!AU75=0,'Indicator Data'!AU75="No data"),"x",ROUND(IF('Indicator Data'!AU75&gt;M$140,0,IF('Indicator Data'!AU75&lt;M$139,10,(M$140-'Indicator Data'!AU75)/(M$140-M$139)*10)),1))</f>
        <v>1.8</v>
      </c>
      <c r="N73" s="2">
        <f>IF('Indicator Data'!AW75="No data","x",ROUND(IF('Indicator Data'!AW75&gt;N$140,0,IF('Indicator Data'!AW75&lt;N$139,10,(N$140-'Indicator Data'!AW75)/(N$140-N$139)*10)),1))</f>
        <v>5.3</v>
      </c>
      <c r="O73" s="2">
        <f>IF('Indicator Data'!AX75="No data","x",ROUND(IF('Indicator Data'!AX75&gt;O$140,0,IF('Indicator Data'!AX75&lt;O$139,10,(O$140-'Indicator Data'!AX75)/(O$140-O$139)*10)),1))</f>
        <v>6</v>
      </c>
      <c r="P73" s="3">
        <f t="shared" si="12"/>
        <v>4.2</v>
      </c>
      <c r="Q73" s="2">
        <f>IF('Indicator Data'!AY75="No data","x",ROUND(IF('Indicator Data'!AY75&gt;Q$140,0,IF('Indicator Data'!AY75&lt;Q$139,10,(Q$140-'Indicator Data'!AY75)/(Q$140-Q$139)*10)),1))</f>
        <v>8.4</v>
      </c>
      <c r="R73" s="2">
        <f>IF('Indicator Data'!AZ75="No data","x",ROUND(IF('Indicator Data'!AZ75&gt;R$140,0,IF('Indicator Data'!AZ75&lt;R$139,10,(R$140-'Indicator Data'!AZ75)/(R$140-R$139)*10)),1))</f>
        <v>6</v>
      </c>
      <c r="S73" s="3">
        <f t="shared" si="13"/>
        <v>7.2</v>
      </c>
      <c r="T73" s="2">
        <f>IF('Indicator Data'!X75="No data","x",ROUND(IF('Indicator Data'!X75&gt;T$140,0,IF('Indicator Data'!X75&lt;T$139,10,(T$140-'Indicator Data'!X75)/(T$140-T$139)*10)),1))</f>
        <v>9</v>
      </c>
      <c r="U73" s="2">
        <f>IF('Indicator Data'!Y75="No data","x",ROUND(IF('Indicator Data'!Y75&gt;U$140,0,IF('Indicator Data'!Y75&lt;U$139,10,(U$140-'Indicator Data'!Y75)/(U$140-U$139)*10)),1))</f>
        <v>3.7</v>
      </c>
      <c r="V73" s="2">
        <f>IF('Indicator Data'!Z75="No data","x",ROUND(IF('Indicator Data'!Z75&gt;V$140,0,IF('Indicator Data'!Z75&lt;V$139,10,(V$140-'Indicator Data'!Z75)/(V$140-V$139)*10)),1))</f>
        <v>10</v>
      </c>
      <c r="W73" s="2">
        <f>IF('Indicator Data'!AE75="No data","x",ROUND(IF('Indicator Data'!AE75&gt;W$140,0,IF('Indicator Data'!AE75&lt;W$139,10,(W$140-'Indicator Data'!AE75)/(W$140-W$139)*10)),1))</f>
        <v>9.4</v>
      </c>
      <c r="X73" s="3">
        <f t="shared" si="14"/>
        <v>8</v>
      </c>
      <c r="Y73" s="5">
        <f t="shared" si="15"/>
        <v>6.5</v>
      </c>
      <c r="Z73" s="80"/>
    </row>
    <row r="74" spans="1:26" s="11" customFormat="1" x14ac:dyDescent="0.25">
      <c r="A74" s="11" t="s">
        <v>392</v>
      </c>
      <c r="B74" s="28" t="s">
        <v>14</v>
      </c>
      <c r="C74" s="28" t="s">
        <v>520</v>
      </c>
      <c r="D74" s="2">
        <f>IF('Indicator Data'!AR76="No data","x",ROUND(IF('Indicator Data'!AR76&gt;D$140,0,IF('Indicator Data'!AR76&lt;D$139,10,(D$140-'Indicator Data'!AR76)/(D$140-D$139)*10)),1))</f>
        <v>2.8</v>
      </c>
      <c r="E74" s="122">
        <f>('Indicator Data'!BE76+'Indicator Data'!BF76+'Indicator Data'!BG76)/'Indicator Data'!BD76*1000000</f>
        <v>1.8969984458694449E-2</v>
      </c>
      <c r="F74" s="2">
        <f t="shared" si="8"/>
        <v>9.8000000000000007</v>
      </c>
      <c r="G74" s="3">
        <f t="shared" si="9"/>
        <v>6.3</v>
      </c>
      <c r="H74" s="2">
        <f>IF('Indicator Data'!AT76="No data","x",ROUND(IF('Indicator Data'!AT76&gt;H$140,0,IF('Indicator Data'!AT76&lt;H$139,10,(H$140-'Indicator Data'!AT76)/(H$140-H$139)*10)),1))</f>
        <v>7.2</v>
      </c>
      <c r="I74" s="2">
        <f>IF('Indicator Data'!AS76="No data","x",ROUND(IF('Indicator Data'!AS76&gt;I$140,0,IF('Indicator Data'!AS76&lt;I$139,10,(I$140-'Indicator Data'!AS76)/(I$140-I$139)*10)),1))</f>
        <v>6.9</v>
      </c>
      <c r="J74" s="3">
        <f t="shared" si="10"/>
        <v>7.1</v>
      </c>
      <c r="K74" s="5">
        <f t="shared" si="11"/>
        <v>6.7</v>
      </c>
      <c r="L74" s="2">
        <f>IF('Indicator Data'!AV76="No data","x",ROUND(IF('Indicator Data'!AV76^2&gt;L$140,0,IF('Indicator Data'!AV76^2&lt;L$139,10,(L$140-'Indicator Data'!AV76^2)/(L$140-L$139)*10)),1))</f>
        <v>5</v>
      </c>
      <c r="M74" s="2">
        <f>IF(OR('Indicator Data'!AU76=0,'Indicator Data'!AU76="No data"),"x",ROUND(IF('Indicator Data'!AU76&gt;M$140,0,IF('Indicator Data'!AU76&lt;M$139,10,(M$140-'Indicator Data'!AU76)/(M$140-M$139)*10)),1))</f>
        <v>2.9</v>
      </c>
      <c r="N74" s="2">
        <f>IF('Indicator Data'!AW76="No data","x",ROUND(IF('Indicator Data'!AW76&gt;N$140,0,IF('Indicator Data'!AW76&lt;N$139,10,(N$140-'Indicator Data'!AW76)/(N$140-N$139)*10)),1))</f>
        <v>5.3</v>
      </c>
      <c r="O74" s="2">
        <f>IF('Indicator Data'!AX76="No data","x",ROUND(IF('Indicator Data'!AX76&gt;O$140,0,IF('Indicator Data'!AX76&lt;O$139,10,(O$140-'Indicator Data'!AX76)/(O$140-O$139)*10)),1))</f>
        <v>6</v>
      </c>
      <c r="P74" s="3">
        <f t="shared" si="12"/>
        <v>4.8</v>
      </c>
      <c r="Q74" s="2">
        <f>IF('Indicator Data'!AY76="No data","x",ROUND(IF('Indicator Data'!AY76&gt;Q$140,0,IF('Indicator Data'!AY76&lt;Q$139,10,(Q$140-'Indicator Data'!AY76)/(Q$140-Q$139)*10)),1))</f>
        <v>9.9</v>
      </c>
      <c r="R74" s="2">
        <f>IF('Indicator Data'!AZ76="No data","x",ROUND(IF('Indicator Data'!AZ76&gt;R$140,0,IF('Indicator Data'!AZ76&lt;R$139,10,(R$140-'Indicator Data'!AZ76)/(R$140-R$139)*10)),1))</f>
        <v>6.4</v>
      </c>
      <c r="S74" s="3">
        <f t="shared" si="13"/>
        <v>8.1999999999999993</v>
      </c>
      <c r="T74" s="2">
        <f>IF('Indicator Data'!X76="No data","x",ROUND(IF('Indicator Data'!X76&gt;T$140,0,IF('Indicator Data'!X76&lt;T$139,10,(T$140-'Indicator Data'!X76)/(T$140-T$139)*10)),1))</f>
        <v>9</v>
      </c>
      <c r="U74" s="2">
        <f>IF('Indicator Data'!Y76="No data","x",ROUND(IF('Indicator Data'!Y76&gt;U$140,0,IF('Indicator Data'!Y76&lt;U$139,10,(U$140-'Indicator Data'!Y76)/(U$140-U$139)*10)),1))</f>
        <v>2.2999999999999998</v>
      </c>
      <c r="V74" s="2">
        <f>IF('Indicator Data'!Z76="No data","x",ROUND(IF('Indicator Data'!Z76&gt;V$140,0,IF('Indicator Data'!Z76&lt;V$139,10,(V$140-'Indicator Data'!Z76)/(V$140-V$139)*10)),1))</f>
        <v>10</v>
      </c>
      <c r="W74" s="2">
        <f>IF('Indicator Data'!AE76="No data","x",ROUND(IF('Indicator Data'!AE76&gt;W$140,0,IF('Indicator Data'!AE76&lt;W$139,10,(W$140-'Indicator Data'!AE76)/(W$140-W$139)*10)),1))</f>
        <v>9.4</v>
      </c>
      <c r="X74" s="3">
        <f t="shared" si="14"/>
        <v>7.7</v>
      </c>
      <c r="Y74" s="5">
        <f t="shared" si="15"/>
        <v>6.9</v>
      </c>
      <c r="Z74" s="80"/>
    </row>
    <row r="75" spans="1:26" s="11" customFormat="1" x14ac:dyDescent="0.25">
      <c r="A75" s="11" t="s">
        <v>393</v>
      </c>
      <c r="B75" s="28" t="s">
        <v>14</v>
      </c>
      <c r="C75" s="28" t="s">
        <v>521</v>
      </c>
      <c r="D75" s="2">
        <f>IF('Indicator Data'!AR77="No data","x",ROUND(IF('Indicator Data'!AR77&gt;D$140,0,IF('Indicator Data'!AR77&lt;D$139,10,(D$140-'Indicator Data'!AR77)/(D$140-D$139)*10)),1))</f>
        <v>2.8</v>
      </c>
      <c r="E75" s="122">
        <f>('Indicator Data'!BE77+'Indicator Data'!BF77+'Indicator Data'!BG77)/'Indicator Data'!BD77*1000000</f>
        <v>1.8969984458694449E-2</v>
      </c>
      <c r="F75" s="2">
        <f t="shared" si="8"/>
        <v>9.8000000000000007</v>
      </c>
      <c r="G75" s="3">
        <f t="shared" si="9"/>
        <v>6.3</v>
      </c>
      <c r="H75" s="2">
        <f>IF('Indicator Data'!AT77="No data","x",ROUND(IF('Indicator Data'!AT77&gt;H$140,0,IF('Indicator Data'!AT77&lt;H$139,10,(H$140-'Indicator Data'!AT77)/(H$140-H$139)*10)),1))</f>
        <v>7.2</v>
      </c>
      <c r="I75" s="2">
        <f>IF('Indicator Data'!AS77="No data","x",ROUND(IF('Indicator Data'!AS77&gt;I$140,0,IF('Indicator Data'!AS77&lt;I$139,10,(I$140-'Indicator Data'!AS77)/(I$140-I$139)*10)),1))</f>
        <v>6.9</v>
      </c>
      <c r="J75" s="3">
        <f t="shared" si="10"/>
        <v>7.1</v>
      </c>
      <c r="K75" s="5">
        <f t="shared" si="11"/>
        <v>6.7</v>
      </c>
      <c r="L75" s="2">
        <f>IF('Indicator Data'!AV77="No data","x",ROUND(IF('Indicator Data'!AV77^2&gt;L$140,0,IF('Indicator Data'!AV77^2&lt;L$139,10,(L$140-'Indicator Data'!AV77^2)/(L$140-L$139)*10)),1))</f>
        <v>2.7</v>
      </c>
      <c r="M75" s="2">
        <f>IF(OR('Indicator Data'!AU77=0,'Indicator Data'!AU77="No data"),"x",ROUND(IF('Indicator Data'!AU77&gt;M$140,0,IF('Indicator Data'!AU77&lt;M$139,10,(M$140-'Indicator Data'!AU77)/(M$140-M$139)*10)),1))</f>
        <v>1.8</v>
      </c>
      <c r="N75" s="2">
        <f>IF('Indicator Data'!AW77="No data","x",ROUND(IF('Indicator Data'!AW77&gt;N$140,0,IF('Indicator Data'!AW77&lt;N$139,10,(N$140-'Indicator Data'!AW77)/(N$140-N$139)*10)),1))</f>
        <v>5.3</v>
      </c>
      <c r="O75" s="2">
        <f>IF('Indicator Data'!AX77="No data","x",ROUND(IF('Indicator Data'!AX77&gt;O$140,0,IF('Indicator Data'!AX77&lt;O$139,10,(O$140-'Indicator Data'!AX77)/(O$140-O$139)*10)),1))</f>
        <v>6</v>
      </c>
      <c r="P75" s="3">
        <f t="shared" si="12"/>
        <v>4</v>
      </c>
      <c r="Q75" s="2">
        <f>IF('Indicator Data'!AY77="No data","x",ROUND(IF('Indicator Data'!AY77&gt;Q$140,0,IF('Indicator Data'!AY77&lt;Q$139,10,(Q$140-'Indicator Data'!AY77)/(Q$140-Q$139)*10)),1))</f>
        <v>6.9</v>
      </c>
      <c r="R75" s="2">
        <f>IF('Indicator Data'!AZ77="No data","x",ROUND(IF('Indicator Data'!AZ77&gt;R$140,0,IF('Indicator Data'!AZ77&lt;R$139,10,(R$140-'Indicator Data'!AZ77)/(R$140-R$139)*10)),1))</f>
        <v>5.4</v>
      </c>
      <c r="S75" s="3">
        <f t="shared" si="13"/>
        <v>6.2</v>
      </c>
      <c r="T75" s="2">
        <f>IF('Indicator Data'!X77="No data","x",ROUND(IF('Indicator Data'!X77&gt;T$140,0,IF('Indicator Data'!X77&lt;T$139,10,(T$140-'Indicator Data'!X77)/(T$140-T$139)*10)),1))</f>
        <v>9</v>
      </c>
      <c r="U75" s="2">
        <f>IF('Indicator Data'!Y77="No data","x",ROUND(IF('Indicator Data'!Y77&gt;U$140,0,IF('Indicator Data'!Y77&lt;U$139,10,(U$140-'Indicator Data'!Y77)/(U$140-U$139)*10)),1))</f>
        <v>1.5</v>
      </c>
      <c r="V75" s="2">
        <f>IF('Indicator Data'!Z77="No data","x",ROUND(IF('Indicator Data'!Z77&gt;V$140,0,IF('Indicator Data'!Z77&lt;V$139,10,(V$140-'Indicator Data'!Z77)/(V$140-V$139)*10)),1))</f>
        <v>10</v>
      </c>
      <c r="W75" s="2">
        <f>IF('Indicator Data'!AE77="No data","x",ROUND(IF('Indicator Data'!AE77&gt;W$140,0,IF('Indicator Data'!AE77&lt;W$139,10,(W$140-'Indicator Data'!AE77)/(W$140-W$139)*10)),1))</f>
        <v>9.4</v>
      </c>
      <c r="X75" s="3">
        <f t="shared" si="14"/>
        <v>7.5</v>
      </c>
      <c r="Y75" s="5">
        <f t="shared" si="15"/>
        <v>5.9</v>
      </c>
      <c r="Z75" s="80"/>
    </row>
    <row r="76" spans="1:26" s="11" customFormat="1" x14ac:dyDescent="0.25">
      <c r="A76" s="11" t="s">
        <v>394</v>
      </c>
      <c r="B76" s="28" t="s">
        <v>14</v>
      </c>
      <c r="C76" s="28" t="s">
        <v>522</v>
      </c>
      <c r="D76" s="2">
        <f>IF('Indicator Data'!AR78="No data","x",ROUND(IF('Indicator Data'!AR78&gt;D$140,0,IF('Indicator Data'!AR78&lt;D$139,10,(D$140-'Indicator Data'!AR78)/(D$140-D$139)*10)),1))</f>
        <v>2.8</v>
      </c>
      <c r="E76" s="122">
        <f>('Indicator Data'!BE78+'Indicator Data'!BF78+'Indicator Data'!BG78)/'Indicator Data'!BD78*1000000</f>
        <v>1.8969984458694449E-2</v>
      </c>
      <c r="F76" s="2">
        <f t="shared" si="8"/>
        <v>9.8000000000000007</v>
      </c>
      <c r="G76" s="3">
        <f t="shared" si="9"/>
        <v>6.3</v>
      </c>
      <c r="H76" s="2">
        <f>IF('Indicator Data'!AT78="No data","x",ROUND(IF('Indicator Data'!AT78&gt;H$140,0,IF('Indicator Data'!AT78&lt;H$139,10,(H$140-'Indicator Data'!AT78)/(H$140-H$139)*10)),1))</f>
        <v>7.2</v>
      </c>
      <c r="I76" s="2">
        <f>IF('Indicator Data'!AS78="No data","x",ROUND(IF('Indicator Data'!AS78&gt;I$140,0,IF('Indicator Data'!AS78&lt;I$139,10,(I$140-'Indicator Data'!AS78)/(I$140-I$139)*10)),1))</f>
        <v>6.9</v>
      </c>
      <c r="J76" s="3">
        <f t="shared" si="10"/>
        <v>7.1</v>
      </c>
      <c r="K76" s="5">
        <f t="shared" si="11"/>
        <v>6.7</v>
      </c>
      <c r="L76" s="2">
        <f>IF('Indicator Data'!AV78="No data","x",ROUND(IF('Indicator Data'!AV78^2&gt;L$140,0,IF('Indicator Data'!AV78^2&lt;L$139,10,(L$140-'Indicator Data'!AV78^2)/(L$140-L$139)*10)),1))</f>
        <v>1.4</v>
      </c>
      <c r="M76" s="2">
        <f>IF(OR('Indicator Data'!AU78=0,'Indicator Data'!AU78="No data"),"x",ROUND(IF('Indicator Data'!AU78&gt;M$140,0,IF('Indicator Data'!AU78&lt;M$139,10,(M$140-'Indicator Data'!AU78)/(M$140-M$139)*10)),1))</f>
        <v>2.5</v>
      </c>
      <c r="N76" s="2">
        <f>IF('Indicator Data'!AW78="No data","x",ROUND(IF('Indicator Data'!AW78&gt;N$140,0,IF('Indicator Data'!AW78&lt;N$139,10,(N$140-'Indicator Data'!AW78)/(N$140-N$139)*10)),1))</f>
        <v>5.3</v>
      </c>
      <c r="O76" s="2">
        <f>IF('Indicator Data'!AX78="No data","x",ROUND(IF('Indicator Data'!AX78&gt;O$140,0,IF('Indicator Data'!AX78&lt;O$139,10,(O$140-'Indicator Data'!AX78)/(O$140-O$139)*10)),1))</f>
        <v>6</v>
      </c>
      <c r="P76" s="3">
        <f t="shared" si="12"/>
        <v>3.8</v>
      </c>
      <c r="Q76" s="2">
        <f>IF('Indicator Data'!AY78="No data","x",ROUND(IF('Indicator Data'!AY78&gt;Q$140,0,IF('Indicator Data'!AY78&lt;Q$139,10,(Q$140-'Indicator Data'!AY78)/(Q$140-Q$139)*10)),1))</f>
        <v>9.1</v>
      </c>
      <c r="R76" s="2">
        <f>IF('Indicator Data'!AZ78="No data","x",ROUND(IF('Indicator Data'!AZ78&gt;R$140,0,IF('Indicator Data'!AZ78&lt;R$139,10,(R$140-'Indicator Data'!AZ78)/(R$140-R$139)*10)),1))</f>
        <v>4.4000000000000004</v>
      </c>
      <c r="S76" s="3">
        <f t="shared" si="13"/>
        <v>6.8</v>
      </c>
      <c r="T76" s="2">
        <f>IF('Indicator Data'!X78="No data","x",ROUND(IF('Indicator Data'!X78&gt;T$140,0,IF('Indicator Data'!X78&lt;T$139,10,(T$140-'Indicator Data'!X78)/(T$140-T$139)*10)),1))</f>
        <v>9</v>
      </c>
      <c r="U76" s="2">
        <f>IF('Indicator Data'!Y78="No data","x",ROUND(IF('Indicator Data'!Y78&gt;U$140,0,IF('Indicator Data'!Y78&lt;U$139,10,(U$140-'Indicator Data'!Y78)/(U$140-U$139)*10)),1))</f>
        <v>1.2</v>
      </c>
      <c r="V76" s="2">
        <f>IF('Indicator Data'!Z78="No data","x",ROUND(IF('Indicator Data'!Z78&gt;V$140,0,IF('Indicator Data'!Z78&lt;V$139,10,(V$140-'Indicator Data'!Z78)/(V$140-V$139)*10)),1))</f>
        <v>10</v>
      </c>
      <c r="W76" s="2">
        <f>IF('Indicator Data'!AE78="No data","x",ROUND(IF('Indicator Data'!AE78&gt;W$140,0,IF('Indicator Data'!AE78&lt;W$139,10,(W$140-'Indicator Data'!AE78)/(W$140-W$139)*10)),1))</f>
        <v>9.4</v>
      </c>
      <c r="X76" s="3">
        <f t="shared" si="14"/>
        <v>7.4</v>
      </c>
      <c r="Y76" s="5">
        <f t="shared" si="15"/>
        <v>6</v>
      </c>
      <c r="Z76" s="80"/>
    </row>
    <row r="77" spans="1:26" s="11" customFormat="1" x14ac:dyDescent="0.25">
      <c r="A77" s="11" t="s">
        <v>395</v>
      </c>
      <c r="B77" s="28" t="s">
        <v>14</v>
      </c>
      <c r="C77" s="28" t="s">
        <v>523</v>
      </c>
      <c r="D77" s="2">
        <f>IF('Indicator Data'!AR79="No data","x",ROUND(IF('Indicator Data'!AR79&gt;D$140,0,IF('Indicator Data'!AR79&lt;D$139,10,(D$140-'Indicator Data'!AR79)/(D$140-D$139)*10)),1))</f>
        <v>2.8</v>
      </c>
      <c r="E77" s="122">
        <f>('Indicator Data'!BE79+'Indicator Data'!BF79+'Indicator Data'!BG79)/'Indicator Data'!BD79*1000000</f>
        <v>1.8969984458694449E-2</v>
      </c>
      <c r="F77" s="2">
        <f t="shared" si="8"/>
        <v>9.8000000000000007</v>
      </c>
      <c r="G77" s="3">
        <f t="shared" si="9"/>
        <v>6.3</v>
      </c>
      <c r="H77" s="2">
        <f>IF('Indicator Data'!AT79="No data","x",ROUND(IF('Indicator Data'!AT79&gt;H$140,0,IF('Indicator Data'!AT79&lt;H$139,10,(H$140-'Indicator Data'!AT79)/(H$140-H$139)*10)),1))</f>
        <v>7.2</v>
      </c>
      <c r="I77" s="2">
        <f>IF('Indicator Data'!AS79="No data","x",ROUND(IF('Indicator Data'!AS79&gt;I$140,0,IF('Indicator Data'!AS79&lt;I$139,10,(I$140-'Indicator Data'!AS79)/(I$140-I$139)*10)),1))</f>
        <v>6.9</v>
      </c>
      <c r="J77" s="3">
        <f t="shared" si="10"/>
        <v>7.1</v>
      </c>
      <c r="K77" s="5">
        <f t="shared" si="11"/>
        <v>6.7</v>
      </c>
      <c r="L77" s="2">
        <f>IF('Indicator Data'!AV79="No data","x",ROUND(IF('Indicator Data'!AV79^2&gt;L$140,0,IF('Indicator Data'!AV79^2&lt;L$139,10,(L$140-'Indicator Data'!AV79^2)/(L$140-L$139)*10)),1))</f>
        <v>3.4</v>
      </c>
      <c r="M77" s="2">
        <f>IF(OR('Indicator Data'!AU79=0,'Indicator Data'!AU79="No data"),"x",ROUND(IF('Indicator Data'!AU79&gt;M$140,0,IF('Indicator Data'!AU79&lt;M$139,10,(M$140-'Indicator Data'!AU79)/(M$140-M$139)*10)),1))</f>
        <v>2.9</v>
      </c>
      <c r="N77" s="2">
        <f>IF('Indicator Data'!AW79="No data","x",ROUND(IF('Indicator Data'!AW79&gt;N$140,0,IF('Indicator Data'!AW79&lt;N$139,10,(N$140-'Indicator Data'!AW79)/(N$140-N$139)*10)),1))</f>
        <v>5.3</v>
      </c>
      <c r="O77" s="2">
        <f>IF('Indicator Data'!AX79="No data","x",ROUND(IF('Indicator Data'!AX79&gt;O$140,0,IF('Indicator Data'!AX79&lt;O$139,10,(O$140-'Indicator Data'!AX79)/(O$140-O$139)*10)),1))</f>
        <v>6</v>
      </c>
      <c r="P77" s="3">
        <f t="shared" si="12"/>
        <v>4.4000000000000004</v>
      </c>
      <c r="Q77" s="2">
        <f>IF('Indicator Data'!AY79="No data","x",ROUND(IF('Indicator Data'!AY79&gt;Q$140,0,IF('Indicator Data'!AY79&lt;Q$139,10,(Q$140-'Indicator Data'!AY79)/(Q$140-Q$139)*10)),1))</f>
        <v>8.3000000000000007</v>
      </c>
      <c r="R77" s="2">
        <f>IF('Indicator Data'!AZ79="No data","x",ROUND(IF('Indicator Data'!AZ79&gt;R$140,0,IF('Indicator Data'!AZ79&lt;R$139,10,(R$140-'Indicator Data'!AZ79)/(R$140-R$139)*10)),1))</f>
        <v>10</v>
      </c>
      <c r="S77" s="3">
        <f t="shared" si="13"/>
        <v>9.1999999999999993</v>
      </c>
      <c r="T77" s="2">
        <f>IF('Indicator Data'!X79="No data","x",ROUND(IF('Indicator Data'!X79&gt;T$140,0,IF('Indicator Data'!X79&lt;T$139,10,(T$140-'Indicator Data'!X79)/(T$140-T$139)*10)),1))</f>
        <v>9</v>
      </c>
      <c r="U77" s="2">
        <f>IF('Indicator Data'!Y79="No data","x",ROUND(IF('Indicator Data'!Y79&gt;U$140,0,IF('Indicator Data'!Y79&lt;U$139,10,(U$140-'Indicator Data'!Y79)/(U$140-U$139)*10)),1))</f>
        <v>1.3</v>
      </c>
      <c r="V77" s="2">
        <f>IF('Indicator Data'!Z79="No data","x",ROUND(IF('Indicator Data'!Z79&gt;V$140,0,IF('Indicator Data'!Z79&lt;V$139,10,(V$140-'Indicator Data'!Z79)/(V$140-V$139)*10)),1))</f>
        <v>10</v>
      </c>
      <c r="W77" s="2">
        <f>IF('Indicator Data'!AE79="No data","x",ROUND(IF('Indicator Data'!AE79&gt;W$140,0,IF('Indicator Data'!AE79&lt;W$139,10,(W$140-'Indicator Data'!AE79)/(W$140-W$139)*10)),1))</f>
        <v>9.4</v>
      </c>
      <c r="X77" s="3">
        <f t="shared" si="14"/>
        <v>7.4</v>
      </c>
      <c r="Y77" s="5">
        <f t="shared" si="15"/>
        <v>7</v>
      </c>
      <c r="Z77" s="80"/>
    </row>
    <row r="78" spans="1:26" s="11" customFormat="1" x14ac:dyDescent="0.25">
      <c r="A78" s="11" t="s">
        <v>396</v>
      </c>
      <c r="B78" s="28" t="s">
        <v>14</v>
      </c>
      <c r="C78" s="28" t="s">
        <v>524</v>
      </c>
      <c r="D78" s="2">
        <f>IF('Indicator Data'!AR80="No data","x",ROUND(IF('Indicator Data'!AR80&gt;D$140,0,IF('Indicator Data'!AR80&lt;D$139,10,(D$140-'Indicator Data'!AR80)/(D$140-D$139)*10)),1))</f>
        <v>2.8</v>
      </c>
      <c r="E78" s="122">
        <f>('Indicator Data'!BE80+'Indicator Data'!BF80+'Indicator Data'!BG80)/'Indicator Data'!BD80*1000000</f>
        <v>1.8969984458694449E-2</v>
      </c>
      <c r="F78" s="2">
        <f t="shared" si="8"/>
        <v>9.8000000000000007</v>
      </c>
      <c r="G78" s="3">
        <f t="shared" si="9"/>
        <v>6.3</v>
      </c>
      <c r="H78" s="2">
        <f>IF('Indicator Data'!AT80="No data","x",ROUND(IF('Indicator Data'!AT80&gt;H$140,0,IF('Indicator Data'!AT80&lt;H$139,10,(H$140-'Indicator Data'!AT80)/(H$140-H$139)*10)),1))</f>
        <v>7.2</v>
      </c>
      <c r="I78" s="2">
        <f>IF('Indicator Data'!AS80="No data","x",ROUND(IF('Indicator Data'!AS80&gt;I$140,0,IF('Indicator Data'!AS80&lt;I$139,10,(I$140-'Indicator Data'!AS80)/(I$140-I$139)*10)),1))</f>
        <v>6.9</v>
      </c>
      <c r="J78" s="3">
        <f t="shared" si="10"/>
        <v>7.1</v>
      </c>
      <c r="K78" s="5">
        <f t="shared" si="11"/>
        <v>6.7</v>
      </c>
      <c r="L78" s="2">
        <f>IF('Indicator Data'!AV80="No data","x",ROUND(IF('Indicator Data'!AV80^2&gt;L$140,0,IF('Indicator Data'!AV80^2&lt;L$139,10,(L$140-'Indicator Data'!AV80^2)/(L$140-L$139)*10)),1))</f>
        <v>3.4</v>
      </c>
      <c r="M78" s="2">
        <f>IF(OR('Indicator Data'!AU80=0,'Indicator Data'!AU80="No data"),"x",ROUND(IF('Indicator Data'!AU80&gt;M$140,0,IF('Indicator Data'!AU80&lt;M$139,10,(M$140-'Indicator Data'!AU80)/(M$140-M$139)*10)),1))</f>
        <v>5.5</v>
      </c>
      <c r="N78" s="2">
        <f>IF('Indicator Data'!AW80="No data","x",ROUND(IF('Indicator Data'!AW80&gt;N$140,0,IF('Indicator Data'!AW80&lt;N$139,10,(N$140-'Indicator Data'!AW80)/(N$140-N$139)*10)),1))</f>
        <v>5.3</v>
      </c>
      <c r="O78" s="2">
        <f>IF('Indicator Data'!AX80="No data","x",ROUND(IF('Indicator Data'!AX80&gt;O$140,0,IF('Indicator Data'!AX80&lt;O$139,10,(O$140-'Indicator Data'!AX80)/(O$140-O$139)*10)),1))</f>
        <v>6</v>
      </c>
      <c r="P78" s="3">
        <f t="shared" si="12"/>
        <v>5.0999999999999996</v>
      </c>
      <c r="Q78" s="2">
        <f>IF('Indicator Data'!AY80="No data","x",ROUND(IF('Indicator Data'!AY80&gt;Q$140,0,IF('Indicator Data'!AY80&lt;Q$139,10,(Q$140-'Indicator Data'!AY80)/(Q$140-Q$139)*10)),1))</f>
        <v>6.1</v>
      </c>
      <c r="R78" s="2">
        <f>IF('Indicator Data'!AZ80="No data","x",ROUND(IF('Indicator Data'!AZ80&gt;R$140,0,IF('Indicator Data'!AZ80&lt;R$139,10,(R$140-'Indicator Data'!AZ80)/(R$140-R$139)*10)),1))</f>
        <v>4.5999999999999996</v>
      </c>
      <c r="S78" s="3">
        <f t="shared" si="13"/>
        <v>5.4</v>
      </c>
      <c r="T78" s="2">
        <f>IF('Indicator Data'!X80="No data","x",ROUND(IF('Indicator Data'!X80&gt;T$140,0,IF('Indicator Data'!X80&lt;T$139,10,(T$140-'Indicator Data'!X80)/(T$140-T$139)*10)),1))</f>
        <v>9</v>
      </c>
      <c r="U78" s="2">
        <f>IF('Indicator Data'!Y80="No data","x",ROUND(IF('Indicator Data'!Y80&gt;U$140,0,IF('Indicator Data'!Y80&lt;U$139,10,(U$140-'Indicator Data'!Y80)/(U$140-U$139)*10)),1))</f>
        <v>2.7</v>
      </c>
      <c r="V78" s="2">
        <f>IF('Indicator Data'!Z80="No data","x",ROUND(IF('Indicator Data'!Z80&gt;V$140,0,IF('Indicator Data'!Z80&lt;V$139,10,(V$140-'Indicator Data'!Z80)/(V$140-V$139)*10)),1))</f>
        <v>10</v>
      </c>
      <c r="W78" s="2">
        <f>IF('Indicator Data'!AE80="No data","x",ROUND(IF('Indicator Data'!AE80&gt;W$140,0,IF('Indicator Data'!AE80&lt;W$139,10,(W$140-'Indicator Data'!AE80)/(W$140-W$139)*10)),1))</f>
        <v>9.4</v>
      </c>
      <c r="X78" s="3">
        <f t="shared" si="14"/>
        <v>7.8</v>
      </c>
      <c r="Y78" s="5">
        <f t="shared" si="15"/>
        <v>6.1</v>
      </c>
      <c r="Z78" s="80"/>
    </row>
    <row r="79" spans="1:26" s="11" customFormat="1" x14ac:dyDescent="0.25">
      <c r="A79" s="11" t="s">
        <v>397</v>
      </c>
      <c r="B79" s="28" t="s">
        <v>14</v>
      </c>
      <c r="C79" s="28" t="s">
        <v>525</v>
      </c>
      <c r="D79" s="2">
        <f>IF('Indicator Data'!AR81="No data","x",ROUND(IF('Indicator Data'!AR81&gt;D$140,0,IF('Indicator Data'!AR81&lt;D$139,10,(D$140-'Indicator Data'!AR81)/(D$140-D$139)*10)),1))</f>
        <v>2.8</v>
      </c>
      <c r="E79" s="122">
        <f>('Indicator Data'!BE81+'Indicator Data'!BF81+'Indicator Data'!BG81)/'Indicator Data'!BD81*1000000</f>
        <v>1.8969984458694449E-2</v>
      </c>
      <c r="F79" s="2">
        <f t="shared" si="8"/>
        <v>9.8000000000000007</v>
      </c>
      <c r="G79" s="3">
        <f t="shared" si="9"/>
        <v>6.3</v>
      </c>
      <c r="H79" s="2">
        <f>IF('Indicator Data'!AT81="No data","x",ROUND(IF('Indicator Data'!AT81&gt;H$140,0,IF('Indicator Data'!AT81&lt;H$139,10,(H$140-'Indicator Data'!AT81)/(H$140-H$139)*10)),1))</f>
        <v>7.2</v>
      </c>
      <c r="I79" s="2">
        <f>IF('Indicator Data'!AS81="No data","x",ROUND(IF('Indicator Data'!AS81&gt;I$140,0,IF('Indicator Data'!AS81&lt;I$139,10,(I$140-'Indicator Data'!AS81)/(I$140-I$139)*10)),1))</f>
        <v>6.9</v>
      </c>
      <c r="J79" s="3">
        <f t="shared" si="10"/>
        <v>7.1</v>
      </c>
      <c r="K79" s="5">
        <f t="shared" si="11"/>
        <v>6.7</v>
      </c>
      <c r="L79" s="2">
        <f>IF('Indicator Data'!AV81="No data","x",ROUND(IF('Indicator Data'!AV81^2&gt;L$140,0,IF('Indicator Data'!AV81^2&lt;L$139,10,(L$140-'Indicator Data'!AV81^2)/(L$140-L$139)*10)),1))</f>
        <v>8.9</v>
      </c>
      <c r="M79" s="2">
        <f>IF(OR('Indicator Data'!AU81=0,'Indicator Data'!AU81="No data"),"x",ROUND(IF('Indicator Data'!AU81&gt;M$140,0,IF('Indicator Data'!AU81&lt;M$139,10,(M$140-'Indicator Data'!AU81)/(M$140-M$139)*10)),1))</f>
        <v>7.4</v>
      </c>
      <c r="N79" s="2">
        <f>IF('Indicator Data'!AW81="No data","x",ROUND(IF('Indicator Data'!AW81&gt;N$140,0,IF('Indicator Data'!AW81&lt;N$139,10,(N$140-'Indicator Data'!AW81)/(N$140-N$139)*10)),1))</f>
        <v>5.3</v>
      </c>
      <c r="O79" s="2">
        <f>IF('Indicator Data'!AX81="No data","x",ROUND(IF('Indicator Data'!AX81&gt;O$140,0,IF('Indicator Data'!AX81&lt;O$139,10,(O$140-'Indicator Data'!AX81)/(O$140-O$139)*10)),1))</f>
        <v>6</v>
      </c>
      <c r="P79" s="3">
        <f t="shared" si="12"/>
        <v>6.9</v>
      </c>
      <c r="Q79" s="2">
        <f>IF('Indicator Data'!AY81="No data","x",ROUND(IF('Indicator Data'!AY81&gt;Q$140,0,IF('Indicator Data'!AY81&lt;Q$139,10,(Q$140-'Indicator Data'!AY81)/(Q$140-Q$139)*10)),1))</f>
        <v>3.3</v>
      </c>
      <c r="R79" s="2">
        <f>IF('Indicator Data'!AZ81="No data","x",ROUND(IF('Indicator Data'!AZ81&gt;R$140,0,IF('Indicator Data'!AZ81&lt;R$139,10,(R$140-'Indicator Data'!AZ81)/(R$140-R$139)*10)),1))</f>
        <v>9.4</v>
      </c>
      <c r="S79" s="3">
        <f t="shared" si="13"/>
        <v>6.4</v>
      </c>
      <c r="T79" s="2">
        <f>IF('Indicator Data'!X81="No data","x",ROUND(IF('Indicator Data'!X81&gt;T$140,0,IF('Indicator Data'!X81&lt;T$139,10,(T$140-'Indicator Data'!X81)/(T$140-T$139)*10)),1))</f>
        <v>9</v>
      </c>
      <c r="U79" s="2">
        <f>IF('Indicator Data'!Y81="No data","x",ROUND(IF('Indicator Data'!Y81&gt;U$140,0,IF('Indicator Data'!Y81&lt;U$139,10,(U$140-'Indicator Data'!Y81)/(U$140-U$139)*10)),1))</f>
        <v>7.1</v>
      </c>
      <c r="V79" s="2">
        <f>IF('Indicator Data'!Z81="No data","x",ROUND(IF('Indicator Data'!Z81&gt;V$140,0,IF('Indicator Data'!Z81&lt;V$139,10,(V$140-'Indicator Data'!Z81)/(V$140-V$139)*10)),1))</f>
        <v>10</v>
      </c>
      <c r="W79" s="2">
        <f>IF('Indicator Data'!AE81="No data","x",ROUND(IF('Indicator Data'!AE81&gt;W$140,0,IF('Indicator Data'!AE81&lt;W$139,10,(W$140-'Indicator Data'!AE81)/(W$140-W$139)*10)),1))</f>
        <v>9.4</v>
      </c>
      <c r="X79" s="3">
        <f t="shared" si="14"/>
        <v>8.9</v>
      </c>
      <c r="Y79" s="5">
        <f t="shared" si="15"/>
        <v>7.4</v>
      </c>
      <c r="Z79" s="80"/>
    </row>
    <row r="80" spans="1:26" s="11" customFormat="1" x14ac:dyDescent="0.25">
      <c r="A80" s="11" t="s">
        <v>398</v>
      </c>
      <c r="B80" s="28" t="s">
        <v>14</v>
      </c>
      <c r="C80" s="28" t="s">
        <v>526</v>
      </c>
      <c r="D80" s="2">
        <f>IF('Indicator Data'!AR82="No data","x",ROUND(IF('Indicator Data'!AR82&gt;D$140,0,IF('Indicator Data'!AR82&lt;D$139,10,(D$140-'Indicator Data'!AR82)/(D$140-D$139)*10)),1))</f>
        <v>2.8</v>
      </c>
      <c r="E80" s="122">
        <f>('Indicator Data'!BE82+'Indicator Data'!BF82+'Indicator Data'!BG82)/'Indicator Data'!BD82*1000000</f>
        <v>1.8969984458694449E-2</v>
      </c>
      <c r="F80" s="2">
        <f t="shared" si="8"/>
        <v>9.8000000000000007</v>
      </c>
      <c r="G80" s="3">
        <f t="shared" si="9"/>
        <v>6.3</v>
      </c>
      <c r="H80" s="2">
        <f>IF('Indicator Data'!AT82="No data","x",ROUND(IF('Indicator Data'!AT82&gt;H$140,0,IF('Indicator Data'!AT82&lt;H$139,10,(H$140-'Indicator Data'!AT82)/(H$140-H$139)*10)),1))</f>
        <v>7.2</v>
      </c>
      <c r="I80" s="2">
        <f>IF('Indicator Data'!AS82="No data","x",ROUND(IF('Indicator Data'!AS82&gt;I$140,0,IF('Indicator Data'!AS82&lt;I$139,10,(I$140-'Indicator Data'!AS82)/(I$140-I$139)*10)),1))</f>
        <v>6.9</v>
      </c>
      <c r="J80" s="3">
        <f t="shared" si="10"/>
        <v>7.1</v>
      </c>
      <c r="K80" s="5">
        <f t="shared" si="11"/>
        <v>6.7</v>
      </c>
      <c r="L80" s="2">
        <f>IF('Indicator Data'!AV82="No data","x",ROUND(IF('Indicator Data'!AV82^2&gt;L$140,0,IF('Indicator Data'!AV82^2&lt;L$139,10,(L$140-'Indicator Data'!AV82^2)/(L$140-L$139)*10)),1))</f>
        <v>1.3</v>
      </c>
      <c r="M80" s="2">
        <f>IF(OR('Indicator Data'!AU82=0,'Indicator Data'!AU82="No data"),"x",ROUND(IF('Indicator Data'!AU82&gt;M$140,0,IF('Indicator Data'!AU82&lt;M$139,10,(M$140-'Indicator Data'!AU82)/(M$140-M$139)*10)),1))</f>
        <v>2.9</v>
      </c>
      <c r="N80" s="2">
        <f>IF('Indicator Data'!AW82="No data","x",ROUND(IF('Indicator Data'!AW82&gt;N$140,0,IF('Indicator Data'!AW82&lt;N$139,10,(N$140-'Indicator Data'!AW82)/(N$140-N$139)*10)),1))</f>
        <v>5.3</v>
      </c>
      <c r="O80" s="2">
        <f>IF('Indicator Data'!AX82="No data","x",ROUND(IF('Indicator Data'!AX82&gt;O$140,0,IF('Indicator Data'!AX82&lt;O$139,10,(O$140-'Indicator Data'!AX82)/(O$140-O$139)*10)),1))</f>
        <v>6</v>
      </c>
      <c r="P80" s="3">
        <f t="shared" si="12"/>
        <v>3.9</v>
      </c>
      <c r="Q80" s="2">
        <f>IF('Indicator Data'!AY82="No data","x",ROUND(IF('Indicator Data'!AY82&gt;Q$140,0,IF('Indicator Data'!AY82&lt;Q$139,10,(Q$140-'Indicator Data'!AY82)/(Q$140-Q$139)*10)),1))</f>
        <v>5.7</v>
      </c>
      <c r="R80" s="2">
        <f>IF('Indicator Data'!AZ82="No data","x",ROUND(IF('Indicator Data'!AZ82&gt;R$140,0,IF('Indicator Data'!AZ82&lt;R$139,10,(R$140-'Indicator Data'!AZ82)/(R$140-R$139)*10)),1))</f>
        <v>3.4</v>
      </c>
      <c r="S80" s="3">
        <f t="shared" si="13"/>
        <v>4.5999999999999996</v>
      </c>
      <c r="T80" s="2">
        <f>IF('Indicator Data'!X82="No data","x",ROUND(IF('Indicator Data'!X82&gt;T$140,0,IF('Indicator Data'!X82&lt;T$139,10,(T$140-'Indicator Data'!X82)/(T$140-T$139)*10)),1))</f>
        <v>9</v>
      </c>
      <c r="U80" s="2">
        <f>IF('Indicator Data'!Y82="No data","x",ROUND(IF('Indicator Data'!Y82&gt;U$140,0,IF('Indicator Data'!Y82&lt;U$139,10,(U$140-'Indicator Data'!Y82)/(U$140-U$139)*10)),1))</f>
        <v>0.6</v>
      </c>
      <c r="V80" s="2">
        <f>IF('Indicator Data'!Z82="No data","x",ROUND(IF('Indicator Data'!Z82&gt;V$140,0,IF('Indicator Data'!Z82&lt;V$139,10,(V$140-'Indicator Data'!Z82)/(V$140-V$139)*10)),1))</f>
        <v>10</v>
      </c>
      <c r="W80" s="2">
        <f>IF('Indicator Data'!AE82="No data","x",ROUND(IF('Indicator Data'!AE82&gt;W$140,0,IF('Indicator Data'!AE82&lt;W$139,10,(W$140-'Indicator Data'!AE82)/(W$140-W$139)*10)),1))</f>
        <v>9.4</v>
      </c>
      <c r="X80" s="3">
        <f t="shared" si="14"/>
        <v>7.3</v>
      </c>
      <c r="Y80" s="5">
        <f t="shared" si="15"/>
        <v>5.3</v>
      </c>
      <c r="Z80" s="80"/>
    </row>
    <row r="81" spans="1:26" s="11" customFormat="1" x14ac:dyDescent="0.25">
      <c r="A81" s="11" t="s">
        <v>399</v>
      </c>
      <c r="B81" s="28" t="s">
        <v>14</v>
      </c>
      <c r="C81" s="28" t="s">
        <v>527</v>
      </c>
      <c r="D81" s="2">
        <f>IF('Indicator Data'!AR83="No data","x",ROUND(IF('Indicator Data'!AR83&gt;D$140,0,IF('Indicator Data'!AR83&lt;D$139,10,(D$140-'Indicator Data'!AR83)/(D$140-D$139)*10)),1))</f>
        <v>2.8</v>
      </c>
      <c r="E81" s="122">
        <f>('Indicator Data'!BE83+'Indicator Data'!BF83+'Indicator Data'!BG83)/'Indicator Data'!BD83*1000000</f>
        <v>1.8969984458694449E-2</v>
      </c>
      <c r="F81" s="2">
        <f t="shared" si="8"/>
        <v>9.8000000000000007</v>
      </c>
      <c r="G81" s="3">
        <f t="shared" si="9"/>
        <v>6.3</v>
      </c>
      <c r="H81" s="2">
        <f>IF('Indicator Data'!AT83="No data","x",ROUND(IF('Indicator Data'!AT83&gt;H$140,0,IF('Indicator Data'!AT83&lt;H$139,10,(H$140-'Indicator Data'!AT83)/(H$140-H$139)*10)),1))</f>
        <v>7.2</v>
      </c>
      <c r="I81" s="2">
        <f>IF('Indicator Data'!AS83="No data","x",ROUND(IF('Indicator Data'!AS83&gt;I$140,0,IF('Indicator Data'!AS83&lt;I$139,10,(I$140-'Indicator Data'!AS83)/(I$140-I$139)*10)),1))</f>
        <v>6.9</v>
      </c>
      <c r="J81" s="3">
        <f t="shared" si="10"/>
        <v>7.1</v>
      </c>
      <c r="K81" s="5">
        <f t="shared" si="11"/>
        <v>6.7</v>
      </c>
      <c r="L81" s="2">
        <f>IF('Indicator Data'!AV83="No data","x",ROUND(IF('Indicator Data'!AV83^2&gt;L$140,0,IF('Indicator Data'!AV83^2&lt;L$139,10,(L$140-'Indicator Data'!AV83^2)/(L$140-L$139)*10)),1))</f>
        <v>10</v>
      </c>
      <c r="M81" s="2">
        <f>IF(OR('Indicator Data'!AU83=0,'Indicator Data'!AU83="No data"),"x",ROUND(IF('Indicator Data'!AU83&gt;M$140,0,IF('Indicator Data'!AU83&lt;M$139,10,(M$140-'Indicator Data'!AU83)/(M$140-M$139)*10)),1))</f>
        <v>6.1</v>
      </c>
      <c r="N81" s="2">
        <f>IF('Indicator Data'!AW83="No data","x",ROUND(IF('Indicator Data'!AW83&gt;N$140,0,IF('Indicator Data'!AW83&lt;N$139,10,(N$140-'Indicator Data'!AW83)/(N$140-N$139)*10)),1))</f>
        <v>5.3</v>
      </c>
      <c r="O81" s="2">
        <f>IF('Indicator Data'!AX83="No data","x",ROUND(IF('Indicator Data'!AX83&gt;O$140,0,IF('Indicator Data'!AX83&lt;O$139,10,(O$140-'Indicator Data'!AX83)/(O$140-O$139)*10)),1))</f>
        <v>6</v>
      </c>
      <c r="P81" s="3">
        <f t="shared" si="12"/>
        <v>6.9</v>
      </c>
      <c r="Q81" s="2">
        <f>IF('Indicator Data'!AY83="No data","x",ROUND(IF('Indicator Data'!AY83&gt;Q$140,0,IF('Indicator Data'!AY83&lt;Q$139,10,(Q$140-'Indicator Data'!AY83)/(Q$140-Q$139)*10)),1))</f>
        <v>5.4</v>
      </c>
      <c r="R81" s="2">
        <f>IF('Indicator Data'!AZ83="No data","x",ROUND(IF('Indicator Data'!AZ83&gt;R$140,0,IF('Indicator Data'!AZ83&lt;R$139,10,(R$140-'Indicator Data'!AZ83)/(R$140-R$139)*10)),1))</f>
        <v>5.0999999999999996</v>
      </c>
      <c r="S81" s="3">
        <f t="shared" si="13"/>
        <v>5.3</v>
      </c>
      <c r="T81" s="2">
        <f>IF('Indicator Data'!X83="No data","x",ROUND(IF('Indicator Data'!X83&gt;T$140,0,IF('Indicator Data'!X83&lt;T$139,10,(T$140-'Indicator Data'!X83)/(T$140-T$139)*10)),1))</f>
        <v>9</v>
      </c>
      <c r="U81" s="2">
        <f>IF('Indicator Data'!Y83="No data","x",ROUND(IF('Indicator Data'!Y83&gt;U$140,0,IF('Indicator Data'!Y83&lt;U$139,10,(U$140-'Indicator Data'!Y83)/(U$140-U$139)*10)),1))</f>
        <v>8.1</v>
      </c>
      <c r="V81" s="2">
        <f>IF('Indicator Data'!Z83="No data","x",ROUND(IF('Indicator Data'!Z83&gt;V$140,0,IF('Indicator Data'!Z83&lt;V$139,10,(V$140-'Indicator Data'!Z83)/(V$140-V$139)*10)),1))</f>
        <v>10</v>
      </c>
      <c r="W81" s="2">
        <f>IF('Indicator Data'!AE83="No data","x",ROUND(IF('Indicator Data'!AE83&gt;W$140,0,IF('Indicator Data'!AE83&lt;W$139,10,(W$140-'Indicator Data'!AE83)/(W$140-W$139)*10)),1))</f>
        <v>9.4</v>
      </c>
      <c r="X81" s="3">
        <f t="shared" si="14"/>
        <v>9.1</v>
      </c>
      <c r="Y81" s="5">
        <f t="shared" si="15"/>
        <v>7.1</v>
      </c>
      <c r="Z81" s="80"/>
    </row>
    <row r="82" spans="1:26" s="11" customFormat="1" x14ac:dyDescent="0.25">
      <c r="A82" s="11" t="s">
        <v>400</v>
      </c>
      <c r="B82" s="28" t="s">
        <v>14</v>
      </c>
      <c r="C82" s="28" t="s">
        <v>528</v>
      </c>
      <c r="D82" s="2">
        <f>IF('Indicator Data'!AR84="No data","x",ROUND(IF('Indicator Data'!AR84&gt;D$140,0,IF('Indicator Data'!AR84&lt;D$139,10,(D$140-'Indicator Data'!AR84)/(D$140-D$139)*10)),1))</f>
        <v>2.8</v>
      </c>
      <c r="E82" s="122">
        <f>('Indicator Data'!BE84+'Indicator Data'!BF84+'Indicator Data'!BG84)/'Indicator Data'!BD84*1000000</f>
        <v>1.8969984458694449E-2</v>
      </c>
      <c r="F82" s="2">
        <f t="shared" si="8"/>
        <v>9.8000000000000007</v>
      </c>
      <c r="G82" s="3">
        <f t="shared" si="9"/>
        <v>6.3</v>
      </c>
      <c r="H82" s="2">
        <f>IF('Indicator Data'!AT84="No data","x",ROUND(IF('Indicator Data'!AT84&gt;H$140,0,IF('Indicator Data'!AT84&lt;H$139,10,(H$140-'Indicator Data'!AT84)/(H$140-H$139)*10)),1))</f>
        <v>7.2</v>
      </c>
      <c r="I82" s="2">
        <f>IF('Indicator Data'!AS84="No data","x",ROUND(IF('Indicator Data'!AS84&gt;I$140,0,IF('Indicator Data'!AS84&lt;I$139,10,(I$140-'Indicator Data'!AS84)/(I$140-I$139)*10)),1))</f>
        <v>6.9</v>
      </c>
      <c r="J82" s="3">
        <f t="shared" si="10"/>
        <v>7.1</v>
      </c>
      <c r="K82" s="5">
        <f t="shared" si="11"/>
        <v>6.7</v>
      </c>
      <c r="L82" s="2">
        <f>IF('Indicator Data'!AV84="No data","x",ROUND(IF('Indicator Data'!AV84^2&gt;L$140,0,IF('Indicator Data'!AV84^2&lt;L$139,10,(L$140-'Indicator Data'!AV84^2)/(L$140-L$139)*10)),1))</f>
        <v>7</v>
      </c>
      <c r="M82" s="2">
        <f>IF(OR('Indicator Data'!AU84=0,'Indicator Data'!AU84="No data"),"x",ROUND(IF('Indicator Data'!AU84&gt;M$140,0,IF('Indicator Data'!AU84&lt;M$139,10,(M$140-'Indicator Data'!AU84)/(M$140-M$139)*10)),1))</f>
        <v>6.1</v>
      </c>
      <c r="N82" s="2">
        <f>IF('Indicator Data'!AW84="No data","x",ROUND(IF('Indicator Data'!AW84&gt;N$140,0,IF('Indicator Data'!AW84&lt;N$139,10,(N$140-'Indicator Data'!AW84)/(N$140-N$139)*10)),1))</f>
        <v>5.3</v>
      </c>
      <c r="O82" s="2">
        <f>IF('Indicator Data'!AX84="No data","x",ROUND(IF('Indicator Data'!AX84&gt;O$140,0,IF('Indicator Data'!AX84&lt;O$139,10,(O$140-'Indicator Data'!AX84)/(O$140-O$139)*10)),1))</f>
        <v>6</v>
      </c>
      <c r="P82" s="3">
        <f t="shared" si="12"/>
        <v>6.1</v>
      </c>
      <c r="Q82" s="2">
        <f>IF('Indicator Data'!AY84="No data","x",ROUND(IF('Indicator Data'!AY84&gt;Q$140,0,IF('Indicator Data'!AY84&lt;Q$139,10,(Q$140-'Indicator Data'!AY84)/(Q$140-Q$139)*10)),1))</f>
        <v>8.1999999999999993</v>
      </c>
      <c r="R82" s="2">
        <f>IF('Indicator Data'!AZ84="No data","x",ROUND(IF('Indicator Data'!AZ84&gt;R$140,0,IF('Indicator Data'!AZ84&lt;R$139,10,(R$140-'Indicator Data'!AZ84)/(R$140-R$139)*10)),1))</f>
        <v>7.2</v>
      </c>
      <c r="S82" s="3">
        <f t="shared" si="13"/>
        <v>7.7</v>
      </c>
      <c r="T82" s="2">
        <f>IF('Indicator Data'!X84="No data","x",ROUND(IF('Indicator Data'!X84&gt;T$140,0,IF('Indicator Data'!X84&lt;T$139,10,(T$140-'Indicator Data'!X84)/(T$140-T$139)*10)),1))</f>
        <v>9</v>
      </c>
      <c r="U82" s="2">
        <f>IF('Indicator Data'!Y84="No data","x",ROUND(IF('Indicator Data'!Y84&gt;U$140,0,IF('Indicator Data'!Y84&lt;U$139,10,(U$140-'Indicator Data'!Y84)/(U$140-U$139)*10)),1))</f>
        <v>6.6</v>
      </c>
      <c r="V82" s="2">
        <f>IF('Indicator Data'!Z84="No data","x",ROUND(IF('Indicator Data'!Z84&gt;V$140,0,IF('Indicator Data'!Z84&lt;V$139,10,(V$140-'Indicator Data'!Z84)/(V$140-V$139)*10)),1))</f>
        <v>10</v>
      </c>
      <c r="W82" s="2">
        <f>IF('Indicator Data'!AE84="No data","x",ROUND(IF('Indicator Data'!AE84&gt;W$140,0,IF('Indicator Data'!AE84&lt;W$139,10,(W$140-'Indicator Data'!AE84)/(W$140-W$139)*10)),1))</f>
        <v>9.4</v>
      </c>
      <c r="X82" s="3">
        <f t="shared" si="14"/>
        <v>8.8000000000000007</v>
      </c>
      <c r="Y82" s="5">
        <f t="shared" si="15"/>
        <v>7.5</v>
      </c>
      <c r="Z82" s="80"/>
    </row>
    <row r="83" spans="1:26" s="11" customFormat="1" x14ac:dyDescent="0.25">
      <c r="A83" s="11" t="s">
        <v>402</v>
      </c>
      <c r="B83" s="28" t="s">
        <v>14</v>
      </c>
      <c r="C83" s="28" t="s">
        <v>530</v>
      </c>
      <c r="D83" s="2">
        <f>IF('Indicator Data'!AR85="No data","x",ROUND(IF('Indicator Data'!AR85&gt;D$140,0,IF('Indicator Data'!AR85&lt;D$139,10,(D$140-'Indicator Data'!AR85)/(D$140-D$139)*10)),1))</f>
        <v>2.8</v>
      </c>
      <c r="E83" s="122">
        <f>('Indicator Data'!BE85+'Indicator Data'!BF85+'Indicator Data'!BG85)/'Indicator Data'!BD85*1000000</f>
        <v>1.8969984458694449E-2</v>
      </c>
      <c r="F83" s="2">
        <f t="shared" si="8"/>
        <v>9.8000000000000007</v>
      </c>
      <c r="G83" s="3">
        <f t="shared" si="9"/>
        <v>6.3</v>
      </c>
      <c r="H83" s="2">
        <f>IF('Indicator Data'!AT85="No data","x",ROUND(IF('Indicator Data'!AT85&gt;H$140,0,IF('Indicator Data'!AT85&lt;H$139,10,(H$140-'Indicator Data'!AT85)/(H$140-H$139)*10)),1))</f>
        <v>7.2</v>
      </c>
      <c r="I83" s="2">
        <f>IF('Indicator Data'!AS85="No data","x",ROUND(IF('Indicator Data'!AS85&gt;I$140,0,IF('Indicator Data'!AS85&lt;I$139,10,(I$140-'Indicator Data'!AS85)/(I$140-I$139)*10)),1))</f>
        <v>6.9</v>
      </c>
      <c r="J83" s="3">
        <f t="shared" si="10"/>
        <v>7.1</v>
      </c>
      <c r="K83" s="5">
        <f t="shared" si="11"/>
        <v>6.7</v>
      </c>
      <c r="L83" s="2">
        <f>IF('Indicator Data'!AV85="No data","x",ROUND(IF('Indicator Data'!AV85^2&gt;L$140,0,IF('Indicator Data'!AV85^2&lt;L$139,10,(L$140-'Indicator Data'!AV85^2)/(L$140-L$139)*10)),1))</f>
        <v>8.3000000000000007</v>
      </c>
      <c r="M83" s="2">
        <f>IF(OR('Indicator Data'!AU85=0,'Indicator Data'!AU85="No data"),"x",ROUND(IF('Indicator Data'!AU85&gt;M$140,0,IF('Indicator Data'!AU85&lt;M$139,10,(M$140-'Indicator Data'!AU85)/(M$140-M$139)*10)),1))</f>
        <v>6.1</v>
      </c>
      <c r="N83" s="2">
        <f>IF('Indicator Data'!AW85="No data","x",ROUND(IF('Indicator Data'!AW85&gt;N$140,0,IF('Indicator Data'!AW85&lt;N$139,10,(N$140-'Indicator Data'!AW85)/(N$140-N$139)*10)),1))</f>
        <v>5.3</v>
      </c>
      <c r="O83" s="2">
        <f>IF('Indicator Data'!AX85="No data","x",ROUND(IF('Indicator Data'!AX85&gt;O$140,0,IF('Indicator Data'!AX85&lt;O$139,10,(O$140-'Indicator Data'!AX85)/(O$140-O$139)*10)),1))</f>
        <v>6</v>
      </c>
      <c r="P83" s="3">
        <f t="shared" si="12"/>
        <v>6.4</v>
      </c>
      <c r="Q83" s="2">
        <f>IF('Indicator Data'!AY85="No data","x",ROUND(IF('Indicator Data'!AY85&gt;Q$140,0,IF('Indicator Data'!AY85&lt;Q$139,10,(Q$140-'Indicator Data'!AY85)/(Q$140-Q$139)*10)),1))</f>
        <v>3.8</v>
      </c>
      <c r="R83" s="2">
        <f>IF('Indicator Data'!AZ85="No data","x",ROUND(IF('Indicator Data'!AZ85&gt;R$140,0,IF('Indicator Data'!AZ85&lt;R$139,10,(R$140-'Indicator Data'!AZ85)/(R$140-R$139)*10)),1))</f>
        <v>5.9</v>
      </c>
      <c r="S83" s="3">
        <f t="shared" si="13"/>
        <v>4.9000000000000004</v>
      </c>
      <c r="T83" s="2">
        <f>IF('Indicator Data'!X85="No data","x",ROUND(IF('Indicator Data'!X85&gt;T$140,0,IF('Indicator Data'!X85&lt;T$139,10,(T$140-'Indicator Data'!X85)/(T$140-T$139)*10)),1))</f>
        <v>9</v>
      </c>
      <c r="U83" s="2">
        <f>IF('Indicator Data'!Y85="No data","x",ROUND(IF('Indicator Data'!Y85&gt;U$140,0,IF('Indicator Data'!Y85&lt;U$139,10,(U$140-'Indicator Data'!Y85)/(U$140-U$139)*10)),1))</f>
        <v>8.1</v>
      </c>
      <c r="V83" s="2">
        <f>IF('Indicator Data'!Z85="No data","x",ROUND(IF('Indicator Data'!Z85&gt;V$140,0,IF('Indicator Data'!Z85&lt;V$139,10,(V$140-'Indicator Data'!Z85)/(V$140-V$139)*10)),1))</f>
        <v>10</v>
      </c>
      <c r="W83" s="2">
        <f>IF('Indicator Data'!AE85="No data","x",ROUND(IF('Indicator Data'!AE85&gt;W$140,0,IF('Indicator Data'!AE85&lt;W$139,10,(W$140-'Indicator Data'!AE85)/(W$140-W$139)*10)),1))</f>
        <v>9.4</v>
      </c>
      <c r="X83" s="3">
        <f t="shared" si="14"/>
        <v>9.1</v>
      </c>
      <c r="Y83" s="5">
        <f t="shared" si="15"/>
        <v>6.8</v>
      </c>
      <c r="Z83" s="80"/>
    </row>
    <row r="84" spans="1:26" s="11" customFormat="1" x14ac:dyDescent="0.25">
      <c r="A84" s="11" t="s">
        <v>404</v>
      </c>
      <c r="B84" s="28" t="s">
        <v>14</v>
      </c>
      <c r="C84" s="28" t="s">
        <v>532</v>
      </c>
      <c r="D84" s="2">
        <f>IF('Indicator Data'!AR86="No data","x",ROUND(IF('Indicator Data'!AR86&gt;D$140,0,IF('Indicator Data'!AR86&lt;D$139,10,(D$140-'Indicator Data'!AR86)/(D$140-D$139)*10)),1))</f>
        <v>2.8</v>
      </c>
      <c r="E84" s="122">
        <f>('Indicator Data'!BE86+'Indicator Data'!BF86+'Indicator Data'!BG86)/'Indicator Data'!BD86*1000000</f>
        <v>1.8969984458694449E-2</v>
      </c>
      <c r="F84" s="2">
        <f t="shared" si="8"/>
        <v>9.8000000000000007</v>
      </c>
      <c r="G84" s="3">
        <f t="shared" si="9"/>
        <v>6.3</v>
      </c>
      <c r="H84" s="2">
        <f>IF('Indicator Data'!AT86="No data","x",ROUND(IF('Indicator Data'!AT86&gt;H$140,0,IF('Indicator Data'!AT86&lt;H$139,10,(H$140-'Indicator Data'!AT86)/(H$140-H$139)*10)),1))</f>
        <v>7.2</v>
      </c>
      <c r="I84" s="2">
        <f>IF('Indicator Data'!AS86="No data","x",ROUND(IF('Indicator Data'!AS86&gt;I$140,0,IF('Indicator Data'!AS86&lt;I$139,10,(I$140-'Indicator Data'!AS86)/(I$140-I$139)*10)),1))</f>
        <v>6.9</v>
      </c>
      <c r="J84" s="3">
        <f t="shared" si="10"/>
        <v>7.1</v>
      </c>
      <c r="K84" s="5">
        <f t="shared" si="11"/>
        <v>6.7</v>
      </c>
      <c r="L84" s="2">
        <f>IF('Indicator Data'!AV86="No data","x",ROUND(IF('Indicator Data'!AV86^2&gt;L$140,0,IF('Indicator Data'!AV86^2&lt;L$139,10,(L$140-'Indicator Data'!AV86^2)/(L$140-L$139)*10)),1))</f>
        <v>10</v>
      </c>
      <c r="M84" s="2">
        <f>IF(OR('Indicator Data'!AU86=0,'Indicator Data'!AU86="No data"),"x",ROUND(IF('Indicator Data'!AU86&gt;M$140,0,IF('Indicator Data'!AU86&lt;M$139,10,(M$140-'Indicator Data'!AU86)/(M$140-M$139)*10)),1))</f>
        <v>6.1</v>
      </c>
      <c r="N84" s="2">
        <f>IF('Indicator Data'!AW86="No data","x",ROUND(IF('Indicator Data'!AW86&gt;N$140,0,IF('Indicator Data'!AW86&lt;N$139,10,(N$140-'Indicator Data'!AW86)/(N$140-N$139)*10)),1))</f>
        <v>5.3</v>
      </c>
      <c r="O84" s="2">
        <f>IF('Indicator Data'!AX86="No data","x",ROUND(IF('Indicator Data'!AX86&gt;O$140,0,IF('Indicator Data'!AX86&lt;O$139,10,(O$140-'Indicator Data'!AX86)/(O$140-O$139)*10)),1))</f>
        <v>6</v>
      </c>
      <c r="P84" s="3">
        <f t="shared" si="12"/>
        <v>6.9</v>
      </c>
      <c r="Q84" s="2">
        <f>IF('Indicator Data'!AY86="No data","x",ROUND(IF('Indicator Data'!AY86&gt;Q$140,0,IF('Indicator Data'!AY86&lt;Q$139,10,(Q$140-'Indicator Data'!AY86)/(Q$140-Q$139)*10)),1))</f>
        <v>6</v>
      </c>
      <c r="R84" s="2">
        <f>IF('Indicator Data'!AZ86="No data","x",ROUND(IF('Indicator Data'!AZ86&gt;R$140,0,IF('Indicator Data'!AZ86&lt;R$139,10,(R$140-'Indicator Data'!AZ86)/(R$140-R$139)*10)),1))</f>
        <v>10</v>
      </c>
      <c r="S84" s="3">
        <f t="shared" si="13"/>
        <v>8</v>
      </c>
      <c r="T84" s="2">
        <f>IF('Indicator Data'!X86="No data","x",ROUND(IF('Indicator Data'!X86&gt;T$140,0,IF('Indicator Data'!X86&lt;T$139,10,(T$140-'Indicator Data'!X86)/(T$140-T$139)*10)),1))</f>
        <v>9</v>
      </c>
      <c r="U84" s="2">
        <f>IF('Indicator Data'!Y86="No data","x",ROUND(IF('Indicator Data'!Y86&gt;U$140,0,IF('Indicator Data'!Y86&lt;U$139,10,(U$140-'Indicator Data'!Y86)/(U$140-U$139)*10)),1))</f>
        <v>8.1</v>
      </c>
      <c r="V84" s="2">
        <f>IF('Indicator Data'!Z86="No data","x",ROUND(IF('Indicator Data'!Z86&gt;V$140,0,IF('Indicator Data'!Z86&lt;V$139,10,(V$140-'Indicator Data'!Z86)/(V$140-V$139)*10)),1))</f>
        <v>10</v>
      </c>
      <c r="W84" s="2">
        <f>IF('Indicator Data'!AE86="No data","x",ROUND(IF('Indicator Data'!AE86&gt;W$140,0,IF('Indicator Data'!AE86&lt;W$139,10,(W$140-'Indicator Data'!AE86)/(W$140-W$139)*10)),1))</f>
        <v>9.4</v>
      </c>
      <c r="X84" s="3">
        <f t="shared" si="14"/>
        <v>9.1</v>
      </c>
      <c r="Y84" s="5">
        <f t="shared" si="15"/>
        <v>8</v>
      </c>
      <c r="Z84" s="80"/>
    </row>
    <row r="85" spans="1:26" s="11" customFormat="1" x14ac:dyDescent="0.25">
      <c r="A85" s="11" t="s">
        <v>401</v>
      </c>
      <c r="B85" s="28" t="s">
        <v>14</v>
      </c>
      <c r="C85" s="28" t="s">
        <v>529</v>
      </c>
      <c r="D85" s="2">
        <f>IF('Indicator Data'!AR87="No data","x",ROUND(IF('Indicator Data'!AR87&gt;D$140,0,IF('Indicator Data'!AR87&lt;D$139,10,(D$140-'Indicator Data'!AR87)/(D$140-D$139)*10)),1))</f>
        <v>2.8</v>
      </c>
      <c r="E85" s="122">
        <f>('Indicator Data'!BE87+'Indicator Data'!BF87+'Indicator Data'!BG87)/'Indicator Data'!BD87*1000000</f>
        <v>1.8969984458694449E-2</v>
      </c>
      <c r="F85" s="2">
        <f t="shared" si="8"/>
        <v>9.8000000000000007</v>
      </c>
      <c r="G85" s="3">
        <f t="shared" si="9"/>
        <v>6.3</v>
      </c>
      <c r="H85" s="2">
        <f>IF('Indicator Data'!AT87="No data","x",ROUND(IF('Indicator Data'!AT87&gt;H$140,0,IF('Indicator Data'!AT87&lt;H$139,10,(H$140-'Indicator Data'!AT87)/(H$140-H$139)*10)),1))</f>
        <v>7.2</v>
      </c>
      <c r="I85" s="2">
        <f>IF('Indicator Data'!AS87="No data","x",ROUND(IF('Indicator Data'!AS87&gt;I$140,0,IF('Indicator Data'!AS87&lt;I$139,10,(I$140-'Indicator Data'!AS87)/(I$140-I$139)*10)),1))</f>
        <v>6.9</v>
      </c>
      <c r="J85" s="3">
        <f t="shared" si="10"/>
        <v>7.1</v>
      </c>
      <c r="K85" s="5">
        <f t="shared" si="11"/>
        <v>6.7</v>
      </c>
      <c r="L85" s="2">
        <f>IF('Indicator Data'!AV87="No data","x",ROUND(IF('Indicator Data'!AV87^2&gt;L$140,0,IF('Indicator Data'!AV87^2&lt;L$139,10,(L$140-'Indicator Data'!AV87^2)/(L$140-L$139)*10)),1))</f>
        <v>10</v>
      </c>
      <c r="M85" s="2">
        <f>IF(OR('Indicator Data'!AU87=0,'Indicator Data'!AU87="No data"),"x",ROUND(IF('Indicator Data'!AU87&gt;M$140,0,IF('Indicator Data'!AU87&lt;M$139,10,(M$140-'Indicator Data'!AU87)/(M$140-M$139)*10)),1))</f>
        <v>6.1</v>
      </c>
      <c r="N85" s="2">
        <f>IF('Indicator Data'!AW87="No data","x",ROUND(IF('Indicator Data'!AW87&gt;N$140,0,IF('Indicator Data'!AW87&lt;N$139,10,(N$140-'Indicator Data'!AW87)/(N$140-N$139)*10)),1))</f>
        <v>5.3</v>
      </c>
      <c r="O85" s="2">
        <f>IF('Indicator Data'!AX87="No data","x",ROUND(IF('Indicator Data'!AX87&gt;O$140,0,IF('Indicator Data'!AX87&lt;O$139,10,(O$140-'Indicator Data'!AX87)/(O$140-O$139)*10)),1))</f>
        <v>6</v>
      </c>
      <c r="P85" s="3">
        <f t="shared" si="12"/>
        <v>6.9</v>
      </c>
      <c r="Q85" s="2">
        <f>IF('Indicator Data'!AY87="No data","x",ROUND(IF('Indicator Data'!AY87&gt;Q$140,0,IF('Indicator Data'!AY87&lt;Q$139,10,(Q$140-'Indicator Data'!AY87)/(Q$140-Q$139)*10)),1))</f>
        <v>5</v>
      </c>
      <c r="R85" s="2">
        <f>IF('Indicator Data'!AZ87="No data","x",ROUND(IF('Indicator Data'!AZ87&gt;R$140,0,IF('Indicator Data'!AZ87&lt;R$139,10,(R$140-'Indicator Data'!AZ87)/(R$140-R$139)*10)),1))</f>
        <v>10</v>
      </c>
      <c r="S85" s="3">
        <f t="shared" si="13"/>
        <v>7.5</v>
      </c>
      <c r="T85" s="2">
        <f>IF('Indicator Data'!X87="No data","x",ROUND(IF('Indicator Data'!X87&gt;T$140,0,IF('Indicator Data'!X87&lt;T$139,10,(T$140-'Indicator Data'!X87)/(T$140-T$139)*10)),1))</f>
        <v>9</v>
      </c>
      <c r="U85" s="2">
        <f>IF('Indicator Data'!Y87="No data","x",ROUND(IF('Indicator Data'!Y87&gt;U$140,0,IF('Indicator Data'!Y87&lt;U$139,10,(U$140-'Indicator Data'!Y87)/(U$140-U$139)*10)),1))</f>
        <v>9.5</v>
      </c>
      <c r="V85" s="2">
        <f>IF('Indicator Data'!Z87="No data","x",ROUND(IF('Indicator Data'!Z87&gt;V$140,0,IF('Indicator Data'!Z87&lt;V$139,10,(V$140-'Indicator Data'!Z87)/(V$140-V$139)*10)),1))</f>
        <v>10</v>
      </c>
      <c r="W85" s="2">
        <f>IF('Indicator Data'!AE87="No data","x",ROUND(IF('Indicator Data'!AE87&gt;W$140,0,IF('Indicator Data'!AE87&lt;W$139,10,(W$140-'Indicator Data'!AE87)/(W$140-W$139)*10)),1))</f>
        <v>9.4</v>
      </c>
      <c r="X85" s="3">
        <f t="shared" si="14"/>
        <v>9.5</v>
      </c>
      <c r="Y85" s="5">
        <f t="shared" si="15"/>
        <v>8</v>
      </c>
      <c r="Z85" s="80"/>
    </row>
    <row r="86" spans="1:26" s="11" customFormat="1" x14ac:dyDescent="0.25">
      <c r="A86" s="11" t="s">
        <v>403</v>
      </c>
      <c r="B86" s="28" t="s">
        <v>14</v>
      </c>
      <c r="C86" s="28" t="s">
        <v>531</v>
      </c>
      <c r="D86" s="2">
        <f>IF('Indicator Data'!AR88="No data","x",ROUND(IF('Indicator Data'!AR88&gt;D$140,0,IF('Indicator Data'!AR88&lt;D$139,10,(D$140-'Indicator Data'!AR88)/(D$140-D$139)*10)),1))</f>
        <v>2.8</v>
      </c>
      <c r="E86" s="122">
        <f>('Indicator Data'!BE88+'Indicator Data'!BF88+'Indicator Data'!BG88)/'Indicator Data'!BD88*1000000</f>
        <v>1.8969984458694449E-2</v>
      </c>
      <c r="F86" s="2">
        <f t="shared" si="8"/>
        <v>9.8000000000000007</v>
      </c>
      <c r="G86" s="3">
        <f t="shared" si="9"/>
        <v>6.3</v>
      </c>
      <c r="H86" s="2">
        <f>IF('Indicator Data'!AT88="No data","x",ROUND(IF('Indicator Data'!AT88&gt;H$140,0,IF('Indicator Data'!AT88&lt;H$139,10,(H$140-'Indicator Data'!AT88)/(H$140-H$139)*10)),1))</f>
        <v>7.2</v>
      </c>
      <c r="I86" s="2">
        <f>IF('Indicator Data'!AS88="No data","x",ROUND(IF('Indicator Data'!AS88&gt;I$140,0,IF('Indicator Data'!AS88&lt;I$139,10,(I$140-'Indicator Data'!AS88)/(I$140-I$139)*10)),1))</f>
        <v>6.9</v>
      </c>
      <c r="J86" s="3">
        <f t="shared" si="10"/>
        <v>7.1</v>
      </c>
      <c r="K86" s="5">
        <f t="shared" si="11"/>
        <v>6.7</v>
      </c>
      <c r="L86" s="2">
        <f>IF('Indicator Data'!AV88="No data","x",ROUND(IF('Indicator Data'!AV88^2&gt;L$140,0,IF('Indicator Data'!AV88^2&lt;L$139,10,(L$140-'Indicator Data'!AV88^2)/(L$140-L$139)*10)),1))</f>
        <v>4.3</v>
      </c>
      <c r="M86" s="2">
        <f>IF(OR('Indicator Data'!AU88=0,'Indicator Data'!AU88="No data"),"x",ROUND(IF('Indicator Data'!AU88&gt;M$140,0,IF('Indicator Data'!AU88&lt;M$139,10,(M$140-'Indicator Data'!AU88)/(M$140-M$139)*10)),1))</f>
        <v>5.5</v>
      </c>
      <c r="N86" s="2">
        <f>IF('Indicator Data'!AW88="No data","x",ROUND(IF('Indicator Data'!AW88&gt;N$140,0,IF('Indicator Data'!AW88&lt;N$139,10,(N$140-'Indicator Data'!AW88)/(N$140-N$139)*10)),1))</f>
        <v>5.3</v>
      </c>
      <c r="O86" s="2">
        <f>IF('Indicator Data'!AX88="No data","x",ROUND(IF('Indicator Data'!AX88&gt;O$140,0,IF('Indicator Data'!AX88&lt;O$139,10,(O$140-'Indicator Data'!AX88)/(O$140-O$139)*10)),1))</f>
        <v>6</v>
      </c>
      <c r="P86" s="3">
        <f t="shared" si="12"/>
        <v>5.3</v>
      </c>
      <c r="Q86" s="2">
        <f>IF('Indicator Data'!AY88="No data","x",ROUND(IF('Indicator Data'!AY88&gt;Q$140,0,IF('Indicator Data'!AY88&lt;Q$139,10,(Q$140-'Indicator Data'!AY88)/(Q$140-Q$139)*10)),1))</f>
        <v>9</v>
      </c>
      <c r="R86" s="2">
        <f>IF('Indicator Data'!AZ88="No data","x",ROUND(IF('Indicator Data'!AZ88&gt;R$140,0,IF('Indicator Data'!AZ88&lt;R$139,10,(R$140-'Indicator Data'!AZ88)/(R$140-R$139)*10)),1))</f>
        <v>5.7</v>
      </c>
      <c r="S86" s="3">
        <f t="shared" si="13"/>
        <v>7.4</v>
      </c>
      <c r="T86" s="2">
        <f>IF('Indicator Data'!X88="No data","x",ROUND(IF('Indicator Data'!X88&gt;T$140,0,IF('Indicator Data'!X88&lt;T$139,10,(T$140-'Indicator Data'!X88)/(T$140-T$139)*10)),1))</f>
        <v>9</v>
      </c>
      <c r="U86" s="2">
        <f>IF('Indicator Data'!Y88="No data","x",ROUND(IF('Indicator Data'!Y88&gt;U$140,0,IF('Indicator Data'!Y88&lt;U$139,10,(U$140-'Indicator Data'!Y88)/(U$140-U$139)*10)),1))</f>
        <v>2.4</v>
      </c>
      <c r="V86" s="2">
        <f>IF('Indicator Data'!Z88="No data","x",ROUND(IF('Indicator Data'!Z88&gt;V$140,0,IF('Indicator Data'!Z88&lt;V$139,10,(V$140-'Indicator Data'!Z88)/(V$140-V$139)*10)),1))</f>
        <v>10</v>
      </c>
      <c r="W86" s="2">
        <f>IF('Indicator Data'!AE88="No data","x",ROUND(IF('Indicator Data'!AE88&gt;W$140,0,IF('Indicator Data'!AE88&lt;W$139,10,(W$140-'Indicator Data'!AE88)/(W$140-W$139)*10)),1))</f>
        <v>9.4</v>
      </c>
      <c r="X86" s="3">
        <f t="shared" si="14"/>
        <v>7.7</v>
      </c>
      <c r="Y86" s="5">
        <f t="shared" si="15"/>
        <v>6.8</v>
      </c>
      <c r="Z86" s="80"/>
    </row>
    <row r="87" spans="1:26" s="11" customFormat="1" x14ac:dyDescent="0.25">
      <c r="A87" s="11" t="s">
        <v>405</v>
      </c>
      <c r="B87" s="28" t="s">
        <v>14</v>
      </c>
      <c r="C87" s="28" t="s">
        <v>533</v>
      </c>
      <c r="D87" s="2">
        <f>IF('Indicator Data'!AR89="No data","x",ROUND(IF('Indicator Data'!AR89&gt;D$140,0,IF('Indicator Data'!AR89&lt;D$139,10,(D$140-'Indicator Data'!AR89)/(D$140-D$139)*10)),1))</f>
        <v>2.8</v>
      </c>
      <c r="E87" s="122">
        <f>('Indicator Data'!BE89+'Indicator Data'!BF89+'Indicator Data'!BG89)/'Indicator Data'!BD89*1000000</f>
        <v>1.8969984458694449E-2</v>
      </c>
      <c r="F87" s="2">
        <f t="shared" si="8"/>
        <v>9.8000000000000007</v>
      </c>
      <c r="G87" s="3">
        <f t="shared" si="9"/>
        <v>6.3</v>
      </c>
      <c r="H87" s="2">
        <f>IF('Indicator Data'!AT89="No data","x",ROUND(IF('Indicator Data'!AT89&gt;H$140,0,IF('Indicator Data'!AT89&lt;H$139,10,(H$140-'Indicator Data'!AT89)/(H$140-H$139)*10)),1))</f>
        <v>7.2</v>
      </c>
      <c r="I87" s="2">
        <f>IF('Indicator Data'!AS89="No data","x",ROUND(IF('Indicator Data'!AS89&gt;I$140,0,IF('Indicator Data'!AS89&lt;I$139,10,(I$140-'Indicator Data'!AS89)/(I$140-I$139)*10)),1))</f>
        <v>6.9</v>
      </c>
      <c r="J87" s="3">
        <f t="shared" si="10"/>
        <v>7.1</v>
      </c>
      <c r="K87" s="5">
        <f t="shared" si="11"/>
        <v>6.7</v>
      </c>
      <c r="L87" s="2">
        <f>IF('Indicator Data'!AV89="No data","x",ROUND(IF('Indicator Data'!AV89^2&gt;L$140,0,IF('Indicator Data'!AV89^2&lt;L$139,10,(L$140-'Indicator Data'!AV89^2)/(L$140-L$139)*10)),1))</f>
        <v>4.9000000000000004</v>
      </c>
      <c r="M87" s="2">
        <f>IF(OR('Indicator Data'!AU89=0,'Indicator Data'!AU89="No data"),"x",ROUND(IF('Indicator Data'!AU89&gt;M$140,0,IF('Indicator Data'!AU89&lt;M$139,10,(M$140-'Indicator Data'!AU89)/(M$140-M$139)*10)),1))</f>
        <v>5.5</v>
      </c>
      <c r="N87" s="2">
        <f>IF('Indicator Data'!AW89="No data","x",ROUND(IF('Indicator Data'!AW89&gt;N$140,0,IF('Indicator Data'!AW89&lt;N$139,10,(N$140-'Indicator Data'!AW89)/(N$140-N$139)*10)),1))</f>
        <v>5.3</v>
      </c>
      <c r="O87" s="2">
        <f>IF('Indicator Data'!AX89="No data","x",ROUND(IF('Indicator Data'!AX89&gt;O$140,0,IF('Indicator Data'!AX89&lt;O$139,10,(O$140-'Indicator Data'!AX89)/(O$140-O$139)*10)),1))</f>
        <v>6</v>
      </c>
      <c r="P87" s="3">
        <f t="shared" si="12"/>
        <v>5.4</v>
      </c>
      <c r="Q87" s="2">
        <f>IF('Indicator Data'!AY89="No data","x",ROUND(IF('Indicator Data'!AY89&gt;Q$140,0,IF('Indicator Data'!AY89&lt;Q$139,10,(Q$140-'Indicator Data'!AY89)/(Q$140-Q$139)*10)),1))</f>
        <v>8.1999999999999993</v>
      </c>
      <c r="R87" s="2">
        <f>IF('Indicator Data'!AZ89="No data","x",ROUND(IF('Indicator Data'!AZ89&gt;R$140,0,IF('Indicator Data'!AZ89&lt;R$139,10,(R$140-'Indicator Data'!AZ89)/(R$140-R$139)*10)),1))</f>
        <v>3.5</v>
      </c>
      <c r="S87" s="3">
        <f t="shared" si="13"/>
        <v>5.9</v>
      </c>
      <c r="T87" s="2">
        <f>IF('Indicator Data'!X89="No data","x",ROUND(IF('Indicator Data'!X89&gt;T$140,0,IF('Indicator Data'!X89&lt;T$139,10,(T$140-'Indicator Data'!X89)/(T$140-T$139)*10)),1))</f>
        <v>9</v>
      </c>
      <c r="U87" s="2">
        <f>IF('Indicator Data'!Y89="No data","x",ROUND(IF('Indicator Data'!Y89&gt;U$140,0,IF('Indicator Data'!Y89&lt;U$139,10,(U$140-'Indicator Data'!Y89)/(U$140-U$139)*10)),1))</f>
        <v>3.2</v>
      </c>
      <c r="V87" s="2">
        <f>IF('Indicator Data'!Z89="No data","x",ROUND(IF('Indicator Data'!Z89&gt;V$140,0,IF('Indicator Data'!Z89&lt;V$139,10,(V$140-'Indicator Data'!Z89)/(V$140-V$139)*10)),1))</f>
        <v>10</v>
      </c>
      <c r="W87" s="2">
        <f>IF('Indicator Data'!AE89="No data","x",ROUND(IF('Indicator Data'!AE89&gt;W$140,0,IF('Indicator Data'!AE89&lt;W$139,10,(W$140-'Indicator Data'!AE89)/(W$140-W$139)*10)),1))</f>
        <v>9.4</v>
      </c>
      <c r="X87" s="3">
        <f t="shared" si="14"/>
        <v>7.9</v>
      </c>
      <c r="Y87" s="5">
        <f t="shared" si="15"/>
        <v>6.4</v>
      </c>
      <c r="Z87" s="80"/>
    </row>
    <row r="88" spans="1:26" s="11" customFormat="1" x14ac:dyDescent="0.25">
      <c r="A88" s="11" t="s">
        <v>406</v>
      </c>
      <c r="B88" s="28" t="s">
        <v>14</v>
      </c>
      <c r="C88" s="28" t="s">
        <v>534</v>
      </c>
      <c r="D88" s="2">
        <f>IF('Indicator Data'!AR90="No data","x",ROUND(IF('Indicator Data'!AR90&gt;D$140,0,IF('Indicator Data'!AR90&lt;D$139,10,(D$140-'Indicator Data'!AR90)/(D$140-D$139)*10)),1))</f>
        <v>2.8</v>
      </c>
      <c r="E88" s="122">
        <f>('Indicator Data'!BE90+'Indicator Data'!BF90+'Indicator Data'!BG90)/'Indicator Data'!BD90*1000000</f>
        <v>1.8969984458694449E-2</v>
      </c>
      <c r="F88" s="2">
        <f t="shared" si="8"/>
        <v>9.8000000000000007</v>
      </c>
      <c r="G88" s="3">
        <f t="shared" si="9"/>
        <v>6.3</v>
      </c>
      <c r="H88" s="2">
        <f>IF('Indicator Data'!AT90="No data","x",ROUND(IF('Indicator Data'!AT90&gt;H$140,0,IF('Indicator Data'!AT90&lt;H$139,10,(H$140-'Indicator Data'!AT90)/(H$140-H$139)*10)),1))</f>
        <v>7.2</v>
      </c>
      <c r="I88" s="2">
        <f>IF('Indicator Data'!AS90="No data","x",ROUND(IF('Indicator Data'!AS90&gt;I$140,0,IF('Indicator Data'!AS90&lt;I$139,10,(I$140-'Indicator Data'!AS90)/(I$140-I$139)*10)),1))</f>
        <v>6.9</v>
      </c>
      <c r="J88" s="3">
        <f t="shared" si="10"/>
        <v>7.1</v>
      </c>
      <c r="K88" s="5">
        <f t="shared" si="11"/>
        <v>6.7</v>
      </c>
      <c r="L88" s="2">
        <f>IF('Indicator Data'!AV90="No data","x",ROUND(IF('Indicator Data'!AV90^2&gt;L$140,0,IF('Indicator Data'!AV90^2&lt;L$139,10,(L$140-'Indicator Data'!AV90^2)/(L$140-L$139)*10)),1))</f>
        <v>1.9</v>
      </c>
      <c r="M88" s="2">
        <f>IF(OR('Indicator Data'!AU90=0,'Indicator Data'!AU90="No data"),"x",ROUND(IF('Indicator Data'!AU90&gt;M$140,0,IF('Indicator Data'!AU90&lt;M$139,10,(M$140-'Indicator Data'!AU90)/(M$140-M$139)*10)),1))</f>
        <v>2.5</v>
      </c>
      <c r="N88" s="2">
        <f>IF('Indicator Data'!AW90="No data","x",ROUND(IF('Indicator Data'!AW90&gt;N$140,0,IF('Indicator Data'!AW90&lt;N$139,10,(N$140-'Indicator Data'!AW90)/(N$140-N$139)*10)),1))</f>
        <v>5.3</v>
      </c>
      <c r="O88" s="2">
        <f>IF('Indicator Data'!AX90="No data","x",ROUND(IF('Indicator Data'!AX90&gt;O$140,0,IF('Indicator Data'!AX90&lt;O$139,10,(O$140-'Indicator Data'!AX90)/(O$140-O$139)*10)),1))</f>
        <v>6</v>
      </c>
      <c r="P88" s="3">
        <f t="shared" si="12"/>
        <v>3.9</v>
      </c>
      <c r="Q88" s="2">
        <f>IF('Indicator Data'!AY90="No data","x",ROUND(IF('Indicator Data'!AY90&gt;Q$140,0,IF('Indicator Data'!AY90&lt;Q$139,10,(Q$140-'Indicator Data'!AY90)/(Q$140-Q$139)*10)),1))</f>
        <v>7.8</v>
      </c>
      <c r="R88" s="2">
        <f>IF('Indicator Data'!AZ90="No data","x",ROUND(IF('Indicator Data'!AZ90&gt;R$140,0,IF('Indicator Data'!AZ90&lt;R$139,10,(R$140-'Indicator Data'!AZ90)/(R$140-R$139)*10)),1))</f>
        <v>7.9</v>
      </c>
      <c r="S88" s="3">
        <f t="shared" si="13"/>
        <v>7.9</v>
      </c>
      <c r="T88" s="2">
        <f>IF('Indicator Data'!X90="No data","x",ROUND(IF('Indicator Data'!X90&gt;T$140,0,IF('Indicator Data'!X90&lt;T$139,10,(T$140-'Indicator Data'!X90)/(T$140-T$139)*10)),1))</f>
        <v>9</v>
      </c>
      <c r="U88" s="2">
        <f>IF('Indicator Data'!Y90="No data","x",ROUND(IF('Indicator Data'!Y90&gt;U$140,0,IF('Indicator Data'!Y90&lt;U$139,10,(U$140-'Indicator Data'!Y90)/(U$140-U$139)*10)),1))</f>
        <v>1.1000000000000001</v>
      </c>
      <c r="V88" s="2">
        <f>IF('Indicator Data'!Z90="No data","x",ROUND(IF('Indicator Data'!Z90&gt;V$140,0,IF('Indicator Data'!Z90&lt;V$139,10,(V$140-'Indicator Data'!Z90)/(V$140-V$139)*10)),1))</f>
        <v>10</v>
      </c>
      <c r="W88" s="2">
        <f>IF('Indicator Data'!AE90="No data","x",ROUND(IF('Indicator Data'!AE90&gt;W$140,0,IF('Indicator Data'!AE90&lt;W$139,10,(W$140-'Indicator Data'!AE90)/(W$140-W$139)*10)),1))</f>
        <v>9.4</v>
      </c>
      <c r="X88" s="3">
        <f t="shared" si="14"/>
        <v>7.4</v>
      </c>
      <c r="Y88" s="5">
        <f t="shared" si="15"/>
        <v>6.4</v>
      </c>
      <c r="Z88" s="80"/>
    </row>
    <row r="89" spans="1:26" s="11" customFormat="1" x14ac:dyDescent="0.25">
      <c r="A89" s="11" t="s">
        <v>407</v>
      </c>
      <c r="B89" s="28" t="s">
        <v>14</v>
      </c>
      <c r="C89" s="28" t="s">
        <v>535</v>
      </c>
      <c r="D89" s="2">
        <f>IF('Indicator Data'!AR91="No data","x",ROUND(IF('Indicator Data'!AR91&gt;D$140,0,IF('Indicator Data'!AR91&lt;D$139,10,(D$140-'Indicator Data'!AR91)/(D$140-D$139)*10)),1))</f>
        <v>2.8</v>
      </c>
      <c r="E89" s="122">
        <f>('Indicator Data'!BE91+'Indicator Data'!BF91+'Indicator Data'!BG91)/'Indicator Data'!BD91*1000000</f>
        <v>1.8969984458694449E-2</v>
      </c>
      <c r="F89" s="2">
        <f t="shared" si="8"/>
        <v>9.8000000000000007</v>
      </c>
      <c r="G89" s="3">
        <f t="shared" si="9"/>
        <v>6.3</v>
      </c>
      <c r="H89" s="2">
        <f>IF('Indicator Data'!AT91="No data","x",ROUND(IF('Indicator Data'!AT91&gt;H$140,0,IF('Indicator Data'!AT91&lt;H$139,10,(H$140-'Indicator Data'!AT91)/(H$140-H$139)*10)),1))</f>
        <v>7.2</v>
      </c>
      <c r="I89" s="2">
        <f>IF('Indicator Data'!AS91="No data","x",ROUND(IF('Indicator Data'!AS91&gt;I$140,0,IF('Indicator Data'!AS91&lt;I$139,10,(I$140-'Indicator Data'!AS91)/(I$140-I$139)*10)),1))</f>
        <v>6.9</v>
      </c>
      <c r="J89" s="3">
        <f t="shared" si="10"/>
        <v>7.1</v>
      </c>
      <c r="K89" s="5">
        <f t="shared" si="11"/>
        <v>6.7</v>
      </c>
      <c r="L89" s="2">
        <f>IF('Indicator Data'!AV91="No data","x",ROUND(IF('Indicator Data'!AV91^2&gt;L$140,0,IF('Indicator Data'!AV91^2&lt;L$139,10,(L$140-'Indicator Data'!AV91^2)/(L$140-L$139)*10)),1))</f>
        <v>6.1</v>
      </c>
      <c r="M89" s="2">
        <f>IF(OR('Indicator Data'!AU91=0,'Indicator Data'!AU91="No data"),"x",ROUND(IF('Indicator Data'!AU91&gt;M$140,0,IF('Indicator Data'!AU91&lt;M$139,10,(M$140-'Indicator Data'!AU91)/(M$140-M$139)*10)),1))</f>
        <v>5.5</v>
      </c>
      <c r="N89" s="2">
        <f>IF('Indicator Data'!AW91="No data","x",ROUND(IF('Indicator Data'!AW91&gt;N$140,0,IF('Indicator Data'!AW91&lt;N$139,10,(N$140-'Indicator Data'!AW91)/(N$140-N$139)*10)),1))</f>
        <v>5.3</v>
      </c>
      <c r="O89" s="2">
        <f>IF('Indicator Data'!AX91="No data","x",ROUND(IF('Indicator Data'!AX91&gt;O$140,0,IF('Indicator Data'!AX91&lt;O$139,10,(O$140-'Indicator Data'!AX91)/(O$140-O$139)*10)),1))</f>
        <v>6</v>
      </c>
      <c r="P89" s="3">
        <f t="shared" si="12"/>
        <v>5.7</v>
      </c>
      <c r="Q89" s="2">
        <f>IF('Indicator Data'!AY91="No data","x",ROUND(IF('Indicator Data'!AY91&gt;Q$140,0,IF('Indicator Data'!AY91&lt;Q$139,10,(Q$140-'Indicator Data'!AY91)/(Q$140-Q$139)*10)),1))</f>
        <v>7.1</v>
      </c>
      <c r="R89" s="2">
        <f>IF('Indicator Data'!AZ91="No data","x",ROUND(IF('Indicator Data'!AZ91&gt;R$140,0,IF('Indicator Data'!AZ91&lt;R$139,10,(R$140-'Indicator Data'!AZ91)/(R$140-R$139)*10)),1))</f>
        <v>7.9</v>
      </c>
      <c r="S89" s="3">
        <f t="shared" si="13"/>
        <v>7.5</v>
      </c>
      <c r="T89" s="2">
        <f>IF('Indicator Data'!X91="No data","x",ROUND(IF('Indicator Data'!X91&gt;T$140,0,IF('Indicator Data'!X91&lt;T$139,10,(T$140-'Indicator Data'!X91)/(T$140-T$139)*10)),1))</f>
        <v>9</v>
      </c>
      <c r="U89" s="2">
        <f>IF('Indicator Data'!Y91="No data","x",ROUND(IF('Indicator Data'!Y91&gt;U$140,0,IF('Indicator Data'!Y91&lt;U$139,10,(U$140-'Indicator Data'!Y91)/(U$140-U$139)*10)),1))</f>
        <v>5</v>
      </c>
      <c r="V89" s="2">
        <f>IF('Indicator Data'!Z91="No data","x",ROUND(IF('Indicator Data'!Z91&gt;V$140,0,IF('Indicator Data'!Z91&lt;V$139,10,(V$140-'Indicator Data'!Z91)/(V$140-V$139)*10)),1))</f>
        <v>10</v>
      </c>
      <c r="W89" s="2">
        <f>IF('Indicator Data'!AE91="No data","x",ROUND(IF('Indicator Data'!AE91&gt;W$140,0,IF('Indicator Data'!AE91&lt;W$139,10,(W$140-'Indicator Data'!AE91)/(W$140-W$139)*10)),1))</f>
        <v>9.4</v>
      </c>
      <c r="X89" s="3">
        <f t="shared" si="14"/>
        <v>8.4</v>
      </c>
      <c r="Y89" s="5">
        <f t="shared" si="15"/>
        <v>7.2</v>
      </c>
      <c r="Z89" s="80"/>
    </row>
    <row r="90" spans="1:26" s="11" customFormat="1" x14ac:dyDescent="0.25">
      <c r="A90" s="11" t="s">
        <v>13</v>
      </c>
      <c r="B90" s="28" t="s">
        <v>14</v>
      </c>
      <c r="C90" s="28" t="s">
        <v>536</v>
      </c>
      <c r="D90" s="2">
        <f>IF('Indicator Data'!AR92="No data","x",ROUND(IF('Indicator Data'!AR92&gt;D$140,0,IF('Indicator Data'!AR92&lt;D$139,10,(D$140-'Indicator Data'!AR92)/(D$140-D$139)*10)),1))</f>
        <v>2.8</v>
      </c>
      <c r="E90" s="122">
        <f>('Indicator Data'!BE92+'Indicator Data'!BF92+'Indicator Data'!BG92)/'Indicator Data'!BD92*1000000</f>
        <v>1.8969984458694449E-2</v>
      </c>
      <c r="F90" s="2">
        <f t="shared" si="8"/>
        <v>9.8000000000000007</v>
      </c>
      <c r="G90" s="3">
        <f t="shared" si="9"/>
        <v>6.3</v>
      </c>
      <c r="H90" s="2">
        <f>IF('Indicator Data'!AT92="No data","x",ROUND(IF('Indicator Data'!AT92&gt;H$140,0,IF('Indicator Data'!AT92&lt;H$139,10,(H$140-'Indicator Data'!AT92)/(H$140-H$139)*10)),1))</f>
        <v>7.2</v>
      </c>
      <c r="I90" s="2">
        <f>IF('Indicator Data'!AS92="No data","x",ROUND(IF('Indicator Data'!AS92&gt;I$140,0,IF('Indicator Data'!AS92&lt;I$139,10,(I$140-'Indicator Data'!AS92)/(I$140-I$139)*10)),1))</f>
        <v>6.9</v>
      </c>
      <c r="J90" s="3">
        <f t="shared" si="10"/>
        <v>7.1</v>
      </c>
      <c r="K90" s="5">
        <f t="shared" si="11"/>
        <v>6.7</v>
      </c>
      <c r="L90" s="2">
        <f>IF('Indicator Data'!AV92="No data","x",ROUND(IF('Indicator Data'!AV92^2&gt;L$140,0,IF('Indicator Data'!AV92^2&lt;L$139,10,(L$140-'Indicator Data'!AV92^2)/(L$140-L$139)*10)),1))</f>
        <v>9.1999999999999993</v>
      </c>
      <c r="M90" s="2">
        <f>IF(OR('Indicator Data'!AU92=0,'Indicator Data'!AU92="No data"),"x",ROUND(IF('Indicator Data'!AU92&gt;M$140,0,IF('Indicator Data'!AU92&lt;M$139,10,(M$140-'Indicator Data'!AU92)/(M$140-M$139)*10)),1))</f>
        <v>5.5</v>
      </c>
      <c r="N90" s="2">
        <f>IF('Indicator Data'!AW92="No data","x",ROUND(IF('Indicator Data'!AW92&gt;N$140,0,IF('Indicator Data'!AW92&lt;N$139,10,(N$140-'Indicator Data'!AW92)/(N$140-N$139)*10)),1))</f>
        <v>5.3</v>
      </c>
      <c r="O90" s="2">
        <f>IF('Indicator Data'!AX92="No data","x",ROUND(IF('Indicator Data'!AX92&gt;O$140,0,IF('Indicator Data'!AX92&lt;O$139,10,(O$140-'Indicator Data'!AX92)/(O$140-O$139)*10)),1))</f>
        <v>6</v>
      </c>
      <c r="P90" s="3">
        <f t="shared" si="12"/>
        <v>6.5</v>
      </c>
      <c r="Q90" s="2">
        <f>IF('Indicator Data'!AY92="No data","x",ROUND(IF('Indicator Data'!AY92&gt;Q$140,0,IF('Indicator Data'!AY92&lt;Q$139,10,(Q$140-'Indicator Data'!AY92)/(Q$140-Q$139)*10)),1))</f>
        <v>9.1</v>
      </c>
      <c r="R90" s="2">
        <f>IF('Indicator Data'!AZ92="No data","x",ROUND(IF('Indicator Data'!AZ92&gt;R$140,0,IF('Indicator Data'!AZ92&lt;R$139,10,(R$140-'Indicator Data'!AZ92)/(R$140-R$139)*10)),1))</f>
        <v>10</v>
      </c>
      <c r="S90" s="3">
        <f t="shared" si="13"/>
        <v>9.6</v>
      </c>
      <c r="T90" s="2">
        <f>IF('Indicator Data'!X92="No data","x",ROUND(IF('Indicator Data'!X92&gt;T$140,0,IF('Indicator Data'!X92&lt;T$139,10,(T$140-'Indicator Data'!X92)/(T$140-T$139)*10)),1))</f>
        <v>9</v>
      </c>
      <c r="U90" s="2">
        <f>IF('Indicator Data'!Y92="No data","x",ROUND(IF('Indicator Data'!Y92&gt;U$140,0,IF('Indicator Data'!Y92&lt;U$139,10,(U$140-'Indicator Data'!Y92)/(U$140-U$139)*10)),1))</f>
        <v>7</v>
      </c>
      <c r="V90" s="2">
        <f>IF('Indicator Data'!Z92="No data","x",ROUND(IF('Indicator Data'!Z92&gt;V$140,0,IF('Indicator Data'!Z92&lt;V$139,10,(V$140-'Indicator Data'!Z92)/(V$140-V$139)*10)),1))</f>
        <v>10</v>
      </c>
      <c r="W90" s="2">
        <f>IF('Indicator Data'!AE92="No data","x",ROUND(IF('Indicator Data'!AE92&gt;W$140,0,IF('Indicator Data'!AE92&lt;W$139,10,(W$140-'Indicator Data'!AE92)/(W$140-W$139)*10)),1))</f>
        <v>9.4</v>
      </c>
      <c r="X90" s="3">
        <f t="shared" si="14"/>
        <v>8.9</v>
      </c>
      <c r="Y90" s="5">
        <f t="shared" si="15"/>
        <v>8.3000000000000007</v>
      </c>
      <c r="Z90" s="80"/>
    </row>
    <row r="91" spans="1:26" s="11" customFormat="1" x14ac:dyDescent="0.25">
      <c r="A91" s="11" t="s">
        <v>408</v>
      </c>
      <c r="B91" s="28" t="s">
        <v>14</v>
      </c>
      <c r="C91" s="28" t="s">
        <v>537</v>
      </c>
      <c r="D91" s="2">
        <f>IF('Indicator Data'!AR93="No data","x",ROUND(IF('Indicator Data'!AR93&gt;D$140,0,IF('Indicator Data'!AR93&lt;D$139,10,(D$140-'Indicator Data'!AR93)/(D$140-D$139)*10)),1))</f>
        <v>2.8</v>
      </c>
      <c r="E91" s="122">
        <f>('Indicator Data'!BE93+'Indicator Data'!BF93+'Indicator Data'!BG93)/'Indicator Data'!BD93*1000000</f>
        <v>1.8969984458694449E-2</v>
      </c>
      <c r="F91" s="2">
        <f t="shared" si="8"/>
        <v>9.8000000000000007</v>
      </c>
      <c r="G91" s="3">
        <f t="shared" si="9"/>
        <v>6.3</v>
      </c>
      <c r="H91" s="2">
        <f>IF('Indicator Data'!AT93="No data","x",ROUND(IF('Indicator Data'!AT93&gt;H$140,0,IF('Indicator Data'!AT93&lt;H$139,10,(H$140-'Indicator Data'!AT93)/(H$140-H$139)*10)),1))</f>
        <v>7.2</v>
      </c>
      <c r="I91" s="2">
        <f>IF('Indicator Data'!AS93="No data","x",ROUND(IF('Indicator Data'!AS93&gt;I$140,0,IF('Indicator Data'!AS93&lt;I$139,10,(I$140-'Indicator Data'!AS93)/(I$140-I$139)*10)),1))</f>
        <v>6.9</v>
      </c>
      <c r="J91" s="3">
        <f t="shared" si="10"/>
        <v>7.1</v>
      </c>
      <c r="K91" s="5">
        <f t="shared" si="11"/>
        <v>6.7</v>
      </c>
      <c r="L91" s="2">
        <f>IF('Indicator Data'!AV93="No data","x",ROUND(IF('Indicator Data'!AV93^2&gt;L$140,0,IF('Indicator Data'!AV93^2&lt;L$139,10,(L$140-'Indicator Data'!AV93^2)/(L$140-L$139)*10)),1))</f>
        <v>4.8</v>
      </c>
      <c r="M91" s="2">
        <f>IF(OR('Indicator Data'!AU93=0,'Indicator Data'!AU93="No data"),"x",ROUND(IF('Indicator Data'!AU93&gt;M$140,0,IF('Indicator Data'!AU93&lt;M$139,10,(M$140-'Indicator Data'!AU93)/(M$140-M$139)*10)),1))</f>
        <v>2.5</v>
      </c>
      <c r="N91" s="2">
        <f>IF('Indicator Data'!AW93="No data","x",ROUND(IF('Indicator Data'!AW93&gt;N$140,0,IF('Indicator Data'!AW93&lt;N$139,10,(N$140-'Indicator Data'!AW93)/(N$140-N$139)*10)),1))</f>
        <v>5.3</v>
      </c>
      <c r="O91" s="2">
        <f>IF('Indicator Data'!AX93="No data","x",ROUND(IF('Indicator Data'!AX93&gt;O$140,0,IF('Indicator Data'!AX93&lt;O$139,10,(O$140-'Indicator Data'!AX93)/(O$140-O$139)*10)),1))</f>
        <v>6</v>
      </c>
      <c r="P91" s="3">
        <f t="shared" si="12"/>
        <v>4.7</v>
      </c>
      <c r="Q91" s="2">
        <f>IF('Indicator Data'!AY93="No data","x",ROUND(IF('Indicator Data'!AY93&gt;Q$140,0,IF('Indicator Data'!AY93&lt;Q$139,10,(Q$140-'Indicator Data'!AY93)/(Q$140-Q$139)*10)),1))</f>
        <v>9.9</v>
      </c>
      <c r="R91" s="2">
        <f>IF('Indicator Data'!AZ93="No data","x",ROUND(IF('Indicator Data'!AZ93&gt;R$140,0,IF('Indicator Data'!AZ93&lt;R$139,10,(R$140-'Indicator Data'!AZ93)/(R$140-R$139)*10)),1))</f>
        <v>5.0999999999999996</v>
      </c>
      <c r="S91" s="3">
        <f t="shared" si="13"/>
        <v>7.5</v>
      </c>
      <c r="T91" s="2">
        <f>IF('Indicator Data'!X93="No data","x",ROUND(IF('Indicator Data'!X93&gt;T$140,0,IF('Indicator Data'!X93&lt;T$139,10,(T$140-'Indicator Data'!X93)/(T$140-T$139)*10)),1))</f>
        <v>9</v>
      </c>
      <c r="U91" s="2">
        <f>IF('Indicator Data'!Y93="No data","x",ROUND(IF('Indicator Data'!Y93&gt;U$140,0,IF('Indicator Data'!Y93&lt;U$139,10,(U$140-'Indicator Data'!Y93)/(U$140-U$139)*10)),1))</f>
        <v>3.2</v>
      </c>
      <c r="V91" s="2">
        <f>IF('Indicator Data'!Z93="No data","x",ROUND(IF('Indicator Data'!Z93&gt;V$140,0,IF('Indicator Data'!Z93&lt;V$139,10,(V$140-'Indicator Data'!Z93)/(V$140-V$139)*10)),1))</f>
        <v>10</v>
      </c>
      <c r="W91" s="2">
        <f>IF('Indicator Data'!AE93="No data","x",ROUND(IF('Indicator Data'!AE93&gt;W$140,0,IF('Indicator Data'!AE93&lt;W$139,10,(W$140-'Indicator Data'!AE93)/(W$140-W$139)*10)),1))</f>
        <v>9.4</v>
      </c>
      <c r="X91" s="3">
        <f t="shared" si="14"/>
        <v>7.9</v>
      </c>
      <c r="Y91" s="5">
        <f t="shared" si="15"/>
        <v>6.7</v>
      </c>
      <c r="Z91" s="80"/>
    </row>
    <row r="92" spans="1:26" s="11" customFormat="1" x14ac:dyDescent="0.25">
      <c r="A92" s="11" t="s">
        <v>409</v>
      </c>
      <c r="B92" s="28" t="s">
        <v>14</v>
      </c>
      <c r="C92" s="28" t="s">
        <v>538</v>
      </c>
      <c r="D92" s="2">
        <f>IF('Indicator Data'!AR94="No data","x",ROUND(IF('Indicator Data'!AR94&gt;D$140,0,IF('Indicator Data'!AR94&lt;D$139,10,(D$140-'Indicator Data'!AR94)/(D$140-D$139)*10)),1))</f>
        <v>2.8</v>
      </c>
      <c r="E92" s="122">
        <f>('Indicator Data'!BE94+'Indicator Data'!BF94+'Indicator Data'!BG94)/'Indicator Data'!BD94*1000000</f>
        <v>1.8969984458694449E-2</v>
      </c>
      <c r="F92" s="2">
        <f t="shared" si="8"/>
        <v>9.8000000000000007</v>
      </c>
      <c r="G92" s="3">
        <f t="shared" si="9"/>
        <v>6.3</v>
      </c>
      <c r="H92" s="2">
        <f>IF('Indicator Data'!AT94="No data","x",ROUND(IF('Indicator Data'!AT94&gt;H$140,0,IF('Indicator Data'!AT94&lt;H$139,10,(H$140-'Indicator Data'!AT94)/(H$140-H$139)*10)),1))</f>
        <v>7.2</v>
      </c>
      <c r="I92" s="2">
        <f>IF('Indicator Data'!AS94="No data","x",ROUND(IF('Indicator Data'!AS94&gt;I$140,0,IF('Indicator Data'!AS94&lt;I$139,10,(I$140-'Indicator Data'!AS94)/(I$140-I$139)*10)),1))</f>
        <v>6.9</v>
      </c>
      <c r="J92" s="3">
        <f t="shared" si="10"/>
        <v>7.1</v>
      </c>
      <c r="K92" s="5">
        <f t="shared" si="11"/>
        <v>6.7</v>
      </c>
      <c r="L92" s="2">
        <f>IF('Indicator Data'!AV94="No data","x",ROUND(IF('Indicator Data'!AV94^2&gt;L$140,0,IF('Indicator Data'!AV94^2&lt;L$139,10,(L$140-'Indicator Data'!AV94^2)/(L$140-L$139)*10)),1))</f>
        <v>3.6</v>
      </c>
      <c r="M92" s="2">
        <f>IF(OR('Indicator Data'!AU94=0,'Indicator Data'!AU94="No data"),"x",ROUND(IF('Indicator Data'!AU94&gt;M$140,0,IF('Indicator Data'!AU94&lt;M$139,10,(M$140-'Indicator Data'!AU94)/(M$140-M$139)*10)),1))</f>
        <v>2.5</v>
      </c>
      <c r="N92" s="2">
        <f>IF('Indicator Data'!AW94="No data","x",ROUND(IF('Indicator Data'!AW94&gt;N$140,0,IF('Indicator Data'!AW94&lt;N$139,10,(N$140-'Indicator Data'!AW94)/(N$140-N$139)*10)),1))</f>
        <v>5.3</v>
      </c>
      <c r="O92" s="2">
        <f>IF('Indicator Data'!AX94="No data","x",ROUND(IF('Indicator Data'!AX94&gt;O$140,0,IF('Indicator Data'!AX94&lt;O$139,10,(O$140-'Indicator Data'!AX94)/(O$140-O$139)*10)),1))</f>
        <v>6</v>
      </c>
      <c r="P92" s="3">
        <f t="shared" si="12"/>
        <v>4.4000000000000004</v>
      </c>
      <c r="Q92" s="2">
        <f>IF('Indicator Data'!AY94="No data","x",ROUND(IF('Indicator Data'!AY94&gt;Q$140,0,IF('Indicator Data'!AY94&lt;Q$139,10,(Q$140-'Indicator Data'!AY94)/(Q$140-Q$139)*10)),1))</f>
        <v>9</v>
      </c>
      <c r="R92" s="2">
        <f>IF('Indicator Data'!AZ94="No data","x",ROUND(IF('Indicator Data'!AZ94&gt;R$140,0,IF('Indicator Data'!AZ94&lt;R$139,10,(R$140-'Indicator Data'!AZ94)/(R$140-R$139)*10)),1))</f>
        <v>8.8000000000000007</v>
      </c>
      <c r="S92" s="3">
        <f t="shared" si="13"/>
        <v>8.9</v>
      </c>
      <c r="T92" s="2">
        <f>IF('Indicator Data'!X94="No data","x",ROUND(IF('Indicator Data'!X94&gt;T$140,0,IF('Indicator Data'!X94&lt;T$139,10,(T$140-'Indicator Data'!X94)/(T$140-T$139)*10)),1))</f>
        <v>9</v>
      </c>
      <c r="U92" s="2">
        <f>IF('Indicator Data'!Y94="No data","x",ROUND(IF('Indicator Data'!Y94&gt;U$140,0,IF('Indicator Data'!Y94&lt;U$139,10,(U$140-'Indicator Data'!Y94)/(U$140-U$139)*10)),1))</f>
        <v>2.2000000000000002</v>
      </c>
      <c r="V92" s="2">
        <f>IF('Indicator Data'!Z94="No data","x",ROUND(IF('Indicator Data'!Z94&gt;V$140,0,IF('Indicator Data'!Z94&lt;V$139,10,(V$140-'Indicator Data'!Z94)/(V$140-V$139)*10)),1))</f>
        <v>10</v>
      </c>
      <c r="W92" s="2">
        <f>IF('Indicator Data'!AE94="No data","x",ROUND(IF('Indicator Data'!AE94&gt;W$140,0,IF('Indicator Data'!AE94&lt;W$139,10,(W$140-'Indicator Data'!AE94)/(W$140-W$139)*10)),1))</f>
        <v>9.4</v>
      </c>
      <c r="X92" s="3">
        <f t="shared" si="14"/>
        <v>7.7</v>
      </c>
      <c r="Y92" s="5">
        <f t="shared" si="15"/>
        <v>7</v>
      </c>
      <c r="Z92" s="80"/>
    </row>
    <row r="93" spans="1:26" s="11" customFormat="1" x14ac:dyDescent="0.25">
      <c r="A93" s="11" t="s">
        <v>410</v>
      </c>
      <c r="B93" s="28" t="s">
        <v>14</v>
      </c>
      <c r="C93" s="28" t="s">
        <v>539</v>
      </c>
      <c r="D93" s="2">
        <f>IF('Indicator Data'!AR95="No data","x",ROUND(IF('Indicator Data'!AR95&gt;D$140,0,IF('Indicator Data'!AR95&lt;D$139,10,(D$140-'Indicator Data'!AR95)/(D$140-D$139)*10)),1))</f>
        <v>2.8</v>
      </c>
      <c r="E93" s="122">
        <f>('Indicator Data'!BE95+'Indicator Data'!BF95+'Indicator Data'!BG95)/'Indicator Data'!BD95*1000000</f>
        <v>1.8969984458694449E-2</v>
      </c>
      <c r="F93" s="2">
        <f t="shared" si="8"/>
        <v>9.8000000000000007</v>
      </c>
      <c r="G93" s="3">
        <f t="shared" si="9"/>
        <v>6.3</v>
      </c>
      <c r="H93" s="2">
        <f>IF('Indicator Data'!AT95="No data","x",ROUND(IF('Indicator Data'!AT95&gt;H$140,0,IF('Indicator Data'!AT95&lt;H$139,10,(H$140-'Indicator Data'!AT95)/(H$140-H$139)*10)),1))</f>
        <v>7.2</v>
      </c>
      <c r="I93" s="2">
        <f>IF('Indicator Data'!AS95="No data","x",ROUND(IF('Indicator Data'!AS95&gt;I$140,0,IF('Indicator Data'!AS95&lt;I$139,10,(I$140-'Indicator Data'!AS95)/(I$140-I$139)*10)),1))</f>
        <v>6.9</v>
      </c>
      <c r="J93" s="3">
        <f t="shared" si="10"/>
        <v>7.1</v>
      </c>
      <c r="K93" s="5">
        <f t="shared" si="11"/>
        <v>6.7</v>
      </c>
      <c r="L93" s="2">
        <f>IF('Indicator Data'!AV95="No data","x",ROUND(IF('Indicator Data'!AV95^2&gt;L$140,0,IF('Indicator Data'!AV95^2&lt;L$139,10,(L$140-'Indicator Data'!AV95^2)/(L$140-L$139)*10)),1))</f>
        <v>1.5</v>
      </c>
      <c r="M93" s="2">
        <f>IF(OR('Indicator Data'!AU95=0,'Indicator Data'!AU95="No data"),"x",ROUND(IF('Indicator Data'!AU95&gt;M$140,0,IF('Indicator Data'!AU95&lt;M$139,10,(M$140-'Indicator Data'!AU95)/(M$140-M$139)*10)),1))</f>
        <v>2.5</v>
      </c>
      <c r="N93" s="2">
        <f>IF('Indicator Data'!AW95="No data","x",ROUND(IF('Indicator Data'!AW95&gt;N$140,0,IF('Indicator Data'!AW95&lt;N$139,10,(N$140-'Indicator Data'!AW95)/(N$140-N$139)*10)),1))</f>
        <v>5.3</v>
      </c>
      <c r="O93" s="2">
        <f>IF('Indicator Data'!AX95="No data","x",ROUND(IF('Indicator Data'!AX95&gt;O$140,0,IF('Indicator Data'!AX95&lt;O$139,10,(O$140-'Indicator Data'!AX95)/(O$140-O$139)*10)),1))</f>
        <v>6</v>
      </c>
      <c r="P93" s="3">
        <f t="shared" si="12"/>
        <v>3.8</v>
      </c>
      <c r="Q93" s="2">
        <f>IF('Indicator Data'!AY95="No data","x",ROUND(IF('Indicator Data'!AY95&gt;Q$140,0,IF('Indicator Data'!AY95&lt;Q$139,10,(Q$140-'Indicator Data'!AY95)/(Q$140-Q$139)*10)),1))</f>
        <v>9</v>
      </c>
      <c r="R93" s="2">
        <f>IF('Indicator Data'!AZ95="No data","x",ROUND(IF('Indicator Data'!AZ95&gt;R$140,0,IF('Indicator Data'!AZ95&lt;R$139,10,(R$140-'Indicator Data'!AZ95)/(R$140-R$139)*10)),1))</f>
        <v>3.6</v>
      </c>
      <c r="S93" s="3">
        <f t="shared" si="13"/>
        <v>6.3</v>
      </c>
      <c r="T93" s="2">
        <f>IF('Indicator Data'!X95="No data","x",ROUND(IF('Indicator Data'!X95&gt;T$140,0,IF('Indicator Data'!X95&lt;T$139,10,(T$140-'Indicator Data'!X95)/(T$140-T$139)*10)),1))</f>
        <v>9</v>
      </c>
      <c r="U93" s="2">
        <f>IF('Indicator Data'!Y95="No data","x",ROUND(IF('Indicator Data'!Y95&gt;U$140,0,IF('Indicator Data'!Y95&lt;U$139,10,(U$140-'Indicator Data'!Y95)/(U$140-U$139)*10)),1))</f>
        <v>2.2000000000000002</v>
      </c>
      <c r="V93" s="2">
        <f>IF('Indicator Data'!Z95="No data","x",ROUND(IF('Indicator Data'!Z95&gt;V$140,0,IF('Indicator Data'!Z95&lt;V$139,10,(V$140-'Indicator Data'!Z95)/(V$140-V$139)*10)),1))</f>
        <v>10</v>
      </c>
      <c r="W93" s="2">
        <f>IF('Indicator Data'!AE95="No data","x",ROUND(IF('Indicator Data'!AE95&gt;W$140,0,IF('Indicator Data'!AE95&lt;W$139,10,(W$140-'Indicator Data'!AE95)/(W$140-W$139)*10)),1))</f>
        <v>9.4</v>
      </c>
      <c r="X93" s="3">
        <f t="shared" si="14"/>
        <v>7.7</v>
      </c>
      <c r="Y93" s="5">
        <f t="shared" si="15"/>
        <v>5.9</v>
      </c>
      <c r="Z93" s="80"/>
    </row>
    <row r="94" spans="1:26" s="11" customFormat="1" x14ac:dyDescent="0.25">
      <c r="A94" s="11" t="s">
        <v>411</v>
      </c>
      <c r="B94" s="28" t="s">
        <v>14</v>
      </c>
      <c r="C94" s="28" t="s">
        <v>540</v>
      </c>
      <c r="D94" s="2">
        <f>IF('Indicator Data'!AR96="No data","x",ROUND(IF('Indicator Data'!AR96&gt;D$140,0,IF('Indicator Data'!AR96&lt;D$139,10,(D$140-'Indicator Data'!AR96)/(D$140-D$139)*10)),1))</f>
        <v>2.8</v>
      </c>
      <c r="E94" s="122">
        <f>('Indicator Data'!BE96+'Indicator Data'!BF96+'Indicator Data'!BG96)/'Indicator Data'!BD96*1000000</f>
        <v>1.8969984458694449E-2</v>
      </c>
      <c r="F94" s="2">
        <f t="shared" si="8"/>
        <v>9.8000000000000007</v>
      </c>
      <c r="G94" s="3">
        <f t="shared" si="9"/>
        <v>6.3</v>
      </c>
      <c r="H94" s="2">
        <f>IF('Indicator Data'!AT96="No data","x",ROUND(IF('Indicator Data'!AT96&gt;H$140,0,IF('Indicator Data'!AT96&lt;H$139,10,(H$140-'Indicator Data'!AT96)/(H$140-H$139)*10)),1))</f>
        <v>7.2</v>
      </c>
      <c r="I94" s="2">
        <f>IF('Indicator Data'!AS96="No data","x",ROUND(IF('Indicator Data'!AS96&gt;I$140,0,IF('Indicator Data'!AS96&lt;I$139,10,(I$140-'Indicator Data'!AS96)/(I$140-I$139)*10)),1))</f>
        <v>6.9</v>
      </c>
      <c r="J94" s="3">
        <f t="shared" si="10"/>
        <v>7.1</v>
      </c>
      <c r="K94" s="5">
        <f t="shared" si="11"/>
        <v>6.7</v>
      </c>
      <c r="L94" s="2">
        <f>IF('Indicator Data'!AV96="No data","x",ROUND(IF('Indicator Data'!AV96^2&gt;L$140,0,IF('Indicator Data'!AV96^2&lt;L$139,10,(L$140-'Indicator Data'!AV96^2)/(L$140-L$139)*10)),1))</f>
        <v>4.9000000000000004</v>
      </c>
      <c r="M94" s="2">
        <f>IF(OR('Indicator Data'!AU96=0,'Indicator Data'!AU96="No data"),"x",ROUND(IF('Indicator Data'!AU96&gt;M$140,0,IF('Indicator Data'!AU96&lt;M$139,10,(M$140-'Indicator Data'!AU96)/(M$140-M$139)*10)),1))</f>
        <v>2.5</v>
      </c>
      <c r="N94" s="2">
        <f>IF('Indicator Data'!AW96="No data","x",ROUND(IF('Indicator Data'!AW96&gt;N$140,0,IF('Indicator Data'!AW96&lt;N$139,10,(N$140-'Indicator Data'!AW96)/(N$140-N$139)*10)),1))</f>
        <v>5.3</v>
      </c>
      <c r="O94" s="2">
        <f>IF('Indicator Data'!AX96="No data","x",ROUND(IF('Indicator Data'!AX96&gt;O$140,0,IF('Indicator Data'!AX96&lt;O$139,10,(O$140-'Indicator Data'!AX96)/(O$140-O$139)*10)),1))</f>
        <v>6</v>
      </c>
      <c r="P94" s="3">
        <f t="shared" si="12"/>
        <v>4.7</v>
      </c>
      <c r="Q94" s="2">
        <f>IF('Indicator Data'!AY96="No data","x",ROUND(IF('Indicator Data'!AY96&gt;Q$140,0,IF('Indicator Data'!AY96&lt;Q$139,10,(Q$140-'Indicator Data'!AY96)/(Q$140-Q$139)*10)),1))</f>
        <v>9.5</v>
      </c>
      <c r="R94" s="2">
        <f>IF('Indicator Data'!AZ96="No data","x",ROUND(IF('Indicator Data'!AZ96&gt;R$140,0,IF('Indicator Data'!AZ96&lt;R$139,10,(R$140-'Indicator Data'!AZ96)/(R$140-R$139)*10)),1))</f>
        <v>6</v>
      </c>
      <c r="S94" s="3">
        <f t="shared" si="13"/>
        <v>7.8</v>
      </c>
      <c r="T94" s="2">
        <f>IF('Indicator Data'!X96="No data","x",ROUND(IF('Indicator Data'!X96&gt;T$140,0,IF('Indicator Data'!X96&lt;T$139,10,(T$140-'Indicator Data'!X96)/(T$140-T$139)*10)),1))</f>
        <v>9</v>
      </c>
      <c r="U94" s="2">
        <f>IF('Indicator Data'!Y96="No data","x",ROUND(IF('Indicator Data'!Y96&gt;U$140,0,IF('Indicator Data'!Y96&lt;U$139,10,(U$140-'Indicator Data'!Y96)/(U$140-U$139)*10)),1))</f>
        <v>3</v>
      </c>
      <c r="V94" s="2">
        <f>IF('Indicator Data'!Z96="No data","x",ROUND(IF('Indicator Data'!Z96&gt;V$140,0,IF('Indicator Data'!Z96&lt;V$139,10,(V$140-'Indicator Data'!Z96)/(V$140-V$139)*10)),1))</f>
        <v>10</v>
      </c>
      <c r="W94" s="2">
        <f>IF('Indicator Data'!AE96="No data","x",ROUND(IF('Indicator Data'!AE96&gt;W$140,0,IF('Indicator Data'!AE96&lt;W$139,10,(W$140-'Indicator Data'!AE96)/(W$140-W$139)*10)),1))</f>
        <v>9.4</v>
      </c>
      <c r="X94" s="3">
        <f t="shared" si="14"/>
        <v>7.9</v>
      </c>
      <c r="Y94" s="5">
        <f t="shared" si="15"/>
        <v>6.8</v>
      </c>
      <c r="Z94" s="80"/>
    </row>
    <row r="95" spans="1:26" s="11" customFormat="1" x14ac:dyDescent="0.25">
      <c r="A95" s="11" t="s">
        <v>412</v>
      </c>
      <c r="B95" s="28" t="s">
        <v>14</v>
      </c>
      <c r="C95" s="28" t="s">
        <v>541</v>
      </c>
      <c r="D95" s="2">
        <f>IF('Indicator Data'!AR97="No data","x",ROUND(IF('Indicator Data'!AR97&gt;D$140,0,IF('Indicator Data'!AR97&lt;D$139,10,(D$140-'Indicator Data'!AR97)/(D$140-D$139)*10)),1))</f>
        <v>2.8</v>
      </c>
      <c r="E95" s="122">
        <f>('Indicator Data'!BE97+'Indicator Data'!BF97+'Indicator Data'!BG97)/'Indicator Data'!BD97*1000000</f>
        <v>1.8969984458694449E-2</v>
      </c>
      <c r="F95" s="2">
        <f t="shared" si="8"/>
        <v>9.8000000000000007</v>
      </c>
      <c r="G95" s="3">
        <f t="shared" si="9"/>
        <v>6.3</v>
      </c>
      <c r="H95" s="2">
        <f>IF('Indicator Data'!AT97="No data","x",ROUND(IF('Indicator Data'!AT97&gt;H$140,0,IF('Indicator Data'!AT97&lt;H$139,10,(H$140-'Indicator Data'!AT97)/(H$140-H$139)*10)),1))</f>
        <v>7.2</v>
      </c>
      <c r="I95" s="2">
        <f>IF('Indicator Data'!AS97="No data","x",ROUND(IF('Indicator Data'!AS97&gt;I$140,0,IF('Indicator Data'!AS97&lt;I$139,10,(I$140-'Indicator Data'!AS97)/(I$140-I$139)*10)),1))</f>
        <v>6.9</v>
      </c>
      <c r="J95" s="3">
        <f t="shared" si="10"/>
        <v>7.1</v>
      </c>
      <c r="K95" s="5">
        <f t="shared" si="11"/>
        <v>6.7</v>
      </c>
      <c r="L95" s="2">
        <f>IF('Indicator Data'!AV97="No data","x",ROUND(IF('Indicator Data'!AV97^2&gt;L$140,0,IF('Indicator Data'!AV97^2&lt;L$139,10,(L$140-'Indicator Data'!AV97^2)/(L$140-L$139)*10)),1))</f>
        <v>5.5</v>
      </c>
      <c r="M95" s="2">
        <f>IF(OR('Indicator Data'!AU97=0,'Indicator Data'!AU97="No data"),"x",ROUND(IF('Indicator Data'!AU97&gt;M$140,0,IF('Indicator Data'!AU97&lt;M$139,10,(M$140-'Indicator Data'!AU97)/(M$140-M$139)*10)),1))</f>
        <v>5.5</v>
      </c>
      <c r="N95" s="2">
        <f>IF('Indicator Data'!AW97="No data","x",ROUND(IF('Indicator Data'!AW97&gt;N$140,0,IF('Indicator Data'!AW97&lt;N$139,10,(N$140-'Indicator Data'!AW97)/(N$140-N$139)*10)),1))</f>
        <v>5.3</v>
      </c>
      <c r="O95" s="2">
        <f>IF('Indicator Data'!AX97="No data","x",ROUND(IF('Indicator Data'!AX97&gt;O$140,0,IF('Indicator Data'!AX97&lt;O$139,10,(O$140-'Indicator Data'!AX97)/(O$140-O$139)*10)),1))</f>
        <v>6</v>
      </c>
      <c r="P95" s="3">
        <f t="shared" si="12"/>
        <v>5.6</v>
      </c>
      <c r="Q95" s="2">
        <f>IF('Indicator Data'!AY97="No data","x",ROUND(IF('Indicator Data'!AY97&gt;Q$140,0,IF('Indicator Data'!AY97&lt;Q$139,10,(Q$140-'Indicator Data'!AY97)/(Q$140-Q$139)*10)),1))</f>
        <v>9</v>
      </c>
      <c r="R95" s="2">
        <f>IF('Indicator Data'!AZ97="No data","x",ROUND(IF('Indicator Data'!AZ97&gt;R$140,0,IF('Indicator Data'!AZ97&lt;R$139,10,(R$140-'Indicator Data'!AZ97)/(R$140-R$139)*10)),1))</f>
        <v>10</v>
      </c>
      <c r="S95" s="3">
        <f t="shared" si="13"/>
        <v>9.5</v>
      </c>
      <c r="T95" s="2">
        <f>IF('Indicator Data'!X97="No data","x",ROUND(IF('Indicator Data'!X97&gt;T$140,0,IF('Indicator Data'!X97&lt;T$139,10,(T$140-'Indicator Data'!X97)/(T$140-T$139)*10)),1))</f>
        <v>9</v>
      </c>
      <c r="U95" s="2">
        <f>IF('Indicator Data'!Y97="No data","x",ROUND(IF('Indicator Data'!Y97&gt;U$140,0,IF('Indicator Data'!Y97&lt;U$139,10,(U$140-'Indicator Data'!Y97)/(U$140-U$139)*10)),1))</f>
        <v>4.8</v>
      </c>
      <c r="V95" s="2">
        <f>IF('Indicator Data'!Z97="No data","x",ROUND(IF('Indicator Data'!Z97&gt;V$140,0,IF('Indicator Data'!Z97&lt;V$139,10,(V$140-'Indicator Data'!Z97)/(V$140-V$139)*10)),1))</f>
        <v>10</v>
      </c>
      <c r="W95" s="2">
        <f>IF('Indicator Data'!AE97="No data","x",ROUND(IF('Indicator Data'!AE97&gt;W$140,0,IF('Indicator Data'!AE97&lt;W$139,10,(W$140-'Indicator Data'!AE97)/(W$140-W$139)*10)),1))</f>
        <v>9.4</v>
      </c>
      <c r="X95" s="3">
        <f t="shared" si="14"/>
        <v>8.3000000000000007</v>
      </c>
      <c r="Y95" s="5">
        <f t="shared" si="15"/>
        <v>7.8</v>
      </c>
      <c r="Z95" s="80"/>
    </row>
    <row r="96" spans="1:26" s="11" customFormat="1" x14ac:dyDescent="0.25">
      <c r="A96" s="11" t="s">
        <v>413</v>
      </c>
      <c r="B96" s="28" t="s">
        <v>14</v>
      </c>
      <c r="C96" s="28" t="s">
        <v>542</v>
      </c>
      <c r="D96" s="2">
        <f>IF('Indicator Data'!AR98="No data","x",ROUND(IF('Indicator Data'!AR98&gt;D$140,0,IF('Indicator Data'!AR98&lt;D$139,10,(D$140-'Indicator Data'!AR98)/(D$140-D$139)*10)),1))</f>
        <v>2.8</v>
      </c>
      <c r="E96" s="122">
        <f>('Indicator Data'!BE98+'Indicator Data'!BF98+'Indicator Data'!BG98)/'Indicator Data'!BD98*1000000</f>
        <v>1.8969984458694449E-2</v>
      </c>
      <c r="F96" s="2">
        <f t="shared" si="8"/>
        <v>9.8000000000000007</v>
      </c>
      <c r="G96" s="3">
        <f t="shared" si="9"/>
        <v>6.3</v>
      </c>
      <c r="H96" s="2">
        <f>IF('Indicator Data'!AT98="No data","x",ROUND(IF('Indicator Data'!AT98&gt;H$140,0,IF('Indicator Data'!AT98&lt;H$139,10,(H$140-'Indicator Data'!AT98)/(H$140-H$139)*10)),1))</f>
        <v>7.2</v>
      </c>
      <c r="I96" s="2">
        <f>IF('Indicator Data'!AS98="No data","x",ROUND(IF('Indicator Data'!AS98&gt;I$140,0,IF('Indicator Data'!AS98&lt;I$139,10,(I$140-'Indicator Data'!AS98)/(I$140-I$139)*10)),1))</f>
        <v>6.9</v>
      </c>
      <c r="J96" s="3">
        <f t="shared" si="10"/>
        <v>7.1</v>
      </c>
      <c r="K96" s="5">
        <f t="shared" si="11"/>
        <v>6.7</v>
      </c>
      <c r="L96" s="2">
        <f>IF('Indicator Data'!AV98="No data","x",ROUND(IF('Indicator Data'!AV98^2&gt;L$140,0,IF('Indicator Data'!AV98^2&lt;L$139,10,(L$140-'Indicator Data'!AV98^2)/(L$140-L$139)*10)),1))</f>
        <v>2.2999999999999998</v>
      </c>
      <c r="M96" s="2">
        <f>IF(OR('Indicator Data'!AU98=0,'Indicator Data'!AU98="No data"),"x",ROUND(IF('Indicator Data'!AU98&gt;M$140,0,IF('Indicator Data'!AU98&lt;M$139,10,(M$140-'Indicator Data'!AU98)/(M$140-M$139)*10)),1))</f>
        <v>1.8</v>
      </c>
      <c r="N96" s="2">
        <f>IF('Indicator Data'!AW98="No data","x",ROUND(IF('Indicator Data'!AW98&gt;N$140,0,IF('Indicator Data'!AW98&lt;N$139,10,(N$140-'Indicator Data'!AW98)/(N$140-N$139)*10)),1))</f>
        <v>5.3</v>
      </c>
      <c r="O96" s="2">
        <f>IF('Indicator Data'!AX98="No data","x",ROUND(IF('Indicator Data'!AX98&gt;O$140,0,IF('Indicator Data'!AX98&lt;O$139,10,(O$140-'Indicator Data'!AX98)/(O$140-O$139)*10)),1))</f>
        <v>6</v>
      </c>
      <c r="P96" s="3">
        <f t="shared" si="12"/>
        <v>3.9</v>
      </c>
      <c r="Q96" s="2">
        <f>IF('Indicator Data'!AY98="No data","x",ROUND(IF('Indicator Data'!AY98&gt;Q$140,0,IF('Indicator Data'!AY98&lt;Q$139,10,(Q$140-'Indicator Data'!AY98)/(Q$140-Q$139)*10)),1))</f>
        <v>7.6</v>
      </c>
      <c r="R96" s="2">
        <f>IF('Indicator Data'!AZ98="No data","x",ROUND(IF('Indicator Data'!AZ98&gt;R$140,0,IF('Indicator Data'!AZ98&lt;R$139,10,(R$140-'Indicator Data'!AZ98)/(R$140-R$139)*10)),1))</f>
        <v>5.6</v>
      </c>
      <c r="S96" s="3">
        <f t="shared" si="13"/>
        <v>6.6</v>
      </c>
      <c r="T96" s="2">
        <f>IF('Indicator Data'!X98="No data","x",ROUND(IF('Indicator Data'!X98&gt;T$140,0,IF('Indicator Data'!X98&lt;T$139,10,(T$140-'Indicator Data'!X98)/(T$140-T$139)*10)),1))</f>
        <v>9</v>
      </c>
      <c r="U96" s="2">
        <f>IF('Indicator Data'!Y98="No data","x",ROUND(IF('Indicator Data'!Y98&gt;U$140,0,IF('Indicator Data'!Y98&lt;U$139,10,(U$140-'Indicator Data'!Y98)/(U$140-U$139)*10)),1))</f>
        <v>2.9</v>
      </c>
      <c r="V96" s="2">
        <f>IF('Indicator Data'!Z98="No data","x",ROUND(IF('Indicator Data'!Z98&gt;V$140,0,IF('Indicator Data'!Z98&lt;V$139,10,(V$140-'Indicator Data'!Z98)/(V$140-V$139)*10)),1))</f>
        <v>10</v>
      </c>
      <c r="W96" s="2">
        <f>IF('Indicator Data'!AE98="No data","x",ROUND(IF('Indicator Data'!AE98&gt;W$140,0,IF('Indicator Data'!AE98&lt;W$139,10,(W$140-'Indicator Data'!AE98)/(W$140-W$139)*10)),1))</f>
        <v>9.4</v>
      </c>
      <c r="X96" s="3">
        <f t="shared" si="14"/>
        <v>7.8</v>
      </c>
      <c r="Y96" s="5">
        <f t="shared" si="15"/>
        <v>6.1</v>
      </c>
      <c r="Z96" s="80"/>
    </row>
    <row r="97" spans="1:26" s="11" customFormat="1" x14ac:dyDescent="0.25">
      <c r="A97" s="11" t="s">
        <v>414</v>
      </c>
      <c r="B97" s="28" t="s">
        <v>14</v>
      </c>
      <c r="C97" s="28" t="s">
        <v>543</v>
      </c>
      <c r="D97" s="2">
        <f>IF('Indicator Data'!AR99="No data","x",ROUND(IF('Indicator Data'!AR99&gt;D$140,0,IF('Indicator Data'!AR99&lt;D$139,10,(D$140-'Indicator Data'!AR99)/(D$140-D$139)*10)),1))</f>
        <v>2.8</v>
      </c>
      <c r="E97" s="122">
        <f>('Indicator Data'!BE99+'Indicator Data'!BF99+'Indicator Data'!BG99)/'Indicator Data'!BD99*1000000</f>
        <v>1.8969984458694449E-2</v>
      </c>
      <c r="F97" s="2">
        <f t="shared" si="8"/>
        <v>9.8000000000000007</v>
      </c>
      <c r="G97" s="3">
        <f t="shared" si="9"/>
        <v>6.3</v>
      </c>
      <c r="H97" s="2">
        <f>IF('Indicator Data'!AT99="No data","x",ROUND(IF('Indicator Data'!AT99&gt;H$140,0,IF('Indicator Data'!AT99&lt;H$139,10,(H$140-'Indicator Data'!AT99)/(H$140-H$139)*10)),1))</f>
        <v>7.2</v>
      </c>
      <c r="I97" s="2">
        <f>IF('Indicator Data'!AS99="No data","x",ROUND(IF('Indicator Data'!AS99&gt;I$140,0,IF('Indicator Data'!AS99&lt;I$139,10,(I$140-'Indicator Data'!AS99)/(I$140-I$139)*10)),1))</f>
        <v>6.9</v>
      </c>
      <c r="J97" s="3">
        <f t="shared" si="10"/>
        <v>7.1</v>
      </c>
      <c r="K97" s="5">
        <f t="shared" si="11"/>
        <v>6.7</v>
      </c>
      <c r="L97" s="2">
        <f>IF('Indicator Data'!AV99="No data","x",ROUND(IF('Indicator Data'!AV99^2&gt;L$140,0,IF('Indicator Data'!AV99^2&lt;L$139,10,(L$140-'Indicator Data'!AV99^2)/(L$140-L$139)*10)),1))</f>
        <v>10</v>
      </c>
      <c r="M97" s="2">
        <f>IF(OR('Indicator Data'!AU99=0,'Indicator Data'!AU99="No data"),"x",ROUND(IF('Indicator Data'!AU99&gt;M$140,0,IF('Indicator Data'!AU99&lt;M$139,10,(M$140-'Indicator Data'!AU99)/(M$140-M$139)*10)),1))</f>
        <v>6.1</v>
      </c>
      <c r="N97" s="2">
        <f>IF('Indicator Data'!AW99="No data","x",ROUND(IF('Indicator Data'!AW99&gt;N$140,0,IF('Indicator Data'!AW99&lt;N$139,10,(N$140-'Indicator Data'!AW99)/(N$140-N$139)*10)),1))</f>
        <v>5.3</v>
      </c>
      <c r="O97" s="2">
        <f>IF('Indicator Data'!AX99="No data","x",ROUND(IF('Indicator Data'!AX99&gt;O$140,0,IF('Indicator Data'!AX99&lt;O$139,10,(O$140-'Indicator Data'!AX99)/(O$140-O$139)*10)),1))</f>
        <v>6</v>
      </c>
      <c r="P97" s="3">
        <f t="shared" si="12"/>
        <v>6.9</v>
      </c>
      <c r="Q97" s="2">
        <f>IF('Indicator Data'!AY99="No data","x",ROUND(IF('Indicator Data'!AY99&gt;Q$140,0,IF('Indicator Data'!AY99&lt;Q$139,10,(Q$140-'Indicator Data'!AY99)/(Q$140-Q$139)*10)),1))</f>
        <v>5.9</v>
      </c>
      <c r="R97" s="2">
        <f>IF('Indicator Data'!AZ99="No data","x",ROUND(IF('Indicator Data'!AZ99&gt;R$140,0,IF('Indicator Data'!AZ99&lt;R$139,10,(R$140-'Indicator Data'!AZ99)/(R$140-R$139)*10)),1))</f>
        <v>7.1</v>
      </c>
      <c r="S97" s="3">
        <f t="shared" si="13"/>
        <v>6.5</v>
      </c>
      <c r="T97" s="2">
        <f>IF('Indicator Data'!X99="No data","x",ROUND(IF('Indicator Data'!X99&gt;T$140,0,IF('Indicator Data'!X99&lt;T$139,10,(T$140-'Indicator Data'!X99)/(T$140-T$139)*10)),1))</f>
        <v>9</v>
      </c>
      <c r="U97" s="2">
        <f>IF('Indicator Data'!Y99="No data","x",ROUND(IF('Indicator Data'!Y99&gt;U$140,0,IF('Indicator Data'!Y99&lt;U$139,10,(U$140-'Indicator Data'!Y99)/(U$140-U$139)*10)),1))</f>
        <v>10</v>
      </c>
      <c r="V97" s="2">
        <f>IF('Indicator Data'!Z99="No data","x",ROUND(IF('Indicator Data'!Z99&gt;V$140,0,IF('Indicator Data'!Z99&lt;V$139,10,(V$140-'Indicator Data'!Z99)/(V$140-V$139)*10)),1))</f>
        <v>10</v>
      </c>
      <c r="W97" s="2">
        <f>IF('Indicator Data'!AE99="No data","x",ROUND(IF('Indicator Data'!AE99&gt;W$140,0,IF('Indicator Data'!AE99&lt;W$139,10,(W$140-'Indicator Data'!AE99)/(W$140-W$139)*10)),1))</f>
        <v>9.4</v>
      </c>
      <c r="X97" s="3">
        <f t="shared" si="14"/>
        <v>9.6</v>
      </c>
      <c r="Y97" s="5">
        <f t="shared" si="15"/>
        <v>7.7</v>
      </c>
      <c r="Z97" s="80"/>
    </row>
    <row r="98" spans="1:26" s="11" customFormat="1" x14ac:dyDescent="0.25">
      <c r="A98" s="11" t="s">
        <v>415</v>
      </c>
      <c r="B98" s="28" t="s">
        <v>14</v>
      </c>
      <c r="C98" s="28" t="s">
        <v>544</v>
      </c>
      <c r="D98" s="2">
        <f>IF('Indicator Data'!AR100="No data","x",ROUND(IF('Indicator Data'!AR100&gt;D$140,0,IF('Indicator Data'!AR100&lt;D$139,10,(D$140-'Indicator Data'!AR100)/(D$140-D$139)*10)),1))</f>
        <v>2.8</v>
      </c>
      <c r="E98" s="122">
        <f>('Indicator Data'!BE100+'Indicator Data'!BF100+'Indicator Data'!BG100)/'Indicator Data'!BD100*1000000</f>
        <v>1.8969984458694449E-2</v>
      </c>
      <c r="F98" s="2">
        <f t="shared" si="8"/>
        <v>9.8000000000000007</v>
      </c>
      <c r="G98" s="3">
        <f t="shared" si="9"/>
        <v>6.3</v>
      </c>
      <c r="H98" s="2">
        <f>IF('Indicator Data'!AT100="No data","x",ROUND(IF('Indicator Data'!AT100&gt;H$140,0,IF('Indicator Data'!AT100&lt;H$139,10,(H$140-'Indicator Data'!AT100)/(H$140-H$139)*10)),1))</f>
        <v>7.2</v>
      </c>
      <c r="I98" s="2">
        <f>IF('Indicator Data'!AS100="No data","x",ROUND(IF('Indicator Data'!AS100&gt;I$140,0,IF('Indicator Data'!AS100&lt;I$139,10,(I$140-'Indicator Data'!AS100)/(I$140-I$139)*10)),1))</f>
        <v>6.9</v>
      </c>
      <c r="J98" s="3">
        <f t="shared" si="10"/>
        <v>7.1</v>
      </c>
      <c r="K98" s="5">
        <f t="shared" si="11"/>
        <v>6.7</v>
      </c>
      <c r="L98" s="2">
        <f>IF('Indicator Data'!AV100="No data","x",ROUND(IF('Indicator Data'!AV100^2&gt;L$140,0,IF('Indicator Data'!AV100^2&lt;L$139,10,(L$140-'Indicator Data'!AV100^2)/(L$140-L$139)*10)),1))</f>
        <v>8.5</v>
      </c>
      <c r="M98" s="2">
        <f>IF(OR('Indicator Data'!AU100=0,'Indicator Data'!AU100="No data"),"x",ROUND(IF('Indicator Data'!AU100&gt;M$140,0,IF('Indicator Data'!AU100&lt;M$139,10,(M$140-'Indicator Data'!AU100)/(M$140-M$139)*10)),1))</f>
        <v>7.4</v>
      </c>
      <c r="N98" s="2">
        <f>IF('Indicator Data'!AW100="No data","x",ROUND(IF('Indicator Data'!AW100&gt;N$140,0,IF('Indicator Data'!AW100&lt;N$139,10,(N$140-'Indicator Data'!AW100)/(N$140-N$139)*10)),1))</f>
        <v>5.3</v>
      </c>
      <c r="O98" s="2">
        <f>IF('Indicator Data'!AX100="No data","x",ROUND(IF('Indicator Data'!AX100&gt;O$140,0,IF('Indicator Data'!AX100&lt;O$139,10,(O$140-'Indicator Data'!AX100)/(O$140-O$139)*10)),1))</f>
        <v>6</v>
      </c>
      <c r="P98" s="3">
        <f t="shared" si="12"/>
        <v>6.8</v>
      </c>
      <c r="Q98" s="2">
        <f>IF('Indicator Data'!AY100="No data","x",ROUND(IF('Indicator Data'!AY100&gt;Q$140,0,IF('Indicator Data'!AY100&lt;Q$139,10,(Q$140-'Indicator Data'!AY100)/(Q$140-Q$139)*10)),1))</f>
        <v>8.5</v>
      </c>
      <c r="R98" s="2">
        <f>IF('Indicator Data'!AZ100="No data","x",ROUND(IF('Indicator Data'!AZ100&gt;R$140,0,IF('Indicator Data'!AZ100&lt;R$139,10,(R$140-'Indicator Data'!AZ100)/(R$140-R$139)*10)),1))</f>
        <v>10</v>
      </c>
      <c r="S98" s="3">
        <f t="shared" si="13"/>
        <v>9.3000000000000007</v>
      </c>
      <c r="T98" s="2">
        <f>IF('Indicator Data'!X100="No data","x",ROUND(IF('Indicator Data'!X100&gt;T$140,0,IF('Indicator Data'!X100&lt;T$139,10,(T$140-'Indicator Data'!X100)/(T$140-T$139)*10)),1))</f>
        <v>9</v>
      </c>
      <c r="U98" s="2">
        <f>IF('Indicator Data'!Y100="No data","x",ROUND(IF('Indicator Data'!Y100&gt;U$140,0,IF('Indicator Data'!Y100&lt;U$139,10,(U$140-'Indicator Data'!Y100)/(U$140-U$139)*10)),1))</f>
        <v>6.3</v>
      </c>
      <c r="V98" s="2">
        <f>IF('Indicator Data'!Z100="No data","x",ROUND(IF('Indicator Data'!Z100&gt;V$140,0,IF('Indicator Data'!Z100&lt;V$139,10,(V$140-'Indicator Data'!Z100)/(V$140-V$139)*10)),1))</f>
        <v>10</v>
      </c>
      <c r="W98" s="2">
        <f>IF('Indicator Data'!AE100="No data","x",ROUND(IF('Indicator Data'!AE100&gt;W$140,0,IF('Indicator Data'!AE100&lt;W$139,10,(W$140-'Indicator Data'!AE100)/(W$140-W$139)*10)),1))</f>
        <v>9.4</v>
      </c>
      <c r="X98" s="3">
        <f t="shared" si="14"/>
        <v>8.6999999999999993</v>
      </c>
      <c r="Y98" s="5">
        <f t="shared" si="15"/>
        <v>8.3000000000000007</v>
      </c>
      <c r="Z98" s="80"/>
    </row>
    <row r="99" spans="1:26" s="11" customFormat="1" x14ac:dyDescent="0.25">
      <c r="A99" s="11" t="s">
        <v>416</v>
      </c>
      <c r="B99" s="28" t="s">
        <v>14</v>
      </c>
      <c r="C99" s="28" t="s">
        <v>545</v>
      </c>
      <c r="D99" s="2">
        <f>IF('Indicator Data'!AR101="No data","x",ROUND(IF('Indicator Data'!AR101&gt;D$140,0,IF('Indicator Data'!AR101&lt;D$139,10,(D$140-'Indicator Data'!AR101)/(D$140-D$139)*10)),1))</f>
        <v>2.8</v>
      </c>
      <c r="E99" s="122">
        <f>('Indicator Data'!BE101+'Indicator Data'!BF101+'Indicator Data'!BG101)/'Indicator Data'!BD101*1000000</f>
        <v>1.8969984458694449E-2</v>
      </c>
      <c r="F99" s="2">
        <f t="shared" si="8"/>
        <v>9.8000000000000007</v>
      </c>
      <c r="G99" s="3">
        <f t="shared" si="9"/>
        <v>6.3</v>
      </c>
      <c r="H99" s="2">
        <f>IF('Indicator Data'!AT101="No data","x",ROUND(IF('Indicator Data'!AT101&gt;H$140,0,IF('Indicator Data'!AT101&lt;H$139,10,(H$140-'Indicator Data'!AT101)/(H$140-H$139)*10)),1))</f>
        <v>7.2</v>
      </c>
      <c r="I99" s="2">
        <f>IF('Indicator Data'!AS101="No data","x",ROUND(IF('Indicator Data'!AS101&gt;I$140,0,IF('Indicator Data'!AS101&lt;I$139,10,(I$140-'Indicator Data'!AS101)/(I$140-I$139)*10)),1))</f>
        <v>6.9</v>
      </c>
      <c r="J99" s="3">
        <f t="shared" si="10"/>
        <v>7.1</v>
      </c>
      <c r="K99" s="5">
        <f t="shared" si="11"/>
        <v>6.7</v>
      </c>
      <c r="L99" s="2">
        <f>IF('Indicator Data'!AV101="No data","x",ROUND(IF('Indicator Data'!AV101^2&gt;L$140,0,IF('Indicator Data'!AV101^2&lt;L$139,10,(L$140-'Indicator Data'!AV101^2)/(L$140-L$139)*10)),1))</f>
        <v>10</v>
      </c>
      <c r="M99" s="2">
        <f>IF(OR('Indicator Data'!AU101=0,'Indicator Data'!AU101="No data"),"x",ROUND(IF('Indicator Data'!AU101&gt;M$140,0,IF('Indicator Data'!AU101&lt;M$139,10,(M$140-'Indicator Data'!AU101)/(M$140-M$139)*10)),1))</f>
        <v>7.4</v>
      </c>
      <c r="N99" s="2">
        <f>IF('Indicator Data'!AW101="No data","x",ROUND(IF('Indicator Data'!AW101&gt;N$140,0,IF('Indicator Data'!AW101&lt;N$139,10,(N$140-'Indicator Data'!AW101)/(N$140-N$139)*10)),1))</f>
        <v>5.3</v>
      </c>
      <c r="O99" s="2">
        <f>IF('Indicator Data'!AX101="No data","x",ROUND(IF('Indicator Data'!AX101&gt;O$140,0,IF('Indicator Data'!AX101&lt;O$139,10,(O$140-'Indicator Data'!AX101)/(O$140-O$139)*10)),1))</f>
        <v>6</v>
      </c>
      <c r="P99" s="3">
        <f t="shared" si="12"/>
        <v>7.2</v>
      </c>
      <c r="Q99" s="2">
        <f>IF('Indicator Data'!AY101="No data","x",ROUND(IF('Indicator Data'!AY101&gt;Q$140,0,IF('Indicator Data'!AY101&lt;Q$139,10,(Q$140-'Indicator Data'!AY101)/(Q$140-Q$139)*10)),1))</f>
        <v>7.7</v>
      </c>
      <c r="R99" s="2">
        <f>IF('Indicator Data'!AZ101="No data","x",ROUND(IF('Indicator Data'!AZ101&gt;R$140,0,IF('Indicator Data'!AZ101&lt;R$139,10,(R$140-'Indicator Data'!AZ101)/(R$140-R$139)*10)),1))</f>
        <v>10</v>
      </c>
      <c r="S99" s="3">
        <f t="shared" si="13"/>
        <v>8.9</v>
      </c>
      <c r="T99" s="2">
        <f>IF('Indicator Data'!X101="No data","x",ROUND(IF('Indicator Data'!X101&gt;T$140,0,IF('Indicator Data'!X101&lt;T$139,10,(T$140-'Indicator Data'!X101)/(T$140-T$139)*10)),1))</f>
        <v>9</v>
      </c>
      <c r="U99" s="2">
        <f>IF('Indicator Data'!Y101="No data","x",ROUND(IF('Indicator Data'!Y101&gt;U$140,0,IF('Indicator Data'!Y101&lt;U$139,10,(U$140-'Indicator Data'!Y101)/(U$140-U$139)*10)),1))</f>
        <v>9.9</v>
      </c>
      <c r="V99" s="2">
        <f>IF('Indicator Data'!Z101="No data","x",ROUND(IF('Indicator Data'!Z101&gt;V$140,0,IF('Indicator Data'!Z101&lt;V$139,10,(V$140-'Indicator Data'!Z101)/(V$140-V$139)*10)),1))</f>
        <v>10</v>
      </c>
      <c r="W99" s="2">
        <f>IF('Indicator Data'!AE101="No data","x",ROUND(IF('Indicator Data'!AE101&gt;W$140,0,IF('Indicator Data'!AE101&lt;W$139,10,(W$140-'Indicator Data'!AE101)/(W$140-W$139)*10)),1))</f>
        <v>9.4</v>
      </c>
      <c r="X99" s="3">
        <f t="shared" si="14"/>
        <v>9.6</v>
      </c>
      <c r="Y99" s="5">
        <f t="shared" si="15"/>
        <v>8.6</v>
      </c>
      <c r="Z99" s="80"/>
    </row>
    <row r="100" spans="1:26" s="11" customFormat="1" x14ac:dyDescent="0.25">
      <c r="A100" s="11" t="s">
        <v>417</v>
      </c>
      <c r="B100" s="28" t="s">
        <v>14</v>
      </c>
      <c r="C100" s="28" t="s">
        <v>546</v>
      </c>
      <c r="D100" s="2">
        <f>IF('Indicator Data'!AR102="No data","x",ROUND(IF('Indicator Data'!AR102&gt;D$140,0,IF('Indicator Data'!AR102&lt;D$139,10,(D$140-'Indicator Data'!AR102)/(D$140-D$139)*10)),1))</f>
        <v>2.8</v>
      </c>
      <c r="E100" s="122">
        <f>('Indicator Data'!BE102+'Indicator Data'!BF102+'Indicator Data'!BG102)/'Indicator Data'!BD102*1000000</f>
        <v>1.8969984458694449E-2</v>
      </c>
      <c r="F100" s="2">
        <f t="shared" si="8"/>
        <v>9.8000000000000007</v>
      </c>
      <c r="G100" s="3">
        <f t="shared" si="9"/>
        <v>6.3</v>
      </c>
      <c r="H100" s="2">
        <f>IF('Indicator Data'!AT102="No data","x",ROUND(IF('Indicator Data'!AT102&gt;H$140,0,IF('Indicator Data'!AT102&lt;H$139,10,(H$140-'Indicator Data'!AT102)/(H$140-H$139)*10)),1))</f>
        <v>7.2</v>
      </c>
      <c r="I100" s="2">
        <f>IF('Indicator Data'!AS102="No data","x",ROUND(IF('Indicator Data'!AS102&gt;I$140,0,IF('Indicator Data'!AS102&lt;I$139,10,(I$140-'Indicator Data'!AS102)/(I$140-I$139)*10)),1))</f>
        <v>6.9</v>
      </c>
      <c r="J100" s="3">
        <f t="shared" si="10"/>
        <v>7.1</v>
      </c>
      <c r="K100" s="5">
        <f t="shared" si="11"/>
        <v>6.7</v>
      </c>
      <c r="L100" s="2">
        <f>IF('Indicator Data'!AV102="No data","x",ROUND(IF('Indicator Data'!AV102^2&gt;L$140,0,IF('Indicator Data'!AV102^2&lt;L$139,10,(L$140-'Indicator Data'!AV102^2)/(L$140-L$139)*10)),1))</f>
        <v>10</v>
      </c>
      <c r="M100" s="2">
        <f>IF(OR('Indicator Data'!AU102=0,'Indicator Data'!AU102="No data"),"x",ROUND(IF('Indicator Data'!AU102&gt;M$140,0,IF('Indicator Data'!AU102&lt;M$139,10,(M$140-'Indicator Data'!AU102)/(M$140-M$139)*10)),1))</f>
        <v>6.1</v>
      </c>
      <c r="N100" s="2">
        <f>IF('Indicator Data'!AW102="No data","x",ROUND(IF('Indicator Data'!AW102&gt;N$140,0,IF('Indicator Data'!AW102&lt;N$139,10,(N$140-'Indicator Data'!AW102)/(N$140-N$139)*10)),1))</f>
        <v>5.3</v>
      </c>
      <c r="O100" s="2">
        <f>IF('Indicator Data'!AX102="No data","x",ROUND(IF('Indicator Data'!AX102&gt;O$140,0,IF('Indicator Data'!AX102&lt;O$139,10,(O$140-'Indicator Data'!AX102)/(O$140-O$139)*10)),1))</f>
        <v>6</v>
      </c>
      <c r="P100" s="3">
        <f t="shared" si="12"/>
        <v>6.9</v>
      </c>
      <c r="Q100" s="2">
        <f>IF('Indicator Data'!AY102="No data","x",ROUND(IF('Indicator Data'!AY102&gt;Q$140,0,IF('Indicator Data'!AY102&lt;Q$139,10,(Q$140-'Indicator Data'!AY102)/(Q$140-Q$139)*10)),1))</f>
        <v>10</v>
      </c>
      <c r="R100" s="2">
        <f>IF('Indicator Data'!AZ102="No data","x",ROUND(IF('Indicator Data'!AZ102&gt;R$140,0,IF('Indicator Data'!AZ102&lt;R$139,10,(R$140-'Indicator Data'!AZ102)/(R$140-R$139)*10)),1))</f>
        <v>10</v>
      </c>
      <c r="S100" s="3">
        <f t="shared" si="13"/>
        <v>10</v>
      </c>
      <c r="T100" s="2">
        <f>IF('Indicator Data'!X102="No data","x",ROUND(IF('Indicator Data'!X102&gt;T$140,0,IF('Indicator Data'!X102&lt;T$139,10,(T$140-'Indicator Data'!X102)/(T$140-T$139)*10)),1))</f>
        <v>9</v>
      </c>
      <c r="U100" s="2">
        <f>IF('Indicator Data'!Y102="No data","x",ROUND(IF('Indicator Data'!Y102&gt;U$140,0,IF('Indicator Data'!Y102&lt;U$139,10,(U$140-'Indicator Data'!Y102)/(U$140-U$139)*10)),1))</f>
        <v>10</v>
      </c>
      <c r="V100" s="2">
        <f>IF('Indicator Data'!Z102="No data","x",ROUND(IF('Indicator Data'!Z102&gt;V$140,0,IF('Indicator Data'!Z102&lt;V$139,10,(V$140-'Indicator Data'!Z102)/(V$140-V$139)*10)),1))</f>
        <v>10</v>
      </c>
      <c r="W100" s="2">
        <f>IF('Indicator Data'!AE102="No data","x",ROUND(IF('Indicator Data'!AE102&gt;W$140,0,IF('Indicator Data'!AE102&lt;W$139,10,(W$140-'Indicator Data'!AE102)/(W$140-W$139)*10)),1))</f>
        <v>9.4</v>
      </c>
      <c r="X100" s="3">
        <f t="shared" si="14"/>
        <v>9.6</v>
      </c>
      <c r="Y100" s="5">
        <f t="shared" si="15"/>
        <v>8.8000000000000007</v>
      </c>
      <c r="Z100" s="80"/>
    </row>
    <row r="101" spans="1:26" s="11" customFormat="1" x14ac:dyDescent="0.25">
      <c r="A101" s="11" t="s">
        <v>419</v>
      </c>
      <c r="B101" s="28" t="s">
        <v>16</v>
      </c>
      <c r="C101" s="28" t="s">
        <v>548</v>
      </c>
      <c r="D101" s="2">
        <f>IF('Indicator Data'!AR103="No data","x",ROUND(IF('Indicator Data'!AR103&gt;D$140,0,IF('Indicator Data'!AR103&lt;D$139,10,(D$140-'Indicator Data'!AR103)/(D$140-D$139)*10)),1))</f>
        <v>3.6</v>
      </c>
      <c r="E101" s="122">
        <f>('Indicator Data'!BE103+'Indicator Data'!BF103+'Indicator Data'!BG103)/'Indicator Data'!BD103*1000000</f>
        <v>0.13474480141977066</v>
      </c>
      <c r="F101" s="2">
        <f t="shared" si="8"/>
        <v>8.6999999999999993</v>
      </c>
      <c r="G101" s="3">
        <f t="shared" si="9"/>
        <v>6.2</v>
      </c>
      <c r="H101" s="2">
        <f>IF('Indicator Data'!AT103="No data","x",ROUND(IF('Indicator Data'!AT103&gt;H$140,0,IF('Indicator Data'!AT103&lt;H$139,10,(H$140-'Indicator Data'!AT103)/(H$140-H$139)*10)),1))</f>
        <v>5.5</v>
      </c>
      <c r="I101" s="2">
        <f>IF('Indicator Data'!AS103="No data","x",ROUND(IF('Indicator Data'!AS103&gt;I$140,0,IF('Indicator Data'!AS103&lt;I$139,10,(I$140-'Indicator Data'!AS103)/(I$140-I$139)*10)),1))</f>
        <v>5.9</v>
      </c>
      <c r="J101" s="3">
        <f t="shared" si="10"/>
        <v>5.7</v>
      </c>
      <c r="K101" s="5">
        <f t="shared" si="11"/>
        <v>6</v>
      </c>
      <c r="L101" s="2">
        <f>IF('Indicator Data'!AV103="No data","x",ROUND(IF('Indicator Data'!AV103^2&gt;L$140,0,IF('Indicator Data'!AV103^2&lt;L$139,10,(L$140-'Indicator Data'!AV103^2)/(L$140-L$139)*10)),1))</f>
        <v>7</v>
      </c>
      <c r="M101" s="2">
        <f>IF(OR('Indicator Data'!AU103=0,'Indicator Data'!AU103="No data"),"x",ROUND(IF('Indicator Data'!AU103&gt;M$140,0,IF('Indicator Data'!AU103&lt;M$139,10,(M$140-'Indicator Data'!AU103)/(M$140-M$139)*10)),1))</f>
        <v>0.7</v>
      </c>
      <c r="N101" s="2">
        <f>IF('Indicator Data'!AW103="No data","x",ROUND(IF('Indicator Data'!AW103&gt;N$140,0,IF('Indicator Data'!AW103&lt;N$139,10,(N$140-'Indicator Data'!AW103)/(N$140-N$139)*10)),1))</f>
        <v>7.8</v>
      </c>
      <c r="O101" s="2">
        <f>IF('Indicator Data'!AX103="No data","x",ROUND(IF('Indicator Data'!AX103&gt;O$140,0,IF('Indicator Data'!AX103&lt;O$139,10,(O$140-'Indicator Data'!AX103)/(O$140-O$139)*10)),1))</f>
        <v>5.0999999999999996</v>
      </c>
      <c r="P101" s="3">
        <f t="shared" si="12"/>
        <v>5.2</v>
      </c>
      <c r="Q101" s="2">
        <f>IF('Indicator Data'!AY103="No data","x",ROUND(IF('Indicator Data'!AY103&gt;Q$140,0,IF('Indicator Data'!AY103&lt;Q$139,10,(Q$140-'Indicator Data'!AY103)/(Q$140-Q$139)*10)),1))</f>
        <v>3.6</v>
      </c>
      <c r="R101" s="2">
        <f>IF('Indicator Data'!AZ103="No data","x",ROUND(IF('Indicator Data'!AZ103&gt;R$140,0,IF('Indicator Data'!AZ103&lt;R$139,10,(R$140-'Indicator Data'!AZ103)/(R$140-R$139)*10)),1))</f>
        <v>0.2</v>
      </c>
      <c r="S101" s="3">
        <f t="shared" si="13"/>
        <v>1.9</v>
      </c>
      <c r="T101" s="2">
        <f>IF('Indicator Data'!X103="No data","x",ROUND(IF('Indicator Data'!X103&gt;T$140,0,IF('Indicator Data'!X103&lt;T$139,10,(T$140-'Indicator Data'!X103)/(T$140-T$139)*10)),1))</f>
        <v>9.9</v>
      </c>
      <c r="U101" s="2">
        <f>IF('Indicator Data'!Y103="No data","x",ROUND(IF('Indicator Data'!Y103&gt;U$140,0,IF('Indicator Data'!Y103&lt;U$139,10,(U$140-'Indicator Data'!Y103)/(U$140-U$139)*10)),1))</f>
        <v>0.1</v>
      </c>
      <c r="V101" s="2">
        <f>IF('Indicator Data'!Z103="No data","x",ROUND(IF('Indicator Data'!Z103&gt;V$140,0,IF('Indicator Data'!Z103&lt;V$139,10,(V$140-'Indicator Data'!Z103)/(V$140-V$139)*10)),1))</f>
        <v>2.4</v>
      </c>
      <c r="W101" s="2">
        <f>IF('Indicator Data'!AE103="No data","x",ROUND(IF('Indicator Data'!AE103&gt;W$140,0,IF('Indicator Data'!AE103&lt;W$139,10,(W$140-'Indicator Data'!AE103)/(W$140-W$139)*10)),1))</f>
        <v>9.8000000000000007</v>
      </c>
      <c r="X101" s="3">
        <f t="shared" si="14"/>
        <v>5.6</v>
      </c>
      <c r="Y101" s="5">
        <f t="shared" si="15"/>
        <v>4.2</v>
      </c>
      <c r="Z101" s="80"/>
    </row>
    <row r="102" spans="1:26" s="11" customFormat="1" x14ac:dyDescent="0.25">
      <c r="A102" s="11" t="s">
        <v>418</v>
      </c>
      <c r="B102" s="28" t="s">
        <v>16</v>
      </c>
      <c r="C102" s="28" t="s">
        <v>547</v>
      </c>
      <c r="D102" s="2">
        <f>IF('Indicator Data'!AR104="No data","x",ROUND(IF('Indicator Data'!AR104&gt;D$140,0,IF('Indicator Data'!AR104&lt;D$139,10,(D$140-'Indicator Data'!AR104)/(D$140-D$139)*10)),1))</f>
        <v>3.6</v>
      </c>
      <c r="E102" s="122">
        <f>('Indicator Data'!BE104+'Indicator Data'!BF104+'Indicator Data'!BG104)/'Indicator Data'!BD104*1000000</f>
        <v>0.13474480141977066</v>
      </c>
      <c r="F102" s="2">
        <f t="shared" si="8"/>
        <v>8.6999999999999993</v>
      </c>
      <c r="G102" s="3">
        <f t="shared" si="9"/>
        <v>6.2</v>
      </c>
      <c r="H102" s="2">
        <f>IF('Indicator Data'!AT104="No data","x",ROUND(IF('Indicator Data'!AT104&gt;H$140,0,IF('Indicator Data'!AT104&lt;H$139,10,(H$140-'Indicator Data'!AT104)/(H$140-H$139)*10)),1))</f>
        <v>5.5</v>
      </c>
      <c r="I102" s="2">
        <f>IF('Indicator Data'!AS104="No data","x",ROUND(IF('Indicator Data'!AS104&gt;I$140,0,IF('Indicator Data'!AS104&lt;I$139,10,(I$140-'Indicator Data'!AS104)/(I$140-I$139)*10)),1))</f>
        <v>5.9</v>
      </c>
      <c r="J102" s="3">
        <f t="shared" si="10"/>
        <v>5.7</v>
      </c>
      <c r="K102" s="5">
        <f t="shared" si="11"/>
        <v>6</v>
      </c>
      <c r="L102" s="2">
        <f>IF('Indicator Data'!AV104="No data","x",ROUND(IF('Indicator Data'!AV104^2&gt;L$140,0,IF('Indicator Data'!AV104^2&lt;L$139,10,(L$140-'Indicator Data'!AV104^2)/(L$140-L$139)*10)),1))</f>
        <v>9.6999999999999993</v>
      </c>
      <c r="M102" s="2">
        <f>IF(OR('Indicator Data'!AU104=0,'Indicator Data'!AU104="No data"),"x",ROUND(IF('Indicator Data'!AU104&gt;M$140,0,IF('Indicator Data'!AU104&lt;M$139,10,(M$140-'Indicator Data'!AU104)/(M$140-M$139)*10)),1))</f>
        <v>5.0999999999999996</v>
      </c>
      <c r="N102" s="2">
        <f>IF('Indicator Data'!AW104="No data","x",ROUND(IF('Indicator Data'!AW104&gt;N$140,0,IF('Indicator Data'!AW104&lt;N$139,10,(N$140-'Indicator Data'!AW104)/(N$140-N$139)*10)),1))</f>
        <v>7.8</v>
      </c>
      <c r="O102" s="2">
        <f>IF('Indicator Data'!AX104="No data","x",ROUND(IF('Indicator Data'!AX104&gt;O$140,0,IF('Indicator Data'!AX104&lt;O$139,10,(O$140-'Indicator Data'!AX104)/(O$140-O$139)*10)),1))</f>
        <v>5.0999999999999996</v>
      </c>
      <c r="P102" s="3">
        <f t="shared" si="12"/>
        <v>6.9</v>
      </c>
      <c r="Q102" s="2">
        <f>IF('Indicator Data'!AY104="No data","x",ROUND(IF('Indicator Data'!AY104&gt;Q$140,0,IF('Indicator Data'!AY104&lt;Q$139,10,(Q$140-'Indicator Data'!AY104)/(Q$140-Q$139)*10)),1))</f>
        <v>6.4</v>
      </c>
      <c r="R102" s="2">
        <f>IF('Indicator Data'!AZ104="No data","x",ROUND(IF('Indicator Data'!AZ104&gt;R$140,0,IF('Indicator Data'!AZ104&lt;R$139,10,(R$140-'Indicator Data'!AZ104)/(R$140-R$139)*10)),1))</f>
        <v>6</v>
      </c>
      <c r="S102" s="3">
        <f t="shared" si="13"/>
        <v>6.2</v>
      </c>
      <c r="T102" s="2">
        <f>IF('Indicator Data'!X104="No data","x",ROUND(IF('Indicator Data'!X104&gt;T$140,0,IF('Indicator Data'!X104&lt;T$139,10,(T$140-'Indicator Data'!X104)/(T$140-T$139)*10)),1))</f>
        <v>9.9</v>
      </c>
      <c r="U102" s="2">
        <f>IF('Indicator Data'!Y104="No data","x",ROUND(IF('Indicator Data'!Y104&gt;U$140,0,IF('Indicator Data'!Y104&lt;U$139,10,(U$140-'Indicator Data'!Y104)/(U$140-U$139)*10)),1))</f>
        <v>0.8</v>
      </c>
      <c r="V102" s="2">
        <f>IF('Indicator Data'!Z104="No data","x",ROUND(IF('Indicator Data'!Z104&gt;V$140,0,IF('Indicator Data'!Z104&lt;V$139,10,(V$140-'Indicator Data'!Z104)/(V$140-V$139)*10)),1))</f>
        <v>4.7</v>
      </c>
      <c r="W102" s="2">
        <f>IF('Indicator Data'!AE104="No data","x",ROUND(IF('Indicator Data'!AE104&gt;W$140,0,IF('Indicator Data'!AE104&lt;W$139,10,(W$140-'Indicator Data'!AE104)/(W$140-W$139)*10)),1))</f>
        <v>9.8000000000000007</v>
      </c>
      <c r="X102" s="3">
        <f t="shared" si="14"/>
        <v>6.3</v>
      </c>
      <c r="Y102" s="5">
        <f t="shared" si="15"/>
        <v>6.5</v>
      </c>
      <c r="Z102" s="80"/>
    </row>
    <row r="103" spans="1:26" s="11" customFormat="1" x14ac:dyDescent="0.25">
      <c r="A103" s="11" t="s">
        <v>420</v>
      </c>
      <c r="B103" s="28" t="s">
        <v>16</v>
      </c>
      <c r="C103" s="28" t="s">
        <v>549</v>
      </c>
      <c r="D103" s="2">
        <f>IF('Indicator Data'!AR105="No data","x",ROUND(IF('Indicator Data'!AR105&gt;D$140,0,IF('Indicator Data'!AR105&lt;D$139,10,(D$140-'Indicator Data'!AR105)/(D$140-D$139)*10)),1))</f>
        <v>3.6</v>
      </c>
      <c r="E103" s="122">
        <f>('Indicator Data'!BE105+'Indicator Data'!BF105+'Indicator Data'!BG105)/'Indicator Data'!BD105*1000000</f>
        <v>0.13474480141977066</v>
      </c>
      <c r="F103" s="2">
        <f t="shared" si="8"/>
        <v>8.6999999999999993</v>
      </c>
      <c r="G103" s="3">
        <f t="shared" si="9"/>
        <v>6.2</v>
      </c>
      <c r="H103" s="2">
        <f>IF('Indicator Data'!AT105="No data","x",ROUND(IF('Indicator Data'!AT105&gt;H$140,0,IF('Indicator Data'!AT105&lt;H$139,10,(H$140-'Indicator Data'!AT105)/(H$140-H$139)*10)),1))</f>
        <v>5.5</v>
      </c>
      <c r="I103" s="2">
        <f>IF('Indicator Data'!AS105="No data","x",ROUND(IF('Indicator Data'!AS105&gt;I$140,0,IF('Indicator Data'!AS105&lt;I$139,10,(I$140-'Indicator Data'!AS105)/(I$140-I$139)*10)),1))</f>
        <v>5.9</v>
      </c>
      <c r="J103" s="3">
        <f t="shared" si="10"/>
        <v>5.7</v>
      </c>
      <c r="K103" s="5">
        <f t="shared" si="11"/>
        <v>6</v>
      </c>
      <c r="L103" s="2">
        <f>IF('Indicator Data'!AV105="No data","x",ROUND(IF('Indicator Data'!AV105^2&gt;L$140,0,IF('Indicator Data'!AV105^2&lt;L$139,10,(L$140-'Indicator Data'!AV105^2)/(L$140-L$139)*10)),1))</f>
        <v>9.6999999999999993</v>
      </c>
      <c r="M103" s="2">
        <f>IF(OR('Indicator Data'!AU105=0,'Indicator Data'!AU105="No data"),"x",ROUND(IF('Indicator Data'!AU105&gt;M$140,0,IF('Indicator Data'!AU105&lt;M$139,10,(M$140-'Indicator Data'!AU105)/(M$140-M$139)*10)),1))</f>
        <v>6.5</v>
      </c>
      <c r="N103" s="2">
        <f>IF('Indicator Data'!AW105="No data","x",ROUND(IF('Indicator Data'!AW105&gt;N$140,0,IF('Indicator Data'!AW105&lt;N$139,10,(N$140-'Indicator Data'!AW105)/(N$140-N$139)*10)),1))</f>
        <v>7.8</v>
      </c>
      <c r="O103" s="2">
        <f>IF('Indicator Data'!AX105="No data","x",ROUND(IF('Indicator Data'!AX105&gt;O$140,0,IF('Indicator Data'!AX105&lt;O$139,10,(O$140-'Indicator Data'!AX105)/(O$140-O$139)*10)),1))</f>
        <v>5.0999999999999996</v>
      </c>
      <c r="P103" s="3">
        <f t="shared" si="12"/>
        <v>7.3</v>
      </c>
      <c r="Q103" s="2">
        <f>IF('Indicator Data'!AY105="No data","x",ROUND(IF('Indicator Data'!AY105&gt;Q$140,0,IF('Indicator Data'!AY105&lt;Q$139,10,(Q$140-'Indicator Data'!AY105)/(Q$140-Q$139)*10)),1))</f>
        <v>6.4</v>
      </c>
      <c r="R103" s="2">
        <f>IF('Indicator Data'!AZ105="No data","x",ROUND(IF('Indicator Data'!AZ105&gt;R$140,0,IF('Indicator Data'!AZ105&lt;R$139,10,(R$140-'Indicator Data'!AZ105)/(R$140-R$139)*10)),1))</f>
        <v>7.4</v>
      </c>
      <c r="S103" s="3">
        <f t="shared" si="13"/>
        <v>6.9</v>
      </c>
      <c r="T103" s="2">
        <f>IF('Indicator Data'!X105="No data","x",ROUND(IF('Indicator Data'!X105&gt;T$140,0,IF('Indicator Data'!X105&lt;T$139,10,(T$140-'Indicator Data'!X105)/(T$140-T$139)*10)),1))</f>
        <v>9.9</v>
      </c>
      <c r="U103" s="2">
        <f>IF('Indicator Data'!Y105="No data","x",ROUND(IF('Indicator Data'!Y105&gt;U$140,0,IF('Indicator Data'!Y105&lt;U$139,10,(U$140-'Indicator Data'!Y105)/(U$140-U$139)*10)),1))</f>
        <v>0.8</v>
      </c>
      <c r="V103" s="2">
        <f>IF('Indicator Data'!Z105="No data","x",ROUND(IF('Indicator Data'!Z105&gt;V$140,0,IF('Indicator Data'!Z105&lt;V$139,10,(V$140-'Indicator Data'!Z105)/(V$140-V$139)*10)),1))</f>
        <v>4.7</v>
      </c>
      <c r="W103" s="2">
        <f>IF('Indicator Data'!AE105="No data","x",ROUND(IF('Indicator Data'!AE105&gt;W$140,0,IF('Indicator Data'!AE105&lt;W$139,10,(W$140-'Indicator Data'!AE105)/(W$140-W$139)*10)),1))</f>
        <v>9.8000000000000007</v>
      </c>
      <c r="X103" s="3">
        <f t="shared" si="14"/>
        <v>6.3</v>
      </c>
      <c r="Y103" s="5">
        <f t="shared" si="15"/>
        <v>6.8</v>
      </c>
      <c r="Z103" s="80"/>
    </row>
    <row r="104" spans="1:26" s="11" customFormat="1" x14ac:dyDescent="0.25">
      <c r="A104" s="11" t="s">
        <v>421</v>
      </c>
      <c r="B104" s="28" t="s">
        <v>16</v>
      </c>
      <c r="C104" s="28" t="s">
        <v>550</v>
      </c>
      <c r="D104" s="2">
        <f>IF('Indicator Data'!AR106="No data","x",ROUND(IF('Indicator Data'!AR106&gt;D$140,0,IF('Indicator Data'!AR106&lt;D$139,10,(D$140-'Indicator Data'!AR106)/(D$140-D$139)*10)),1))</f>
        <v>3.6</v>
      </c>
      <c r="E104" s="122">
        <f>('Indicator Data'!BE106+'Indicator Data'!BF106+'Indicator Data'!BG106)/'Indicator Data'!BD106*1000000</f>
        <v>0.13474480141977066</v>
      </c>
      <c r="F104" s="2">
        <f t="shared" si="8"/>
        <v>8.6999999999999993</v>
      </c>
      <c r="G104" s="3">
        <f t="shared" si="9"/>
        <v>6.2</v>
      </c>
      <c r="H104" s="2">
        <f>IF('Indicator Data'!AT106="No data","x",ROUND(IF('Indicator Data'!AT106&gt;H$140,0,IF('Indicator Data'!AT106&lt;H$139,10,(H$140-'Indicator Data'!AT106)/(H$140-H$139)*10)),1))</f>
        <v>5.5</v>
      </c>
      <c r="I104" s="2">
        <f>IF('Indicator Data'!AS106="No data","x",ROUND(IF('Indicator Data'!AS106&gt;I$140,0,IF('Indicator Data'!AS106&lt;I$139,10,(I$140-'Indicator Data'!AS106)/(I$140-I$139)*10)),1))</f>
        <v>5.9</v>
      </c>
      <c r="J104" s="3">
        <f t="shared" si="10"/>
        <v>5.7</v>
      </c>
      <c r="K104" s="5">
        <f t="shared" si="11"/>
        <v>6</v>
      </c>
      <c r="L104" s="2">
        <f>IF('Indicator Data'!AV106="No data","x",ROUND(IF('Indicator Data'!AV106^2&gt;L$140,0,IF('Indicator Data'!AV106^2&lt;L$139,10,(L$140-'Indicator Data'!AV106^2)/(L$140-L$139)*10)),1))</f>
        <v>9.6999999999999993</v>
      </c>
      <c r="M104" s="2">
        <f>IF(OR('Indicator Data'!AU106=0,'Indicator Data'!AU106="No data"),"x",ROUND(IF('Indicator Data'!AU106&gt;M$140,0,IF('Indicator Data'!AU106&lt;M$139,10,(M$140-'Indicator Data'!AU106)/(M$140-M$139)*10)),1))</f>
        <v>8.6999999999999993</v>
      </c>
      <c r="N104" s="2">
        <f>IF('Indicator Data'!AW106="No data","x",ROUND(IF('Indicator Data'!AW106&gt;N$140,0,IF('Indicator Data'!AW106&lt;N$139,10,(N$140-'Indicator Data'!AW106)/(N$140-N$139)*10)),1))</f>
        <v>7.8</v>
      </c>
      <c r="O104" s="2">
        <f>IF('Indicator Data'!AX106="No data","x",ROUND(IF('Indicator Data'!AX106&gt;O$140,0,IF('Indicator Data'!AX106&lt;O$139,10,(O$140-'Indicator Data'!AX106)/(O$140-O$139)*10)),1))</f>
        <v>5.0999999999999996</v>
      </c>
      <c r="P104" s="3">
        <f t="shared" si="12"/>
        <v>7.8</v>
      </c>
      <c r="Q104" s="2">
        <f>IF('Indicator Data'!AY106="No data","x",ROUND(IF('Indicator Data'!AY106&gt;Q$140,0,IF('Indicator Data'!AY106&lt;Q$139,10,(Q$140-'Indicator Data'!AY106)/(Q$140-Q$139)*10)),1))</f>
        <v>6.4</v>
      </c>
      <c r="R104" s="2">
        <f>IF('Indicator Data'!AZ106="No data","x",ROUND(IF('Indicator Data'!AZ106&gt;R$140,0,IF('Indicator Data'!AZ106&lt;R$139,10,(R$140-'Indicator Data'!AZ106)/(R$140-R$139)*10)),1))</f>
        <v>3.4</v>
      </c>
      <c r="S104" s="3">
        <f t="shared" si="13"/>
        <v>4.9000000000000004</v>
      </c>
      <c r="T104" s="2">
        <f>IF('Indicator Data'!X106="No data","x",ROUND(IF('Indicator Data'!X106&gt;T$140,0,IF('Indicator Data'!X106&lt;T$139,10,(T$140-'Indicator Data'!X106)/(T$140-T$139)*10)),1))</f>
        <v>9.9</v>
      </c>
      <c r="U104" s="2">
        <f>IF('Indicator Data'!Y106="No data","x",ROUND(IF('Indicator Data'!Y106&gt;U$140,0,IF('Indicator Data'!Y106&lt;U$139,10,(U$140-'Indicator Data'!Y106)/(U$140-U$139)*10)),1))</f>
        <v>0.8</v>
      </c>
      <c r="V104" s="2">
        <f>IF('Indicator Data'!Z106="No data","x",ROUND(IF('Indicator Data'!Z106&gt;V$140,0,IF('Indicator Data'!Z106&lt;V$139,10,(V$140-'Indicator Data'!Z106)/(V$140-V$139)*10)),1))</f>
        <v>4.7</v>
      </c>
      <c r="W104" s="2">
        <f>IF('Indicator Data'!AE106="No data","x",ROUND(IF('Indicator Data'!AE106&gt;W$140,0,IF('Indicator Data'!AE106&lt;W$139,10,(W$140-'Indicator Data'!AE106)/(W$140-W$139)*10)),1))</f>
        <v>9.8000000000000007</v>
      </c>
      <c r="X104" s="3">
        <f t="shared" si="14"/>
        <v>6.3</v>
      </c>
      <c r="Y104" s="5">
        <f t="shared" si="15"/>
        <v>6.3</v>
      </c>
      <c r="Z104" s="80"/>
    </row>
    <row r="105" spans="1:26" s="11" customFormat="1" x14ac:dyDescent="0.25">
      <c r="A105" s="11" t="s">
        <v>424</v>
      </c>
      <c r="B105" s="28" t="s">
        <v>16</v>
      </c>
      <c r="C105" s="28" t="s">
        <v>553</v>
      </c>
      <c r="D105" s="2">
        <f>IF('Indicator Data'!AR107="No data","x",ROUND(IF('Indicator Data'!AR107&gt;D$140,0,IF('Indicator Data'!AR107&lt;D$139,10,(D$140-'Indicator Data'!AR107)/(D$140-D$139)*10)),1))</f>
        <v>3.6</v>
      </c>
      <c r="E105" s="122">
        <f>('Indicator Data'!BE107+'Indicator Data'!BF107+'Indicator Data'!BG107)/'Indicator Data'!BD107*1000000</f>
        <v>0.13474480141977066</v>
      </c>
      <c r="F105" s="2">
        <f t="shared" si="8"/>
        <v>8.6999999999999993</v>
      </c>
      <c r="G105" s="3">
        <f t="shared" si="9"/>
        <v>6.2</v>
      </c>
      <c r="H105" s="2">
        <f>IF('Indicator Data'!AT107="No data","x",ROUND(IF('Indicator Data'!AT107&gt;H$140,0,IF('Indicator Data'!AT107&lt;H$139,10,(H$140-'Indicator Data'!AT107)/(H$140-H$139)*10)),1))</f>
        <v>5.5</v>
      </c>
      <c r="I105" s="2">
        <f>IF('Indicator Data'!AS107="No data","x",ROUND(IF('Indicator Data'!AS107&gt;I$140,0,IF('Indicator Data'!AS107&lt;I$139,10,(I$140-'Indicator Data'!AS107)/(I$140-I$139)*10)),1))</f>
        <v>5.9</v>
      </c>
      <c r="J105" s="3">
        <f t="shared" si="10"/>
        <v>5.7</v>
      </c>
      <c r="K105" s="5">
        <f t="shared" si="11"/>
        <v>6</v>
      </c>
      <c r="L105" s="2">
        <f>IF('Indicator Data'!AV107="No data","x",ROUND(IF('Indicator Data'!AV107^2&gt;L$140,0,IF('Indicator Data'!AV107^2&lt;L$139,10,(L$140-'Indicator Data'!AV107^2)/(L$140-L$139)*10)),1))</f>
        <v>9.6999999999999993</v>
      </c>
      <c r="M105" s="2">
        <f>IF(OR('Indicator Data'!AU107=0,'Indicator Data'!AU107="No data"),"x",ROUND(IF('Indicator Data'!AU107&gt;M$140,0,IF('Indicator Data'!AU107&lt;M$139,10,(M$140-'Indicator Data'!AU107)/(M$140-M$139)*10)),1))</f>
        <v>5</v>
      </c>
      <c r="N105" s="2">
        <f>IF('Indicator Data'!AW107="No data","x",ROUND(IF('Indicator Data'!AW107&gt;N$140,0,IF('Indicator Data'!AW107&lt;N$139,10,(N$140-'Indicator Data'!AW107)/(N$140-N$139)*10)),1))</f>
        <v>7.8</v>
      </c>
      <c r="O105" s="2">
        <f>IF('Indicator Data'!AX107="No data","x",ROUND(IF('Indicator Data'!AX107&gt;O$140,0,IF('Indicator Data'!AX107&lt;O$139,10,(O$140-'Indicator Data'!AX107)/(O$140-O$139)*10)),1))</f>
        <v>5.0999999999999996</v>
      </c>
      <c r="P105" s="3">
        <f t="shared" si="12"/>
        <v>6.9</v>
      </c>
      <c r="Q105" s="2">
        <f>IF('Indicator Data'!AY107="No data","x",ROUND(IF('Indicator Data'!AY107&gt;Q$140,0,IF('Indicator Data'!AY107&lt;Q$139,10,(Q$140-'Indicator Data'!AY107)/(Q$140-Q$139)*10)),1))</f>
        <v>6.4</v>
      </c>
      <c r="R105" s="2">
        <f>IF('Indicator Data'!AZ107="No data","x",ROUND(IF('Indicator Data'!AZ107&gt;R$140,0,IF('Indicator Data'!AZ107&lt;R$139,10,(R$140-'Indicator Data'!AZ107)/(R$140-R$139)*10)),1))</f>
        <v>3.3</v>
      </c>
      <c r="S105" s="3">
        <f t="shared" si="13"/>
        <v>4.9000000000000004</v>
      </c>
      <c r="T105" s="2">
        <f>IF('Indicator Data'!X107="No data","x",ROUND(IF('Indicator Data'!X107&gt;T$140,0,IF('Indicator Data'!X107&lt;T$139,10,(T$140-'Indicator Data'!X107)/(T$140-T$139)*10)),1))</f>
        <v>9.9</v>
      </c>
      <c r="U105" s="2">
        <f>IF('Indicator Data'!Y107="No data","x",ROUND(IF('Indicator Data'!Y107&gt;U$140,0,IF('Indicator Data'!Y107&lt;U$139,10,(U$140-'Indicator Data'!Y107)/(U$140-U$139)*10)),1))</f>
        <v>0.8</v>
      </c>
      <c r="V105" s="2">
        <f>IF('Indicator Data'!Z107="No data","x",ROUND(IF('Indicator Data'!Z107&gt;V$140,0,IF('Indicator Data'!Z107&lt;V$139,10,(V$140-'Indicator Data'!Z107)/(V$140-V$139)*10)),1))</f>
        <v>4.7</v>
      </c>
      <c r="W105" s="2">
        <f>IF('Indicator Data'!AE107="No data","x",ROUND(IF('Indicator Data'!AE107&gt;W$140,0,IF('Indicator Data'!AE107&lt;W$139,10,(W$140-'Indicator Data'!AE107)/(W$140-W$139)*10)),1))</f>
        <v>9.8000000000000007</v>
      </c>
      <c r="X105" s="3">
        <f t="shared" si="14"/>
        <v>6.3</v>
      </c>
      <c r="Y105" s="5">
        <f t="shared" si="15"/>
        <v>6</v>
      </c>
      <c r="Z105" s="80"/>
    </row>
    <row r="106" spans="1:26" s="11" customFormat="1" x14ac:dyDescent="0.25">
      <c r="A106" s="11" t="s">
        <v>423</v>
      </c>
      <c r="B106" s="28" t="s">
        <v>16</v>
      </c>
      <c r="C106" s="28" t="s">
        <v>552</v>
      </c>
      <c r="D106" s="2">
        <f>IF('Indicator Data'!AR108="No data","x",ROUND(IF('Indicator Data'!AR108&gt;D$140,0,IF('Indicator Data'!AR108&lt;D$139,10,(D$140-'Indicator Data'!AR108)/(D$140-D$139)*10)),1))</f>
        <v>3.6</v>
      </c>
      <c r="E106" s="122">
        <f>('Indicator Data'!BE108+'Indicator Data'!BF108+'Indicator Data'!BG108)/'Indicator Data'!BD108*1000000</f>
        <v>0.13474480141977066</v>
      </c>
      <c r="F106" s="2">
        <f t="shared" si="8"/>
        <v>8.6999999999999993</v>
      </c>
      <c r="G106" s="3">
        <f t="shared" si="9"/>
        <v>6.2</v>
      </c>
      <c r="H106" s="2">
        <f>IF('Indicator Data'!AT108="No data","x",ROUND(IF('Indicator Data'!AT108&gt;H$140,0,IF('Indicator Data'!AT108&lt;H$139,10,(H$140-'Indicator Data'!AT108)/(H$140-H$139)*10)),1))</f>
        <v>5.5</v>
      </c>
      <c r="I106" s="2">
        <f>IF('Indicator Data'!AS108="No data","x",ROUND(IF('Indicator Data'!AS108&gt;I$140,0,IF('Indicator Data'!AS108&lt;I$139,10,(I$140-'Indicator Data'!AS108)/(I$140-I$139)*10)),1))</f>
        <v>5.9</v>
      </c>
      <c r="J106" s="3">
        <f t="shared" si="10"/>
        <v>5.7</v>
      </c>
      <c r="K106" s="5">
        <f t="shared" si="11"/>
        <v>6</v>
      </c>
      <c r="L106" s="2">
        <f>IF('Indicator Data'!AV108="No data","x",ROUND(IF('Indicator Data'!AV108^2&gt;L$140,0,IF('Indicator Data'!AV108^2&lt;L$139,10,(L$140-'Indicator Data'!AV108^2)/(L$140-L$139)*10)),1))</f>
        <v>8.6999999999999993</v>
      </c>
      <c r="M106" s="2">
        <f>IF(OR('Indicator Data'!AU108=0,'Indicator Data'!AU108="No data"),"x",ROUND(IF('Indicator Data'!AU108&gt;M$140,0,IF('Indicator Data'!AU108&lt;M$139,10,(M$140-'Indicator Data'!AU108)/(M$140-M$139)*10)),1))</f>
        <v>8.6999999999999993</v>
      </c>
      <c r="N106" s="2">
        <f>IF('Indicator Data'!AW108="No data","x",ROUND(IF('Indicator Data'!AW108&gt;N$140,0,IF('Indicator Data'!AW108&lt;N$139,10,(N$140-'Indicator Data'!AW108)/(N$140-N$139)*10)),1))</f>
        <v>7.8</v>
      </c>
      <c r="O106" s="2">
        <f>IF('Indicator Data'!AX108="No data","x",ROUND(IF('Indicator Data'!AX108&gt;O$140,0,IF('Indicator Data'!AX108&lt;O$139,10,(O$140-'Indicator Data'!AX108)/(O$140-O$139)*10)),1))</f>
        <v>5.0999999999999996</v>
      </c>
      <c r="P106" s="3">
        <f t="shared" si="12"/>
        <v>7.6</v>
      </c>
      <c r="Q106" s="2">
        <f>IF('Indicator Data'!AY108="No data","x",ROUND(IF('Indicator Data'!AY108&gt;Q$140,0,IF('Indicator Data'!AY108&lt;Q$139,10,(Q$140-'Indicator Data'!AY108)/(Q$140-Q$139)*10)),1))</f>
        <v>9.3000000000000007</v>
      </c>
      <c r="R106" s="2">
        <f>IF('Indicator Data'!AZ108="No data","x",ROUND(IF('Indicator Data'!AZ108&gt;R$140,0,IF('Indicator Data'!AZ108&lt;R$139,10,(R$140-'Indicator Data'!AZ108)/(R$140-R$139)*10)),1))</f>
        <v>7.7</v>
      </c>
      <c r="S106" s="3">
        <f t="shared" si="13"/>
        <v>8.5</v>
      </c>
      <c r="T106" s="2">
        <f>IF('Indicator Data'!X108="No data","x",ROUND(IF('Indicator Data'!X108&gt;T$140,0,IF('Indicator Data'!X108&lt;T$139,10,(T$140-'Indicator Data'!X108)/(T$140-T$139)*10)),1))</f>
        <v>9.9</v>
      </c>
      <c r="U106" s="2">
        <f>IF('Indicator Data'!Y108="No data","x",ROUND(IF('Indicator Data'!Y108&gt;U$140,0,IF('Indicator Data'!Y108&lt;U$139,10,(U$140-'Indicator Data'!Y108)/(U$140-U$139)*10)),1))</f>
        <v>1.6</v>
      </c>
      <c r="V106" s="2">
        <f>IF('Indicator Data'!Z108="No data","x",ROUND(IF('Indicator Data'!Z108&gt;V$140,0,IF('Indicator Data'!Z108&lt;V$139,10,(V$140-'Indicator Data'!Z108)/(V$140-V$139)*10)),1))</f>
        <v>8.1</v>
      </c>
      <c r="W106" s="2">
        <f>IF('Indicator Data'!AE108="No data","x",ROUND(IF('Indicator Data'!AE108&gt;W$140,0,IF('Indicator Data'!AE108&lt;W$139,10,(W$140-'Indicator Data'!AE108)/(W$140-W$139)*10)),1))</f>
        <v>9.8000000000000007</v>
      </c>
      <c r="X106" s="3">
        <f t="shared" si="14"/>
        <v>7.4</v>
      </c>
      <c r="Y106" s="5">
        <f t="shared" si="15"/>
        <v>7.8</v>
      </c>
      <c r="Z106" s="80"/>
    </row>
    <row r="107" spans="1:26" s="11" customFormat="1" x14ac:dyDescent="0.25">
      <c r="A107" s="11" t="s">
        <v>422</v>
      </c>
      <c r="B107" s="28" t="s">
        <v>16</v>
      </c>
      <c r="C107" s="28" t="s">
        <v>551</v>
      </c>
      <c r="D107" s="2">
        <f>IF('Indicator Data'!AR109="No data","x",ROUND(IF('Indicator Data'!AR109&gt;D$140,0,IF('Indicator Data'!AR109&lt;D$139,10,(D$140-'Indicator Data'!AR109)/(D$140-D$139)*10)),1))</f>
        <v>3.6</v>
      </c>
      <c r="E107" s="122">
        <f>('Indicator Data'!BE109+'Indicator Data'!BF109+'Indicator Data'!BG109)/'Indicator Data'!BD109*1000000</f>
        <v>0.13474480141977066</v>
      </c>
      <c r="F107" s="2">
        <f t="shared" si="8"/>
        <v>8.6999999999999993</v>
      </c>
      <c r="G107" s="3">
        <f t="shared" si="9"/>
        <v>6.2</v>
      </c>
      <c r="H107" s="2">
        <f>IF('Indicator Data'!AT109="No data","x",ROUND(IF('Indicator Data'!AT109&gt;H$140,0,IF('Indicator Data'!AT109&lt;H$139,10,(H$140-'Indicator Data'!AT109)/(H$140-H$139)*10)),1))</f>
        <v>5.5</v>
      </c>
      <c r="I107" s="2">
        <f>IF('Indicator Data'!AS109="No data","x",ROUND(IF('Indicator Data'!AS109&gt;I$140,0,IF('Indicator Data'!AS109&lt;I$139,10,(I$140-'Indicator Data'!AS109)/(I$140-I$139)*10)),1))</f>
        <v>5.9</v>
      </c>
      <c r="J107" s="3">
        <f t="shared" si="10"/>
        <v>5.7</v>
      </c>
      <c r="K107" s="5">
        <f t="shared" si="11"/>
        <v>6</v>
      </c>
      <c r="L107" s="2">
        <f>IF('Indicator Data'!AV109="No data","x",ROUND(IF('Indicator Data'!AV109^2&gt;L$140,0,IF('Indicator Data'!AV109^2&lt;L$139,10,(L$140-'Indicator Data'!AV109^2)/(L$140-L$139)*10)),1))</f>
        <v>8.6999999999999993</v>
      </c>
      <c r="M107" s="2">
        <f>IF(OR('Indicator Data'!AU109=0,'Indicator Data'!AU109="No data"),"x",ROUND(IF('Indicator Data'!AU109&gt;M$140,0,IF('Indicator Data'!AU109&lt;M$139,10,(M$140-'Indicator Data'!AU109)/(M$140-M$139)*10)),1))</f>
        <v>7.9</v>
      </c>
      <c r="N107" s="2">
        <f>IF('Indicator Data'!AW109="No data","x",ROUND(IF('Indicator Data'!AW109&gt;N$140,0,IF('Indicator Data'!AW109&lt;N$139,10,(N$140-'Indicator Data'!AW109)/(N$140-N$139)*10)),1))</f>
        <v>7.8</v>
      </c>
      <c r="O107" s="2">
        <f>IF('Indicator Data'!AX109="No data","x",ROUND(IF('Indicator Data'!AX109&gt;O$140,0,IF('Indicator Data'!AX109&lt;O$139,10,(O$140-'Indicator Data'!AX109)/(O$140-O$139)*10)),1))</f>
        <v>5.0999999999999996</v>
      </c>
      <c r="P107" s="3">
        <f t="shared" si="12"/>
        <v>7.4</v>
      </c>
      <c r="Q107" s="2">
        <f>IF('Indicator Data'!AY109="No data","x",ROUND(IF('Indicator Data'!AY109&gt;Q$140,0,IF('Indicator Data'!AY109&lt;Q$139,10,(Q$140-'Indicator Data'!AY109)/(Q$140-Q$139)*10)),1))</f>
        <v>9.3000000000000007</v>
      </c>
      <c r="R107" s="2">
        <f>IF('Indicator Data'!AZ109="No data","x",ROUND(IF('Indicator Data'!AZ109&gt;R$140,0,IF('Indicator Data'!AZ109&lt;R$139,10,(R$140-'Indicator Data'!AZ109)/(R$140-R$139)*10)),1))</f>
        <v>10</v>
      </c>
      <c r="S107" s="3">
        <f t="shared" si="13"/>
        <v>9.6999999999999993</v>
      </c>
      <c r="T107" s="2">
        <f>IF('Indicator Data'!X109="No data","x",ROUND(IF('Indicator Data'!X109&gt;T$140,0,IF('Indicator Data'!X109&lt;T$139,10,(T$140-'Indicator Data'!X109)/(T$140-T$139)*10)),1))</f>
        <v>9.9</v>
      </c>
      <c r="U107" s="2">
        <f>IF('Indicator Data'!Y109="No data","x",ROUND(IF('Indicator Data'!Y109&gt;U$140,0,IF('Indicator Data'!Y109&lt;U$139,10,(U$140-'Indicator Data'!Y109)/(U$140-U$139)*10)),1))</f>
        <v>1.6</v>
      </c>
      <c r="V107" s="2">
        <f>IF('Indicator Data'!Z109="No data","x",ROUND(IF('Indicator Data'!Z109&gt;V$140,0,IF('Indicator Data'!Z109&lt;V$139,10,(V$140-'Indicator Data'!Z109)/(V$140-V$139)*10)),1))</f>
        <v>8.1</v>
      </c>
      <c r="W107" s="2">
        <f>IF('Indicator Data'!AE109="No data","x",ROUND(IF('Indicator Data'!AE109&gt;W$140,0,IF('Indicator Data'!AE109&lt;W$139,10,(W$140-'Indicator Data'!AE109)/(W$140-W$139)*10)),1))</f>
        <v>9.8000000000000007</v>
      </c>
      <c r="X107" s="3">
        <f t="shared" si="14"/>
        <v>7.4</v>
      </c>
      <c r="Y107" s="5">
        <f t="shared" si="15"/>
        <v>8.1999999999999993</v>
      </c>
      <c r="Z107" s="80"/>
    </row>
    <row r="108" spans="1:26" s="11" customFormat="1" x14ac:dyDescent="0.25">
      <c r="A108" s="11" t="s">
        <v>425</v>
      </c>
      <c r="B108" s="28" t="s">
        <v>16</v>
      </c>
      <c r="C108" s="28" t="s">
        <v>554</v>
      </c>
      <c r="D108" s="2">
        <f>IF('Indicator Data'!AR110="No data","x",ROUND(IF('Indicator Data'!AR110&gt;D$140,0,IF('Indicator Data'!AR110&lt;D$139,10,(D$140-'Indicator Data'!AR110)/(D$140-D$139)*10)),1))</f>
        <v>3.6</v>
      </c>
      <c r="E108" s="122">
        <f>('Indicator Data'!BE110+'Indicator Data'!BF110+'Indicator Data'!BG110)/'Indicator Data'!BD110*1000000</f>
        <v>0.13474480141977066</v>
      </c>
      <c r="F108" s="2">
        <f t="shared" si="8"/>
        <v>8.6999999999999993</v>
      </c>
      <c r="G108" s="3">
        <f t="shared" si="9"/>
        <v>6.2</v>
      </c>
      <c r="H108" s="2">
        <f>IF('Indicator Data'!AT110="No data","x",ROUND(IF('Indicator Data'!AT110&gt;H$140,0,IF('Indicator Data'!AT110&lt;H$139,10,(H$140-'Indicator Data'!AT110)/(H$140-H$139)*10)),1))</f>
        <v>5.5</v>
      </c>
      <c r="I108" s="2">
        <f>IF('Indicator Data'!AS110="No data","x",ROUND(IF('Indicator Data'!AS110&gt;I$140,0,IF('Indicator Data'!AS110&lt;I$139,10,(I$140-'Indicator Data'!AS110)/(I$140-I$139)*10)),1))</f>
        <v>5.9</v>
      </c>
      <c r="J108" s="3">
        <f t="shared" si="10"/>
        <v>5.7</v>
      </c>
      <c r="K108" s="5">
        <f t="shared" si="11"/>
        <v>6</v>
      </c>
      <c r="L108" s="2">
        <f>IF('Indicator Data'!AV110="No data","x",ROUND(IF('Indicator Data'!AV110^2&gt;L$140,0,IF('Indicator Data'!AV110^2&lt;L$139,10,(L$140-'Indicator Data'!AV110^2)/(L$140-L$139)*10)),1))</f>
        <v>9.6</v>
      </c>
      <c r="M108" s="2">
        <f>IF(OR('Indicator Data'!AU110=0,'Indicator Data'!AU110="No data"),"x",ROUND(IF('Indicator Data'!AU110&gt;M$140,0,IF('Indicator Data'!AU110&lt;M$139,10,(M$140-'Indicator Data'!AU110)/(M$140-M$139)*10)),1))</f>
        <v>5.7</v>
      </c>
      <c r="N108" s="2">
        <f>IF('Indicator Data'!AW110="No data","x",ROUND(IF('Indicator Data'!AW110&gt;N$140,0,IF('Indicator Data'!AW110&lt;N$139,10,(N$140-'Indicator Data'!AW110)/(N$140-N$139)*10)),1))</f>
        <v>7.8</v>
      </c>
      <c r="O108" s="2">
        <f>IF('Indicator Data'!AX110="No data","x",ROUND(IF('Indicator Data'!AX110&gt;O$140,0,IF('Indicator Data'!AX110&lt;O$139,10,(O$140-'Indicator Data'!AX110)/(O$140-O$139)*10)),1))</f>
        <v>5.0999999999999996</v>
      </c>
      <c r="P108" s="3">
        <f t="shared" si="12"/>
        <v>7.1</v>
      </c>
      <c r="Q108" s="2">
        <f>IF('Indicator Data'!AY110="No data","x",ROUND(IF('Indicator Data'!AY110&gt;Q$140,0,IF('Indicator Data'!AY110&lt;Q$139,10,(Q$140-'Indicator Data'!AY110)/(Q$140-Q$139)*10)),1))</f>
        <v>4</v>
      </c>
      <c r="R108" s="2">
        <f>IF('Indicator Data'!AZ110="No data","x",ROUND(IF('Indicator Data'!AZ110&gt;R$140,0,IF('Indicator Data'!AZ110&lt;R$139,10,(R$140-'Indicator Data'!AZ110)/(R$140-R$139)*10)),1))</f>
        <v>1</v>
      </c>
      <c r="S108" s="3">
        <f t="shared" si="13"/>
        <v>2.5</v>
      </c>
      <c r="T108" s="2">
        <f>IF('Indicator Data'!X110="No data","x",ROUND(IF('Indicator Data'!X110&gt;T$140,0,IF('Indicator Data'!X110&lt;T$139,10,(T$140-'Indicator Data'!X110)/(T$140-T$139)*10)),1))</f>
        <v>9.9</v>
      </c>
      <c r="U108" s="2">
        <f>IF('Indicator Data'!Y110="No data","x",ROUND(IF('Indicator Data'!Y110&gt;U$140,0,IF('Indicator Data'!Y110&lt;U$139,10,(U$140-'Indicator Data'!Y110)/(U$140-U$139)*10)),1))</f>
        <v>1.3</v>
      </c>
      <c r="V108" s="2">
        <f>IF('Indicator Data'!Z110="No data","x",ROUND(IF('Indicator Data'!Z110&gt;V$140,0,IF('Indicator Data'!Z110&lt;V$139,10,(V$140-'Indicator Data'!Z110)/(V$140-V$139)*10)),1))</f>
        <v>6.6</v>
      </c>
      <c r="W108" s="2">
        <f>IF('Indicator Data'!AE110="No data","x",ROUND(IF('Indicator Data'!AE110&gt;W$140,0,IF('Indicator Data'!AE110&lt;W$139,10,(W$140-'Indicator Data'!AE110)/(W$140-W$139)*10)),1))</f>
        <v>9.8000000000000007</v>
      </c>
      <c r="X108" s="3">
        <f t="shared" si="14"/>
        <v>6.9</v>
      </c>
      <c r="Y108" s="5">
        <f t="shared" si="15"/>
        <v>5.5</v>
      </c>
      <c r="Z108" s="80"/>
    </row>
    <row r="109" spans="1:26" s="11" customFormat="1" x14ac:dyDescent="0.25">
      <c r="A109" s="11" t="s">
        <v>426</v>
      </c>
      <c r="B109" s="28" t="s">
        <v>16</v>
      </c>
      <c r="C109" s="28" t="s">
        <v>555</v>
      </c>
      <c r="D109" s="2">
        <f>IF('Indicator Data'!AR111="No data","x",ROUND(IF('Indicator Data'!AR111&gt;D$140,0,IF('Indicator Data'!AR111&lt;D$139,10,(D$140-'Indicator Data'!AR111)/(D$140-D$139)*10)),1))</f>
        <v>3.6</v>
      </c>
      <c r="E109" s="122">
        <f>('Indicator Data'!BE111+'Indicator Data'!BF111+'Indicator Data'!BG111)/'Indicator Data'!BD111*1000000</f>
        <v>0.13474480141977066</v>
      </c>
      <c r="F109" s="2">
        <f t="shared" si="8"/>
        <v>8.6999999999999993</v>
      </c>
      <c r="G109" s="3">
        <f t="shared" si="9"/>
        <v>6.2</v>
      </c>
      <c r="H109" s="2">
        <f>IF('Indicator Data'!AT111="No data","x",ROUND(IF('Indicator Data'!AT111&gt;H$140,0,IF('Indicator Data'!AT111&lt;H$139,10,(H$140-'Indicator Data'!AT111)/(H$140-H$139)*10)),1))</f>
        <v>5.5</v>
      </c>
      <c r="I109" s="2">
        <f>IF('Indicator Data'!AS111="No data","x",ROUND(IF('Indicator Data'!AS111&gt;I$140,0,IF('Indicator Data'!AS111&lt;I$139,10,(I$140-'Indicator Data'!AS111)/(I$140-I$139)*10)),1))</f>
        <v>5.9</v>
      </c>
      <c r="J109" s="3">
        <f t="shared" si="10"/>
        <v>5.7</v>
      </c>
      <c r="K109" s="5">
        <f t="shared" si="11"/>
        <v>6</v>
      </c>
      <c r="L109" s="2">
        <f>IF('Indicator Data'!AV111="No data","x",ROUND(IF('Indicator Data'!AV111^2&gt;L$140,0,IF('Indicator Data'!AV111^2&lt;L$139,10,(L$140-'Indicator Data'!AV111^2)/(L$140-L$139)*10)),1))</f>
        <v>9.6</v>
      </c>
      <c r="M109" s="2">
        <f>IF(OR('Indicator Data'!AU111=0,'Indicator Data'!AU111="No data"),"x",ROUND(IF('Indicator Data'!AU111&gt;M$140,0,IF('Indicator Data'!AU111&lt;M$139,10,(M$140-'Indicator Data'!AU111)/(M$140-M$139)*10)),1))</f>
        <v>6.2</v>
      </c>
      <c r="N109" s="2">
        <f>IF('Indicator Data'!AW111="No data","x",ROUND(IF('Indicator Data'!AW111&gt;N$140,0,IF('Indicator Data'!AW111&lt;N$139,10,(N$140-'Indicator Data'!AW111)/(N$140-N$139)*10)),1))</f>
        <v>7.8</v>
      </c>
      <c r="O109" s="2">
        <f>IF('Indicator Data'!AX111="No data","x",ROUND(IF('Indicator Data'!AX111&gt;O$140,0,IF('Indicator Data'!AX111&lt;O$139,10,(O$140-'Indicator Data'!AX111)/(O$140-O$139)*10)),1))</f>
        <v>5.0999999999999996</v>
      </c>
      <c r="P109" s="3">
        <f t="shared" si="12"/>
        <v>7.2</v>
      </c>
      <c r="Q109" s="2">
        <f>IF('Indicator Data'!AY111="No data","x",ROUND(IF('Indicator Data'!AY111&gt;Q$140,0,IF('Indicator Data'!AY111&lt;Q$139,10,(Q$140-'Indicator Data'!AY111)/(Q$140-Q$139)*10)),1))</f>
        <v>4</v>
      </c>
      <c r="R109" s="2">
        <f>IF('Indicator Data'!AZ111="No data","x",ROUND(IF('Indicator Data'!AZ111&gt;R$140,0,IF('Indicator Data'!AZ111&lt;R$139,10,(R$140-'Indicator Data'!AZ111)/(R$140-R$139)*10)),1))</f>
        <v>3.2</v>
      </c>
      <c r="S109" s="3">
        <f t="shared" si="13"/>
        <v>3.6</v>
      </c>
      <c r="T109" s="2">
        <f>IF('Indicator Data'!X111="No data","x",ROUND(IF('Indicator Data'!X111&gt;T$140,0,IF('Indicator Data'!X111&lt;T$139,10,(T$140-'Indicator Data'!X111)/(T$140-T$139)*10)),1))</f>
        <v>9.9</v>
      </c>
      <c r="U109" s="2">
        <f>IF('Indicator Data'!Y111="No data","x",ROUND(IF('Indicator Data'!Y111&gt;U$140,0,IF('Indicator Data'!Y111&lt;U$139,10,(U$140-'Indicator Data'!Y111)/(U$140-U$139)*10)),1))</f>
        <v>1.3</v>
      </c>
      <c r="V109" s="2">
        <f>IF('Indicator Data'!Z111="No data","x",ROUND(IF('Indicator Data'!Z111&gt;V$140,0,IF('Indicator Data'!Z111&lt;V$139,10,(V$140-'Indicator Data'!Z111)/(V$140-V$139)*10)),1))</f>
        <v>6.6</v>
      </c>
      <c r="W109" s="2">
        <f>IF('Indicator Data'!AE111="No data","x",ROUND(IF('Indicator Data'!AE111&gt;W$140,0,IF('Indicator Data'!AE111&lt;W$139,10,(W$140-'Indicator Data'!AE111)/(W$140-W$139)*10)),1))</f>
        <v>9.8000000000000007</v>
      </c>
      <c r="X109" s="3">
        <f t="shared" si="14"/>
        <v>6.9</v>
      </c>
      <c r="Y109" s="5">
        <f t="shared" si="15"/>
        <v>5.9</v>
      </c>
      <c r="Z109" s="80"/>
    </row>
    <row r="110" spans="1:26" s="11" customFormat="1" x14ac:dyDescent="0.25">
      <c r="A110" s="11" t="s">
        <v>428</v>
      </c>
      <c r="B110" s="28" t="s">
        <v>16</v>
      </c>
      <c r="C110" s="28" t="s">
        <v>557</v>
      </c>
      <c r="D110" s="2">
        <f>IF('Indicator Data'!AR112="No data","x",ROUND(IF('Indicator Data'!AR112&gt;D$140,0,IF('Indicator Data'!AR112&lt;D$139,10,(D$140-'Indicator Data'!AR112)/(D$140-D$139)*10)),1))</f>
        <v>3.6</v>
      </c>
      <c r="E110" s="122">
        <f>('Indicator Data'!BE112+'Indicator Data'!BF112+'Indicator Data'!BG112)/'Indicator Data'!BD112*1000000</f>
        <v>0.13474480141977066</v>
      </c>
      <c r="F110" s="2">
        <f t="shared" si="8"/>
        <v>8.6999999999999993</v>
      </c>
      <c r="G110" s="3">
        <f t="shared" si="9"/>
        <v>6.2</v>
      </c>
      <c r="H110" s="2">
        <f>IF('Indicator Data'!AT112="No data","x",ROUND(IF('Indicator Data'!AT112&gt;H$140,0,IF('Indicator Data'!AT112&lt;H$139,10,(H$140-'Indicator Data'!AT112)/(H$140-H$139)*10)),1))</f>
        <v>5.5</v>
      </c>
      <c r="I110" s="2">
        <f>IF('Indicator Data'!AS112="No data","x",ROUND(IF('Indicator Data'!AS112&gt;I$140,0,IF('Indicator Data'!AS112&lt;I$139,10,(I$140-'Indicator Data'!AS112)/(I$140-I$139)*10)),1))</f>
        <v>5.9</v>
      </c>
      <c r="J110" s="3">
        <f t="shared" si="10"/>
        <v>5.7</v>
      </c>
      <c r="K110" s="5">
        <f t="shared" si="11"/>
        <v>6</v>
      </c>
      <c r="L110" s="2">
        <f>IF('Indicator Data'!AV112="No data","x",ROUND(IF('Indicator Data'!AV112^2&gt;L$140,0,IF('Indicator Data'!AV112^2&lt;L$139,10,(L$140-'Indicator Data'!AV112^2)/(L$140-L$139)*10)),1))</f>
        <v>9.6</v>
      </c>
      <c r="M110" s="2">
        <f>IF(OR('Indicator Data'!AU112=0,'Indicator Data'!AU112="No data"),"x",ROUND(IF('Indicator Data'!AU112&gt;M$140,0,IF('Indicator Data'!AU112&lt;M$139,10,(M$140-'Indicator Data'!AU112)/(M$140-M$139)*10)),1))</f>
        <v>4.0999999999999996</v>
      </c>
      <c r="N110" s="2">
        <f>IF('Indicator Data'!AW112="No data","x",ROUND(IF('Indicator Data'!AW112&gt;N$140,0,IF('Indicator Data'!AW112&lt;N$139,10,(N$140-'Indicator Data'!AW112)/(N$140-N$139)*10)),1))</f>
        <v>7.8</v>
      </c>
      <c r="O110" s="2">
        <f>IF('Indicator Data'!AX112="No data","x",ROUND(IF('Indicator Data'!AX112&gt;O$140,0,IF('Indicator Data'!AX112&lt;O$139,10,(O$140-'Indicator Data'!AX112)/(O$140-O$139)*10)),1))</f>
        <v>5.0999999999999996</v>
      </c>
      <c r="P110" s="3">
        <f t="shared" si="12"/>
        <v>6.7</v>
      </c>
      <c r="Q110" s="2">
        <f>IF('Indicator Data'!AY112="No data","x",ROUND(IF('Indicator Data'!AY112&gt;Q$140,0,IF('Indicator Data'!AY112&lt;Q$139,10,(Q$140-'Indicator Data'!AY112)/(Q$140-Q$139)*10)),1))</f>
        <v>4</v>
      </c>
      <c r="R110" s="2">
        <f>IF('Indicator Data'!AZ112="No data","x",ROUND(IF('Indicator Data'!AZ112&gt;R$140,0,IF('Indicator Data'!AZ112&lt;R$139,10,(R$140-'Indicator Data'!AZ112)/(R$140-R$139)*10)),1))</f>
        <v>3</v>
      </c>
      <c r="S110" s="3">
        <f t="shared" si="13"/>
        <v>3.5</v>
      </c>
      <c r="T110" s="2">
        <f>IF('Indicator Data'!X112="No data","x",ROUND(IF('Indicator Data'!X112&gt;T$140,0,IF('Indicator Data'!X112&lt;T$139,10,(T$140-'Indicator Data'!X112)/(T$140-T$139)*10)),1))</f>
        <v>9.9</v>
      </c>
      <c r="U110" s="2">
        <f>IF('Indicator Data'!Y112="No data","x",ROUND(IF('Indicator Data'!Y112&gt;U$140,0,IF('Indicator Data'!Y112&lt;U$139,10,(U$140-'Indicator Data'!Y112)/(U$140-U$139)*10)),1))</f>
        <v>1.3</v>
      </c>
      <c r="V110" s="2">
        <f>IF('Indicator Data'!Z112="No data","x",ROUND(IF('Indicator Data'!Z112&gt;V$140,0,IF('Indicator Data'!Z112&lt;V$139,10,(V$140-'Indicator Data'!Z112)/(V$140-V$139)*10)),1))</f>
        <v>6.6</v>
      </c>
      <c r="W110" s="2">
        <f>IF('Indicator Data'!AE112="No data","x",ROUND(IF('Indicator Data'!AE112&gt;W$140,0,IF('Indicator Data'!AE112&lt;W$139,10,(W$140-'Indicator Data'!AE112)/(W$140-W$139)*10)),1))</f>
        <v>9.8000000000000007</v>
      </c>
      <c r="X110" s="3">
        <f t="shared" si="14"/>
        <v>6.9</v>
      </c>
      <c r="Y110" s="5">
        <f t="shared" si="15"/>
        <v>5.7</v>
      </c>
      <c r="Z110" s="80"/>
    </row>
    <row r="111" spans="1:26" s="11" customFormat="1" x14ac:dyDescent="0.25">
      <c r="A111" s="11" t="s">
        <v>427</v>
      </c>
      <c r="B111" s="28" t="s">
        <v>16</v>
      </c>
      <c r="C111" s="28" t="s">
        <v>556</v>
      </c>
      <c r="D111" s="2">
        <f>IF('Indicator Data'!AR113="No data","x",ROUND(IF('Indicator Data'!AR113&gt;D$140,0,IF('Indicator Data'!AR113&lt;D$139,10,(D$140-'Indicator Data'!AR113)/(D$140-D$139)*10)),1))</f>
        <v>3.6</v>
      </c>
      <c r="E111" s="122">
        <f>('Indicator Data'!BE113+'Indicator Data'!BF113+'Indicator Data'!BG113)/'Indicator Data'!BD113*1000000</f>
        <v>0.13474480141977066</v>
      </c>
      <c r="F111" s="2">
        <f t="shared" si="8"/>
        <v>8.6999999999999993</v>
      </c>
      <c r="G111" s="3">
        <f t="shared" si="9"/>
        <v>6.2</v>
      </c>
      <c r="H111" s="2">
        <f>IF('Indicator Data'!AT113="No data","x",ROUND(IF('Indicator Data'!AT113&gt;H$140,0,IF('Indicator Data'!AT113&lt;H$139,10,(H$140-'Indicator Data'!AT113)/(H$140-H$139)*10)),1))</f>
        <v>5.5</v>
      </c>
      <c r="I111" s="2">
        <f>IF('Indicator Data'!AS113="No data","x",ROUND(IF('Indicator Data'!AS113&gt;I$140,0,IF('Indicator Data'!AS113&lt;I$139,10,(I$140-'Indicator Data'!AS113)/(I$140-I$139)*10)),1))</f>
        <v>5.9</v>
      </c>
      <c r="J111" s="3">
        <f t="shared" si="10"/>
        <v>5.7</v>
      </c>
      <c r="K111" s="5">
        <f t="shared" si="11"/>
        <v>6</v>
      </c>
      <c r="L111" s="2">
        <f>IF('Indicator Data'!AV113="No data","x",ROUND(IF('Indicator Data'!AV113^2&gt;L$140,0,IF('Indicator Data'!AV113^2&lt;L$139,10,(L$140-'Indicator Data'!AV113^2)/(L$140-L$139)*10)),1))</f>
        <v>8.6999999999999993</v>
      </c>
      <c r="M111" s="2">
        <f>IF(OR('Indicator Data'!AU113=0,'Indicator Data'!AU113="No data"),"x",ROUND(IF('Indicator Data'!AU113&gt;M$140,0,IF('Indicator Data'!AU113&lt;M$139,10,(M$140-'Indicator Data'!AU113)/(M$140-M$139)*10)),1))</f>
        <v>7.7</v>
      </c>
      <c r="N111" s="2">
        <f>IF('Indicator Data'!AW113="No data","x",ROUND(IF('Indicator Data'!AW113&gt;N$140,0,IF('Indicator Data'!AW113&lt;N$139,10,(N$140-'Indicator Data'!AW113)/(N$140-N$139)*10)),1))</f>
        <v>7.8</v>
      </c>
      <c r="O111" s="2">
        <f>IF('Indicator Data'!AX113="No data","x",ROUND(IF('Indicator Data'!AX113&gt;O$140,0,IF('Indicator Data'!AX113&lt;O$139,10,(O$140-'Indicator Data'!AX113)/(O$140-O$139)*10)),1))</f>
        <v>5.0999999999999996</v>
      </c>
      <c r="P111" s="3">
        <f t="shared" si="12"/>
        <v>7.3</v>
      </c>
      <c r="Q111" s="2">
        <f>IF('Indicator Data'!AY113="No data","x",ROUND(IF('Indicator Data'!AY113&gt;Q$140,0,IF('Indicator Data'!AY113&lt;Q$139,10,(Q$140-'Indicator Data'!AY113)/(Q$140-Q$139)*10)),1))</f>
        <v>9.3000000000000007</v>
      </c>
      <c r="R111" s="2">
        <f>IF('Indicator Data'!AZ113="No data","x",ROUND(IF('Indicator Data'!AZ113&gt;R$140,0,IF('Indicator Data'!AZ113&lt;R$139,10,(R$140-'Indicator Data'!AZ113)/(R$140-R$139)*10)),1))</f>
        <v>10</v>
      </c>
      <c r="S111" s="3">
        <f t="shared" si="13"/>
        <v>9.6999999999999993</v>
      </c>
      <c r="T111" s="2">
        <f>IF('Indicator Data'!X113="No data","x",ROUND(IF('Indicator Data'!X113&gt;T$140,0,IF('Indicator Data'!X113&lt;T$139,10,(T$140-'Indicator Data'!X113)/(T$140-T$139)*10)),1))</f>
        <v>9.9</v>
      </c>
      <c r="U111" s="2">
        <f>IF('Indicator Data'!Y113="No data","x",ROUND(IF('Indicator Data'!Y113&gt;U$140,0,IF('Indicator Data'!Y113&lt;U$139,10,(U$140-'Indicator Data'!Y113)/(U$140-U$139)*10)),1))</f>
        <v>1.6</v>
      </c>
      <c r="V111" s="2">
        <f>IF('Indicator Data'!Z113="No data","x",ROUND(IF('Indicator Data'!Z113&gt;V$140,0,IF('Indicator Data'!Z113&lt;V$139,10,(V$140-'Indicator Data'!Z113)/(V$140-V$139)*10)),1))</f>
        <v>8.1</v>
      </c>
      <c r="W111" s="2">
        <f>IF('Indicator Data'!AE113="No data","x",ROUND(IF('Indicator Data'!AE113&gt;W$140,0,IF('Indicator Data'!AE113&lt;W$139,10,(W$140-'Indicator Data'!AE113)/(W$140-W$139)*10)),1))</f>
        <v>9.8000000000000007</v>
      </c>
      <c r="X111" s="3">
        <f t="shared" si="14"/>
        <v>7.4</v>
      </c>
      <c r="Y111" s="5">
        <f t="shared" si="15"/>
        <v>8.1</v>
      </c>
      <c r="Z111" s="80"/>
    </row>
    <row r="112" spans="1:26" s="11" customFormat="1" x14ac:dyDescent="0.25">
      <c r="A112" s="11" t="s">
        <v>429</v>
      </c>
      <c r="B112" s="28" t="s">
        <v>16</v>
      </c>
      <c r="C112" s="28" t="s">
        <v>558</v>
      </c>
      <c r="D112" s="2">
        <f>IF('Indicator Data'!AR114="No data","x",ROUND(IF('Indicator Data'!AR114&gt;D$140,0,IF('Indicator Data'!AR114&lt;D$139,10,(D$140-'Indicator Data'!AR114)/(D$140-D$139)*10)),1))</f>
        <v>3.6</v>
      </c>
      <c r="E112" s="122">
        <f>('Indicator Data'!BE114+'Indicator Data'!BF114+'Indicator Data'!BG114)/'Indicator Data'!BD114*1000000</f>
        <v>0.13474480141977066</v>
      </c>
      <c r="F112" s="2">
        <f t="shared" si="8"/>
        <v>8.6999999999999993</v>
      </c>
      <c r="G112" s="3">
        <f t="shared" si="9"/>
        <v>6.2</v>
      </c>
      <c r="H112" s="2">
        <f>IF('Indicator Data'!AT114="No data","x",ROUND(IF('Indicator Data'!AT114&gt;H$140,0,IF('Indicator Data'!AT114&lt;H$139,10,(H$140-'Indicator Data'!AT114)/(H$140-H$139)*10)),1))</f>
        <v>5.5</v>
      </c>
      <c r="I112" s="2">
        <f>IF('Indicator Data'!AS114="No data","x",ROUND(IF('Indicator Data'!AS114&gt;I$140,0,IF('Indicator Data'!AS114&lt;I$139,10,(I$140-'Indicator Data'!AS114)/(I$140-I$139)*10)),1))</f>
        <v>5.9</v>
      </c>
      <c r="J112" s="3">
        <f t="shared" si="10"/>
        <v>5.7</v>
      </c>
      <c r="K112" s="5">
        <f t="shared" si="11"/>
        <v>6</v>
      </c>
      <c r="L112" s="2">
        <f>IF('Indicator Data'!AV114="No data","x",ROUND(IF('Indicator Data'!AV114^2&gt;L$140,0,IF('Indicator Data'!AV114^2&lt;L$139,10,(L$140-'Indicator Data'!AV114^2)/(L$140-L$139)*10)),1))</f>
        <v>8.6999999999999993</v>
      </c>
      <c r="M112" s="2">
        <f>IF(OR('Indicator Data'!AU114=0,'Indicator Data'!AU114="No data"),"x",ROUND(IF('Indicator Data'!AU114&gt;M$140,0,IF('Indicator Data'!AU114&lt;M$139,10,(M$140-'Indicator Data'!AU114)/(M$140-M$139)*10)),1))</f>
        <v>7.5</v>
      </c>
      <c r="N112" s="2">
        <f>IF('Indicator Data'!AW114="No data","x",ROUND(IF('Indicator Data'!AW114&gt;N$140,0,IF('Indicator Data'!AW114&lt;N$139,10,(N$140-'Indicator Data'!AW114)/(N$140-N$139)*10)),1))</f>
        <v>7.8</v>
      </c>
      <c r="O112" s="2">
        <f>IF('Indicator Data'!AX114="No data","x",ROUND(IF('Indicator Data'!AX114&gt;O$140,0,IF('Indicator Data'!AX114&lt;O$139,10,(O$140-'Indicator Data'!AX114)/(O$140-O$139)*10)),1))</f>
        <v>5.0999999999999996</v>
      </c>
      <c r="P112" s="3">
        <f t="shared" si="12"/>
        <v>7.3</v>
      </c>
      <c r="Q112" s="2">
        <f>IF('Indicator Data'!AY114="No data","x",ROUND(IF('Indicator Data'!AY114&gt;Q$140,0,IF('Indicator Data'!AY114&lt;Q$139,10,(Q$140-'Indicator Data'!AY114)/(Q$140-Q$139)*10)),1))</f>
        <v>9.3000000000000007</v>
      </c>
      <c r="R112" s="2">
        <f>IF('Indicator Data'!AZ114="No data","x",ROUND(IF('Indicator Data'!AZ114&gt;R$140,0,IF('Indicator Data'!AZ114&lt;R$139,10,(R$140-'Indicator Data'!AZ114)/(R$140-R$139)*10)),1))</f>
        <v>9.6999999999999993</v>
      </c>
      <c r="S112" s="3">
        <f t="shared" si="13"/>
        <v>9.5</v>
      </c>
      <c r="T112" s="2">
        <f>IF('Indicator Data'!X114="No data","x",ROUND(IF('Indicator Data'!X114&gt;T$140,0,IF('Indicator Data'!X114&lt;T$139,10,(T$140-'Indicator Data'!X114)/(T$140-T$139)*10)),1))</f>
        <v>9.9</v>
      </c>
      <c r="U112" s="2">
        <f>IF('Indicator Data'!Y114="No data","x",ROUND(IF('Indicator Data'!Y114&gt;U$140,0,IF('Indicator Data'!Y114&lt;U$139,10,(U$140-'Indicator Data'!Y114)/(U$140-U$139)*10)),1))</f>
        <v>1.6</v>
      </c>
      <c r="V112" s="2">
        <f>IF('Indicator Data'!Z114="No data","x",ROUND(IF('Indicator Data'!Z114&gt;V$140,0,IF('Indicator Data'!Z114&lt;V$139,10,(V$140-'Indicator Data'!Z114)/(V$140-V$139)*10)),1))</f>
        <v>8.1</v>
      </c>
      <c r="W112" s="2">
        <f>IF('Indicator Data'!AE114="No data","x",ROUND(IF('Indicator Data'!AE114&gt;W$140,0,IF('Indicator Data'!AE114&lt;W$139,10,(W$140-'Indicator Data'!AE114)/(W$140-W$139)*10)),1))</f>
        <v>9.8000000000000007</v>
      </c>
      <c r="X112" s="3">
        <f t="shared" si="14"/>
        <v>7.4</v>
      </c>
      <c r="Y112" s="5">
        <f t="shared" si="15"/>
        <v>8.1</v>
      </c>
      <c r="Z112" s="80"/>
    </row>
    <row r="113" spans="1:26" s="11" customFormat="1" x14ac:dyDescent="0.25">
      <c r="A113" s="11" t="s">
        <v>430</v>
      </c>
      <c r="B113" s="28" t="s">
        <v>16</v>
      </c>
      <c r="C113" s="28" t="s">
        <v>559</v>
      </c>
      <c r="D113" s="2">
        <f>IF('Indicator Data'!AR115="No data","x",ROUND(IF('Indicator Data'!AR115&gt;D$140,0,IF('Indicator Data'!AR115&lt;D$139,10,(D$140-'Indicator Data'!AR115)/(D$140-D$139)*10)),1))</f>
        <v>3.6</v>
      </c>
      <c r="E113" s="122">
        <f>('Indicator Data'!BE115+'Indicator Data'!BF115+'Indicator Data'!BG115)/'Indicator Data'!BD115*1000000</f>
        <v>0.13474480141977066</v>
      </c>
      <c r="F113" s="2">
        <f t="shared" si="8"/>
        <v>8.6999999999999993</v>
      </c>
      <c r="G113" s="3">
        <f t="shared" si="9"/>
        <v>6.2</v>
      </c>
      <c r="H113" s="2">
        <f>IF('Indicator Data'!AT115="No data","x",ROUND(IF('Indicator Data'!AT115&gt;H$140,0,IF('Indicator Data'!AT115&lt;H$139,10,(H$140-'Indicator Data'!AT115)/(H$140-H$139)*10)),1))</f>
        <v>5.5</v>
      </c>
      <c r="I113" s="2">
        <f>IF('Indicator Data'!AS115="No data","x",ROUND(IF('Indicator Data'!AS115&gt;I$140,0,IF('Indicator Data'!AS115&lt;I$139,10,(I$140-'Indicator Data'!AS115)/(I$140-I$139)*10)),1))</f>
        <v>5.9</v>
      </c>
      <c r="J113" s="3">
        <f t="shared" si="10"/>
        <v>5.7</v>
      </c>
      <c r="K113" s="5">
        <f t="shared" si="11"/>
        <v>6</v>
      </c>
      <c r="L113" s="2">
        <f>IF('Indicator Data'!AV115="No data","x",ROUND(IF('Indicator Data'!AV115^2&gt;L$140,0,IF('Indicator Data'!AV115^2&lt;L$139,10,(L$140-'Indicator Data'!AV115^2)/(L$140-L$139)*10)),1))</f>
        <v>7</v>
      </c>
      <c r="M113" s="2">
        <f>IF(OR('Indicator Data'!AU115=0,'Indicator Data'!AU115="No data"),"x",ROUND(IF('Indicator Data'!AU115&gt;M$140,0,IF('Indicator Data'!AU115&lt;M$139,10,(M$140-'Indicator Data'!AU115)/(M$140-M$139)*10)),1))</f>
        <v>3.4</v>
      </c>
      <c r="N113" s="2">
        <f>IF('Indicator Data'!AW115="No data","x",ROUND(IF('Indicator Data'!AW115&gt;N$140,0,IF('Indicator Data'!AW115&lt;N$139,10,(N$140-'Indicator Data'!AW115)/(N$140-N$139)*10)),1))</f>
        <v>7.8</v>
      </c>
      <c r="O113" s="2">
        <f>IF('Indicator Data'!AX115="No data","x",ROUND(IF('Indicator Data'!AX115&gt;O$140,0,IF('Indicator Data'!AX115&lt;O$139,10,(O$140-'Indicator Data'!AX115)/(O$140-O$139)*10)),1))</f>
        <v>5.0999999999999996</v>
      </c>
      <c r="P113" s="3">
        <f t="shared" si="12"/>
        <v>5.8</v>
      </c>
      <c r="Q113" s="2">
        <f>IF('Indicator Data'!AY115="No data","x",ROUND(IF('Indicator Data'!AY115&gt;Q$140,0,IF('Indicator Data'!AY115&lt;Q$139,10,(Q$140-'Indicator Data'!AY115)/(Q$140-Q$139)*10)),1))</f>
        <v>3.6</v>
      </c>
      <c r="R113" s="2">
        <f>IF('Indicator Data'!AZ115="No data","x",ROUND(IF('Indicator Data'!AZ115&gt;R$140,0,IF('Indicator Data'!AZ115&lt;R$139,10,(R$140-'Indicator Data'!AZ115)/(R$140-R$139)*10)),1))</f>
        <v>2.4</v>
      </c>
      <c r="S113" s="3">
        <f t="shared" si="13"/>
        <v>3</v>
      </c>
      <c r="T113" s="2">
        <f>IF('Indicator Data'!X115="No data","x",ROUND(IF('Indicator Data'!X115&gt;T$140,0,IF('Indicator Data'!X115&lt;T$139,10,(T$140-'Indicator Data'!X115)/(T$140-T$139)*10)),1))</f>
        <v>9.9</v>
      </c>
      <c r="U113" s="2">
        <f>IF('Indicator Data'!Y115="No data","x",ROUND(IF('Indicator Data'!Y115&gt;U$140,0,IF('Indicator Data'!Y115&lt;U$139,10,(U$140-'Indicator Data'!Y115)/(U$140-U$139)*10)),1))</f>
        <v>0.1</v>
      </c>
      <c r="V113" s="2">
        <f>IF('Indicator Data'!Z115="No data","x",ROUND(IF('Indicator Data'!Z115&gt;V$140,0,IF('Indicator Data'!Z115&lt;V$139,10,(V$140-'Indicator Data'!Z115)/(V$140-V$139)*10)),1))</f>
        <v>2.4</v>
      </c>
      <c r="W113" s="2">
        <f>IF('Indicator Data'!AE115="No data","x",ROUND(IF('Indicator Data'!AE115&gt;W$140,0,IF('Indicator Data'!AE115&lt;W$139,10,(W$140-'Indicator Data'!AE115)/(W$140-W$139)*10)),1))</f>
        <v>9.8000000000000007</v>
      </c>
      <c r="X113" s="3">
        <f t="shared" si="14"/>
        <v>5.6</v>
      </c>
      <c r="Y113" s="5">
        <f t="shared" si="15"/>
        <v>4.8</v>
      </c>
      <c r="Z113" s="80"/>
    </row>
    <row r="114" spans="1:26" s="11" customFormat="1" x14ac:dyDescent="0.25">
      <c r="A114" s="11" t="s">
        <v>431</v>
      </c>
      <c r="B114" s="28" t="s">
        <v>16</v>
      </c>
      <c r="C114" s="28" t="s">
        <v>560</v>
      </c>
      <c r="D114" s="2">
        <f>IF('Indicator Data'!AR116="No data","x",ROUND(IF('Indicator Data'!AR116&gt;D$140,0,IF('Indicator Data'!AR116&lt;D$139,10,(D$140-'Indicator Data'!AR116)/(D$140-D$139)*10)),1))</f>
        <v>3.6</v>
      </c>
      <c r="E114" s="122">
        <f>('Indicator Data'!BE116+'Indicator Data'!BF116+'Indicator Data'!BG116)/'Indicator Data'!BD116*1000000</f>
        <v>0.13474480141977066</v>
      </c>
      <c r="F114" s="2">
        <f t="shared" si="8"/>
        <v>8.6999999999999993</v>
      </c>
      <c r="G114" s="3">
        <f t="shared" si="9"/>
        <v>6.2</v>
      </c>
      <c r="H114" s="2">
        <f>IF('Indicator Data'!AT116="No data","x",ROUND(IF('Indicator Data'!AT116&gt;H$140,0,IF('Indicator Data'!AT116&lt;H$139,10,(H$140-'Indicator Data'!AT116)/(H$140-H$139)*10)),1))</f>
        <v>5.5</v>
      </c>
      <c r="I114" s="2">
        <f>IF('Indicator Data'!AS116="No data","x",ROUND(IF('Indicator Data'!AS116&gt;I$140,0,IF('Indicator Data'!AS116&lt;I$139,10,(I$140-'Indicator Data'!AS116)/(I$140-I$139)*10)),1))</f>
        <v>5.9</v>
      </c>
      <c r="J114" s="3">
        <f t="shared" si="10"/>
        <v>5.7</v>
      </c>
      <c r="K114" s="5">
        <f t="shared" si="11"/>
        <v>6</v>
      </c>
      <c r="L114" s="2">
        <f>IF('Indicator Data'!AV116="No data","x",ROUND(IF('Indicator Data'!AV116^2&gt;L$140,0,IF('Indicator Data'!AV116^2&lt;L$139,10,(L$140-'Indicator Data'!AV116^2)/(L$140-L$139)*10)),1))</f>
        <v>8.6999999999999993</v>
      </c>
      <c r="M114" s="2">
        <f>IF(OR('Indicator Data'!AU116=0,'Indicator Data'!AU116="No data"),"x",ROUND(IF('Indicator Data'!AU116&gt;M$140,0,IF('Indicator Data'!AU116&lt;M$139,10,(M$140-'Indicator Data'!AU116)/(M$140-M$139)*10)),1))</f>
        <v>3.9</v>
      </c>
      <c r="N114" s="2">
        <f>IF('Indicator Data'!AW116="No data","x",ROUND(IF('Indicator Data'!AW116&gt;N$140,0,IF('Indicator Data'!AW116&lt;N$139,10,(N$140-'Indicator Data'!AW116)/(N$140-N$139)*10)),1))</f>
        <v>7.8</v>
      </c>
      <c r="O114" s="2">
        <f>IF('Indicator Data'!AX116="No data","x",ROUND(IF('Indicator Data'!AX116&gt;O$140,0,IF('Indicator Data'!AX116&lt;O$139,10,(O$140-'Indicator Data'!AX116)/(O$140-O$139)*10)),1))</f>
        <v>5.0999999999999996</v>
      </c>
      <c r="P114" s="3">
        <f t="shared" si="12"/>
        <v>6.4</v>
      </c>
      <c r="Q114" s="2">
        <f>IF('Indicator Data'!AY116="No data","x",ROUND(IF('Indicator Data'!AY116&gt;Q$140,0,IF('Indicator Data'!AY116&lt;Q$139,10,(Q$140-'Indicator Data'!AY116)/(Q$140-Q$139)*10)),1))</f>
        <v>9.3000000000000007</v>
      </c>
      <c r="R114" s="2">
        <f>IF('Indicator Data'!AZ116="No data","x",ROUND(IF('Indicator Data'!AZ116&gt;R$140,0,IF('Indicator Data'!AZ116&lt;R$139,10,(R$140-'Indicator Data'!AZ116)/(R$140-R$139)*10)),1))</f>
        <v>10</v>
      </c>
      <c r="S114" s="3">
        <f t="shared" si="13"/>
        <v>9.6999999999999993</v>
      </c>
      <c r="T114" s="2">
        <f>IF('Indicator Data'!X116="No data","x",ROUND(IF('Indicator Data'!X116&gt;T$140,0,IF('Indicator Data'!X116&lt;T$139,10,(T$140-'Indicator Data'!X116)/(T$140-T$139)*10)),1))</f>
        <v>9.9</v>
      </c>
      <c r="U114" s="2">
        <f>IF('Indicator Data'!Y116="No data","x",ROUND(IF('Indicator Data'!Y116&gt;U$140,0,IF('Indicator Data'!Y116&lt;U$139,10,(U$140-'Indicator Data'!Y116)/(U$140-U$139)*10)),1))</f>
        <v>1.6</v>
      </c>
      <c r="V114" s="2">
        <f>IF('Indicator Data'!Z116="No data","x",ROUND(IF('Indicator Data'!Z116&gt;V$140,0,IF('Indicator Data'!Z116&lt;V$139,10,(V$140-'Indicator Data'!Z116)/(V$140-V$139)*10)),1))</f>
        <v>8.1</v>
      </c>
      <c r="W114" s="2">
        <f>IF('Indicator Data'!AE116="No data","x",ROUND(IF('Indicator Data'!AE116&gt;W$140,0,IF('Indicator Data'!AE116&lt;W$139,10,(W$140-'Indicator Data'!AE116)/(W$140-W$139)*10)),1))</f>
        <v>9.8000000000000007</v>
      </c>
      <c r="X114" s="3">
        <f t="shared" si="14"/>
        <v>7.4</v>
      </c>
      <c r="Y114" s="5">
        <f t="shared" si="15"/>
        <v>7.8</v>
      </c>
      <c r="Z114" s="80"/>
    </row>
    <row r="115" spans="1:26" s="11" customFormat="1" x14ac:dyDescent="0.25">
      <c r="A115" s="11" t="s">
        <v>433</v>
      </c>
      <c r="B115" s="28" t="s">
        <v>4</v>
      </c>
      <c r="C115" s="28" t="s">
        <v>562</v>
      </c>
      <c r="D115" s="2" t="str">
        <f>IF('Indicator Data'!AR117="No data","x",ROUND(IF('Indicator Data'!AR117&gt;D$140,0,IF('Indicator Data'!AR117&lt;D$139,10,(D$140-'Indicator Data'!AR117)/(D$140-D$139)*10)),1))</f>
        <v>x</v>
      </c>
      <c r="E115" s="122">
        <f>('Indicator Data'!BE117+'Indicator Data'!BF117+'Indicator Data'!BG117)/'Indicator Data'!BD117*1000000</f>
        <v>8.3966665254565462E-2</v>
      </c>
      <c r="F115" s="2">
        <f t="shared" si="8"/>
        <v>9.1999999999999993</v>
      </c>
      <c r="G115" s="3">
        <f t="shared" si="9"/>
        <v>9.1999999999999993</v>
      </c>
      <c r="H115" s="2">
        <f>IF('Indicator Data'!AT117="No data","x",ROUND(IF('Indicator Data'!AT117&gt;H$140,0,IF('Indicator Data'!AT117&lt;H$139,10,(H$140-'Indicator Data'!AT117)/(H$140-H$139)*10)),1))</f>
        <v>8</v>
      </c>
      <c r="I115" s="2">
        <f>IF('Indicator Data'!AS117="No data","x",ROUND(IF('Indicator Data'!AS117&gt;I$140,0,IF('Indicator Data'!AS117&lt;I$139,10,(I$140-'Indicator Data'!AS117)/(I$140-I$139)*10)),1))</f>
        <v>7.9</v>
      </c>
      <c r="J115" s="3">
        <f t="shared" si="10"/>
        <v>8</v>
      </c>
      <c r="K115" s="5">
        <f t="shared" si="11"/>
        <v>8.6</v>
      </c>
      <c r="L115" s="2">
        <f>IF('Indicator Data'!AV117="No data","x",ROUND(IF('Indicator Data'!AV117^2&gt;L$140,0,IF('Indicator Data'!AV117^2&lt;L$139,10,(L$140-'Indicator Data'!AV117^2)/(L$140-L$139)*10)),1))</f>
        <v>10</v>
      </c>
      <c r="M115" s="2">
        <f>IF(OR('Indicator Data'!AU117=0,'Indicator Data'!AU117="No data"),"x",ROUND(IF('Indicator Data'!AU117&gt;M$140,0,IF('Indicator Data'!AU117&lt;M$139,10,(M$140-'Indicator Data'!AU117)/(M$140-M$139)*10)),1))</f>
        <v>7.7</v>
      </c>
      <c r="N115" s="2">
        <f>IF('Indicator Data'!AW117="No data","x",ROUND(IF('Indicator Data'!AW117&gt;N$140,0,IF('Indicator Data'!AW117&lt;N$139,10,(N$140-'Indicator Data'!AW117)/(N$140-N$139)*10)),1))</f>
        <v>9.6999999999999993</v>
      </c>
      <c r="O115" s="2">
        <f>IF('Indicator Data'!AX117="No data","x",ROUND(IF('Indicator Data'!AX117&gt;O$140,0,IF('Indicator Data'!AX117&lt;O$139,10,(O$140-'Indicator Data'!AX117)/(O$140-O$139)*10)),1))</f>
        <v>8.1999999999999993</v>
      </c>
      <c r="P115" s="3">
        <f t="shared" si="12"/>
        <v>8.9</v>
      </c>
      <c r="Q115" s="2">
        <f>IF('Indicator Data'!AY117="No data","x",ROUND(IF('Indicator Data'!AY117&gt;Q$140,0,IF('Indicator Data'!AY117&lt;Q$139,10,(Q$140-'Indicator Data'!AY117)/(Q$140-Q$139)*10)),1))</f>
        <v>10</v>
      </c>
      <c r="R115" s="2">
        <f>IF('Indicator Data'!AZ117="No data","x",ROUND(IF('Indicator Data'!AZ117&gt;R$140,0,IF('Indicator Data'!AZ117&lt;R$139,10,(R$140-'Indicator Data'!AZ117)/(R$140-R$139)*10)),1))</f>
        <v>2.5</v>
      </c>
      <c r="S115" s="3">
        <f t="shared" si="13"/>
        <v>6.3</v>
      </c>
      <c r="T115" s="2">
        <f>IF('Indicator Data'!X117="No data","x",ROUND(IF('Indicator Data'!X117&gt;T$140,0,IF('Indicator Data'!X117&lt;T$139,10,(T$140-'Indicator Data'!X117)/(T$140-T$139)*10)),1))</f>
        <v>9.9</v>
      </c>
      <c r="U115" s="2">
        <f>IF('Indicator Data'!Y117="No data","x",ROUND(IF('Indicator Data'!Y117&gt;U$140,0,IF('Indicator Data'!Y117&lt;U$139,10,(U$140-'Indicator Data'!Y117)/(U$140-U$139)*10)),1))</f>
        <v>7.4</v>
      </c>
      <c r="V115" s="2">
        <f>IF('Indicator Data'!Z117="No data","x",ROUND(IF('Indicator Data'!Z117&gt;V$140,0,IF('Indicator Data'!Z117&lt;V$139,10,(V$140-'Indicator Data'!Z117)/(V$140-V$139)*10)),1))</f>
        <v>10</v>
      </c>
      <c r="W115" s="2">
        <f>IF('Indicator Data'!AE117="No data","x",ROUND(IF('Indicator Data'!AE117&gt;W$140,0,IF('Indicator Data'!AE117&lt;W$139,10,(W$140-'Indicator Data'!AE117)/(W$140-W$139)*10)),1))</f>
        <v>9.9</v>
      </c>
      <c r="X115" s="3">
        <f t="shared" si="14"/>
        <v>9.3000000000000007</v>
      </c>
      <c r="Y115" s="5">
        <f t="shared" si="15"/>
        <v>8.1999999999999993</v>
      </c>
      <c r="Z115" s="80"/>
    </row>
    <row r="116" spans="1:26" s="11" customFormat="1" x14ac:dyDescent="0.25">
      <c r="A116" s="11" t="s">
        <v>432</v>
      </c>
      <c r="B116" s="28" t="s">
        <v>4</v>
      </c>
      <c r="C116" s="28" t="s">
        <v>561</v>
      </c>
      <c r="D116" s="2" t="str">
        <f>IF('Indicator Data'!AR118="No data","x",ROUND(IF('Indicator Data'!AR118&gt;D$140,0,IF('Indicator Data'!AR118&lt;D$139,10,(D$140-'Indicator Data'!AR118)/(D$140-D$139)*10)),1))</f>
        <v>x</v>
      </c>
      <c r="E116" s="122">
        <f>('Indicator Data'!BE118+'Indicator Data'!BF118+'Indicator Data'!BG118)/'Indicator Data'!BD118*1000000</f>
        <v>8.3966665254565462E-2</v>
      </c>
      <c r="F116" s="2">
        <f t="shared" si="8"/>
        <v>9.1999999999999993</v>
      </c>
      <c r="G116" s="3">
        <f t="shared" si="9"/>
        <v>9.1999999999999993</v>
      </c>
      <c r="H116" s="2">
        <f>IF('Indicator Data'!AT118="No data","x",ROUND(IF('Indicator Data'!AT118&gt;H$140,0,IF('Indicator Data'!AT118&lt;H$139,10,(H$140-'Indicator Data'!AT118)/(H$140-H$139)*10)),1))</f>
        <v>8</v>
      </c>
      <c r="I116" s="2">
        <f>IF('Indicator Data'!AS118="No data","x",ROUND(IF('Indicator Data'!AS118&gt;I$140,0,IF('Indicator Data'!AS118&lt;I$139,10,(I$140-'Indicator Data'!AS118)/(I$140-I$139)*10)),1))</f>
        <v>7.9</v>
      </c>
      <c r="J116" s="3">
        <f t="shared" si="10"/>
        <v>8</v>
      </c>
      <c r="K116" s="5">
        <f t="shared" si="11"/>
        <v>8.6</v>
      </c>
      <c r="L116" s="2">
        <f>IF('Indicator Data'!AV118="No data","x",ROUND(IF('Indicator Data'!AV118^2&gt;L$140,0,IF('Indicator Data'!AV118^2&lt;L$139,10,(L$140-'Indicator Data'!AV118^2)/(L$140-L$139)*10)),1))</f>
        <v>10</v>
      </c>
      <c r="M116" s="2">
        <f>IF(OR('Indicator Data'!AU118=0,'Indicator Data'!AU118="No data"),"x",ROUND(IF('Indicator Data'!AU118&gt;M$140,0,IF('Indicator Data'!AU118&lt;M$139,10,(M$140-'Indicator Data'!AU118)/(M$140-M$139)*10)),1))</f>
        <v>7.7</v>
      </c>
      <c r="N116" s="2">
        <f>IF('Indicator Data'!AW118="No data","x",ROUND(IF('Indicator Data'!AW118&gt;N$140,0,IF('Indicator Data'!AW118&lt;N$139,10,(N$140-'Indicator Data'!AW118)/(N$140-N$139)*10)),1))</f>
        <v>9.6999999999999993</v>
      </c>
      <c r="O116" s="2">
        <f>IF('Indicator Data'!AX118="No data","x",ROUND(IF('Indicator Data'!AX118&gt;O$140,0,IF('Indicator Data'!AX118&lt;O$139,10,(O$140-'Indicator Data'!AX118)/(O$140-O$139)*10)),1))</f>
        <v>8.1999999999999993</v>
      </c>
      <c r="P116" s="3">
        <f t="shared" si="12"/>
        <v>8.9</v>
      </c>
      <c r="Q116" s="2">
        <f>IF('Indicator Data'!AY118="No data","x",ROUND(IF('Indicator Data'!AY118&gt;Q$140,0,IF('Indicator Data'!AY118&lt;Q$139,10,(Q$140-'Indicator Data'!AY118)/(Q$140-Q$139)*10)),1))</f>
        <v>10</v>
      </c>
      <c r="R116" s="2">
        <f>IF('Indicator Data'!AZ118="No data","x",ROUND(IF('Indicator Data'!AZ118&gt;R$140,0,IF('Indicator Data'!AZ118&lt;R$139,10,(R$140-'Indicator Data'!AZ118)/(R$140-R$139)*10)),1))</f>
        <v>7.8</v>
      </c>
      <c r="S116" s="3">
        <f t="shared" si="13"/>
        <v>8.9</v>
      </c>
      <c r="T116" s="2">
        <f>IF('Indicator Data'!X118="No data","x",ROUND(IF('Indicator Data'!X118&gt;T$140,0,IF('Indicator Data'!X118&lt;T$139,10,(T$140-'Indicator Data'!X118)/(T$140-T$139)*10)),1))</f>
        <v>9.9</v>
      </c>
      <c r="U116" s="2">
        <f>IF('Indicator Data'!Y118="No data","x",ROUND(IF('Indicator Data'!Y118&gt;U$140,0,IF('Indicator Data'!Y118&lt;U$139,10,(U$140-'Indicator Data'!Y118)/(U$140-U$139)*10)),1))</f>
        <v>9.6</v>
      </c>
      <c r="V116" s="2">
        <f>IF('Indicator Data'!Z118="No data","x",ROUND(IF('Indicator Data'!Z118&gt;V$140,0,IF('Indicator Data'!Z118&lt;V$139,10,(V$140-'Indicator Data'!Z118)/(V$140-V$139)*10)),1))</f>
        <v>10</v>
      </c>
      <c r="W116" s="2">
        <f>IF('Indicator Data'!AE118="No data","x",ROUND(IF('Indicator Data'!AE118&gt;W$140,0,IF('Indicator Data'!AE118&lt;W$139,10,(W$140-'Indicator Data'!AE118)/(W$140-W$139)*10)),1))</f>
        <v>9.9</v>
      </c>
      <c r="X116" s="3">
        <f t="shared" si="14"/>
        <v>9.9</v>
      </c>
      <c r="Y116" s="5">
        <f t="shared" si="15"/>
        <v>9.1999999999999993</v>
      </c>
      <c r="Z116" s="80"/>
    </row>
    <row r="117" spans="1:26" s="11" customFormat="1" x14ac:dyDescent="0.25">
      <c r="A117" s="11" t="s">
        <v>434</v>
      </c>
      <c r="B117" s="28" t="s">
        <v>4</v>
      </c>
      <c r="C117" s="28" t="s">
        <v>563</v>
      </c>
      <c r="D117" s="2" t="str">
        <f>IF('Indicator Data'!AR119="No data","x",ROUND(IF('Indicator Data'!AR119&gt;D$140,0,IF('Indicator Data'!AR119&lt;D$139,10,(D$140-'Indicator Data'!AR119)/(D$140-D$139)*10)),1))</f>
        <v>x</v>
      </c>
      <c r="E117" s="122">
        <f>('Indicator Data'!BE119+'Indicator Data'!BF119+'Indicator Data'!BG119)/'Indicator Data'!BD119*1000000</f>
        <v>8.3966665254565462E-2</v>
      </c>
      <c r="F117" s="2">
        <f t="shared" si="8"/>
        <v>9.1999999999999993</v>
      </c>
      <c r="G117" s="3">
        <f t="shared" si="9"/>
        <v>9.1999999999999993</v>
      </c>
      <c r="H117" s="2">
        <f>IF('Indicator Data'!AT119="No data","x",ROUND(IF('Indicator Data'!AT119&gt;H$140,0,IF('Indicator Data'!AT119&lt;H$139,10,(H$140-'Indicator Data'!AT119)/(H$140-H$139)*10)),1))</f>
        <v>8</v>
      </c>
      <c r="I117" s="2">
        <f>IF('Indicator Data'!AS119="No data","x",ROUND(IF('Indicator Data'!AS119&gt;I$140,0,IF('Indicator Data'!AS119&lt;I$139,10,(I$140-'Indicator Data'!AS119)/(I$140-I$139)*10)),1))</f>
        <v>7.9</v>
      </c>
      <c r="J117" s="3">
        <f t="shared" si="10"/>
        <v>8</v>
      </c>
      <c r="K117" s="5">
        <f t="shared" si="11"/>
        <v>8.6</v>
      </c>
      <c r="L117" s="2">
        <f>IF('Indicator Data'!AV119="No data","x",ROUND(IF('Indicator Data'!AV119^2&gt;L$140,0,IF('Indicator Data'!AV119^2&lt;L$139,10,(L$140-'Indicator Data'!AV119^2)/(L$140-L$139)*10)),1))</f>
        <v>10</v>
      </c>
      <c r="M117" s="2">
        <f>IF(OR('Indicator Data'!AU119=0,'Indicator Data'!AU119="No data"),"x",ROUND(IF('Indicator Data'!AU119&gt;M$140,0,IF('Indicator Data'!AU119&lt;M$139,10,(M$140-'Indicator Data'!AU119)/(M$140-M$139)*10)),1))</f>
        <v>7.7</v>
      </c>
      <c r="N117" s="2">
        <f>IF('Indicator Data'!AW119="No data","x",ROUND(IF('Indicator Data'!AW119&gt;N$140,0,IF('Indicator Data'!AW119&lt;N$139,10,(N$140-'Indicator Data'!AW119)/(N$140-N$139)*10)),1))</f>
        <v>9.6999999999999993</v>
      </c>
      <c r="O117" s="2">
        <f>IF('Indicator Data'!AX119="No data","x",ROUND(IF('Indicator Data'!AX119&gt;O$140,0,IF('Indicator Data'!AX119&lt;O$139,10,(O$140-'Indicator Data'!AX119)/(O$140-O$139)*10)),1))</f>
        <v>8.1999999999999993</v>
      </c>
      <c r="P117" s="3">
        <f t="shared" si="12"/>
        <v>8.9</v>
      </c>
      <c r="Q117" s="2">
        <f>IF('Indicator Data'!AY119="No data","x",ROUND(IF('Indicator Data'!AY119&gt;Q$140,0,IF('Indicator Data'!AY119&lt;Q$139,10,(Q$140-'Indicator Data'!AY119)/(Q$140-Q$139)*10)),1))</f>
        <v>9.9</v>
      </c>
      <c r="R117" s="2">
        <f>IF('Indicator Data'!AZ119="No data","x",ROUND(IF('Indicator Data'!AZ119&gt;R$140,0,IF('Indicator Data'!AZ119&lt;R$139,10,(R$140-'Indicator Data'!AZ119)/(R$140-R$139)*10)),1))</f>
        <v>10</v>
      </c>
      <c r="S117" s="3">
        <f t="shared" si="13"/>
        <v>10</v>
      </c>
      <c r="T117" s="2">
        <f>IF('Indicator Data'!X119="No data","x",ROUND(IF('Indicator Data'!X119&gt;T$140,0,IF('Indicator Data'!X119&lt;T$139,10,(T$140-'Indicator Data'!X119)/(T$140-T$139)*10)),1))</f>
        <v>9.9</v>
      </c>
      <c r="U117" s="2">
        <f>IF('Indicator Data'!Y119="No data","x",ROUND(IF('Indicator Data'!Y119&gt;U$140,0,IF('Indicator Data'!Y119&lt;U$139,10,(U$140-'Indicator Data'!Y119)/(U$140-U$139)*10)),1))</f>
        <v>9.1999999999999993</v>
      </c>
      <c r="V117" s="2">
        <f>IF('Indicator Data'!Z119="No data","x",ROUND(IF('Indicator Data'!Z119&gt;V$140,0,IF('Indicator Data'!Z119&lt;V$139,10,(V$140-'Indicator Data'!Z119)/(V$140-V$139)*10)),1))</f>
        <v>10</v>
      </c>
      <c r="W117" s="2">
        <f>IF('Indicator Data'!AE119="No data","x",ROUND(IF('Indicator Data'!AE119&gt;W$140,0,IF('Indicator Data'!AE119&lt;W$139,10,(W$140-'Indicator Data'!AE119)/(W$140-W$139)*10)),1))</f>
        <v>9.9</v>
      </c>
      <c r="X117" s="3">
        <f t="shared" si="14"/>
        <v>9.8000000000000007</v>
      </c>
      <c r="Y117" s="5">
        <f t="shared" si="15"/>
        <v>9.6</v>
      </c>
      <c r="Z117" s="80"/>
    </row>
    <row r="118" spans="1:26" s="11" customFormat="1" x14ac:dyDescent="0.25">
      <c r="A118" s="11" t="s">
        <v>435</v>
      </c>
      <c r="B118" s="28" t="s">
        <v>4</v>
      </c>
      <c r="C118" s="28" t="s">
        <v>564</v>
      </c>
      <c r="D118" s="2" t="str">
        <f>IF('Indicator Data'!AR120="No data","x",ROUND(IF('Indicator Data'!AR120&gt;D$140,0,IF('Indicator Data'!AR120&lt;D$139,10,(D$140-'Indicator Data'!AR120)/(D$140-D$139)*10)),1))</f>
        <v>x</v>
      </c>
      <c r="E118" s="122">
        <f>('Indicator Data'!BE120+'Indicator Data'!BF120+'Indicator Data'!BG120)/'Indicator Data'!BD120*1000000</f>
        <v>8.3966665254565462E-2</v>
      </c>
      <c r="F118" s="2">
        <f t="shared" si="8"/>
        <v>9.1999999999999993</v>
      </c>
      <c r="G118" s="3">
        <f t="shared" si="9"/>
        <v>9.1999999999999993</v>
      </c>
      <c r="H118" s="2">
        <f>IF('Indicator Data'!AT120="No data","x",ROUND(IF('Indicator Data'!AT120&gt;H$140,0,IF('Indicator Data'!AT120&lt;H$139,10,(H$140-'Indicator Data'!AT120)/(H$140-H$139)*10)),1))</f>
        <v>8</v>
      </c>
      <c r="I118" s="2">
        <f>IF('Indicator Data'!AS120="No data","x",ROUND(IF('Indicator Data'!AS120&gt;I$140,0,IF('Indicator Data'!AS120&lt;I$139,10,(I$140-'Indicator Data'!AS120)/(I$140-I$139)*10)),1))</f>
        <v>7.9</v>
      </c>
      <c r="J118" s="3">
        <f t="shared" si="10"/>
        <v>8</v>
      </c>
      <c r="K118" s="5">
        <f t="shared" si="11"/>
        <v>8.6</v>
      </c>
      <c r="L118" s="2">
        <f>IF('Indicator Data'!AV120="No data","x",ROUND(IF('Indicator Data'!AV120^2&gt;L$140,0,IF('Indicator Data'!AV120^2&lt;L$139,10,(L$140-'Indicator Data'!AV120^2)/(L$140-L$139)*10)),1))</f>
        <v>10</v>
      </c>
      <c r="M118" s="2">
        <f>IF(OR('Indicator Data'!AU120=0,'Indicator Data'!AU120="No data"),"x",ROUND(IF('Indicator Data'!AU120&gt;M$140,0,IF('Indicator Data'!AU120&lt;M$139,10,(M$140-'Indicator Data'!AU120)/(M$140-M$139)*10)),1))</f>
        <v>7.7</v>
      </c>
      <c r="N118" s="2">
        <f>IF('Indicator Data'!AW120="No data","x",ROUND(IF('Indicator Data'!AW120&gt;N$140,0,IF('Indicator Data'!AW120&lt;N$139,10,(N$140-'Indicator Data'!AW120)/(N$140-N$139)*10)),1))</f>
        <v>9.6999999999999993</v>
      </c>
      <c r="O118" s="2">
        <f>IF('Indicator Data'!AX120="No data","x",ROUND(IF('Indicator Data'!AX120&gt;O$140,0,IF('Indicator Data'!AX120&lt;O$139,10,(O$140-'Indicator Data'!AX120)/(O$140-O$139)*10)),1))</f>
        <v>8.1999999999999993</v>
      </c>
      <c r="P118" s="3">
        <f t="shared" si="12"/>
        <v>8.9</v>
      </c>
      <c r="Q118" s="2">
        <f>IF('Indicator Data'!AY120="No data","x",ROUND(IF('Indicator Data'!AY120&gt;Q$140,0,IF('Indicator Data'!AY120&lt;Q$139,10,(Q$140-'Indicator Data'!AY120)/(Q$140-Q$139)*10)),1))</f>
        <v>10</v>
      </c>
      <c r="R118" s="2">
        <f>IF('Indicator Data'!AZ120="No data","x",ROUND(IF('Indicator Data'!AZ120&gt;R$140,0,IF('Indicator Data'!AZ120&lt;R$139,10,(R$140-'Indicator Data'!AZ120)/(R$140-R$139)*10)),1))</f>
        <v>2.9</v>
      </c>
      <c r="S118" s="3">
        <f t="shared" si="13"/>
        <v>6.5</v>
      </c>
      <c r="T118" s="2">
        <f>IF('Indicator Data'!X120="No data","x",ROUND(IF('Indicator Data'!X120&gt;T$140,0,IF('Indicator Data'!X120&lt;T$139,10,(T$140-'Indicator Data'!X120)/(T$140-T$139)*10)),1))</f>
        <v>9.9</v>
      </c>
      <c r="U118" s="2">
        <f>IF('Indicator Data'!Y120="No data","x",ROUND(IF('Indicator Data'!Y120&gt;U$140,0,IF('Indicator Data'!Y120&lt;U$139,10,(U$140-'Indicator Data'!Y120)/(U$140-U$139)*10)),1))</f>
        <v>9.6999999999999993</v>
      </c>
      <c r="V118" s="2">
        <f>IF('Indicator Data'!Z120="No data","x",ROUND(IF('Indicator Data'!Z120&gt;V$140,0,IF('Indicator Data'!Z120&lt;V$139,10,(V$140-'Indicator Data'!Z120)/(V$140-V$139)*10)),1))</f>
        <v>10</v>
      </c>
      <c r="W118" s="2">
        <f>IF('Indicator Data'!AE120="No data","x",ROUND(IF('Indicator Data'!AE120&gt;W$140,0,IF('Indicator Data'!AE120&lt;W$139,10,(W$140-'Indicator Data'!AE120)/(W$140-W$139)*10)),1))</f>
        <v>9.9</v>
      </c>
      <c r="X118" s="3">
        <f t="shared" si="14"/>
        <v>9.9</v>
      </c>
      <c r="Y118" s="5">
        <f t="shared" si="15"/>
        <v>8.4</v>
      </c>
      <c r="Z118" s="80"/>
    </row>
    <row r="119" spans="1:26" s="11" customFormat="1" x14ac:dyDescent="0.25">
      <c r="A119" s="11" t="s">
        <v>749</v>
      </c>
      <c r="B119" s="28" t="s">
        <v>4</v>
      </c>
      <c r="C119" s="28" t="s">
        <v>751</v>
      </c>
      <c r="D119" s="2" t="str">
        <f>IF('Indicator Data'!AR121="No data","x",ROUND(IF('Indicator Data'!AR121&gt;D$140,0,IF('Indicator Data'!AR121&lt;D$139,10,(D$140-'Indicator Data'!AR121)/(D$140-D$139)*10)),1))</f>
        <v>x</v>
      </c>
      <c r="E119" s="122">
        <f>('Indicator Data'!BE121+'Indicator Data'!BF121+'Indicator Data'!BG121)/'Indicator Data'!BD121*1000000</f>
        <v>8.3966665254565462E-2</v>
      </c>
      <c r="F119" s="2">
        <f t="shared" si="8"/>
        <v>9.1999999999999993</v>
      </c>
      <c r="G119" s="3">
        <f t="shared" si="9"/>
        <v>9.1999999999999993</v>
      </c>
      <c r="H119" s="2">
        <f>IF('Indicator Data'!AT121="No data","x",ROUND(IF('Indicator Data'!AT121&gt;H$140,0,IF('Indicator Data'!AT121&lt;H$139,10,(H$140-'Indicator Data'!AT121)/(H$140-H$139)*10)),1))</f>
        <v>8</v>
      </c>
      <c r="I119" s="2">
        <f>IF('Indicator Data'!AS121="No data","x",ROUND(IF('Indicator Data'!AS121&gt;I$140,0,IF('Indicator Data'!AS121&lt;I$139,10,(I$140-'Indicator Data'!AS121)/(I$140-I$139)*10)),1))</f>
        <v>7.9</v>
      </c>
      <c r="J119" s="3">
        <f t="shared" si="10"/>
        <v>8</v>
      </c>
      <c r="K119" s="5">
        <f t="shared" si="11"/>
        <v>8.6</v>
      </c>
      <c r="L119" s="2">
        <f>IF('Indicator Data'!AV121="No data","x",ROUND(IF('Indicator Data'!AV121^2&gt;L$140,0,IF('Indicator Data'!AV121^2&lt;L$139,10,(L$140-'Indicator Data'!AV121^2)/(L$140-L$139)*10)),1))</f>
        <v>10</v>
      </c>
      <c r="M119" s="2">
        <f>IF(OR('Indicator Data'!AU121=0,'Indicator Data'!AU121="No data"),"x",ROUND(IF('Indicator Data'!AU121&gt;M$140,0,IF('Indicator Data'!AU121&lt;M$139,10,(M$140-'Indicator Data'!AU121)/(M$140-M$139)*10)),1))</f>
        <v>7.7</v>
      </c>
      <c r="N119" s="2">
        <f>IF('Indicator Data'!AW121="No data","x",ROUND(IF('Indicator Data'!AW121&gt;N$140,0,IF('Indicator Data'!AW121&lt;N$139,10,(N$140-'Indicator Data'!AW121)/(N$140-N$139)*10)),1))</f>
        <v>9.6999999999999993</v>
      </c>
      <c r="O119" s="2">
        <f>IF('Indicator Data'!AX121="No data","x",ROUND(IF('Indicator Data'!AX121&gt;O$140,0,IF('Indicator Data'!AX121&lt;O$139,10,(O$140-'Indicator Data'!AX121)/(O$140-O$139)*10)),1))</f>
        <v>8.1999999999999993</v>
      </c>
      <c r="P119" s="3">
        <f t="shared" si="12"/>
        <v>8.9</v>
      </c>
      <c r="Q119" s="2">
        <f>IF('Indicator Data'!AY121="No data","x",ROUND(IF('Indicator Data'!AY121&gt;Q$140,0,IF('Indicator Data'!AY121&lt;Q$139,10,(Q$140-'Indicator Data'!AY121)/(Q$140-Q$139)*10)),1))</f>
        <v>10</v>
      </c>
      <c r="R119" s="2">
        <f>IF('Indicator Data'!AZ121="No data","x",ROUND(IF('Indicator Data'!AZ121&gt;R$140,0,IF('Indicator Data'!AZ121&lt;R$139,10,(R$140-'Indicator Data'!AZ121)/(R$140-R$139)*10)),1))</f>
        <v>10</v>
      </c>
      <c r="S119" s="3">
        <f t="shared" si="13"/>
        <v>10</v>
      </c>
      <c r="T119" s="2">
        <f>IF('Indicator Data'!X121="No data","x",ROUND(IF('Indicator Data'!X121&gt;T$140,0,IF('Indicator Data'!X121&lt;T$139,10,(T$140-'Indicator Data'!X121)/(T$140-T$139)*10)),1))</f>
        <v>9.9</v>
      </c>
      <c r="U119" s="2">
        <f>IF('Indicator Data'!Y121="No data","x",ROUND(IF('Indicator Data'!Y121&gt;U$140,0,IF('Indicator Data'!Y121&lt;U$139,10,(U$140-'Indicator Data'!Y121)/(U$140-U$139)*10)),1))</f>
        <v>8.4</v>
      </c>
      <c r="V119" s="2">
        <f>IF('Indicator Data'!Z121="No data","x",ROUND(IF('Indicator Data'!Z121&gt;V$140,0,IF('Indicator Data'!Z121&lt;V$139,10,(V$140-'Indicator Data'!Z121)/(V$140-V$139)*10)),1))</f>
        <v>10</v>
      </c>
      <c r="W119" s="2">
        <f>IF('Indicator Data'!AE121="No data","x",ROUND(IF('Indicator Data'!AE121&gt;W$140,0,IF('Indicator Data'!AE121&lt;W$139,10,(W$140-'Indicator Data'!AE121)/(W$140-W$139)*10)),1))</f>
        <v>9.9</v>
      </c>
      <c r="X119" s="3">
        <f t="shared" si="14"/>
        <v>9.6</v>
      </c>
      <c r="Y119" s="5">
        <f t="shared" si="15"/>
        <v>9.5</v>
      </c>
      <c r="Z119" s="80"/>
    </row>
    <row r="120" spans="1:26" s="11" customFormat="1" x14ac:dyDescent="0.25">
      <c r="A120" s="11" t="s">
        <v>750</v>
      </c>
      <c r="B120" s="28" t="s">
        <v>4</v>
      </c>
      <c r="C120" s="28" t="s">
        <v>752</v>
      </c>
      <c r="D120" s="2" t="str">
        <f>IF('Indicator Data'!AR122="No data","x",ROUND(IF('Indicator Data'!AR122&gt;D$140,0,IF('Indicator Data'!AR122&lt;D$139,10,(D$140-'Indicator Data'!AR122)/(D$140-D$139)*10)),1))</f>
        <v>x</v>
      </c>
      <c r="E120" s="122">
        <f>('Indicator Data'!BE122+'Indicator Data'!BF122+'Indicator Data'!BG122)/'Indicator Data'!BD122*1000000</f>
        <v>8.3966665254565462E-2</v>
      </c>
      <c r="F120" s="2">
        <f>ROUND(IF(E120&gt;F$140,0,IF(E120&lt;F$139,10,(F$140-E120)/(F$140-F$139)*10)),1)</f>
        <v>9.1999999999999993</v>
      </c>
      <c r="G120" s="3">
        <f>ROUND(AVERAGE(D120,F120),1)</f>
        <v>9.1999999999999993</v>
      </c>
      <c r="H120" s="2">
        <f>IF('Indicator Data'!AT122="No data","x",ROUND(IF('Indicator Data'!AT122&gt;H$140,0,IF('Indicator Data'!AT122&lt;H$139,10,(H$140-'Indicator Data'!AT122)/(H$140-H$139)*10)),1))</f>
        <v>8</v>
      </c>
      <c r="I120" s="2">
        <f>IF('Indicator Data'!AS122="No data","x",ROUND(IF('Indicator Data'!AS122&gt;I$140,0,IF('Indicator Data'!AS122&lt;I$139,10,(I$140-'Indicator Data'!AS122)/(I$140-I$139)*10)),1))</f>
        <v>7.9</v>
      </c>
      <c r="J120" s="3">
        <f>IF(AND(H120="x",I120="x"),"x",ROUND(AVERAGE(H120,I120),1))</f>
        <v>8</v>
      </c>
      <c r="K120" s="5">
        <f>ROUND(AVERAGE(G120,J120),1)</f>
        <v>8.6</v>
      </c>
      <c r="L120" s="2">
        <f>IF('Indicator Data'!AV122="No data","x",ROUND(IF('Indicator Data'!AV122^2&gt;L$140,0,IF('Indicator Data'!AV122^2&lt;L$139,10,(L$140-'Indicator Data'!AV122^2)/(L$140-L$139)*10)),1))</f>
        <v>10</v>
      </c>
      <c r="M120" s="2">
        <f>IF(OR('Indicator Data'!AU122=0,'Indicator Data'!AU122="No data"),"x",ROUND(IF('Indicator Data'!AU122&gt;M$140,0,IF('Indicator Data'!AU122&lt;M$139,10,(M$140-'Indicator Data'!AU122)/(M$140-M$139)*10)),1))</f>
        <v>7.7</v>
      </c>
      <c r="N120" s="2">
        <f>IF('Indicator Data'!AW122="No data","x",ROUND(IF('Indicator Data'!AW122&gt;N$140,0,IF('Indicator Data'!AW122&lt;N$139,10,(N$140-'Indicator Data'!AW122)/(N$140-N$139)*10)),1))</f>
        <v>9.6999999999999993</v>
      </c>
      <c r="O120" s="2">
        <f>IF('Indicator Data'!AX122="No data","x",ROUND(IF('Indicator Data'!AX122&gt;O$140,0,IF('Indicator Data'!AX122&lt;O$139,10,(O$140-'Indicator Data'!AX122)/(O$140-O$139)*10)),1))</f>
        <v>8.1999999999999993</v>
      </c>
      <c r="P120" s="3">
        <f>IF(AND(L120="x",M120="x",N120="x",O120="x"),"x",ROUND(AVERAGE(L120,M120,N120,O120),1))</f>
        <v>8.9</v>
      </c>
      <c r="Q120" s="2">
        <f>IF('Indicator Data'!AY122="No data","x",ROUND(IF('Indicator Data'!AY122&gt;Q$140,0,IF('Indicator Data'!AY122&lt;Q$139,10,(Q$140-'Indicator Data'!AY122)/(Q$140-Q$139)*10)),1))</f>
        <v>10</v>
      </c>
      <c r="R120" s="2">
        <f>IF('Indicator Data'!AZ122="No data","x",ROUND(IF('Indicator Data'!AZ122&gt;R$140,0,IF('Indicator Data'!AZ122&lt;R$139,10,(R$140-'Indicator Data'!AZ122)/(R$140-R$139)*10)),1))</f>
        <v>10</v>
      </c>
      <c r="S120" s="3">
        <f>IF(AND(Q120="x",R120="x"),"x",ROUND(AVERAGE(R120,Q120),1))</f>
        <v>10</v>
      </c>
      <c r="T120" s="2">
        <f>IF('Indicator Data'!X122="No data","x",ROUND(IF('Indicator Data'!X122&gt;T$140,0,IF('Indicator Data'!X122&lt;T$139,10,(T$140-'Indicator Data'!X122)/(T$140-T$139)*10)),1))</f>
        <v>9.9</v>
      </c>
      <c r="U120" s="2">
        <f>IF('Indicator Data'!Y122="No data","x",ROUND(IF('Indicator Data'!Y122&gt;U$140,0,IF('Indicator Data'!Y122&lt;U$139,10,(U$140-'Indicator Data'!Y122)/(U$140-U$139)*10)),1))</f>
        <v>8.4</v>
      </c>
      <c r="V120" s="2">
        <f>IF('Indicator Data'!Z122="No data","x",ROUND(IF('Indicator Data'!Z122&gt;V$140,0,IF('Indicator Data'!Z122&lt;V$139,10,(V$140-'Indicator Data'!Z122)/(V$140-V$139)*10)),1))</f>
        <v>10</v>
      </c>
      <c r="W120" s="2">
        <f>IF('Indicator Data'!AE122="No data","x",ROUND(IF('Indicator Data'!AE122&gt;W$140,0,IF('Indicator Data'!AE122&lt;W$139,10,(W$140-'Indicator Data'!AE122)/(W$140-W$139)*10)),1))</f>
        <v>9.9</v>
      </c>
      <c r="X120" s="3">
        <f>IF(AND(T120="x",V120="x",W120="x"),"x",ROUND(AVERAGE(T120,V120,W120,U120),1))</f>
        <v>9.6</v>
      </c>
      <c r="Y120" s="5">
        <f>ROUND(AVERAGE(S120,P120,X120),1)</f>
        <v>9.5</v>
      </c>
      <c r="Z120" s="80"/>
    </row>
    <row r="121" spans="1:26" s="11" customFormat="1" x14ac:dyDescent="0.25">
      <c r="A121" s="11" t="s">
        <v>436</v>
      </c>
      <c r="B121" s="28" t="s">
        <v>4</v>
      </c>
      <c r="C121" s="28" t="s">
        <v>565</v>
      </c>
      <c r="D121" s="2" t="str">
        <f>IF('Indicator Data'!AR123="No data","x",ROUND(IF('Indicator Data'!AR123&gt;D$140,0,IF('Indicator Data'!AR123&lt;D$139,10,(D$140-'Indicator Data'!AR123)/(D$140-D$139)*10)),1))</f>
        <v>x</v>
      </c>
      <c r="E121" s="122">
        <f>('Indicator Data'!BE123+'Indicator Data'!BF123+'Indicator Data'!BG123)/'Indicator Data'!BD123*1000000</f>
        <v>8.3966665254565462E-2</v>
      </c>
      <c r="F121" s="2">
        <f>ROUND(IF(E121&gt;F$140,0,IF(E121&lt;F$139,10,(F$140-E121)/(F$140-F$139)*10)),1)</f>
        <v>9.1999999999999993</v>
      </c>
      <c r="G121" s="3">
        <f>ROUND(AVERAGE(D121,F121),1)</f>
        <v>9.1999999999999993</v>
      </c>
      <c r="H121" s="2">
        <f>IF('Indicator Data'!AT123="No data","x",ROUND(IF('Indicator Data'!AT123&gt;H$140,0,IF('Indicator Data'!AT123&lt;H$139,10,(H$140-'Indicator Data'!AT123)/(H$140-H$139)*10)),1))</f>
        <v>8</v>
      </c>
      <c r="I121" s="2">
        <f>IF('Indicator Data'!AS123="No data","x",ROUND(IF('Indicator Data'!AS123&gt;I$140,0,IF('Indicator Data'!AS123&lt;I$139,10,(I$140-'Indicator Data'!AS123)/(I$140-I$139)*10)),1))</f>
        <v>7.9</v>
      </c>
      <c r="J121" s="3">
        <f>IF(AND(H121="x",I121="x"),"x",ROUND(AVERAGE(H121,I121),1))</f>
        <v>8</v>
      </c>
      <c r="K121" s="5">
        <f>ROUND(AVERAGE(G121,J121),1)</f>
        <v>8.6</v>
      </c>
      <c r="L121" s="2">
        <f>IF('Indicator Data'!AV123="No data","x",ROUND(IF('Indicator Data'!AV123^2&gt;L$140,0,IF('Indicator Data'!AV123^2&lt;L$139,10,(L$140-'Indicator Data'!AV123^2)/(L$140-L$139)*10)),1))</f>
        <v>10</v>
      </c>
      <c r="M121" s="2">
        <f>IF(OR('Indicator Data'!AU123=0,'Indicator Data'!AU123="No data"),"x",ROUND(IF('Indicator Data'!AU123&gt;M$140,0,IF('Indicator Data'!AU123&lt;M$139,10,(M$140-'Indicator Data'!AU123)/(M$140-M$139)*10)),1))</f>
        <v>7.7</v>
      </c>
      <c r="N121" s="2">
        <f>IF('Indicator Data'!AW123="No data","x",ROUND(IF('Indicator Data'!AW123&gt;N$140,0,IF('Indicator Data'!AW123&lt;N$139,10,(N$140-'Indicator Data'!AW123)/(N$140-N$139)*10)),1))</f>
        <v>9.6999999999999993</v>
      </c>
      <c r="O121" s="2">
        <f>IF('Indicator Data'!AX123="No data","x",ROUND(IF('Indicator Data'!AX123&gt;O$140,0,IF('Indicator Data'!AX123&lt;O$139,10,(O$140-'Indicator Data'!AX123)/(O$140-O$139)*10)),1))</f>
        <v>8.1999999999999993</v>
      </c>
      <c r="P121" s="3">
        <f>IF(AND(L121="x",M121="x",N121="x",O121="x"),"x",ROUND(AVERAGE(L121,M121,N121,O121),1))</f>
        <v>8.9</v>
      </c>
      <c r="Q121" s="2">
        <f>IF('Indicator Data'!AY123="No data","x",ROUND(IF('Indicator Data'!AY123&gt;Q$140,0,IF('Indicator Data'!AY123&lt;Q$139,10,(Q$140-'Indicator Data'!AY123)/(Q$140-Q$139)*10)),1))</f>
        <v>10</v>
      </c>
      <c r="R121" s="2">
        <f>IF('Indicator Data'!AZ123="No data","x",ROUND(IF('Indicator Data'!AZ123&gt;R$140,0,IF('Indicator Data'!AZ123&lt;R$139,10,(R$140-'Indicator Data'!AZ123)/(R$140-R$139)*10)),1))</f>
        <v>8.6999999999999993</v>
      </c>
      <c r="S121" s="3">
        <f>IF(AND(Q121="x",R121="x"),"x",ROUND(AVERAGE(R121,Q121),1))</f>
        <v>9.4</v>
      </c>
      <c r="T121" s="2">
        <f>IF('Indicator Data'!X123="No data","x",ROUND(IF('Indicator Data'!X123&gt;T$140,0,IF('Indicator Data'!X123&lt;T$139,10,(T$140-'Indicator Data'!X123)/(T$140-T$139)*10)),1))</f>
        <v>9.9</v>
      </c>
      <c r="U121" s="2">
        <f>IF('Indicator Data'!Y123="No data","x",ROUND(IF('Indicator Data'!Y123&gt;U$140,0,IF('Indicator Data'!Y123&lt;U$139,10,(U$140-'Indicator Data'!Y123)/(U$140-U$139)*10)),1))</f>
        <v>6.4</v>
      </c>
      <c r="V121" s="2">
        <f>IF('Indicator Data'!Z123="No data","x",ROUND(IF('Indicator Data'!Z123&gt;V$140,0,IF('Indicator Data'!Z123&lt;V$139,10,(V$140-'Indicator Data'!Z123)/(V$140-V$139)*10)),1))</f>
        <v>9.6</v>
      </c>
      <c r="W121" s="2">
        <f>IF('Indicator Data'!AE123="No data","x",ROUND(IF('Indicator Data'!AE123&gt;W$140,0,IF('Indicator Data'!AE123&lt;W$139,10,(W$140-'Indicator Data'!AE123)/(W$140-W$139)*10)),1))</f>
        <v>9.9</v>
      </c>
      <c r="X121" s="3">
        <f>IF(AND(T121="x",V121="x",W121="x"),"x",ROUND(AVERAGE(T121,V121,W121,U121),1))</f>
        <v>9</v>
      </c>
      <c r="Y121" s="5">
        <f>ROUND(AVERAGE(S121,P121,X121),1)</f>
        <v>9.1</v>
      </c>
      <c r="Z121" s="80"/>
    </row>
    <row r="122" spans="1:26" s="11" customFormat="1" x14ac:dyDescent="0.25">
      <c r="A122" s="11" t="s">
        <v>437</v>
      </c>
      <c r="B122" s="28" t="s">
        <v>4</v>
      </c>
      <c r="C122" s="28" t="s">
        <v>566</v>
      </c>
      <c r="D122" s="2" t="str">
        <f>IF('Indicator Data'!AR124="No data","x",ROUND(IF('Indicator Data'!AR124&gt;D$140,0,IF('Indicator Data'!AR124&lt;D$139,10,(D$140-'Indicator Data'!AR124)/(D$140-D$139)*10)),1))</f>
        <v>x</v>
      </c>
      <c r="E122" s="122">
        <f>('Indicator Data'!BE124+'Indicator Data'!BF124+'Indicator Data'!BG124)/'Indicator Data'!BD124*1000000</f>
        <v>8.3966665254565462E-2</v>
      </c>
      <c r="F122" s="2">
        <f t="shared" ref="F122:F137" si="16">ROUND(IF(E122&gt;F$140,0,IF(E122&lt;F$139,10,(F$140-E122)/(F$140-F$139)*10)),1)</f>
        <v>9.1999999999999993</v>
      </c>
      <c r="G122" s="3">
        <f t="shared" ref="G122:G137" si="17">ROUND(AVERAGE(D122,F122),1)</f>
        <v>9.1999999999999993</v>
      </c>
      <c r="H122" s="2">
        <f>IF('Indicator Data'!AT124="No data","x",ROUND(IF('Indicator Data'!AT124&gt;H$140,0,IF('Indicator Data'!AT124&lt;H$139,10,(H$140-'Indicator Data'!AT124)/(H$140-H$139)*10)),1))</f>
        <v>8</v>
      </c>
      <c r="I122" s="2">
        <f>IF('Indicator Data'!AS124="No data","x",ROUND(IF('Indicator Data'!AS124&gt;I$140,0,IF('Indicator Data'!AS124&lt;I$139,10,(I$140-'Indicator Data'!AS124)/(I$140-I$139)*10)),1))</f>
        <v>7.9</v>
      </c>
      <c r="J122" s="3">
        <f t="shared" ref="J122:J137" si="18">IF(AND(H122="x",I122="x"),"x",ROUND(AVERAGE(H122,I122),1))</f>
        <v>8</v>
      </c>
      <c r="K122" s="5">
        <f t="shared" ref="K122:K137" si="19">ROUND(AVERAGE(G122,J122),1)</f>
        <v>8.6</v>
      </c>
      <c r="L122" s="2">
        <f>IF('Indicator Data'!AV124="No data","x",ROUND(IF('Indicator Data'!AV124^2&gt;L$140,0,IF('Indicator Data'!AV124^2&lt;L$139,10,(L$140-'Indicator Data'!AV124^2)/(L$140-L$139)*10)),1))</f>
        <v>10</v>
      </c>
      <c r="M122" s="2">
        <f>IF(OR('Indicator Data'!AU124=0,'Indicator Data'!AU124="No data"),"x",ROUND(IF('Indicator Data'!AU124&gt;M$140,0,IF('Indicator Data'!AU124&lt;M$139,10,(M$140-'Indicator Data'!AU124)/(M$140-M$139)*10)),1))</f>
        <v>7.7</v>
      </c>
      <c r="N122" s="2">
        <f>IF('Indicator Data'!AW124="No data","x",ROUND(IF('Indicator Data'!AW124&gt;N$140,0,IF('Indicator Data'!AW124&lt;N$139,10,(N$140-'Indicator Data'!AW124)/(N$140-N$139)*10)),1))</f>
        <v>9.6999999999999993</v>
      </c>
      <c r="O122" s="2">
        <f>IF('Indicator Data'!AX124="No data","x",ROUND(IF('Indicator Data'!AX124&gt;O$140,0,IF('Indicator Data'!AX124&lt;O$139,10,(O$140-'Indicator Data'!AX124)/(O$140-O$139)*10)),1))</f>
        <v>8.1999999999999993</v>
      </c>
      <c r="P122" s="3">
        <f t="shared" ref="P122:P137" si="20">IF(AND(L122="x",M122="x",N122="x",O122="x"),"x",ROUND(AVERAGE(L122,M122,N122,O122),1))</f>
        <v>8.9</v>
      </c>
      <c r="Q122" s="2">
        <f>IF('Indicator Data'!AY124="No data","x",ROUND(IF('Indicator Data'!AY124&gt;Q$140,0,IF('Indicator Data'!AY124&lt;Q$139,10,(Q$140-'Indicator Data'!AY124)/(Q$140-Q$139)*10)),1))</f>
        <v>10</v>
      </c>
      <c r="R122" s="2">
        <f>IF('Indicator Data'!AZ124="No data","x",ROUND(IF('Indicator Data'!AZ124&gt;R$140,0,IF('Indicator Data'!AZ124&lt;R$139,10,(R$140-'Indicator Data'!AZ124)/(R$140-R$139)*10)),1))</f>
        <v>1.1000000000000001</v>
      </c>
      <c r="S122" s="3">
        <f t="shared" ref="S122:S137" si="21">IF(AND(Q122="x",R122="x"),"x",ROUND(AVERAGE(R122,Q122),1))</f>
        <v>5.6</v>
      </c>
      <c r="T122" s="2">
        <f>IF('Indicator Data'!X124="No data","x",ROUND(IF('Indicator Data'!X124&gt;T$140,0,IF('Indicator Data'!X124&lt;T$139,10,(T$140-'Indicator Data'!X124)/(T$140-T$139)*10)),1))</f>
        <v>9.9</v>
      </c>
      <c r="U122" s="2">
        <f>IF('Indicator Data'!Y124="No data","x",ROUND(IF('Indicator Data'!Y124&gt;U$140,0,IF('Indicator Data'!Y124&lt;U$139,10,(U$140-'Indicator Data'!Y124)/(U$140-U$139)*10)),1))</f>
        <v>6.2</v>
      </c>
      <c r="V122" s="2">
        <f>IF('Indicator Data'!Z124="No data","x",ROUND(IF('Indicator Data'!Z124&gt;V$140,0,IF('Indicator Data'!Z124&lt;V$139,10,(V$140-'Indicator Data'!Z124)/(V$140-V$139)*10)),1))</f>
        <v>10</v>
      </c>
      <c r="W122" s="2">
        <f>IF('Indicator Data'!AE124="No data","x",ROUND(IF('Indicator Data'!AE124&gt;W$140,0,IF('Indicator Data'!AE124&lt;W$139,10,(W$140-'Indicator Data'!AE124)/(W$140-W$139)*10)),1))</f>
        <v>9.9</v>
      </c>
      <c r="X122" s="3">
        <f t="shared" ref="X122:X137" si="22">IF(AND(T122="x",V122="x",W122="x"),"x",ROUND(AVERAGE(T122,V122,W122,U122),1))</f>
        <v>9</v>
      </c>
      <c r="Y122" s="5">
        <f t="shared" ref="Y122:Y137" si="23">ROUND(AVERAGE(S122,P122,X122),1)</f>
        <v>7.8</v>
      </c>
      <c r="Z122" s="80"/>
    </row>
    <row r="123" spans="1:26" s="11" customFormat="1" x14ac:dyDescent="0.25">
      <c r="A123" s="11" t="s">
        <v>438</v>
      </c>
      <c r="B123" s="28" t="s">
        <v>4</v>
      </c>
      <c r="C123" s="28" t="s">
        <v>567</v>
      </c>
      <c r="D123" s="2" t="str">
        <f>IF('Indicator Data'!AR125="No data","x",ROUND(IF('Indicator Data'!AR125&gt;D$140,0,IF('Indicator Data'!AR125&lt;D$139,10,(D$140-'Indicator Data'!AR125)/(D$140-D$139)*10)),1))</f>
        <v>x</v>
      </c>
      <c r="E123" s="122">
        <f>('Indicator Data'!BE125+'Indicator Data'!BF125+'Indicator Data'!BG125)/'Indicator Data'!BD125*1000000</f>
        <v>8.3966665254565462E-2</v>
      </c>
      <c r="F123" s="2">
        <f t="shared" si="16"/>
        <v>9.1999999999999993</v>
      </c>
      <c r="G123" s="3">
        <f t="shared" si="17"/>
        <v>9.1999999999999993</v>
      </c>
      <c r="H123" s="2">
        <f>IF('Indicator Data'!AT125="No data","x",ROUND(IF('Indicator Data'!AT125&gt;H$140,0,IF('Indicator Data'!AT125&lt;H$139,10,(H$140-'Indicator Data'!AT125)/(H$140-H$139)*10)),1))</f>
        <v>8</v>
      </c>
      <c r="I123" s="2">
        <f>IF('Indicator Data'!AS125="No data","x",ROUND(IF('Indicator Data'!AS125&gt;I$140,0,IF('Indicator Data'!AS125&lt;I$139,10,(I$140-'Indicator Data'!AS125)/(I$140-I$139)*10)),1))</f>
        <v>7.9</v>
      </c>
      <c r="J123" s="3">
        <f t="shared" si="18"/>
        <v>8</v>
      </c>
      <c r="K123" s="5">
        <f t="shared" si="19"/>
        <v>8.6</v>
      </c>
      <c r="L123" s="2">
        <f>IF('Indicator Data'!AV125="No data","x",ROUND(IF('Indicator Data'!AV125^2&gt;L$140,0,IF('Indicator Data'!AV125^2&lt;L$139,10,(L$140-'Indicator Data'!AV125^2)/(L$140-L$139)*10)),1))</f>
        <v>10</v>
      </c>
      <c r="M123" s="2">
        <f>IF(OR('Indicator Data'!AU125=0,'Indicator Data'!AU125="No data"),"x",ROUND(IF('Indicator Data'!AU125&gt;M$140,0,IF('Indicator Data'!AU125&lt;M$139,10,(M$140-'Indicator Data'!AU125)/(M$140-M$139)*10)),1))</f>
        <v>7.7</v>
      </c>
      <c r="N123" s="2">
        <f>IF('Indicator Data'!AW125="No data","x",ROUND(IF('Indicator Data'!AW125&gt;N$140,0,IF('Indicator Data'!AW125&lt;N$139,10,(N$140-'Indicator Data'!AW125)/(N$140-N$139)*10)),1))</f>
        <v>9.6999999999999993</v>
      </c>
      <c r="O123" s="2">
        <f>IF('Indicator Data'!AX125="No data","x",ROUND(IF('Indicator Data'!AX125&gt;O$140,0,IF('Indicator Data'!AX125&lt;O$139,10,(O$140-'Indicator Data'!AX125)/(O$140-O$139)*10)),1))</f>
        <v>8.1999999999999993</v>
      </c>
      <c r="P123" s="3">
        <f t="shared" si="20"/>
        <v>8.9</v>
      </c>
      <c r="Q123" s="2">
        <f>IF('Indicator Data'!AY125="No data","x",ROUND(IF('Indicator Data'!AY125&gt;Q$140,0,IF('Indicator Data'!AY125&lt;Q$139,10,(Q$140-'Indicator Data'!AY125)/(Q$140-Q$139)*10)),1))</f>
        <v>10</v>
      </c>
      <c r="R123" s="2">
        <f>IF('Indicator Data'!AZ125="No data","x",ROUND(IF('Indicator Data'!AZ125&gt;R$140,0,IF('Indicator Data'!AZ125&lt;R$139,10,(R$140-'Indicator Data'!AZ125)/(R$140-R$139)*10)),1))</f>
        <v>5.6</v>
      </c>
      <c r="S123" s="3">
        <f t="shared" si="21"/>
        <v>7.8</v>
      </c>
      <c r="T123" s="2">
        <f>IF('Indicator Data'!X125="No data","x",ROUND(IF('Indicator Data'!X125&gt;T$140,0,IF('Indicator Data'!X125&lt;T$139,10,(T$140-'Indicator Data'!X125)/(T$140-T$139)*10)),1))</f>
        <v>9.9</v>
      </c>
      <c r="U123" s="2">
        <f>IF('Indicator Data'!Y125="No data","x",ROUND(IF('Indicator Data'!Y125&gt;U$140,0,IF('Indicator Data'!Y125&lt;U$139,10,(U$140-'Indicator Data'!Y125)/(U$140-U$139)*10)),1))</f>
        <v>7.3</v>
      </c>
      <c r="V123" s="2">
        <f>IF('Indicator Data'!Z125="No data","x",ROUND(IF('Indicator Data'!Z125&gt;V$140,0,IF('Indicator Data'!Z125&lt;V$139,10,(V$140-'Indicator Data'!Z125)/(V$140-V$139)*10)),1))</f>
        <v>10</v>
      </c>
      <c r="W123" s="2">
        <f>IF('Indicator Data'!AE125="No data","x",ROUND(IF('Indicator Data'!AE125&gt;W$140,0,IF('Indicator Data'!AE125&lt;W$139,10,(W$140-'Indicator Data'!AE125)/(W$140-W$139)*10)),1))</f>
        <v>9.9</v>
      </c>
      <c r="X123" s="3">
        <f t="shared" si="22"/>
        <v>9.3000000000000007</v>
      </c>
      <c r="Y123" s="5">
        <f t="shared" si="23"/>
        <v>8.6999999999999993</v>
      </c>
      <c r="Z123" s="80"/>
    </row>
    <row r="124" spans="1:26" s="11" customFormat="1" x14ac:dyDescent="0.25">
      <c r="A124" s="11" t="s">
        <v>439</v>
      </c>
      <c r="B124" s="28" t="s">
        <v>4</v>
      </c>
      <c r="C124" s="28" t="s">
        <v>568</v>
      </c>
      <c r="D124" s="2" t="str">
        <f>IF('Indicator Data'!AR126="No data","x",ROUND(IF('Indicator Data'!AR126&gt;D$140,0,IF('Indicator Data'!AR126&lt;D$139,10,(D$140-'Indicator Data'!AR126)/(D$140-D$139)*10)),1))</f>
        <v>x</v>
      </c>
      <c r="E124" s="122">
        <f>('Indicator Data'!BE126+'Indicator Data'!BF126+'Indicator Data'!BG126)/'Indicator Data'!BD126*1000000</f>
        <v>8.3966665254565462E-2</v>
      </c>
      <c r="F124" s="2">
        <f t="shared" si="16"/>
        <v>9.1999999999999993</v>
      </c>
      <c r="G124" s="3">
        <f t="shared" si="17"/>
        <v>9.1999999999999993</v>
      </c>
      <c r="H124" s="2">
        <f>IF('Indicator Data'!AT126="No data","x",ROUND(IF('Indicator Data'!AT126&gt;H$140,0,IF('Indicator Data'!AT126&lt;H$139,10,(H$140-'Indicator Data'!AT126)/(H$140-H$139)*10)),1))</f>
        <v>8</v>
      </c>
      <c r="I124" s="2">
        <f>IF('Indicator Data'!AS126="No data","x",ROUND(IF('Indicator Data'!AS126&gt;I$140,0,IF('Indicator Data'!AS126&lt;I$139,10,(I$140-'Indicator Data'!AS126)/(I$140-I$139)*10)),1))</f>
        <v>7.9</v>
      </c>
      <c r="J124" s="3">
        <f t="shared" si="18"/>
        <v>8</v>
      </c>
      <c r="K124" s="5">
        <f t="shared" si="19"/>
        <v>8.6</v>
      </c>
      <c r="L124" s="2">
        <f>IF('Indicator Data'!AV126="No data","x",ROUND(IF('Indicator Data'!AV126^2&gt;L$140,0,IF('Indicator Data'!AV126^2&lt;L$139,10,(L$140-'Indicator Data'!AV126^2)/(L$140-L$139)*10)),1))</f>
        <v>10</v>
      </c>
      <c r="M124" s="2">
        <f>IF(OR('Indicator Data'!AU126=0,'Indicator Data'!AU126="No data"),"x",ROUND(IF('Indicator Data'!AU126&gt;M$140,0,IF('Indicator Data'!AU126&lt;M$139,10,(M$140-'Indicator Data'!AU126)/(M$140-M$139)*10)),1))</f>
        <v>7.7</v>
      </c>
      <c r="N124" s="2">
        <f>IF('Indicator Data'!AW126="No data","x",ROUND(IF('Indicator Data'!AW126&gt;N$140,0,IF('Indicator Data'!AW126&lt;N$139,10,(N$140-'Indicator Data'!AW126)/(N$140-N$139)*10)),1))</f>
        <v>9.6999999999999993</v>
      </c>
      <c r="O124" s="2">
        <f>IF('Indicator Data'!AX126="No data","x",ROUND(IF('Indicator Data'!AX126&gt;O$140,0,IF('Indicator Data'!AX126&lt;O$139,10,(O$140-'Indicator Data'!AX126)/(O$140-O$139)*10)),1))</f>
        <v>8.1999999999999993</v>
      </c>
      <c r="P124" s="3">
        <f t="shared" si="20"/>
        <v>8.9</v>
      </c>
      <c r="Q124" s="2">
        <f>IF('Indicator Data'!AY126="No data","x",ROUND(IF('Indicator Data'!AY126&gt;Q$140,0,IF('Indicator Data'!AY126&lt;Q$139,10,(Q$140-'Indicator Data'!AY126)/(Q$140-Q$139)*10)),1))</f>
        <v>10</v>
      </c>
      <c r="R124" s="2">
        <f>IF('Indicator Data'!AZ126="No data","x",ROUND(IF('Indicator Data'!AZ126&gt;R$140,0,IF('Indicator Data'!AZ126&lt;R$139,10,(R$140-'Indicator Data'!AZ126)/(R$140-R$139)*10)),1))</f>
        <v>4</v>
      </c>
      <c r="S124" s="3">
        <f t="shared" si="21"/>
        <v>7</v>
      </c>
      <c r="T124" s="2">
        <f>IF('Indicator Data'!X126="No data","x",ROUND(IF('Indicator Data'!X126&gt;T$140,0,IF('Indicator Data'!X126&lt;T$139,10,(T$140-'Indicator Data'!X126)/(T$140-T$139)*10)),1))</f>
        <v>9.9</v>
      </c>
      <c r="U124" s="2">
        <f>IF('Indicator Data'!Y126="No data","x",ROUND(IF('Indicator Data'!Y126&gt;U$140,0,IF('Indicator Data'!Y126&lt;U$139,10,(U$140-'Indicator Data'!Y126)/(U$140-U$139)*10)),1))</f>
        <v>8.1</v>
      </c>
      <c r="V124" s="2">
        <f>IF('Indicator Data'!Z126="No data","x",ROUND(IF('Indicator Data'!Z126&gt;V$140,0,IF('Indicator Data'!Z126&lt;V$139,10,(V$140-'Indicator Data'!Z126)/(V$140-V$139)*10)),1))</f>
        <v>10</v>
      </c>
      <c r="W124" s="2">
        <f>IF('Indicator Data'!AE126="No data","x",ROUND(IF('Indicator Data'!AE126&gt;W$140,0,IF('Indicator Data'!AE126&lt;W$139,10,(W$140-'Indicator Data'!AE126)/(W$140-W$139)*10)),1))</f>
        <v>9.9</v>
      </c>
      <c r="X124" s="3">
        <f t="shared" si="22"/>
        <v>9.5</v>
      </c>
      <c r="Y124" s="5">
        <f t="shared" si="23"/>
        <v>8.5</v>
      </c>
      <c r="Z124" s="80"/>
    </row>
    <row r="125" spans="1:26" s="11" customFormat="1" x14ac:dyDescent="0.25">
      <c r="A125" s="11" t="s">
        <v>440</v>
      </c>
      <c r="B125" s="28" t="s">
        <v>4</v>
      </c>
      <c r="C125" s="28" t="s">
        <v>569</v>
      </c>
      <c r="D125" s="2" t="str">
        <f>IF('Indicator Data'!AR127="No data","x",ROUND(IF('Indicator Data'!AR127&gt;D$140,0,IF('Indicator Data'!AR127&lt;D$139,10,(D$140-'Indicator Data'!AR127)/(D$140-D$139)*10)),1))</f>
        <v>x</v>
      </c>
      <c r="E125" s="122">
        <f>('Indicator Data'!BE127+'Indicator Data'!BF127+'Indicator Data'!BG127)/'Indicator Data'!BD127*1000000</f>
        <v>8.3966665254565462E-2</v>
      </c>
      <c r="F125" s="2">
        <f t="shared" si="16"/>
        <v>9.1999999999999993</v>
      </c>
      <c r="G125" s="3">
        <f t="shared" si="17"/>
        <v>9.1999999999999993</v>
      </c>
      <c r="H125" s="2">
        <f>IF('Indicator Data'!AT127="No data","x",ROUND(IF('Indicator Data'!AT127&gt;H$140,0,IF('Indicator Data'!AT127&lt;H$139,10,(H$140-'Indicator Data'!AT127)/(H$140-H$139)*10)),1))</f>
        <v>8</v>
      </c>
      <c r="I125" s="2">
        <f>IF('Indicator Data'!AS127="No data","x",ROUND(IF('Indicator Data'!AS127&gt;I$140,0,IF('Indicator Data'!AS127&lt;I$139,10,(I$140-'Indicator Data'!AS127)/(I$140-I$139)*10)),1))</f>
        <v>7.9</v>
      </c>
      <c r="J125" s="3">
        <f t="shared" si="18"/>
        <v>8</v>
      </c>
      <c r="K125" s="5">
        <f t="shared" si="19"/>
        <v>8.6</v>
      </c>
      <c r="L125" s="2">
        <f>IF('Indicator Data'!AV127="No data","x",ROUND(IF('Indicator Data'!AV127^2&gt;L$140,0,IF('Indicator Data'!AV127^2&lt;L$139,10,(L$140-'Indicator Data'!AV127^2)/(L$140-L$139)*10)),1))</f>
        <v>9.3000000000000007</v>
      </c>
      <c r="M125" s="2">
        <f>IF(OR('Indicator Data'!AU127=0,'Indicator Data'!AU127="No data"),"x",ROUND(IF('Indicator Data'!AU127&gt;M$140,0,IF('Indicator Data'!AU127&lt;M$139,10,(M$140-'Indicator Data'!AU127)/(M$140-M$139)*10)),1))</f>
        <v>7.7</v>
      </c>
      <c r="N125" s="2">
        <f>IF('Indicator Data'!AW127="No data","x",ROUND(IF('Indicator Data'!AW127&gt;N$140,0,IF('Indicator Data'!AW127&lt;N$139,10,(N$140-'Indicator Data'!AW127)/(N$140-N$139)*10)),1))</f>
        <v>9.6999999999999993</v>
      </c>
      <c r="O125" s="2">
        <f>IF('Indicator Data'!AX127="No data","x",ROUND(IF('Indicator Data'!AX127&gt;O$140,0,IF('Indicator Data'!AX127&lt;O$139,10,(O$140-'Indicator Data'!AX127)/(O$140-O$139)*10)),1))</f>
        <v>8.1999999999999993</v>
      </c>
      <c r="P125" s="3">
        <f t="shared" si="20"/>
        <v>8.6999999999999993</v>
      </c>
      <c r="Q125" s="2">
        <f>IF('Indicator Data'!AY127="No data","x",ROUND(IF('Indicator Data'!AY127&gt;Q$140,0,IF('Indicator Data'!AY127&lt;Q$139,10,(Q$140-'Indicator Data'!AY127)/(Q$140-Q$139)*10)),1))</f>
        <v>10</v>
      </c>
      <c r="R125" s="2">
        <f>IF('Indicator Data'!AZ127="No data","x",ROUND(IF('Indicator Data'!AZ127&gt;R$140,0,IF('Indicator Data'!AZ127&lt;R$139,10,(R$140-'Indicator Data'!AZ127)/(R$140-R$139)*10)),1))</f>
        <v>9.1999999999999993</v>
      </c>
      <c r="S125" s="3">
        <f t="shared" si="21"/>
        <v>9.6</v>
      </c>
      <c r="T125" s="2">
        <f>IF('Indicator Data'!X127="No data","x",ROUND(IF('Indicator Data'!X127&gt;T$140,0,IF('Indicator Data'!X127&lt;T$139,10,(T$140-'Indicator Data'!X127)/(T$140-T$139)*10)),1))</f>
        <v>9.9</v>
      </c>
      <c r="U125" s="2">
        <f>IF('Indicator Data'!Y127="No data","x",ROUND(IF('Indicator Data'!Y127&gt;U$140,0,IF('Indicator Data'!Y127&lt;U$139,10,(U$140-'Indicator Data'!Y127)/(U$140-U$139)*10)),1))</f>
        <v>5.9</v>
      </c>
      <c r="V125" s="2">
        <f>IF('Indicator Data'!Z127="No data","x",ROUND(IF('Indicator Data'!Z127&gt;V$140,0,IF('Indicator Data'!Z127&lt;V$139,10,(V$140-'Indicator Data'!Z127)/(V$140-V$139)*10)),1))</f>
        <v>10</v>
      </c>
      <c r="W125" s="2">
        <f>IF('Indicator Data'!AE127="No data","x",ROUND(IF('Indicator Data'!AE127&gt;W$140,0,IF('Indicator Data'!AE127&lt;W$139,10,(W$140-'Indicator Data'!AE127)/(W$140-W$139)*10)),1))</f>
        <v>9.9</v>
      </c>
      <c r="X125" s="3">
        <f t="shared" si="22"/>
        <v>8.9</v>
      </c>
      <c r="Y125" s="5">
        <f t="shared" si="23"/>
        <v>9.1</v>
      </c>
      <c r="Z125" s="80"/>
    </row>
    <row r="126" spans="1:26" s="11" customFormat="1" x14ac:dyDescent="0.25">
      <c r="A126" s="11" t="s">
        <v>441</v>
      </c>
      <c r="B126" s="28" t="s">
        <v>4</v>
      </c>
      <c r="C126" s="28" t="s">
        <v>570</v>
      </c>
      <c r="D126" s="2" t="str">
        <f>IF('Indicator Data'!AR128="No data","x",ROUND(IF('Indicator Data'!AR128&gt;D$140,0,IF('Indicator Data'!AR128&lt;D$139,10,(D$140-'Indicator Data'!AR128)/(D$140-D$139)*10)),1))</f>
        <v>x</v>
      </c>
      <c r="E126" s="122">
        <f>('Indicator Data'!BE128+'Indicator Data'!BF128+'Indicator Data'!BG128)/'Indicator Data'!BD128*1000000</f>
        <v>8.3966665254565462E-2</v>
      </c>
      <c r="F126" s="2">
        <f t="shared" si="16"/>
        <v>9.1999999999999993</v>
      </c>
      <c r="G126" s="3">
        <f t="shared" si="17"/>
        <v>9.1999999999999993</v>
      </c>
      <c r="H126" s="2">
        <f>IF('Indicator Data'!AT128="No data","x",ROUND(IF('Indicator Data'!AT128&gt;H$140,0,IF('Indicator Data'!AT128&lt;H$139,10,(H$140-'Indicator Data'!AT128)/(H$140-H$139)*10)),1))</f>
        <v>8</v>
      </c>
      <c r="I126" s="2">
        <f>IF('Indicator Data'!AS128="No data","x",ROUND(IF('Indicator Data'!AS128&gt;I$140,0,IF('Indicator Data'!AS128&lt;I$139,10,(I$140-'Indicator Data'!AS128)/(I$140-I$139)*10)),1))</f>
        <v>7.9</v>
      </c>
      <c r="J126" s="3">
        <f t="shared" si="18"/>
        <v>8</v>
      </c>
      <c r="K126" s="5">
        <f t="shared" si="19"/>
        <v>8.6</v>
      </c>
      <c r="L126" s="2">
        <f>IF('Indicator Data'!AV128="No data","x",ROUND(IF('Indicator Data'!AV128^2&gt;L$140,0,IF('Indicator Data'!AV128^2&lt;L$139,10,(L$140-'Indicator Data'!AV128^2)/(L$140-L$139)*10)),1))</f>
        <v>9.8000000000000007</v>
      </c>
      <c r="M126" s="2">
        <f>IF(OR('Indicator Data'!AU128=0,'Indicator Data'!AU128="No data"),"x",ROUND(IF('Indicator Data'!AU128&gt;M$140,0,IF('Indicator Data'!AU128&lt;M$139,10,(M$140-'Indicator Data'!AU128)/(M$140-M$139)*10)),1))</f>
        <v>7.7</v>
      </c>
      <c r="N126" s="2">
        <f>IF('Indicator Data'!AW128="No data","x",ROUND(IF('Indicator Data'!AW128&gt;N$140,0,IF('Indicator Data'!AW128&lt;N$139,10,(N$140-'Indicator Data'!AW128)/(N$140-N$139)*10)),1))</f>
        <v>9.6999999999999993</v>
      </c>
      <c r="O126" s="2">
        <f>IF('Indicator Data'!AX128="No data","x",ROUND(IF('Indicator Data'!AX128&gt;O$140,0,IF('Indicator Data'!AX128&lt;O$139,10,(O$140-'Indicator Data'!AX128)/(O$140-O$139)*10)),1))</f>
        <v>8.1999999999999993</v>
      </c>
      <c r="P126" s="3">
        <f t="shared" si="20"/>
        <v>8.9</v>
      </c>
      <c r="Q126" s="2">
        <f>IF('Indicator Data'!AY128="No data","x",ROUND(IF('Indicator Data'!AY128&gt;Q$140,0,IF('Indicator Data'!AY128&lt;Q$139,10,(Q$140-'Indicator Data'!AY128)/(Q$140-Q$139)*10)),1))</f>
        <v>10</v>
      </c>
      <c r="R126" s="2">
        <f>IF('Indicator Data'!AZ128="No data","x",ROUND(IF('Indicator Data'!AZ128&gt;R$140,0,IF('Indicator Data'!AZ128&lt;R$139,10,(R$140-'Indicator Data'!AZ128)/(R$140-R$139)*10)),1))</f>
        <v>10</v>
      </c>
      <c r="S126" s="3">
        <f t="shared" si="21"/>
        <v>10</v>
      </c>
      <c r="T126" s="2">
        <f>IF('Indicator Data'!X128="No data","x",ROUND(IF('Indicator Data'!X128&gt;T$140,0,IF('Indicator Data'!X128&lt;T$139,10,(T$140-'Indicator Data'!X128)/(T$140-T$139)*10)),1))</f>
        <v>9.9</v>
      </c>
      <c r="U126" s="2">
        <f>IF('Indicator Data'!Y128="No data","x",ROUND(IF('Indicator Data'!Y128&gt;U$140,0,IF('Indicator Data'!Y128&lt;U$139,10,(U$140-'Indicator Data'!Y128)/(U$140-U$139)*10)),1))</f>
        <v>5.2</v>
      </c>
      <c r="V126" s="2">
        <f>IF('Indicator Data'!Z128="No data","x",ROUND(IF('Indicator Data'!Z128&gt;V$140,0,IF('Indicator Data'!Z128&lt;V$139,10,(V$140-'Indicator Data'!Z128)/(V$140-V$139)*10)),1))</f>
        <v>9.1999999999999993</v>
      </c>
      <c r="W126" s="2">
        <f>IF('Indicator Data'!AE128="No data","x",ROUND(IF('Indicator Data'!AE128&gt;W$140,0,IF('Indicator Data'!AE128&lt;W$139,10,(W$140-'Indicator Data'!AE128)/(W$140-W$139)*10)),1))</f>
        <v>9.9</v>
      </c>
      <c r="X126" s="3">
        <f t="shared" si="22"/>
        <v>8.6</v>
      </c>
      <c r="Y126" s="5">
        <f t="shared" si="23"/>
        <v>9.1999999999999993</v>
      </c>
      <c r="Z126" s="80"/>
    </row>
    <row r="127" spans="1:26" s="11" customFormat="1" x14ac:dyDescent="0.25">
      <c r="A127" s="11" t="s">
        <v>442</v>
      </c>
      <c r="B127" s="28" t="s">
        <v>4</v>
      </c>
      <c r="C127" s="28" t="s">
        <v>571</v>
      </c>
      <c r="D127" s="2" t="str">
        <f>IF('Indicator Data'!AR129="No data","x",ROUND(IF('Indicator Data'!AR129&gt;D$140,0,IF('Indicator Data'!AR129&lt;D$139,10,(D$140-'Indicator Data'!AR129)/(D$140-D$139)*10)),1))</f>
        <v>x</v>
      </c>
      <c r="E127" s="122">
        <f>('Indicator Data'!BE129+'Indicator Data'!BF129+'Indicator Data'!BG129)/'Indicator Data'!BD129*1000000</f>
        <v>8.3966665254565462E-2</v>
      </c>
      <c r="F127" s="2">
        <f t="shared" si="16"/>
        <v>9.1999999999999993</v>
      </c>
      <c r="G127" s="3">
        <f t="shared" si="17"/>
        <v>9.1999999999999993</v>
      </c>
      <c r="H127" s="2">
        <f>IF('Indicator Data'!AT129="No data","x",ROUND(IF('Indicator Data'!AT129&gt;H$140,0,IF('Indicator Data'!AT129&lt;H$139,10,(H$140-'Indicator Data'!AT129)/(H$140-H$139)*10)),1))</f>
        <v>8</v>
      </c>
      <c r="I127" s="2">
        <f>IF('Indicator Data'!AS129="No data","x",ROUND(IF('Indicator Data'!AS129&gt;I$140,0,IF('Indicator Data'!AS129&lt;I$139,10,(I$140-'Indicator Data'!AS129)/(I$140-I$139)*10)),1))</f>
        <v>7.9</v>
      </c>
      <c r="J127" s="3">
        <f t="shared" si="18"/>
        <v>8</v>
      </c>
      <c r="K127" s="5">
        <f t="shared" si="19"/>
        <v>8.6</v>
      </c>
      <c r="L127" s="2">
        <f>IF('Indicator Data'!AV129="No data","x",ROUND(IF('Indicator Data'!AV129^2&gt;L$140,0,IF('Indicator Data'!AV129^2&lt;L$139,10,(L$140-'Indicator Data'!AV129^2)/(L$140-L$139)*10)),1))</f>
        <v>9.9</v>
      </c>
      <c r="M127" s="2">
        <f>IF(OR('Indicator Data'!AU129=0,'Indicator Data'!AU129="No data"),"x",ROUND(IF('Indicator Data'!AU129&gt;M$140,0,IF('Indicator Data'!AU129&lt;M$139,10,(M$140-'Indicator Data'!AU129)/(M$140-M$139)*10)),1))</f>
        <v>7.7</v>
      </c>
      <c r="N127" s="2">
        <f>IF('Indicator Data'!AW129="No data","x",ROUND(IF('Indicator Data'!AW129&gt;N$140,0,IF('Indicator Data'!AW129&lt;N$139,10,(N$140-'Indicator Data'!AW129)/(N$140-N$139)*10)),1))</f>
        <v>9.6999999999999993</v>
      </c>
      <c r="O127" s="2">
        <f>IF('Indicator Data'!AX129="No data","x",ROUND(IF('Indicator Data'!AX129&gt;O$140,0,IF('Indicator Data'!AX129&lt;O$139,10,(O$140-'Indicator Data'!AX129)/(O$140-O$139)*10)),1))</f>
        <v>8.1999999999999993</v>
      </c>
      <c r="P127" s="3">
        <f t="shared" si="20"/>
        <v>8.9</v>
      </c>
      <c r="Q127" s="2">
        <f>IF('Indicator Data'!AY129="No data","x",ROUND(IF('Indicator Data'!AY129&gt;Q$140,0,IF('Indicator Data'!AY129&lt;Q$139,10,(Q$140-'Indicator Data'!AY129)/(Q$140-Q$139)*10)),1))</f>
        <v>10</v>
      </c>
      <c r="R127" s="2">
        <f>IF('Indicator Data'!AZ129="No data","x",ROUND(IF('Indicator Data'!AZ129&gt;R$140,0,IF('Indicator Data'!AZ129&lt;R$139,10,(R$140-'Indicator Data'!AZ129)/(R$140-R$139)*10)),1))</f>
        <v>10</v>
      </c>
      <c r="S127" s="3">
        <f t="shared" si="21"/>
        <v>10</v>
      </c>
      <c r="T127" s="2">
        <f>IF('Indicator Data'!X129="No data","x",ROUND(IF('Indicator Data'!X129&gt;T$140,0,IF('Indicator Data'!X129&lt;T$139,10,(T$140-'Indicator Data'!X129)/(T$140-T$139)*10)),1))</f>
        <v>9.9</v>
      </c>
      <c r="U127" s="2">
        <f>IF('Indicator Data'!Y129="No data","x",ROUND(IF('Indicator Data'!Y129&gt;U$140,0,IF('Indicator Data'!Y129&lt;U$139,10,(U$140-'Indicator Data'!Y129)/(U$140-U$139)*10)),1))</f>
        <v>3</v>
      </c>
      <c r="V127" s="2">
        <f>IF('Indicator Data'!Z129="No data","x",ROUND(IF('Indicator Data'!Z129&gt;V$140,0,IF('Indicator Data'!Z129&lt;V$139,10,(V$140-'Indicator Data'!Z129)/(V$140-V$139)*10)),1))</f>
        <v>7.7</v>
      </c>
      <c r="W127" s="2">
        <f>IF('Indicator Data'!AE129="No data","x",ROUND(IF('Indicator Data'!AE129&gt;W$140,0,IF('Indicator Data'!AE129&lt;W$139,10,(W$140-'Indicator Data'!AE129)/(W$140-W$139)*10)),1))</f>
        <v>9.9</v>
      </c>
      <c r="X127" s="3">
        <f t="shared" si="22"/>
        <v>7.6</v>
      </c>
      <c r="Y127" s="5">
        <f t="shared" si="23"/>
        <v>8.8000000000000007</v>
      </c>
      <c r="Z127" s="80"/>
    </row>
    <row r="128" spans="1:26" s="11" customFormat="1" x14ac:dyDescent="0.25">
      <c r="A128" s="11" t="s">
        <v>444</v>
      </c>
      <c r="B128" s="28" t="s">
        <v>4</v>
      </c>
      <c r="C128" s="28" t="s">
        <v>573</v>
      </c>
      <c r="D128" s="2" t="str">
        <f>IF('Indicator Data'!AR130="No data","x",ROUND(IF('Indicator Data'!AR130&gt;D$140,0,IF('Indicator Data'!AR130&lt;D$139,10,(D$140-'Indicator Data'!AR130)/(D$140-D$139)*10)),1))</f>
        <v>x</v>
      </c>
      <c r="E128" s="122">
        <f>('Indicator Data'!BE130+'Indicator Data'!BF130+'Indicator Data'!BG130)/'Indicator Data'!BD130*1000000</f>
        <v>8.3966665254565462E-2</v>
      </c>
      <c r="F128" s="2">
        <f t="shared" si="16"/>
        <v>9.1999999999999993</v>
      </c>
      <c r="G128" s="3">
        <f t="shared" si="17"/>
        <v>9.1999999999999993</v>
      </c>
      <c r="H128" s="2">
        <f>IF('Indicator Data'!AT130="No data","x",ROUND(IF('Indicator Data'!AT130&gt;H$140,0,IF('Indicator Data'!AT130&lt;H$139,10,(H$140-'Indicator Data'!AT130)/(H$140-H$139)*10)),1))</f>
        <v>8</v>
      </c>
      <c r="I128" s="2">
        <f>IF('Indicator Data'!AS130="No data","x",ROUND(IF('Indicator Data'!AS130&gt;I$140,0,IF('Indicator Data'!AS130&lt;I$139,10,(I$140-'Indicator Data'!AS130)/(I$140-I$139)*10)),1))</f>
        <v>7.9</v>
      </c>
      <c r="J128" s="3">
        <f t="shared" si="18"/>
        <v>8</v>
      </c>
      <c r="K128" s="5">
        <f t="shared" si="19"/>
        <v>8.6</v>
      </c>
      <c r="L128" s="2">
        <f>IF('Indicator Data'!AV130="No data","x",ROUND(IF('Indicator Data'!AV130^2&gt;L$140,0,IF('Indicator Data'!AV130^2&lt;L$139,10,(L$140-'Indicator Data'!AV130^2)/(L$140-L$139)*10)),1))</f>
        <v>9.4</v>
      </c>
      <c r="M128" s="2">
        <f>IF(OR('Indicator Data'!AU130=0,'Indicator Data'!AU130="No data"),"x",ROUND(IF('Indicator Data'!AU130&gt;M$140,0,IF('Indicator Data'!AU130&lt;M$139,10,(M$140-'Indicator Data'!AU130)/(M$140-M$139)*10)),1))</f>
        <v>7.7</v>
      </c>
      <c r="N128" s="2">
        <f>IF('Indicator Data'!AW130="No data","x",ROUND(IF('Indicator Data'!AW130&gt;N$140,0,IF('Indicator Data'!AW130&lt;N$139,10,(N$140-'Indicator Data'!AW130)/(N$140-N$139)*10)),1))</f>
        <v>9.6999999999999993</v>
      </c>
      <c r="O128" s="2">
        <f>IF('Indicator Data'!AX130="No data","x",ROUND(IF('Indicator Data'!AX130&gt;O$140,0,IF('Indicator Data'!AX130&lt;O$139,10,(O$140-'Indicator Data'!AX130)/(O$140-O$139)*10)),1))</f>
        <v>8.1999999999999993</v>
      </c>
      <c r="P128" s="3">
        <f t="shared" si="20"/>
        <v>8.8000000000000007</v>
      </c>
      <c r="Q128" s="2">
        <f>IF('Indicator Data'!AY130="No data","x",ROUND(IF('Indicator Data'!AY130&gt;Q$140,0,IF('Indicator Data'!AY130&lt;Q$139,10,(Q$140-'Indicator Data'!AY130)/(Q$140-Q$139)*10)),1))</f>
        <v>10</v>
      </c>
      <c r="R128" s="2">
        <f>IF('Indicator Data'!AZ130="No data","x",ROUND(IF('Indicator Data'!AZ130&gt;R$140,0,IF('Indicator Data'!AZ130&lt;R$139,10,(R$140-'Indicator Data'!AZ130)/(R$140-R$139)*10)),1))</f>
        <v>9.8000000000000007</v>
      </c>
      <c r="S128" s="3">
        <f t="shared" si="21"/>
        <v>9.9</v>
      </c>
      <c r="T128" s="2">
        <f>IF('Indicator Data'!X130="No data","x",ROUND(IF('Indicator Data'!X130&gt;T$140,0,IF('Indicator Data'!X130&lt;T$139,10,(T$140-'Indicator Data'!X130)/(T$140-T$139)*10)),1))</f>
        <v>9.9</v>
      </c>
      <c r="U128" s="2">
        <f>IF('Indicator Data'!Y130="No data","x",ROUND(IF('Indicator Data'!Y130&gt;U$140,0,IF('Indicator Data'!Y130&lt;U$139,10,(U$140-'Indicator Data'!Y130)/(U$140-U$139)*10)),1))</f>
        <v>5.0999999999999996</v>
      </c>
      <c r="V128" s="2">
        <f>IF('Indicator Data'!Z130="No data","x",ROUND(IF('Indicator Data'!Z130&gt;V$140,0,IF('Indicator Data'!Z130&lt;V$139,10,(V$140-'Indicator Data'!Z130)/(V$140-V$139)*10)),1))</f>
        <v>6.2</v>
      </c>
      <c r="W128" s="2">
        <f>IF('Indicator Data'!AE130="No data","x",ROUND(IF('Indicator Data'!AE130&gt;W$140,0,IF('Indicator Data'!AE130&lt;W$139,10,(W$140-'Indicator Data'!AE130)/(W$140-W$139)*10)),1))</f>
        <v>9.9</v>
      </c>
      <c r="X128" s="3">
        <f t="shared" si="22"/>
        <v>7.8</v>
      </c>
      <c r="Y128" s="5">
        <f t="shared" si="23"/>
        <v>8.8000000000000007</v>
      </c>
      <c r="Z128" s="80"/>
    </row>
    <row r="129" spans="1:26" s="11" customFormat="1" x14ac:dyDescent="0.25">
      <c r="A129" s="11" t="s">
        <v>445</v>
      </c>
      <c r="B129" s="28" t="s">
        <v>4</v>
      </c>
      <c r="C129" s="28" t="s">
        <v>574</v>
      </c>
      <c r="D129" s="2" t="str">
        <f>IF('Indicator Data'!AR131="No data","x",ROUND(IF('Indicator Data'!AR131&gt;D$140,0,IF('Indicator Data'!AR131&lt;D$139,10,(D$140-'Indicator Data'!AR131)/(D$140-D$139)*10)),1))</f>
        <v>x</v>
      </c>
      <c r="E129" s="122">
        <f>('Indicator Data'!BE131+'Indicator Data'!BF131+'Indicator Data'!BG131)/'Indicator Data'!BD131*1000000</f>
        <v>8.3966665254565462E-2</v>
      </c>
      <c r="F129" s="2">
        <f t="shared" si="16"/>
        <v>9.1999999999999993</v>
      </c>
      <c r="G129" s="3">
        <f t="shared" si="17"/>
        <v>9.1999999999999993</v>
      </c>
      <c r="H129" s="2">
        <f>IF('Indicator Data'!AT131="No data","x",ROUND(IF('Indicator Data'!AT131&gt;H$140,0,IF('Indicator Data'!AT131&lt;H$139,10,(H$140-'Indicator Data'!AT131)/(H$140-H$139)*10)),1))</f>
        <v>8</v>
      </c>
      <c r="I129" s="2">
        <f>IF('Indicator Data'!AS131="No data","x",ROUND(IF('Indicator Data'!AS131&gt;I$140,0,IF('Indicator Data'!AS131&lt;I$139,10,(I$140-'Indicator Data'!AS131)/(I$140-I$139)*10)),1))</f>
        <v>7.9</v>
      </c>
      <c r="J129" s="3">
        <f t="shared" si="18"/>
        <v>8</v>
      </c>
      <c r="K129" s="5">
        <f t="shared" si="19"/>
        <v>8.6</v>
      </c>
      <c r="L129" s="2">
        <f>IF('Indicator Data'!AV131="No data","x",ROUND(IF('Indicator Data'!AV131^2&gt;L$140,0,IF('Indicator Data'!AV131^2&lt;L$139,10,(L$140-'Indicator Data'!AV131^2)/(L$140-L$139)*10)),1))</f>
        <v>8.4</v>
      </c>
      <c r="M129" s="2">
        <f>IF(OR('Indicator Data'!AU131=0,'Indicator Data'!AU131="No data"),"x",ROUND(IF('Indicator Data'!AU131&gt;M$140,0,IF('Indicator Data'!AU131&lt;M$139,10,(M$140-'Indicator Data'!AU131)/(M$140-M$139)*10)),1))</f>
        <v>7.7</v>
      </c>
      <c r="N129" s="2">
        <f>IF('Indicator Data'!AW131="No data","x",ROUND(IF('Indicator Data'!AW131&gt;N$140,0,IF('Indicator Data'!AW131&lt;N$139,10,(N$140-'Indicator Data'!AW131)/(N$140-N$139)*10)),1))</f>
        <v>9.6999999999999993</v>
      </c>
      <c r="O129" s="2">
        <f>IF('Indicator Data'!AX131="No data","x",ROUND(IF('Indicator Data'!AX131&gt;O$140,0,IF('Indicator Data'!AX131&lt;O$139,10,(O$140-'Indicator Data'!AX131)/(O$140-O$139)*10)),1))</f>
        <v>8.1999999999999993</v>
      </c>
      <c r="P129" s="3">
        <f t="shared" si="20"/>
        <v>8.5</v>
      </c>
      <c r="Q129" s="2">
        <f>IF('Indicator Data'!AY131="No data","x",ROUND(IF('Indicator Data'!AY131&gt;Q$140,0,IF('Indicator Data'!AY131&lt;Q$139,10,(Q$140-'Indicator Data'!AY131)/(Q$140-Q$139)*10)),1))</f>
        <v>10</v>
      </c>
      <c r="R129" s="2">
        <f>IF('Indicator Data'!AZ131="No data","x",ROUND(IF('Indicator Data'!AZ131&gt;R$140,0,IF('Indicator Data'!AZ131&lt;R$139,10,(R$140-'Indicator Data'!AZ131)/(R$140-R$139)*10)),1))</f>
        <v>10</v>
      </c>
      <c r="S129" s="3">
        <f t="shared" si="21"/>
        <v>10</v>
      </c>
      <c r="T129" s="2">
        <f>IF('Indicator Data'!X131="No data","x",ROUND(IF('Indicator Data'!X131&gt;T$140,0,IF('Indicator Data'!X131&lt;T$139,10,(T$140-'Indicator Data'!X131)/(T$140-T$139)*10)),1))</f>
        <v>9.9</v>
      </c>
      <c r="U129" s="2">
        <f>IF('Indicator Data'!Y131="No data","x",ROUND(IF('Indicator Data'!Y131&gt;U$140,0,IF('Indicator Data'!Y131&lt;U$139,10,(U$140-'Indicator Data'!Y131)/(U$140-U$139)*10)),1))</f>
        <v>3.1</v>
      </c>
      <c r="V129" s="2">
        <f>IF('Indicator Data'!Z131="No data","x",ROUND(IF('Indicator Data'!Z131&gt;V$140,0,IF('Indicator Data'!Z131&lt;V$139,10,(V$140-'Indicator Data'!Z131)/(V$140-V$139)*10)),1))</f>
        <v>3.9</v>
      </c>
      <c r="W129" s="2">
        <f>IF('Indicator Data'!AE131="No data","x",ROUND(IF('Indicator Data'!AE131&gt;W$140,0,IF('Indicator Data'!AE131&lt;W$139,10,(W$140-'Indicator Data'!AE131)/(W$140-W$139)*10)),1))</f>
        <v>9.9</v>
      </c>
      <c r="X129" s="3">
        <f t="shared" si="22"/>
        <v>6.7</v>
      </c>
      <c r="Y129" s="5">
        <f t="shared" si="23"/>
        <v>8.4</v>
      </c>
      <c r="Z129" s="80"/>
    </row>
    <row r="130" spans="1:26" s="11" customFormat="1" x14ac:dyDescent="0.25">
      <c r="A130" s="11" t="s">
        <v>443</v>
      </c>
      <c r="B130" s="28" t="s">
        <v>4</v>
      </c>
      <c r="C130" s="28" t="s">
        <v>572</v>
      </c>
      <c r="D130" s="2" t="str">
        <f>IF('Indicator Data'!AR132="No data","x",ROUND(IF('Indicator Data'!AR132&gt;D$140,0,IF('Indicator Data'!AR132&lt;D$139,10,(D$140-'Indicator Data'!AR132)/(D$140-D$139)*10)),1))</f>
        <v>x</v>
      </c>
      <c r="E130" s="122">
        <f>('Indicator Data'!BE132+'Indicator Data'!BF132+'Indicator Data'!BG132)/'Indicator Data'!BD132*1000000</f>
        <v>8.3966665254565462E-2</v>
      </c>
      <c r="F130" s="2">
        <f t="shared" si="16"/>
        <v>9.1999999999999993</v>
      </c>
      <c r="G130" s="3">
        <f t="shared" si="17"/>
        <v>9.1999999999999993</v>
      </c>
      <c r="H130" s="2">
        <f>IF('Indicator Data'!AT132="No data","x",ROUND(IF('Indicator Data'!AT132&gt;H$140,0,IF('Indicator Data'!AT132&lt;H$139,10,(H$140-'Indicator Data'!AT132)/(H$140-H$139)*10)),1))</f>
        <v>8</v>
      </c>
      <c r="I130" s="2">
        <f>IF('Indicator Data'!AS132="No data","x",ROUND(IF('Indicator Data'!AS132&gt;I$140,0,IF('Indicator Data'!AS132&lt;I$139,10,(I$140-'Indicator Data'!AS132)/(I$140-I$139)*10)),1))</f>
        <v>7.9</v>
      </c>
      <c r="J130" s="3">
        <f t="shared" si="18"/>
        <v>8</v>
      </c>
      <c r="K130" s="5">
        <f t="shared" si="19"/>
        <v>8.6</v>
      </c>
      <c r="L130" s="2">
        <f>IF('Indicator Data'!AV132="No data","x",ROUND(IF('Indicator Data'!AV132^2&gt;L$140,0,IF('Indicator Data'!AV132^2&lt;L$139,10,(L$140-'Indicator Data'!AV132^2)/(L$140-L$139)*10)),1))</f>
        <v>8.8000000000000007</v>
      </c>
      <c r="M130" s="2">
        <f>IF(OR('Indicator Data'!AU132=0,'Indicator Data'!AU132="No data"),"x",ROUND(IF('Indicator Data'!AU132&gt;M$140,0,IF('Indicator Data'!AU132&lt;M$139,10,(M$140-'Indicator Data'!AU132)/(M$140-M$139)*10)),1))</f>
        <v>7.7</v>
      </c>
      <c r="N130" s="2">
        <f>IF('Indicator Data'!AW132="No data","x",ROUND(IF('Indicator Data'!AW132&gt;N$140,0,IF('Indicator Data'!AW132&lt;N$139,10,(N$140-'Indicator Data'!AW132)/(N$140-N$139)*10)),1))</f>
        <v>9.6999999999999993</v>
      </c>
      <c r="O130" s="2">
        <f>IF('Indicator Data'!AX132="No data","x",ROUND(IF('Indicator Data'!AX132&gt;O$140,0,IF('Indicator Data'!AX132&lt;O$139,10,(O$140-'Indicator Data'!AX132)/(O$140-O$139)*10)),1))</f>
        <v>8.1999999999999993</v>
      </c>
      <c r="P130" s="3">
        <f t="shared" si="20"/>
        <v>8.6</v>
      </c>
      <c r="Q130" s="2">
        <f>IF('Indicator Data'!AY132="No data","x",ROUND(IF('Indicator Data'!AY132&gt;Q$140,0,IF('Indicator Data'!AY132&lt;Q$139,10,(Q$140-'Indicator Data'!AY132)/(Q$140-Q$139)*10)),1))</f>
        <v>9.5</v>
      </c>
      <c r="R130" s="2">
        <f>IF('Indicator Data'!AZ132="No data","x",ROUND(IF('Indicator Data'!AZ132&gt;R$140,0,IF('Indicator Data'!AZ132&lt;R$139,10,(R$140-'Indicator Data'!AZ132)/(R$140-R$139)*10)),1))</f>
        <v>9.6999999999999993</v>
      </c>
      <c r="S130" s="3">
        <f t="shared" si="21"/>
        <v>9.6</v>
      </c>
      <c r="T130" s="2">
        <f>IF('Indicator Data'!X132="No data","x",ROUND(IF('Indicator Data'!X132&gt;T$140,0,IF('Indicator Data'!X132&lt;T$139,10,(T$140-'Indicator Data'!X132)/(T$140-T$139)*10)),1))</f>
        <v>9.9</v>
      </c>
      <c r="U130" s="2">
        <f>IF('Indicator Data'!Y132="No data","x",ROUND(IF('Indicator Data'!Y132&gt;U$140,0,IF('Indicator Data'!Y132&lt;U$139,10,(U$140-'Indicator Data'!Y132)/(U$140-U$139)*10)),1))</f>
        <v>5</v>
      </c>
      <c r="V130" s="2">
        <f>IF('Indicator Data'!Z132="No data","x",ROUND(IF('Indicator Data'!Z132&gt;V$140,0,IF('Indicator Data'!Z132&lt;V$139,10,(V$140-'Indicator Data'!Z132)/(V$140-V$139)*10)),1))</f>
        <v>10</v>
      </c>
      <c r="W130" s="2">
        <f>IF('Indicator Data'!AE132="No data","x",ROUND(IF('Indicator Data'!AE132&gt;W$140,0,IF('Indicator Data'!AE132&lt;W$139,10,(W$140-'Indicator Data'!AE132)/(W$140-W$139)*10)),1))</f>
        <v>9.9</v>
      </c>
      <c r="X130" s="3">
        <f t="shared" si="22"/>
        <v>8.6999999999999993</v>
      </c>
      <c r="Y130" s="5">
        <f t="shared" si="23"/>
        <v>9</v>
      </c>
      <c r="Z130" s="80"/>
    </row>
    <row r="131" spans="1:26" s="11" customFormat="1" x14ac:dyDescent="0.25">
      <c r="A131" s="11" t="s">
        <v>447</v>
      </c>
      <c r="B131" s="28" t="s">
        <v>4</v>
      </c>
      <c r="C131" s="28" t="s">
        <v>576</v>
      </c>
      <c r="D131" s="2" t="str">
        <f>IF('Indicator Data'!AR133="No data","x",ROUND(IF('Indicator Data'!AR133&gt;D$140,0,IF('Indicator Data'!AR133&lt;D$139,10,(D$140-'Indicator Data'!AR133)/(D$140-D$139)*10)),1))</f>
        <v>x</v>
      </c>
      <c r="E131" s="122">
        <f>('Indicator Data'!BE133+'Indicator Data'!BF133+'Indicator Data'!BG133)/'Indicator Data'!BD133*1000000</f>
        <v>8.3966665254565462E-2</v>
      </c>
      <c r="F131" s="2">
        <f t="shared" si="16"/>
        <v>9.1999999999999993</v>
      </c>
      <c r="G131" s="3">
        <f t="shared" si="17"/>
        <v>9.1999999999999993</v>
      </c>
      <c r="H131" s="2">
        <f>IF('Indicator Data'!AT133="No data","x",ROUND(IF('Indicator Data'!AT133&gt;H$140,0,IF('Indicator Data'!AT133&lt;H$139,10,(H$140-'Indicator Data'!AT133)/(H$140-H$139)*10)),1))</f>
        <v>8</v>
      </c>
      <c r="I131" s="2">
        <f>IF('Indicator Data'!AS133="No data","x",ROUND(IF('Indicator Data'!AS133&gt;I$140,0,IF('Indicator Data'!AS133&lt;I$139,10,(I$140-'Indicator Data'!AS133)/(I$140-I$139)*10)),1))</f>
        <v>7.9</v>
      </c>
      <c r="J131" s="3">
        <f t="shared" si="18"/>
        <v>8</v>
      </c>
      <c r="K131" s="5">
        <f t="shared" si="19"/>
        <v>8.6</v>
      </c>
      <c r="L131" s="2">
        <f>IF('Indicator Data'!AV133="No data","x",ROUND(IF('Indicator Data'!AV133^2&gt;L$140,0,IF('Indicator Data'!AV133^2&lt;L$139,10,(L$140-'Indicator Data'!AV133^2)/(L$140-L$139)*10)),1))</f>
        <v>10</v>
      </c>
      <c r="M131" s="2">
        <f>IF(OR('Indicator Data'!AU133=0,'Indicator Data'!AU133="No data"),"x",ROUND(IF('Indicator Data'!AU133&gt;M$140,0,IF('Indicator Data'!AU133&lt;M$139,10,(M$140-'Indicator Data'!AU133)/(M$140-M$139)*10)),1))</f>
        <v>7.7</v>
      </c>
      <c r="N131" s="2">
        <f>IF('Indicator Data'!AW133="No data","x",ROUND(IF('Indicator Data'!AW133&gt;N$140,0,IF('Indicator Data'!AW133&lt;N$139,10,(N$140-'Indicator Data'!AW133)/(N$140-N$139)*10)),1))</f>
        <v>9.6999999999999993</v>
      </c>
      <c r="O131" s="2">
        <f>IF('Indicator Data'!AX133="No data","x",ROUND(IF('Indicator Data'!AX133&gt;O$140,0,IF('Indicator Data'!AX133&lt;O$139,10,(O$140-'Indicator Data'!AX133)/(O$140-O$139)*10)),1))</f>
        <v>8.1999999999999993</v>
      </c>
      <c r="P131" s="3">
        <f t="shared" si="20"/>
        <v>8.9</v>
      </c>
      <c r="Q131" s="2">
        <f>IF('Indicator Data'!AY133="No data","x",ROUND(IF('Indicator Data'!AY133&gt;Q$140,0,IF('Indicator Data'!AY133&lt;Q$139,10,(Q$140-'Indicator Data'!AY133)/(Q$140-Q$139)*10)),1))</f>
        <v>10</v>
      </c>
      <c r="R131" s="2">
        <f>IF('Indicator Data'!AZ133="No data","x",ROUND(IF('Indicator Data'!AZ133&gt;R$140,0,IF('Indicator Data'!AZ133&lt;R$139,10,(R$140-'Indicator Data'!AZ133)/(R$140-R$139)*10)),1))</f>
        <v>10</v>
      </c>
      <c r="S131" s="3">
        <f t="shared" si="21"/>
        <v>10</v>
      </c>
      <c r="T131" s="2">
        <f>IF('Indicator Data'!X133="No data","x",ROUND(IF('Indicator Data'!X133&gt;T$140,0,IF('Indicator Data'!X133&lt;T$139,10,(T$140-'Indicator Data'!X133)/(T$140-T$139)*10)),1))</f>
        <v>9.9</v>
      </c>
      <c r="U131" s="2">
        <f>IF('Indicator Data'!Y133="No data","x",ROUND(IF('Indicator Data'!Y133&gt;U$140,0,IF('Indicator Data'!Y133&lt;U$139,10,(U$140-'Indicator Data'!Y133)/(U$140-U$139)*10)),1))</f>
        <v>9.4</v>
      </c>
      <c r="V131" s="2">
        <f>IF('Indicator Data'!Z133="No data","x",ROUND(IF('Indicator Data'!Z133&gt;V$140,0,IF('Indicator Data'!Z133&lt;V$139,10,(V$140-'Indicator Data'!Z133)/(V$140-V$139)*10)),1))</f>
        <v>10</v>
      </c>
      <c r="W131" s="2">
        <f>IF('Indicator Data'!AE133="No data","x",ROUND(IF('Indicator Data'!AE133&gt;W$140,0,IF('Indicator Data'!AE133&lt;W$139,10,(W$140-'Indicator Data'!AE133)/(W$140-W$139)*10)),1))</f>
        <v>9.9</v>
      </c>
      <c r="X131" s="3">
        <f t="shared" si="22"/>
        <v>9.8000000000000007</v>
      </c>
      <c r="Y131" s="5">
        <f t="shared" si="23"/>
        <v>9.6</v>
      </c>
      <c r="Z131" s="80"/>
    </row>
    <row r="132" spans="1:26" s="11" customFormat="1" x14ac:dyDescent="0.25">
      <c r="A132" s="11" t="s">
        <v>448</v>
      </c>
      <c r="B132" s="28" t="s">
        <v>4</v>
      </c>
      <c r="C132" s="28" t="s">
        <v>577</v>
      </c>
      <c r="D132" s="2" t="str">
        <f>IF('Indicator Data'!AR134="No data","x",ROUND(IF('Indicator Data'!AR134&gt;D$140,0,IF('Indicator Data'!AR134&lt;D$139,10,(D$140-'Indicator Data'!AR134)/(D$140-D$139)*10)),1))</f>
        <v>x</v>
      </c>
      <c r="E132" s="122">
        <f>('Indicator Data'!BE134+'Indicator Data'!BF134+'Indicator Data'!BG134)/'Indicator Data'!BD134*1000000</f>
        <v>8.3966665254565462E-2</v>
      </c>
      <c r="F132" s="2">
        <f t="shared" si="16"/>
        <v>9.1999999999999993</v>
      </c>
      <c r="G132" s="3">
        <f t="shared" si="17"/>
        <v>9.1999999999999993</v>
      </c>
      <c r="H132" s="2">
        <f>IF('Indicator Data'!AT134="No data","x",ROUND(IF('Indicator Data'!AT134&gt;H$140,0,IF('Indicator Data'!AT134&lt;H$139,10,(H$140-'Indicator Data'!AT134)/(H$140-H$139)*10)),1))</f>
        <v>8</v>
      </c>
      <c r="I132" s="2">
        <f>IF('Indicator Data'!AS134="No data","x",ROUND(IF('Indicator Data'!AS134&gt;I$140,0,IF('Indicator Data'!AS134&lt;I$139,10,(I$140-'Indicator Data'!AS134)/(I$140-I$139)*10)),1))</f>
        <v>7.9</v>
      </c>
      <c r="J132" s="3">
        <f t="shared" si="18"/>
        <v>8</v>
      </c>
      <c r="K132" s="5">
        <f t="shared" si="19"/>
        <v>8.6</v>
      </c>
      <c r="L132" s="2">
        <f>IF('Indicator Data'!AV134="No data","x",ROUND(IF('Indicator Data'!AV134^2&gt;L$140,0,IF('Indicator Data'!AV134^2&lt;L$139,10,(L$140-'Indicator Data'!AV134^2)/(L$140-L$139)*10)),1))</f>
        <v>10</v>
      </c>
      <c r="M132" s="2">
        <f>IF(OR('Indicator Data'!AU134=0,'Indicator Data'!AU134="No data"),"x",ROUND(IF('Indicator Data'!AU134&gt;M$140,0,IF('Indicator Data'!AU134&lt;M$139,10,(M$140-'Indicator Data'!AU134)/(M$140-M$139)*10)),1))</f>
        <v>7.7</v>
      </c>
      <c r="N132" s="2">
        <f>IF('Indicator Data'!AW134="No data","x",ROUND(IF('Indicator Data'!AW134&gt;N$140,0,IF('Indicator Data'!AW134&lt;N$139,10,(N$140-'Indicator Data'!AW134)/(N$140-N$139)*10)),1))</f>
        <v>9.6999999999999993</v>
      </c>
      <c r="O132" s="2">
        <f>IF('Indicator Data'!AX134="No data","x",ROUND(IF('Indicator Data'!AX134&gt;O$140,0,IF('Indicator Data'!AX134&lt;O$139,10,(O$140-'Indicator Data'!AX134)/(O$140-O$139)*10)),1))</f>
        <v>8.1999999999999993</v>
      </c>
      <c r="P132" s="3">
        <f t="shared" si="20"/>
        <v>8.9</v>
      </c>
      <c r="Q132" s="2">
        <f>IF('Indicator Data'!AY134="No data","x",ROUND(IF('Indicator Data'!AY134&gt;Q$140,0,IF('Indicator Data'!AY134&lt;Q$139,10,(Q$140-'Indicator Data'!AY134)/(Q$140-Q$139)*10)),1))</f>
        <v>10</v>
      </c>
      <c r="R132" s="2">
        <f>IF('Indicator Data'!AZ134="No data","x",ROUND(IF('Indicator Data'!AZ134&gt;R$140,0,IF('Indicator Data'!AZ134&lt;R$139,10,(R$140-'Indicator Data'!AZ134)/(R$140-R$139)*10)),1))</f>
        <v>9.8000000000000007</v>
      </c>
      <c r="S132" s="3">
        <f t="shared" si="21"/>
        <v>9.9</v>
      </c>
      <c r="T132" s="2">
        <f>IF('Indicator Data'!X134="No data","x",ROUND(IF('Indicator Data'!X134&gt;T$140,0,IF('Indicator Data'!X134&lt;T$139,10,(T$140-'Indicator Data'!X134)/(T$140-T$139)*10)),1))</f>
        <v>9.9</v>
      </c>
      <c r="U132" s="2">
        <f>IF('Indicator Data'!Y134="No data","x",ROUND(IF('Indicator Data'!Y134&gt;U$140,0,IF('Indicator Data'!Y134&lt;U$139,10,(U$140-'Indicator Data'!Y134)/(U$140-U$139)*10)),1))</f>
        <v>7.5</v>
      </c>
      <c r="V132" s="2">
        <f>IF('Indicator Data'!Z134="No data","x",ROUND(IF('Indicator Data'!Z134&gt;V$140,0,IF('Indicator Data'!Z134&lt;V$139,10,(V$140-'Indicator Data'!Z134)/(V$140-V$139)*10)),1))</f>
        <v>10</v>
      </c>
      <c r="W132" s="2">
        <f>IF('Indicator Data'!AE134="No data","x",ROUND(IF('Indicator Data'!AE134&gt;W$140,0,IF('Indicator Data'!AE134&lt;W$139,10,(W$140-'Indicator Data'!AE134)/(W$140-W$139)*10)),1))</f>
        <v>9.9</v>
      </c>
      <c r="X132" s="3">
        <f t="shared" si="22"/>
        <v>9.3000000000000007</v>
      </c>
      <c r="Y132" s="5">
        <f t="shared" si="23"/>
        <v>9.4</v>
      </c>
      <c r="Z132" s="80"/>
    </row>
    <row r="133" spans="1:26" s="11" customFormat="1" x14ac:dyDescent="0.25">
      <c r="A133" s="11" t="s">
        <v>449</v>
      </c>
      <c r="B133" s="28" t="s">
        <v>4</v>
      </c>
      <c r="C133" s="28" t="s">
        <v>578</v>
      </c>
      <c r="D133" s="2" t="str">
        <f>IF('Indicator Data'!AR135="No data","x",ROUND(IF('Indicator Data'!AR135&gt;D$140,0,IF('Indicator Data'!AR135&lt;D$139,10,(D$140-'Indicator Data'!AR135)/(D$140-D$139)*10)),1))</f>
        <v>x</v>
      </c>
      <c r="E133" s="122">
        <f>('Indicator Data'!BE135+'Indicator Data'!BF135+'Indicator Data'!BG135)/'Indicator Data'!BD135*1000000</f>
        <v>8.3966665254565462E-2</v>
      </c>
      <c r="F133" s="2">
        <f t="shared" si="16"/>
        <v>9.1999999999999993</v>
      </c>
      <c r="G133" s="3">
        <f t="shared" si="17"/>
        <v>9.1999999999999993</v>
      </c>
      <c r="H133" s="2">
        <f>IF('Indicator Data'!AT135="No data","x",ROUND(IF('Indicator Data'!AT135&gt;H$140,0,IF('Indicator Data'!AT135&lt;H$139,10,(H$140-'Indicator Data'!AT135)/(H$140-H$139)*10)),1))</f>
        <v>8</v>
      </c>
      <c r="I133" s="2">
        <f>IF('Indicator Data'!AS135="No data","x",ROUND(IF('Indicator Data'!AS135&gt;I$140,0,IF('Indicator Data'!AS135&lt;I$139,10,(I$140-'Indicator Data'!AS135)/(I$140-I$139)*10)),1))</f>
        <v>7.9</v>
      </c>
      <c r="J133" s="3">
        <f t="shared" si="18"/>
        <v>8</v>
      </c>
      <c r="K133" s="5">
        <f t="shared" si="19"/>
        <v>8.6</v>
      </c>
      <c r="L133" s="2">
        <f>IF('Indicator Data'!AV135="No data","x",ROUND(IF('Indicator Data'!AV135^2&gt;L$140,0,IF('Indicator Data'!AV135^2&lt;L$139,10,(L$140-'Indicator Data'!AV135^2)/(L$140-L$139)*10)),1))</f>
        <v>10</v>
      </c>
      <c r="M133" s="2">
        <f>IF(OR('Indicator Data'!AU135=0,'Indicator Data'!AU135="No data"),"x",ROUND(IF('Indicator Data'!AU135&gt;M$140,0,IF('Indicator Data'!AU135&lt;M$139,10,(M$140-'Indicator Data'!AU135)/(M$140-M$139)*10)),1))</f>
        <v>7.7</v>
      </c>
      <c r="N133" s="2">
        <f>IF('Indicator Data'!AW135="No data","x",ROUND(IF('Indicator Data'!AW135&gt;N$140,0,IF('Indicator Data'!AW135&lt;N$139,10,(N$140-'Indicator Data'!AW135)/(N$140-N$139)*10)),1))</f>
        <v>9.6999999999999993</v>
      </c>
      <c r="O133" s="2">
        <f>IF('Indicator Data'!AX135="No data","x",ROUND(IF('Indicator Data'!AX135&gt;O$140,0,IF('Indicator Data'!AX135&lt;O$139,10,(O$140-'Indicator Data'!AX135)/(O$140-O$139)*10)),1))</f>
        <v>8.1999999999999993</v>
      </c>
      <c r="P133" s="3">
        <f t="shared" si="20"/>
        <v>8.9</v>
      </c>
      <c r="Q133" s="2">
        <f>IF('Indicator Data'!AY135="No data","x",ROUND(IF('Indicator Data'!AY135&gt;Q$140,0,IF('Indicator Data'!AY135&lt;Q$139,10,(Q$140-'Indicator Data'!AY135)/(Q$140-Q$139)*10)),1))</f>
        <v>10</v>
      </c>
      <c r="R133" s="2">
        <f>IF('Indicator Data'!AZ135="No data","x",ROUND(IF('Indicator Data'!AZ135&gt;R$140,0,IF('Indicator Data'!AZ135&lt;R$139,10,(R$140-'Indicator Data'!AZ135)/(R$140-R$139)*10)),1))</f>
        <v>9.4</v>
      </c>
      <c r="S133" s="3">
        <f t="shared" si="21"/>
        <v>9.6999999999999993</v>
      </c>
      <c r="T133" s="2">
        <f>IF('Indicator Data'!X135="No data","x",ROUND(IF('Indicator Data'!X135&gt;T$140,0,IF('Indicator Data'!X135&lt;T$139,10,(T$140-'Indicator Data'!X135)/(T$140-T$139)*10)),1))</f>
        <v>9.9</v>
      </c>
      <c r="U133" s="2">
        <f>IF('Indicator Data'!Y135="No data","x",ROUND(IF('Indicator Data'!Y135&gt;U$140,0,IF('Indicator Data'!Y135&lt;U$139,10,(U$140-'Indicator Data'!Y135)/(U$140-U$139)*10)),1))</f>
        <v>7.5</v>
      </c>
      <c r="V133" s="2">
        <f>IF('Indicator Data'!Z135="No data","x",ROUND(IF('Indicator Data'!Z135&gt;V$140,0,IF('Indicator Data'!Z135&lt;V$139,10,(V$140-'Indicator Data'!Z135)/(V$140-V$139)*10)),1))</f>
        <v>10</v>
      </c>
      <c r="W133" s="2">
        <f>IF('Indicator Data'!AE135="No data","x",ROUND(IF('Indicator Data'!AE135&gt;W$140,0,IF('Indicator Data'!AE135&lt;W$139,10,(W$140-'Indicator Data'!AE135)/(W$140-W$139)*10)),1))</f>
        <v>9.9</v>
      </c>
      <c r="X133" s="3">
        <f t="shared" si="22"/>
        <v>9.3000000000000007</v>
      </c>
      <c r="Y133" s="5">
        <f t="shared" si="23"/>
        <v>9.3000000000000007</v>
      </c>
      <c r="Z133" s="80"/>
    </row>
    <row r="134" spans="1:26" s="11" customFormat="1" x14ac:dyDescent="0.25">
      <c r="A134" s="11" t="s">
        <v>450</v>
      </c>
      <c r="B134" s="28" t="s">
        <v>4</v>
      </c>
      <c r="C134" s="28" t="s">
        <v>579</v>
      </c>
      <c r="D134" s="2" t="str">
        <f>IF('Indicator Data'!AR136="No data","x",ROUND(IF('Indicator Data'!AR136&gt;D$140,0,IF('Indicator Data'!AR136&lt;D$139,10,(D$140-'Indicator Data'!AR136)/(D$140-D$139)*10)),1))</f>
        <v>x</v>
      </c>
      <c r="E134" s="122">
        <f>('Indicator Data'!BE136+'Indicator Data'!BF136+'Indicator Data'!BG136)/'Indicator Data'!BD136*1000000</f>
        <v>8.3966665254565462E-2</v>
      </c>
      <c r="F134" s="2">
        <f t="shared" si="16"/>
        <v>9.1999999999999993</v>
      </c>
      <c r="G134" s="3">
        <f t="shared" si="17"/>
        <v>9.1999999999999993</v>
      </c>
      <c r="H134" s="2">
        <f>IF('Indicator Data'!AT136="No data","x",ROUND(IF('Indicator Data'!AT136&gt;H$140,0,IF('Indicator Data'!AT136&lt;H$139,10,(H$140-'Indicator Data'!AT136)/(H$140-H$139)*10)),1))</f>
        <v>8</v>
      </c>
      <c r="I134" s="2">
        <f>IF('Indicator Data'!AS136="No data","x",ROUND(IF('Indicator Data'!AS136&gt;I$140,0,IF('Indicator Data'!AS136&lt;I$139,10,(I$140-'Indicator Data'!AS136)/(I$140-I$139)*10)),1))</f>
        <v>7.9</v>
      </c>
      <c r="J134" s="3">
        <f t="shared" si="18"/>
        <v>8</v>
      </c>
      <c r="K134" s="5">
        <f t="shared" si="19"/>
        <v>8.6</v>
      </c>
      <c r="L134" s="2">
        <f>IF('Indicator Data'!AV136="No data","x",ROUND(IF('Indicator Data'!AV136^2&gt;L$140,0,IF('Indicator Data'!AV136^2&lt;L$139,10,(L$140-'Indicator Data'!AV136^2)/(L$140-L$139)*10)),1))</f>
        <v>9.6999999999999993</v>
      </c>
      <c r="M134" s="2">
        <f>IF(OR('Indicator Data'!AU136=0,'Indicator Data'!AU136="No data"),"x",ROUND(IF('Indicator Data'!AU136&gt;M$140,0,IF('Indicator Data'!AU136&lt;M$139,10,(M$140-'Indicator Data'!AU136)/(M$140-M$139)*10)),1))</f>
        <v>7.7</v>
      </c>
      <c r="N134" s="2">
        <f>IF('Indicator Data'!AW136="No data","x",ROUND(IF('Indicator Data'!AW136&gt;N$140,0,IF('Indicator Data'!AW136&lt;N$139,10,(N$140-'Indicator Data'!AW136)/(N$140-N$139)*10)),1))</f>
        <v>9.6999999999999993</v>
      </c>
      <c r="O134" s="2">
        <f>IF('Indicator Data'!AX136="No data","x",ROUND(IF('Indicator Data'!AX136&gt;O$140,0,IF('Indicator Data'!AX136&lt;O$139,10,(O$140-'Indicator Data'!AX136)/(O$140-O$139)*10)),1))</f>
        <v>8.1999999999999993</v>
      </c>
      <c r="P134" s="3">
        <f t="shared" si="20"/>
        <v>8.8000000000000007</v>
      </c>
      <c r="Q134" s="2">
        <f>IF('Indicator Data'!AY136="No data","x",ROUND(IF('Indicator Data'!AY136&gt;Q$140,0,IF('Indicator Data'!AY136&lt;Q$139,10,(Q$140-'Indicator Data'!AY136)/(Q$140-Q$139)*10)),1))</f>
        <v>10</v>
      </c>
      <c r="R134" s="2">
        <f>IF('Indicator Data'!AZ136="No data","x",ROUND(IF('Indicator Data'!AZ136&gt;R$140,0,IF('Indicator Data'!AZ136&lt;R$139,10,(R$140-'Indicator Data'!AZ136)/(R$140-R$139)*10)),1))</f>
        <v>10</v>
      </c>
      <c r="S134" s="3">
        <f t="shared" si="21"/>
        <v>10</v>
      </c>
      <c r="T134" s="2">
        <f>IF('Indicator Data'!X136="No data","x",ROUND(IF('Indicator Data'!X136&gt;T$140,0,IF('Indicator Data'!X136&lt;T$139,10,(T$140-'Indicator Data'!X136)/(T$140-T$139)*10)),1))</f>
        <v>9.9</v>
      </c>
      <c r="U134" s="2">
        <f>IF('Indicator Data'!Y136="No data","x",ROUND(IF('Indicator Data'!Y136&gt;U$140,0,IF('Indicator Data'!Y136&lt;U$139,10,(U$140-'Indicator Data'!Y136)/(U$140-U$139)*10)),1))</f>
        <v>4.5999999999999996</v>
      </c>
      <c r="V134" s="2">
        <f>IF('Indicator Data'!Z136="No data","x",ROUND(IF('Indicator Data'!Z136&gt;V$140,0,IF('Indicator Data'!Z136&lt;V$139,10,(V$140-'Indicator Data'!Z136)/(V$140-V$139)*10)),1))</f>
        <v>4.7</v>
      </c>
      <c r="W134" s="2">
        <f>IF('Indicator Data'!AE136="No data","x",ROUND(IF('Indicator Data'!AE136&gt;W$140,0,IF('Indicator Data'!AE136&lt;W$139,10,(W$140-'Indicator Data'!AE136)/(W$140-W$139)*10)),1))</f>
        <v>9.9</v>
      </c>
      <c r="X134" s="3">
        <f t="shared" si="22"/>
        <v>7.3</v>
      </c>
      <c r="Y134" s="5">
        <f t="shared" si="23"/>
        <v>8.6999999999999993</v>
      </c>
      <c r="Z134" s="80"/>
    </row>
    <row r="135" spans="1:26" s="11" customFormat="1" x14ac:dyDescent="0.25">
      <c r="A135" s="11" t="s">
        <v>451</v>
      </c>
      <c r="B135" s="28" t="s">
        <v>4</v>
      </c>
      <c r="C135" s="28" t="s">
        <v>580</v>
      </c>
      <c r="D135" s="2" t="str">
        <f>IF('Indicator Data'!AR137="No data","x",ROUND(IF('Indicator Data'!AR137&gt;D$140,0,IF('Indicator Data'!AR137&lt;D$139,10,(D$140-'Indicator Data'!AR137)/(D$140-D$139)*10)),1))</f>
        <v>x</v>
      </c>
      <c r="E135" s="122">
        <f>('Indicator Data'!BE137+'Indicator Data'!BF137+'Indicator Data'!BG137)/'Indicator Data'!BD137*1000000</f>
        <v>8.3966665254565462E-2</v>
      </c>
      <c r="F135" s="2">
        <f t="shared" si="16"/>
        <v>9.1999999999999993</v>
      </c>
      <c r="G135" s="3">
        <f t="shared" si="17"/>
        <v>9.1999999999999993</v>
      </c>
      <c r="H135" s="2">
        <f>IF('Indicator Data'!AT137="No data","x",ROUND(IF('Indicator Data'!AT137&gt;H$140,0,IF('Indicator Data'!AT137&lt;H$139,10,(H$140-'Indicator Data'!AT137)/(H$140-H$139)*10)),1))</f>
        <v>8</v>
      </c>
      <c r="I135" s="2">
        <f>IF('Indicator Data'!AS137="No data","x",ROUND(IF('Indicator Data'!AS137&gt;I$140,0,IF('Indicator Data'!AS137&lt;I$139,10,(I$140-'Indicator Data'!AS137)/(I$140-I$139)*10)),1))</f>
        <v>7.9</v>
      </c>
      <c r="J135" s="3">
        <f t="shared" si="18"/>
        <v>8</v>
      </c>
      <c r="K135" s="5">
        <f t="shared" si="19"/>
        <v>8.6</v>
      </c>
      <c r="L135" s="2">
        <f>IF('Indicator Data'!AV137="No data","x",ROUND(IF('Indicator Data'!AV137^2&gt;L$140,0,IF('Indicator Data'!AV137^2&lt;L$139,10,(L$140-'Indicator Data'!AV137^2)/(L$140-L$139)*10)),1))</f>
        <v>10</v>
      </c>
      <c r="M135" s="2">
        <f>IF(OR('Indicator Data'!AU137=0,'Indicator Data'!AU137="No data"),"x",ROUND(IF('Indicator Data'!AU137&gt;M$140,0,IF('Indicator Data'!AU137&lt;M$139,10,(M$140-'Indicator Data'!AU137)/(M$140-M$139)*10)),1))</f>
        <v>7.7</v>
      </c>
      <c r="N135" s="2">
        <f>IF('Indicator Data'!AW137="No data","x",ROUND(IF('Indicator Data'!AW137&gt;N$140,0,IF('Indicator Data'!AW137&lt;N$139,10,(N$140-'Indicator Data'!AW137)/(N$140-N$139)*10)),1))</f>
        <v>9.6999999999999993</v>
      </c>
      <c r="O135" s="2">
        <f>IF('Indicator Data'!AX137="No data","x",ROUND(IF('Indicator Data'!AX137&gt;O$140,0,IF('Indicator Data'!AX137&lt;O$139,10,(O$140-'Indicator Data'!AX137)/(O$140-O$139)*10)),1))</f>
        <v>8.1999999999999993</v>
      </c>
      <c r="P135" s="3">
        <f t="shared" si="20"/>
        <v>8.9</v>
      </c>
      <c r="Q135" s="2">
        <f>IF('Indicator Data'!AY137="No data","x",ROUND(IF('Indicator Data'!AY137&gt;Q$140,0,IF('Indicator Data'!AY137&lt;Q$139,10,(Q$140-'Indicator Data'!AY137)/(Q$140-Q$139)*10)),1))</f>
        <v>9.9</v>
      </c>
      <c r="R135" s="2">
        <f>IF('Indicator Data'!AZ137="No data","x",ROUND(IF('Indicator Data'!AZ137&gt;R$140,0,IF('Indicator Data'!AZ137&lt;R$139,10,(R$140-'Indicator Data'!AZ137)/(R$140-R$139)*10)),1))</f>
        <v>10</v>
      </c>
      <c r="S135" s="3">
        <f t="shared" si="21"/>
        <v>10</v>
      </c>
      <c r="T135" s="2">
        <f>IF('Indicator Data'!X137="No data","x",ROUND(IF('Indicator Data'!X137&gt;T$140,0,IF('Indicator Data'!X137&lt;T$139,10,(T$140-'Indicator Data'!X137)/(T$140-T$139)*10)),1))</f>
        <v>9.9</v>
      </c>
      <c r="U135" s="2">
        <f>IF('Indicator Data'!Y137="No data","x",ROUND(IF('Indicator Data'!Y137&gt;U$140,0,IF('Indicator Data'!Y137&lt;U$139,10,(U$140-'Indicator Data'!Y137)/(U$140-U$139)*10)),1))</f>
        <v>9.1999999999999993</v>
      </c>
      <c r="V135" s="2">
        <f>IF('Indicator Data'!Z137="No data","x",ROUND(IF('Indicator Data'!Z137&gt;V$140,0,IF('Indicator Data'!Z137&lt;V$139,10,(V$140-'Indicator Data'!Z137)/(V$140-V$139)*10)),1))</f>
        <v>10</v>
      </c>
      <c r="W135" s="2">
        <f>IF('Indicator Data'!AE137="No data","x",ROUND(IF('Indicator Data'!AE137&gt;W$140,0,IF('Indicator Data'!AE137&lt;W$139,10,(W$140-'Indicator Data'!AE137)/(W$140-W$139)*10)),1))</f>
        <v>9.9</v>
      </c>
      <c r="X135" s="3">
        <f t="shared" si="22"/>
        <v>9.8000000000000007</v>
      </c>
      <c r="Y135" s="5">
        <f t="shared" si="23"/>
        <v>9.6</v>
      </c>
      <c r="Z135" s="80"/>
    </row>
    <row r="136" spans="1:26" s="11" customFormat="1" x14ac:dyDescent="0.25">
      <c r="A136" s="11" t="s">
        <v>446</v>
      </c>
      <c r="B136" s="28" t="s">
        <v>4</v>
      </c>
      <c r="C136" s="28" t="s">
        <v>575</v>
      </c>
      <c r="D136" s="2" t="str">
        <f>IF('Indicator Data'!AR138="No data","x",ROUND(IF('Indicator Data'!AR138&gt;D$140,0,IF('Indicator Data'!AR138&lt;D$139,10,(D$140-'Indicator Data'!AR138)/(D$140-D$139)*10)),1))</f>
        <v>x</v>
      </c>
      <c r="E136" s="122">
        <f>('Indicator Data'!BE138+'Indicator Data'!BF138+'Indicator Data'!BG138)/'Indicator Data'!BD138*1000000</f>
        <v>8.3966665254565462E-2</v>
      </c>
      <c r="F136" s="2">
        <f t="shared" si="16"/>
        <v>9.1999999999999993</v>
      </c>
      <c r="G136" s="3">
        <f t="shared" si="17"/>
        <v>9.1999999999999993</v>
      </c>
      <c r="H136" s="2">
        <f>IF('Indicator Data'!AT138="No data","x",ROUND(IF('Indicator Data'!AT138&gt;H$140,0,IF('Indicator Data'!AT138&lt;H$139,10,(H$140-'Indicator Data'!AT138)/(H$140-H$139)*10)),1))</f>
        <v>8</v>
      </c>
      <c r="I136" s="2">
        <f>IF('Indicator Data'!AS138="No data","x",ROUND(IF('Indicator Data'!AS138&gt;I$140,0,IF('Indicator Data'!AS138&lt;I$139,10,(I$140-'Indicator Data'!AS138)/(I$140-I$139)*10)),1))</f>
        <v>7.9</v>
      </c>
      <c r="J136" s="3">
        <f t="shared" si="18"/>
        <v>8</v>
      </c>
      <c r="K136" s="5">
        <f t="shared" si="19"/>
        <v>8.6</v>
      </c>
      <c r="L136" s="2">
        <f>IF('Indicator Data'!AV138="No data","x",ROUND(IF('Indicator Data'!AV138^2&gt;L$140,0,IF('Indicator Data'!AV138^2&lt;L$139,10,(L$140-'Indicator Data'!AV138^2)/(L$140-L$139)*10)),1))</f>
        <v>6.5</v>
      </c>
      <c r="M136" s="2">
        <f>IF(OR('Indicator Data'!AU138=0,'Indicator Data'!AU138="No data"),"x",ROUND(IF('Indicator Data'!AU138&gt;M$140,0,IF('Indicator Data'!AU138&lt;M$139,10,(M$140-'Indicator Data'!AU138)/(M$140-M$139)*10)),1))</f>
        <v>5</v>
      </c>
      <c r="N136" s="2">
        <f>IF('Indicator Data'!AW138="No data","x",ROUND(IF('Indicator Data'!AW138&gt;N$140,0,IF('Indicator Data'!AW138&lt;N$139,10,(N$140-'Indicator Data'!AW138)/(N$140-N$139)*10)),1))</f>
        <v>9.6999999999999993</v>
      </c>
      <c r="O136" s="2">
        <f>IF('Indicator Data'!AX138="No data","x",ROUND(IF('Indicator Data'!AX138&gt;O$140,0,IF('Indicator Data'!AX138&lt;O$139,10,(O$140-'Indicator Data'!AX138)/(O$140-O$139)*10)),1))</f>
        <v>8.1999999999999993</v>
      </c>
      <c r="P136" s="3">
        <f t="shared" si="20"/>
        <v>7.4</v>
      </c>
      <c r="Q136" s="2">
        <f>IF('Indicator Data'!AY138="No data","x",ROUND(IF('Indicator Data'!AY138&gt;Q$140,0,IF('Indicator Data'!AY138&lt;Q$139,10,(Q$140-'Indicator Data'!AY138)/(Q$140-Q$139)*10)),1))</f>
        <v>7.5</v>
      </c>
      <c r="R136" s="2">
        <f>IF('Indicator Data'!AZ138="No data","x",ROUND(IF('Indicator Data'!AZ138&gt;R$140,0,IF('Indicator Data'!AZ138&lt;R$139,10,(R$140-'Indicator Data'!AZ138)/(R$140-R$139)*10)),1))</f>
        <v>0.7</v>
      </c>
      <c r="S136" s="3">
        <f t="shared" si="21"/>
        <v>4.0999999999999996</v>
      </c>
      <c r="T136" s="2">
        <f>IF('Indicator Data'!X138="No data","x",ROUND(IF('Indicator Data'!X138&gt;T$140,0,IF('Indicator Data'!X138&lt;T$139,10,(T$140-'Indicator Data'!X138)/(T$140-T$139)*10)),1))</f>
        <v>9.9</v>
      </c>
      <c r="U136" s="2">
        <f>IF('Indicator Data'!Y138="No data","x",ROUND(IF('Indicator Data'!Y138&gt;U$140,0,IF('Indicator Data'!Y138&lt;U$139,10,(U$140-'Indicator Data'!Y138)/(U$140-U$139)*10)),1))</f>
        <v>4.8</v>
      </c>
      <c r="V136" s="2">
        <f>IF('Indicator Data'!Z138="No data","x",ROUND(IF('Indicator Data'!Z138&gt;V$140,0,IF('Indicator Data'!Z138&lt;V$139,10,(V$140-'Indicator Data'!Z138)/(V$140-V$139)*10)),1))</f>
        <v>6.8</v>
      </c>
      <c r="W136" s="2">
        <f>IF('Indicator Data'!AE138="No data","x",ROUND(IF('Indicator Data'!AE138&gt;W$140,0,IF('Indicator Data'!AE138&lt;W$139,10,(W$140-'Indicator Data'!AE138)/(W$140-W$139)*10)),1))</f>
        <v>9.9</v>
      </c>
      <c r="X136" s="3">
        <f t="shared" si="22"/>
        <v>7.9</v>
      </c>
      <c r="Y136" s="5">
        <f t="shared" si="23"/>
        <v>6.5</v>
      </c>
      <c r="Z136" s="80"/>
    </row>
    <row r="137" spans="1:26" s="11" customFormat="1" x14ac:dyDescent="0.25">
      <c r="A137" s="11" t="s">
        <v>452</v>
      </c>
      <c r="B137" s="28" t="s">
        <v>4</v>
      </c>
      <c r="C137" s="28" t="s">
        <v>581</v>
      </c>
      <c r="D137" s="2" t="str">
        <f>IF('Indicator Data'!AR139="No data","x",ROUND(IF('Indicator Data'!AR139&gt;D$140,0,IF('Indicator Data'!AR139&lt;D$139,10,(D$140-'Indicator Data'!AR139)/(D$140-D$139)*10)),1))</f>
        <v>x</v>
      </c>
      <c r="E137" s="122">
        <f>('Indicator Data'!BE139+'Indicator Data'!BF139+'Indicator Data'!BG139)/'Indicator Data'!BD139*1000000</f>
        <v>8.3966665254565462E-2</v>
      </c>
      <c r="F137" s="2">
        <f t="shared" si="16"/>
        <v>9.1999999999999993</v>
      </c>
      <c r="G137" s="3">
        <f t="shared" si="17"/>
        <v>9.1999999999999993</v>
      </c>
      <c r="H137" s="2">
        <f>IF('Indicator Data'!AT139="No data","x",ROUND(IF('Indicator Data'!AT139&gt;H$140,0,IF('Indicator Data'!AT139&lt;H$139,10,(H$140-'Indicator Data'!AT139)/(H$140-H$139)*10)),1))</f>
        <v>8</v>
      </c>
      <c r="I137" s="2">
        <f>IF('Indicator Data'!AS139="No data","x",ROUND(IF('Indicator Data'!AS139&gt;I$140,0,IF('Indicator Data'!AS139&lt;I$139,10,(I$140-'Indicator Data'!AS139)/(I$140-I$139)*10)),1))</f>
        <v>7.9</v>
      </c>
      <c r="J137" s="3">
        <f t="shared" si="18"/>
        <v>8</v>
      </c>
      <c r="K137" s="5">
        <f t="shared" si="19"/>
        <v>8.6</v>
      </c>
      <c r="L137" s="2">
        <f>IF('Indicator Data'!AV139="No data","x",ROUND(IF('Indicator Data'!AV139^2&gt;L$140,0,IF('Indicator Data'!AV139^2&lt;L$139,10,(L$140-'Indicator Data'!AV139^2)/(L$140-L$139)*10)),1))</f>
        <v>10</v>
      </c>
      <c r="M137" s="2">
        <f>IF(OR('Indicator Data'!AU139=0,'Indicator Data'!AU139="No data"),"x",ROUND(IF('Indicator Data'!AU139&gt;M$140,0,IF('Indicator Data'!AU139&lt;M$139,10,(M$140-'Indicator Data'!AU139)/(M$140-M$139)*10)),1))</f>
        <v>7.7</v>
      </c>
      <c r="N137" s="2">
        <f>IF('Indicator Data'!AW139="No data","x",ROUND(IF('Indicator Data'!AW139&gt;N$140,0,IF('Indicator Data'!AW139&lt;N$139,10,(N$140-'Indicator Data'!AW139)/(N$140-N$139)*10)),1))</f>
        <v>9.6999999999999993</v>
      </c>
      <c r="O137" s="2">
        <f>IF('Indicator Data'!AX139="No data","x",ROUND(IF('Indicator Data'!AX139&gt;O$140,0,IF('Indicator Data'!AX139&lt;O$139,10,(O$140-'Indicator Data'!AX139)/(O$140-O$139)*10)),1))</f>
        <v>8.1999999999999993</v>
      </c>
      <c r="P137" s="3">
        <f t="shared" si="20"/>
        <v>8.9</v>
      </c>
      <c r="Q137" s="2">
        <f>IF('Indicator Data'!AY139="No data","x",ROUND(IF('Indicator Data'!AY139&gt;Q$140,0,IF('Indicator Data'!AY139&lt;Q$139,10,(Q$140-'Indicator Data'!AY139)/(Q$140-Q$139)*10)),1))</f>
        <v>10</v>
      </c>
      <c r="R137" s="2">
        <f>IF('Indicator Data'!AZ139="No data","x",ROUND(IF('Indicator Data'!AZ139&gt;R$140,0,IF('Indicator Data'!AZ139&lt;R$139,10,(R$140-'Indicator Data'!AZ139)/(R$140-R$139)*10)),1))</f>
        <v>10</v>
      </c>
      <c r="S137" s="3">
        <f t="shared" si="21"/>
        <v>10</v>
      </c>
      <c r="T137" s="2">
        <f>IF('Indicator Data'!X139="No data","x",ROUND(IF('Indicator Data'!X139&gt;T$140,0,IF('Indicator Data'!X139&lt;T$139,10,(T$140-'Indicator Data'!X139)/(T$140-T$139)*10)),1))</f>
        <v>9.9</v>
      </c>
      <c r="U137" s="2">
        <f>IF('Indicator Data'!Y139="No data","x",ROUND(IF('Indicator Data'!Y139&gt;U$140,0,IF('Indicator Data'!Y139&lt;U$139,10,(U$140-'Indicator Data'!Y139)/(U$140-U$139)*10)),1))</f>
        <v>9.8000000000000007</v>
      </c>
      <c r="V137" s="2">
        <f>IF('Indicator Data'!Z139="No data","x",ROUND(IF('Indicator Data'!Z139&gt;V$140,0,IF('Indicator Data'!Z139&lt;V$139,10,(V$140-'Indicator Data'!Z139)/(V$140-V$139)*10)),1))</f>
        <v>10</v>
      </c>
      <c r="W137" s="2">
        <f>IF('Indicator Data'!AE139="No data","x",ROUND(IF('Indicator Data'!AE139&gt;W$140,0,IF('Indicator Data'!AE139&lt;W$139,10,(W$140-'Indicator Data'!AE139)/(W$140-W$139)*10)),1))</f>
        <v>9.9</v>
      </c>
      <c r="X137" s="3">
        <f t="shared" si="22"/>
        <v>9.9</v>
      </c>
      <c r="Y137" s="5">
        <f t="shared" si="23"/>
        <v>9.6</v>
      </c>
      <c r="Z137" s="80"/>
    </row>
    <row r="138" spans="1:26" customFormat="1" x14ac:dyDescent="0.25"/>
    <row r="139" spans="1:26" s="11" customFormat="1" x14ac:dyDescent="0.25">
      <c r="A139" s="60"/>
      <c r="B139" s="75" t="s">
        <v>42</v>
      </c>
      <c r="C139" s="75"/>
      <c r="D139" s="65">
        <v>1</v>
      </c>
      <c r="E139" s="65"/>
      <c r="F139" s="65">
        <v>0</v>
      </c>
      <c r="G139" s="66"/>
      <c r="H139" s="65">
        <v>0</v>
      </c>
      <c r="I139" s="63">
        <v>-2.5</v>
      </c>
      <c r="J139" s="62"/>
      <c r="K139" s="62"/>
      <c r="L139" s="65">
        <v>900</v>
      </c>
      <c r="M139" s="65">
        <v>0</v>
      </c>
      <c r="N139" s="65">
        <v>0</v>
      </c>
      <c r="O139" s="65">
        <v>5</v>
      </c>
      <c r="P139" s="62"/>
      <c r="Q139" s="65">
        <v>10</v>
      </c>
      <c r="R139" s="65">
        <v>50</v>
      </c>
      <c r="S139" s="62"/>
      <c r="T139" s="65">
        <v>0</v>
      </c>
      <c r="U139" s="65">
        <v>10</v>
      </c>
      <c r="V139" s="65">
        <v>60</v>
      </c>
      <c r="W139" s="65">
        <v>50</v>
      </c>
      <c r="X139" s="61"/>
      <c r="Y139" s="62"/>
    </row>
    <row r="140" spans="1:26" s="11" customFormat="1" x14ac:dyDescent="0.25">
      <c r="A140" s="60"/>
      <c r="B140" s="75" t="s">
        <v>43</v>
      </c>
      <c r="C140" s="75"/>
      <c r="D140" s="65">
        <v>5</v>
      </c>
      <c r="E140" s="65"/>
      <c r="F140" s="65">
        <v>1</v>
      </c>
      <c r="G140" s="66"/>
      <c r="H140" s="65">
        <v>100</v>
      </c>
      <c r="I140" s="63">
        <v>2.5</v>
      </c>
      <c r="J140" s="62"/>
      <c r="K140" s="62"/>
      <c r="L140" s="65">
        <v>10000</v>
      </c>
      <c r="M140" s="65">
        <v>100</v>
      </c>
      <c r="N140" s="65">
        <v>100</v>
      </c>
      <c r="O140" s="65">
        <v>200</v>
      </c>
      <c r="P140" s="62"/>
      <c r="Q140" s="65">
        <v>100</v>
      </c>
      <c r="R140" s="65">
        <v>100</v>
      </c>
      <c r="S140" s="62"/>
      <c r="T140" s="64">
        <v>40</v>
      </c>
      <c r="U140" s="64">
        <v>100</v>
      </c>
      <c r="V140" s="64">
        <v>99</v>
      </c>
      <c r="W140" s="64">
        <v>3000</v>
      </c>
      <c r="X140" s="64"/>
      <c r="Y140" s="62"/>
    </row>
  </sheetData>
  <sortState ref="A3:Y134">
    <sortCondition ref="B3:B134"/>
    <sortCondition ref="A3:A134"/>
  </sortState>
  <mergeCells count="1">
    <mergeCell ref="A1:Y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99"/>
  <sheetViews>
    <sheetView showGridLines="0" zoomScaleNormal="100" workbookViewId="0">
      <pane xSplit="3" ySplit="4" topLeftCell="D5" activePane="bottomRight" state="frozen"/>
      <selection pane="topRight" activeCell="D1" sqref="D1"/>
      <selection pane="bottomLeft" activeCell="A5" sqref="A5"/>
      <selection pane="bottomRight" activeCell="L9" sqref="L9"/>
    </sheetView>
  </sheetViews>
  <sheetFormatPr defaultColWidth="9.140625" defaultRowHeight="15" x14ac:dyDescent="0.25"/>
  <cols>
    <col min="1" max="1" width="49.42578125" style="11" bestFit="1" customWidth="1"/>
    <col min="2" max="2" width="5.5703125" style="11" bestFit="1" customWidth="1"/>
    <col min="3" max="3" width="10" style="11" bestFit="1" customWidth="1"/>
    <col min="4" max="21" width="11.42578125" style="11" customWidth="1"/>
    <col min="22" max="23" width="11.42578125" style="204" customWidth="1"/>
    <col min="24" max="41" width="11.42578125" style="148" customWidth="1"/>
    <col min="42" max="43" width="11.42578125" style="204" customWidth="1"/>
    <col min="44" max="56" width="11.42578125" style="148" customWidth="1"/>
    <col min="57" max="57" width="12.42578125" style="148" bestFit="1" customWidth="1"/>
    <col min="58" max="16384" width="9.140625" style="148"/>
  </cols>
  <sheetData>
    <row r="1" spans="1:59" s="11" customFormat="1" x14ac:dyDescent="0.25">
      <c r="A1" s="217"/>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217"/>
      <c r="BF1" s="217"/>
      <c r="BG1" s="217"/>
    </row>
    <row r="2" spans="1:59" s="81" customFormat="1" ht="121.5" customHeight="1" x14ac:dyDescent="0.25">
      <c r="A2" s="148" t="s">
        <v>331</v>
      </c>
      <c r="B2" s="148" t="s">
        <v>18</v>
      </c>
      <c r="C2" s="148" t="s">
        <v>330</v>
      </c>
      <c r="D2" s="158" t="s">
        <v>623</v>
      </c>
      <c r="E2" s="158" t="s">
        <v>669</v>
      </c>
      <c r="F2" s="158" t="s">
        <v>670</v>
      </c>
      <c r="G2" s="158" t="s">
        <v>89</v>
      </c>
      <c r="H2" s="158" t="s">
        <v>588</v>
      </c>
      <c r="I2" s="158" t="s">
        <v>94</v>
      </c>
      <c r="J2" s="158" t="s">
        <v>698</v>
      </c>
      <c r="K2" s="201" t="s">
        <v>77</v>
      </c>
      <c r="L2" s="201" t="s">
        <v>584</v>
      </c>
      <c r="M2" s="201" t="s">
        <v>703</v>
      </c>
      <c r="N2" s="201" t="s">
        <v>704</v>
      </c>
      <c r="O2" s="201" t="s">
        <v>38</v>
      </c>
      <c r="P2" s="201" t="s">
        <v>39</v>
      </c>
      <c r="Q2" s="201" t="s">
        <v>665</v>
      </c>
      <c r="R2" s="201" t="s">
        <v>139</v>
      </c>
      <c r="S2" s="201" t="s">
        <v>140</v>
      </c>
      <c r="T2" s="201" t="s">
        <v>140</v>
      </c>
      <c r="U2" s="201" t="s">
        <v>46</v>
      </c>
      <c r="V2" s="201" t="s">
        <v>130</v>
      </c>
      <c r="W2" s="201" t="s">
        <v>591</v>
      </c>
      <c r="X2" s="201" t="s">
        <v>118</v>
      </c>
      <c r="Y2" s="201" t="s">
        <v>693</v>
      </c>
      <c r="Z2" s="201" t="s">
        <v>128</v>
      </c>
      <c r="AA2" s="197" t="s">
        <v>54</v>
      </c>
      <c r="AB2" s="201" t="s">
        <v>53</v>
      </c>
      <c r="AC2" s="201" t="s">
        <v>647</v>
      </c>
      <c r="AD2" s="197" t="s">
        <v>648</v>
      </c>
      <c r="AE2" s="201" t="s">
        <v>129</v>
      </c>
      <c r="AF2" s="197" t="s">
        <v>122</v>
      </c>
      <c r="AG2" s="201" t="s">
        <v>37</v>
      </c>
      <c r="AH2" s="201" t="s">
        <v>131</v>
      </c>
      <c r="AI2" s="158" t="s">
        <v>132</v>
      </c>
      <c r="AJ2" s="158" t="s">
        <v>132</v>
      </c>
      <c r="AK2" s="201" t="s">
        <v>132</v>
      </c>
      <c r="AL2" s="201" t="s">
        <v>623</v>
      </c>
      <c r="AM2" s="201" t="s">
        <v>133</v>
      </c>
      <c r="AN2" s="201" t="s">
        <v>134</v>
      </c>
      <c r="AO2" s="201" t="s">
        <v>47</v>
      </c>
      <c r="AP2" s="201" t="s">
        <v>657</v>
      </c>
      <c r="AQ2" s="201" t="s">
        <v>592</v>
      </c>
      <c r="AR2" s="158" t="s">
        <v>99</v>
      </c>
      <c r="AS2" s="201" t="s">
        <v>20</v>
      </c>
      <c r="AT2" s="201" t="s">
        <v>56</v>
      </c>
      <c r="AU2" s="201" t="s">
        <v>22</v>
      </c>
      <c r="AV2" s="201" t="s">
        <v>75</v>
      </c>
      <c r="AW2" s="201" t="s">
        <v>23</v>
      </c>
      <c r="AX2" s="201" t="s">
        <v>24</v>
      </c>
      <c r="AY2" s="201" t="s">
        <v>41</v>
      </c>
      <c r="AZ2" s="201" t="s">
        <v>40</v>
      </c>
      <c r="BA2" s="135" t="s">
        <v>137</v>
      </c>
      <c r="BB2" s="207" t="s">
        <v>25</v>
      </c>
      <c r="BC2" s="149" t="s">
        <v>692</v>
      </c>
      <c r="BD2" s="201" t="s">
        <v>764</v>
      </c>
      <c r="BE2" s="135" t="s">
        <v>594</v>
      </c>
      <c r="BF2" s="135" t="s">
        <v>595</v>
      </c>
      <c r="BG2" s="135" t="s">
        <v>596</v>
      </c>
    </row>
    <row r="3" spans="1:59" s="11" customFormat="1" x14ac:dyDescent="0.25">
      <c r="A3" s="73" t="s">
        <v>138</v>
      </c>
      <c r="B3"/>
      <c r="C3" s="15"/>
      <c r="D3" s="161" t="s">
        <v>766</v>
      </c>
      <c r="E3" s="74"/>
      <c r="F3" s="74"/>
      <c r="G3" s="161">
        <v>2015</v>
      </c>
      <c r="H3" s="161" t="s">
        <v>753</v>
      </c>
      <c r="I3" s="161" t="s">
        <v>753</v>
      </c>
      <c r="J3" s="161" t="s">
        <v>753</v>
      </c>
      <c r="K3" s="161">
        <v>2016</v>
      </c>
      <c r="L3" s="161" t="s">
        <v>765</v>
      </c>
      <c r="M3" s="161">
        <v>2016</v>
      </c>
      <c r="N3" s="161">
        <v>2016</v>
      </c>
      <c r="O3" s="161">
        <v>2015</v>
      </c>
      <c r="P3" s="161" t="s">
        <v>674</v>
      </c>
      <c r="Q3" s="161">
        <v>2015</v>
      </c>
      <c r="R3" s="161" t="s">
        <v>767</v>
      </c>
      <c r="S3" s="161">
        <v>2014</v>
      </c>
      <c r="T3" s="161">
        <v>2015</v>
      </c>
      <c r="U3" s="161">
        <v>2015</v>
      </c>
      <c r="V3" s="161" t="s">
        <v>756</v>
      </c>
      <c r="W3" s="161">
        <v>2016</v>
      </c>
      <c r="X3" s="161">
        <v>2013</v>
      </c>
      <c r="Y3" s="161" t="s">
        <v>738</v>
      </c>
      <c r="Z3" s="161" t="s">
        <v>738</v>
      </c>
      <c r="AA3" s="198">
        <v>2014</v>
      </c>
      <c r="AB3" s="161" t="s">
        <v>738</v>
      </c>
      <c r="AC3" s="161">
        <v>2015</v>
      </c>
      <c r="AD3" s="198">
        <v>2014</v>
      </c>
      <c r="AE3" s="161">
        <v>2014</v>
      </c>
      <c r="AF3" s="198">
        <v>2012</v>
      </c>
      <c r="AG3" s="161">
        <v>2015</v>
      </c>
      <c r="AH3" s="161">
        <v>2015</v>
      </c>
      <c r="AI3" s="161">
        <v>2014</v>
      </c>
      <c r="AJ3" s="161">
        <v>2015</v>
      </c>
      <c r="AK3" s="161" t="s">
        <v>765</v>
      </c>
      <c r="AL3" s="208">
        <v>42953</v>
      </c>
      <c r="AM3" s="161">
        <v>2017</v>
      </c>
      <c r="AN3" s="161">
        <v>2017</v>
      </c>
      <c r="AO3" s="161">
        <v>2017</v>
      </c>
      <c r="AP3" s="161">
        <v>2016</v>
      </c>
      <c r="AQ3" s="161">
        <v>2016</v>
      </c>
      <c r="AR3" s="161" t="s">
        <v>683</v>
      </c>
      <c r="AS3" s="161">
        <v>2015</v>
      </c>
      <c r="AT3" s="161">
        <v>2016</v>
      </c>
      <c r="AU3" s="161" t="s">
        <v>762</v>
      </c>
      <c r="AV3" s="161" t="s">
        <v>735</v>
      </c>
      <c r="AW3" s="161">
        <v>2015</v>
      </c>
      <c r="AX3" s="161">
        <v>2015</v>
      </c>
      <c r="AY3" s="161" t="s">
        <v>763</v>
      </c>
      <c r="AZ3" s="161" t="s">
        <v>763</v>
      </c>
      <c r="BA3" s="198">
        <v>2013</v>
      </c>
      <c r="BB3" s="161">
        <v>2017</v>
      </c>
      <c r="BC3" s="161">
        <v>2014</v>
      </c>
      <c r="BD3" s="161">
        <v>2017</v>
      </c>
      <c r="BE3" s="88" t="s">
        <v>684</v>
      </c>
      <c r="BF3" s="88" t="s">
        <v>685</v>
      </c>
      <c r="BG3" s="88" t="s">
        <v>100</v>
      </c>
    </row>
    <row r="4" spans="1:59" s="11" customFormat="1" ht="30" x14ac:dyDescent="0.25">
      <c r="A4" s="92" t="s">
        <v>96</v>
      </c>
      <c r="B4" s="74" t="s">
        <v>18</v>
      </c>
      <c r="C4" s="74" t="s">
        <v>330</v>
      </c>
      <c r="D4" s="74" t="s">
        <v>97</v>
      </c>
      <c r="E4" s="74" t="s">
        <v>25</v>
      </c>
      <c r="F4" s="74" t="s">
        <v>25</v>
      </c>
      <c r="G4" s="74" t="s">
        <v>97</v>
      </c>
      <c r="H4" s="74" t="s">
        <v>97</v>
      </c>
      <c r="I4" s="74" t="s">
        <v>97</v>
      </c>
      <c r="J4" s="136" t="s">
        <v>117</v>
      </c>
      <c r="K4" s="74" t="s">
        <v>98</v>
      </c>
      <c r="L4" s="74" t="s">
        <v>97</v>
      </c>
      <c r="M4" s="74" t="s">
        <v>98</v>
      </c>
      <c r="N4" s="74" t="s">
        <v>98</v>
      </c>
      <c r="O4" s="74" t="s">
        <v>98</v>
      </c>
      <c r="P4" s="74" t="s">
        <v>98</v>
      </c>
      <c r="Q4" s="74" t="s">
        <v>321</v>
      </c>
      <c r="R4" s="74" t="s">
        <v>115</v>
      </c>
      <c r="S4" s="74" t="s">
        <v>321</v>
      </c>
      <c r="T4" s="74" t="s">
        <v>321</v>
      </c>
      <c r="U4" s="74" t="s">
        <v>116</v>
      </c>
      <c r="V4" s="74" t="s">
        <v>121</v>
      </c>
      <c r="W4" s="74" t="s">
        <v>117</v>
      </c>
      <c r="X4" s="74" t="s">
        <v>119</v>
      </c>
      <c r="Y4" s="74" t="s">
        <v>117</v>
      </c>
      <c r="Z4" s="74" t="s">
        <v>117</v>
      </c>
      <c r="AA4" s="74" t="s">
        <v>120</v>
      </c>
      <c r="AB4" s="74" t="s">
        <v>117</v>
      </c>
      <c r="AC4" s="74" t="s">
        <v>97</v>
      </c>
      <c r="AD4" s="74" t="s">
        <v>97</v>
      </c>
      <c r="AE4" s="74" t="s">
        <v>135</v>
      </c>
      <c r="AF4" s="74" t="s">
        <v>120</v>
      </c>
      <c r="AG4" s="74" t="s">
        <v>98</v>
      </c>
      <c r="AH4" s="74" t="s">
        <v>98</v>
      </c>
      <c r="AI4" s="74" t="s">
        <v>97</v>
      </c>
      <c r="AJ4" s="74" t="s">
        <v>97</v>
      </c>
      <c r="AK4" s="74" t="s">
        <v>97</v>
      </c>
      <c r="AL4" s="74" t="s">
        <v>97</v>
      </c>
      <c r="AM4" s="74" t="s">
        <v>97</v>
      </c>
      <c r="AN4" s="74" t="s">
        <v>97</v>
      </c>
      <c r="AO4" s="74" t="s">
        <v>97</v>
      </c>
      <c r="AP4" s="74" t="s">
        <v>117</v>
      </c>
      <c r="AQ4" s="74" t="s">
        <v>117</v>
      </c>
      <c r="AR4" s="74" t="s">
        <v>98</v>
      </c>
      <c r="AS4" s="74" t="s">
        <v>98</v>
      </c>
      <c r="AT4" s="74" t="s">
        <v>98</v>
      </c>
      <c r="AU4" s="74" t="s">
        <v>117</v>
      </c>
      <c r="AV4" s="74" t="s">
        <v>117</v>
      </c>
      <c r="AW4" s="74" t="s">
        <v>117</v>
      </c>
      <c r="AX4" s="74" t="s">
        <v>117</v>
      </c>
      <c r="AY4" s="74" t="s">
        <v>117</v>
      </c>
      <c r="AZ4" s="74" t="s">
        <v>117</v>
      </c>
      <c r="BA4" s="74" t="s">
        <v>135</v>
      </c>
      <c r="BB4" s="74" t="s">
        <v>97</v>
      </c>
      <c r="BC4" s="74" t="s">
        <v>97</v>
      </c>
      <c r="BD4" s="74" t="s">
        <v>97</v>
      </c>
      <c r="BE4" s="74" t="s">
        <v>321</v>
      </c>
      <c r="BF4" s="74" t="s">
        <v>321</v>
      </c>
      <c r="BG4" s="74" t="s">
        <v>321</v>
      </c>
    </row>
    <row r="5" spans="1:59" s="11" customFormat="1" x14ac:dyDescent="0.25">
      <c r="A5" t="s">
        <v>332</v>
      </c>
      <c r="B5" t="s">
        <v>0</v>
      </c>
      <c r="C5" s="118" t="s">
        <v>582</v>
      </c>
      <c r="D5" s="70">
        <v>1.5</v>
      </c>
      <c r="E5" s="72">
        <v>790015</v>
      </c>
      <c r="F5" s="72">
        <v>609863</v>
      </c>
      <c r="G5" s="72">
        <v>6776.9552944384995</v>
      </c>
      <c r="H5" s="70">
        <v>0.16</v>
      </c>
      <c r="I5" s="72">
        <v>304571.5625</v>
      </c>
      <c r="J5" s="70">
        <v>0.19354838709677419</v>
      </c>
      <c r="K5" s="72">
        <v>0</v>
      </c>
      <c r="L5" s="72">
        <v>0</v>
      </c>
      <c r="M5" s="70">
        <v>0.67232382880114305</v>
      </c>
      <c r="N5" s="70">
        <v>0.40148058907522499</v>
      </c>
      <c r="O5" s="70">
        <v>0.40200000000000002</v>
      </c>
      <c r="P5" s="70">
        <v>0.5908539891242981</v>
      </c>
      <c r="Q5" s="70">
        <v>395.78091002999997</v>
      </c>
      <c r="R5" s="72">
        <v>219219209</v>
      </c>
      <c r="S5" s="72">
        <v>1123.51</v>
      </c>
      <c r="T5" s="72">
        <v>1129.68</v>
      </c>
      <c r="U5" s="70">
        <v>9.5634287734561063</v>
      </c>
      <c r="V5" s="174">
        <v>135</v>
      </c>
      <c r="W5" s="174">
        <v>0.17300000000000001</v>
      </c>
      <c r="X5" s="70">
        <v>0.5</v>
      </c>
      <c r="Y5" s="119">
        <v>103.5</v>
      </c>
      <c r="Z5" s="70">
        <v>88</v>
      </c>
      <c r="AA5" s="70">
        <v>81</v>
      </c>
      <c r="AB5" s="70">
        <v>0.6</v>
      </c>
      <c r="AC5" s="70">
        <v>0</v>
      </c>
      <c r="AD5" s="70">
        <v>1</v>
      </c>
      <c r="AE5" s="70">
        <v>82.31</v>
      </c>
      <c r="AF5" s="70">
        <v>163</v>
      </c>
      <c r="AG5" s="70">
        <v>0.61499999999999999</v>
      </c>
      <c r="AH5" s="70">
        <v>0.254</v>
      </c>
      <c r="AI5" s="72">
        <v>0</v>
      </c>
      <c r="AJ5" s="72">
        <v>0</v>
      </c>
      <c r="AK5" s="72">
        <v>4341.9810774963389</v>
      </c>
      <c r="AL5" s="72">
        <v>27688.121263208057</v>
      </c>
      <c r="AM5" s="72">
        <v>0</v>
      </c>
      <c r="AN5" s="72">
        <v>0</v>
      </c>
      <c r="AO5" s="72">
        <v>0</v>
      </c>
      <c r="AP5" s="70">
        <v>8.8000000000000007</v>
      </c>
      <c r="AQ5" s="70">
        <v>13</v>
      </c>
      <c r="AR5" s="70">
        <v>3.7166666666666672</v>
      </c>
      <c r="AS5" s="70">
        <v>-0.586434006690979</v>
      </c>
      <c r="AT5" s="70">
        <v>42</v>
      </c>
      <c r="AU5" s="70">
        <v>20.100000000000001</v>
      </c>
      <c r="AV5" s="70">
        <v>32.200000000000003</v>
      </c>
      <c r="AW5" s="70">
        <v>11.4</v>
      </c>
      <c r="AX5" s="70">
        <v>80.64</v>
      </c>
      <c r="AY5" s="70">
        <v>10</v>
      </c>
      <c r="AZ5" s="70">
        <v>34</v>
      </c>
      <c r="BA5" s="72"/>
      <c r="BB5" s="72">
        <v>1923192</v>
      </c>
      <c r="BC5" s="72">
        <v>1660046.8404900001</v>
      </c>
      <c r="BD5" s="72">
        <v>19632147</v>
      </c>
      <c r="BE5" s="70">
        <v>0.53661899999999996</v>
      </c>
      <c r="BF5" s="70">
        <v>1.55</v>
      </c>
      <c r="BG5" s="70">
        <v>2.3012790000000001</v>
      </c>
    </row>
    <row r="6" spans="1:59" s="11" customFormat="1" x14ac:dyDescent="0.25">
      <c r="A6" s="15" t="s">
        <v>333</v>
      </c>
      <c r="B6" t="s">
        <v>0</v>
      </c>
      <c r="C6" s="118" t="s">
        <v>453</v>
      </c>
      <c r="D6" s="70">
        <v>1.1666666666666667</v>
      </c>
      <c r="E6" s="72">
        <v>62160</v>
      </c>
      <c r="F6" s="72">
        <v>61335</v>
      </c>
      <c r="G6" s="72">
        <v>705.69483069304999</v>
      </c>
      <c r="H6" s="70">
        <v>0.03</v>
      </c>
      <c r="I6" s="72">
        <v>304571.5625</v>
      </c>
      <c r="J6" s="70">
        <v>0.19354838709677419</v>
      </c>
      <c r="K6" s="72">
        <v>0</v>
      </c>
      <c r="L6" s="72">
        <v>0</v>
      </c>
      <c r="M6" s="70">
        <v>0.67232382880114305</v>
      </c>
      <c r="N6" s="70">
        <v>0.40148058907522499</v>
      </c>
      <c r="O6" s="70">
        <v>0.40200000000000002</v>
      </c>
      <c r="P6" s="70">
        <v>0.49261009693145752</v>
      </c>
      <c r="Q6" s="70">
        <v>395.78091002999997</v>
      </c>
      <c r="R6" s="72">
        <v>219219209</v>
      </c>
      <c r="S6" s="72">
        <v>1123.51</v>
      </c>
      <c r="T6" s="72">
        <v>1129.68</v>
      </c>
      <c r="U6" s="70">
        <v>9.5634287734561063</v>
      </c>
      <c r="V6" s="174">
        <v>170</v>
      </c>
      <c r="W6" s="174">
        <v>0.17800000000000002</v>
      </c>
      <c r="X6" s="70">
        <v>0.5</v>
      </c>
      <c r="Y6" s="119">
        <v>114.95</v>
      </c>
      <c r="Z6" s="70">
        <v>88</v>
      </c>
      <c r="AA6" s="70">
        <v>81</v>
      </c>
      <c r="AB6" s="70">
        <v>1.2</v>
      </c>
      <c r="AC6" s="70">
        <v>0</v>
      </c>
      <c r="AD6" s="70">
        <v>0</v>
      </c>
      <c r="AE6" s="70">
        <v>82.31</v>
      </c>
      <c r="AF6" s="70">
        <v>163</v>
      </c>
      <c r="AG6" s="70">
        <v>0.61499999999999999</v>
      </c>
      <c r="AH6" s="70">
        <v>0.30099999999999999</v>
      </c>
      <c r="AI6" s="72">
        <v>0</v>
      </c>
      <c r="AJ6" s="72">
        <v>4080.183370218147</v>
      </c>
      <c r="AK6" s="72">
        <v>1793.0433549531053</v>
      </c>
      <c r="AL6" s="72">
        <v>0</v>
      </c>
      <c r="AM6" s="72">
        <v>0</v>
      </c>
      <c r="AN6" s="72">
        <v>0</v>
      </c>
      <c r="AO6" s="72">
        <v>0</v>
      </c>
      <c r="AP6" s="70">
        <v>6.3</v>
      </c>
      <c r="AQ6" s="70">
        <v>8.9</v>
      </c>
      <c r="AR6" s="70">
        <v>3.7166666666666672</v>
      </c>
      <c r="AS6" s="70">
        <v>-0.586434006690979</v>
      </c>
      <c r="AT6" s="70">
        <v>42</v>
      </c>
      <c r="AU6" s="70">
        <v>43</v>
      </c>
      <c r="AV6" s="70">
        <v>38</v>
      </c>
      <c r="AW6" s="70">
        <v>11.4</v>
      </c>
      <c r="AX6" s="70">
        <v>80.64</v>
      </c>
      <c r="AY6" s="70">
        <v>27</v>
      </c>
      <c r="AZ6" s="70">
        <v>88.3</v>
      </c>
      <c r="BA6" s="72"/>
      <c r="BB6" s="72">
        <v>794192</v>
      </c>
      <c r="BC6" s="72">
        <v>802775.16683300002</v>
      </c>
      <c r="BD6" s="72">
        <v>19632147</v>
      </c>
      <c r="BE6" s="70">
        <v>0.53661899999999996</v>
      </c>
      <c r="BF6" s="70">
        <v>1.55</v>
      </c>
      <c r="BG6" s="70">
        <v>2.3012790000000001</v>
      </c>
    </row>
    <row r="7" spans="1:59" s="11" customFormat="1" x14ac:dyDescent="0.25">
      <c r="A7" s="15" t="s">
        <v>334</v>
      </c>
      <c r="B7" t="s">
        <v>0</v>
      </c>
      <c r="C7" s="118" t="s">
        <v>454</v>
      </c>
      <c r="D7" s="70">
        <v>1.3333333333333333</v>
      </c>
      <c r="E7" s="72">
        <v>26996</v>
      </c>
      <c r="F7" s="72">
        <v>715942</v>
      </c>
      <c r="G7" s="72">
        <v>160.35950404680497</v>
      </c>
      <c r="H7" s="70">
        <v>0.09</v>
      </c>
      <c r="I7" s="72">
        <v>304571.5625</v>
      </c>
      <c r="J7" s="70">
        <v>0.19354838709677419</v>
      </c>
      <c r="K7" s="72">
        <v>3</v>
      </c>
      <c r="L7" s="72">
        <v>0</v>
      </c>
      <c r="M7" s="70">
        <v>0.67232382880114305</v>
      </c>
      <c r="N7" s="70">
        <v>0.40148058907522499</v>
      </c>
      <c r="O7" s="70">
        <v>0.40200000000000002</v>
      </c>
      <c r="P7" s="70">
        <v>0.20747600495815277</v>
      </c>
      <c r="Q7" s="70">
        <v>395.78091002999997</v>
      </c>
      <c r="R7" s="72">
        <v>219219209</v>
      </c>
      <c r="S7" s="72">
        <v>1123.51</v>
      </c>
      <c r="T7" s="72">
        <v>1129.68</v>
      </c>
      <c r="U7" s="70">
        <v>9.5634287734561063</v>
      </c>
      <c r="V7" s="174">
        <v>93</v>
      </c>
      <c r="W7" s="174">
        <v>0.14099999999999999</v>
      </c>
      <c r="X7" s="70">
        <v>0.5</v>
      </c>
      <c r="Y7" s="119">
        <v>115.15</v>
      </c>
      <c r="Z7" s="70">
        <v>88</v>
      </c>
      <c r="AA7" s="70">
        <v>81</v>
      </c>
      <c r="AB7" s="70">
        <v>2</v>
      </c>
      <c r="AC7" s="70">
        <v>0</v>
      </c>
      <c r="AD7" s="70">
        <v>7</v>
      </c>
      <c r="AE7" s="70">
        <v>82.31</v>
      </c>
      <c r="AF7" s="70">
        <v>163</v>
      </c>
      <c r="AG7" s="70">
        <v>0.61499999999999999</v>
      </c>
      <c r="AH7" s="70">
        <v>0.377</v>
      </c>
      <c r="AI7" s="72">
        <v>0</v>
      </c>
      <c r="AJ7" s="72">
        <v>14100.797502371166</v>
      </c>
      <c r="AK7" s="72">
        <v>6196.618869071609</v>
      </c>
      <c r="AL7" s="72">
        <v>27304.792916279832</v>
      </c>
      <c r="AM7" s="72">
        <v>0</v>
      </c>
      <c r="AN7" s="72">
        <v>1103</v>
      </c>
      <c r="AO7" s="72">
        <v>0</v>
      </c>
      <c r="AP7" s="70">
        <v>9</v>
      </c>
      <c r="AQ7" s="70">
        <v>7.7</v>
      </c>
      <c r="AR7" s="70">
        <v>3.7166666666666672</v>
      </c>
      <c r="AS7" s="70">
        <v>-0.586434006690979</v>
      </c>
      <c r="AT7" s="70">
        <v>42</v>
      </c>
      <c r="AU7" s="70">
        <v>60.6</v>
      </c>
      <c r="AV7" s="70">
        <v>65.2</v>
      </c>
      <c r="AW7" s="70">
        <v>11.4</v>
      </c>
      <c r="AX7" s="70">
        <v>80.64</v>
      </c>
      <c r="AY7" s="70">
        <v>63.9</v>
      </c>
      <c r="AZ7" s="70">
        <v>98.4</v>
      </c>
      <c r="BA7" s="72"/>
      <c r="BB7" s="72">
        <v>2744666</v>
      </c>
      <c r="BC7" s="72">
        <v>2908227.59516</v>
      </c>
      <c r="BD7" s="72">
        <v>19632147</v>
      </c>
      <c r="BE7" s="70">
        <v>0.53661899999999996</v>
      </c>
      <c r="BF7" s="70">
        <v>1.55</v>
      </c>
      <c r="BG7" s="70">
        <v>2.3012790000000001</v>
      </c>
    </row>
    <row r="8" spans="1:59" s="11" customFormat="1" x14ac:dyDescent="0.25">
      <c r="A8" s="15" t="s">
        <v>335</v>
      </c>
      <c r="B8" t="s">
        <v>0</v>
      </c>
      <c r="C8" s="118" t="s">
        <v>455</v>
      </c>
      <c r="D8" s="70">
        <v>1.6666666666666667</v>
      </c>
      <c r="E8" s="72">
        <v>341414</v>
      </c>
      <c r="F8" s="72">
        <v>246614</v>
      </c>
      <c r="G8" s="72">
        <v>6561.3455235519996</v>
      </c>
      <c r="H8" s="70">
        <v>0.16</v>
      </c>
      <c r="I8" s="72">
        <v>304571.5625</v>
      </c>
      <c r="J8" s="70">
        <v>0.19354838709677419</v>
      </c>
      <c r="K8" s="72">
        <v>0</v>
      </c>
      <c r="L8" s="72">
        <v>0</v>
      </c>
      <c r="M8" s="70">
        <v>0.67232382880114305</v>
      </c>
      <c r="N8" s="70">
        <v>0.40148058907522499</v>
      </c>
      <c r="O8" s="70">
        <v>0.40200000000000002</v>
      </c>
      <c r="P8" s="70">
        <v>0.57972598075866699</v>
      </c>
      <c r="Q8" s="70">
        <v>395.78091002999997</v>
      </c>
      <c r="R8" s="72">
        <v>219219209</v>
      </c>
      <c r="S8" s="72">
        <v>1123.51</v>
      </c>
      <c r="T8" s="72">
        <v>1129.68</v>
      </c>
      <c r="U8" s="70">
        <v>9.5634287734561063</v>
      </c>
      <c r="V8" s="174">
        <v>80</v>
      </c>
      <c r="W8" s="174">
        <v>0.19800000000000001</v>
      </c>
      <c r="X8" s="70">
        <v>0.5</v>
      </c>
      <c r="Y8" s="119">
        <v>100.85</v>
      </c>
      <c r="Z8" s="70">
        <v>88</v>
      </c>
      <c r="AA8" s="70">
        <v>81</v>
      </c>
      <c r="AB8" s="70">
        <v>0.9</v>
      </c>
      <c r="AC8" s="70">
        <v>0</v>
      </c>
      <c r="AD8" s="70">
        <v>33</v>
      </c>
      <c r="AE8" s="70">
        <v>82.31</v>
      </c>
      <c r="AF8" s="70">
        <v>163</v>
      </c>
      <c r="AG8" s="70">
        <v>0.61499999999999999</v>
      </c>
      <c r="AH8" s="70">
        <v>0.317</v>
      </c>
      <c r="AI8" s="72">
        <v>0</v>
      </c>
      <c r="AJ8" s="72">
        <v>0</v>
      </c>
      <c r="AK8" s="72">
        <v>0</v>
      </c>
      <c r="AL8" s="72">
        <v>0</v>
      </c>
      <c r="AM8" s="72">
        <v>0</v>
      </c>
      <c r="AN8" s="72">
        <v>0</v>
      </c>
      <c r="AO8" s="72">
        <v>0</v>
      </c>
      <c r="AP8" s="70">
        <v>5.9</v>
      </c>
      <c r="AQ8" s="70">
        <v>17.100000000000001</v>
      </c>
      <c r="AR8" s="70">
        <v>3.7166666666666672</v>
      </c>
      <c r="AS8" s="70">
        <v>-0.586434006690979</v>
      </c>
      <c r="AT8" s="70">
        <v>42</v>
      </c>
      <c r="AU8" s="70">
        <v>9.1</v>
      </c>
      <c r="AV8" s="70">
        <v>21.9</v>
      </c>
      <c r="AW8" s="70">
        <v>11.4</v>
      </c>
      <c r="AX8" s="70">
        <v>80.64</v>
      </c>
      <c r="AY8" s="70">
        <v>9.6</v>
      </c>
      <c r="AZ8" s="70">
        <v>89.9</v>
      </c>
      <c r="BA8" s="72"/>
      <c r="BB8" s="72">
        <v>1561208</v>
      </c>
      <c r="BC8" s="72">
        <v>1365144.5823599999</v>
      </c>
      <c r="BD8" s="72">
        <v>19632147</v>
      </c>
      <c r="BE8" s="70">
        <v>0.53661899999999996</v>
      </c>
      <c r="BF8" s="70">
        <v>1.55</v>
      </c>
      <c r="BG8" s="70">
        <v>2.3012790000000001</v>
      </c>
    </row>
    <row r="9" spans="1:59" s="11" customFormat="1" x14ac:dyDescent="0.25">
      <c r="A9" s="15" t="s">
        <v>336</v>
      </c>
      <c r="B9" t="s">
        <v>0</v>
      </c>
      <c r="C9" s="118" t="s">
        <v>456</v>
      </c>
      <c r="D9" s="70">
        <v>2.1666666666666665</v>
      </c>
      <c r="E9" s="72">
        <v>934632</v>
      </c>
      <c r="F9" s="72">
        <v>151521</v>
      </c>
      <c r="G9" s="72">
        <v>9304.7529498784988</v>
      </c>
      <c r="H9" s="70">
        <v>0.19</v>
      </c>
      <c r="I9" s="72">
        <v>304571.5625</v>
      </c>
      <c r="J9" s="70">
        <v>0.19354838709677419</v>
      </c>
      <c r="K9" s="72">
        <v>0</v>
      </c>
      <c r="L9" s="72">
        <v>0</v>
      </c>
      <c r="M9" s="70">
        <v>0.67232382880114305</v>
      </c>
      <c r="N9" s="70">
        <v>0.40148058907522499</v>
      </c>
      <c r="O9" s="70">
        <v>0.40200000000000002</v>
      </c>
      <c r="P9" s="70">
        <v>0.57527458667755127</v>
      </c>
      <c r="Q9" s="70">
        <v>395.78091002999997</v>
      </c>
      <c r="R9" s="72">
        <v>219219209</v>
      </c>
      <c r="S9" s="72">
        <v>1123.51</v>
      </c>
      <c r="T9" s="72">
        <v>1129.68</v>
      </c>
      <c r="U9" s="70">
        <v>9.5634287734561063</v>
      </c>
      <c r="V9" s="174">
        <v>115.99999999999999</v>
      </c>
      <c r="W9" s="174">
        <v>0.17899999999999999</v>
      </c>
      <c r="X9" s="70">
        <v>0.5</v>
      </c>
      <c r="Y9" s="119">
        <v>104.6</v>
      </c>
      <c r="Z9" s="70">
        <v>88</v>
      </c>
      <c r="AA9" s="70">
        <v>81</v>
      </c>
      <c r="AB9" s="70">
        <v>0.5</v>
      </c>
      <c r="AC9" s="70">
        <v>0</v>
      </c>
      <c r="AD9" s="70">
        <v>2</v>
      </c>
      <c r="AE9" s="70">
        <v>82.31</v>
      </c>
      <c r="AF9" s="70">
        <v>163</v>
      </c>
      <c r="AG9" s="70">
        <v>0.61499999999999999</v>
      </c>
      <c r="AH9" s="70">
        <v>0.27900000000000003</v>
      </c>
      <c r="AI9" s="72">
        <v>0</v>
      </c>
      <c r="AJ9" s="72">
        <v>0</v>
      </c>
      <c r="AK9" s="72">
        <v>3702.5431364821407</v>
      </c>
      <c r="AL9" s="72">
        <v>17547.365429030229</v>
      </c>
      <c r="AM9" s="72">
        <v>0</v>
      </c>
      <c r="AN9" s="72">
        <v>0</v>
      </c>
      <c r="AO9" s="72">
        <v>0</v>
      </c>
      <c r="AP9" s="70">
        <v>6.3</v>
      </c>
      <c r="AQ9" s="70">
        <v>14.9</v>
      </c>
      <c r="AR9" s="70">
        <v>3.7166666666666672</v>
      </c>
      <c r="AS9" s="70">
        <v>-0.586434006690979</v>
      </c>
      <c r="AT9" s="70">
        <v>42</v>
      </c>
      <c r="AU9" s="70">
        <v>8.3000000000000007</v>
      </c>
      <c r="AV9" s="70">
        <v>24.8</v>
      </c>
      <c r="AW9" s="70">
        <v>11.4</v>
      </c>
      <c r="AX9" s="70">
        <v>80.64</v>
      </c>
      <c r="AY9" s="70">
        <v>24.7</v>
      </c>
      <c r="AZ9" s="70">
        <v>85.8</v>
      </c>
      <c r="BA9" s="72"/>
      <c r="BB9" s="72">
        <v>1639966</v>
      </c>
      <c r="BC9" s="72">
        <v>1463010.85617</v>
      </c>
      <c r="BD9" s="72">
        <v>19632147</v>
      </c>
      <c r="BE9" s="70">
        <v>0.53661899999999996</v>
      </c>
      <c r="BF9" s="70">
        <v>1.55</v>
      </c>
      <c r="BG9" s="70">
        <v>2.3012790000000001</v>
      </c>
    </row>
    <row r="10" spans="1:59" s="11" customFormat="1" x14ac:dyDescent="0.25">
      <c r="A10" s="15" t="s">
        <v>337</v>
      </c>
      <c r="B10" t="s">
        <v>0</v>
      </c>
      <c r="C10" s="118" t="s">
        <v>457</v>
      </c>
      <c r="D10" s="70">
        <v>1.6666666666666667</v>
      </c>
      <c r="E10" s="72">
        <v>465000</v>
      </c>
      <c r="F10" s="72">
        <v>552622</v>
      </c>
      <c r="G10" s="72">
        <v>2989.2309495270001</v>
      </c>
      <c r="H10" s="70">
        <v>0.16</v>
      </c>
      <c r="I10" s="72">
        <v>304571.5625</v>
      </c>
      <c r="J10" s="70">
        <v>0.19354838709677419</v>
      </c>
      <c r="K10" s="72">
        <v>0</v>
      </c>
      <c r="L10" s="72">
        <v>0</v>
      </c>
      <c r="M10" s="70">
        <v>0.67232382880114305</v>
      </c>
      <c r="N10" s="70">
        <v>0.40148058907522499</v>
      </c>
      <c r="O10" s="70">
        <v>0.40200000000000002</v>
      </c>
      <c r="P10" s="70">
        <v>0.55435717105865479</v>
      </c>
      <c r="Q10" s="70">
        <v>395.78091002999997</v>
      </c>
      <c r="R10" s="72">
        <v>219219209</v>
      </c>
      <c r="S10" s="72">
        <v>1123.51</v>
      </c>
      <c r="T10" s="72">
        <v>1129.68</v>
      </c>
      <c r="U10" s="70">
        <v>9.5634287734561063</v>
      </c>
      <c r="V10" s="174">
        <v>142</v>
      </c>
      <c r="W10" s="174">
        <v>0.19</v>
      </c>
      <c r="X10" s="70">
        <v>0.5</v>
      </c>
      <c r="Y10" s="119">
        <v>101.4</v>
      </c>
      <c r="Z10" s="70">
        <v>88</v>
      </c>
      <c r="AA10" s="70">
        <v>81</v>
      </c>
      <c r="AB10" s="70">
        <v>2.6</v>
      </c>
      <c r="AC10" s="70">
        <v>0</v>
      </c>
      <c r="AD10" s="70">
        <v>3</v>
      </c>
      <c r="AE10" s="70">
        <v>82.31</v>
      </c>
      <c r="AF10" s="70">
        <v>163</v>
      </c>
      <c r="AG10" s="70">
        <v>0.61499999999999999</v>
      </c>
      <c r="AH10" s="70">
        <v>0.26300000000000001</v>
      </c>
      <c r="AI10" s="72">
        <v>0</v>
      </c>
      <c r="AJ10" s="72">
        <v>0</v>
      </c>
      <c r="AK10" s="72">
        <v>3608.1556791160069</v>
      </c>
      <c r="AL10" s="72">
        <v>10492.733071573462</v>
      </c>
      <c r="AM10" s="72">
        <v>0</v>
      </c>
      <c r="AN10" s="72">
        <v>0</v>
      </c>
      <c r="AO10" s="72">
        <v>0</v>
      </c>
      <c r="AP10" s="70">
        <v>8.8000000000000007</v>
      </c>
      <c r="AQ10" s="70">
        <v>17.8</v>
      </c>
      <c r="AR10" s="70">
        <v>3.7166666666666672</v>
      </c>
      <c r="AS10" s="70">
        <v>-0.586434006690979</v>
      </c>
      <c r="AT10" s="70">
        <v>42</v>
      </c>
      <c r="AU10" s="70">
        <v>13.8</v>
      </c>
      <c r="AV10" s="70">
        <v>23.5</v>
      </c>
      <c r="AW10" s="70">
        <v>11.4</v>
      </c>
      <c r="AX10" s="70">
        <v>80.64</v>
      </c>
      <c r="AY10" s="70">
        <v>19</v>
      </c>
      <c r="AZ10" s="70">
        <v>88.1</v>
      </c>
      <c r="BA10" s="72"/>
      <c r="BB10" s="72">
        <v>1598159</v>
      </c>
      <c r="BC10" s="72">
        <v>1429922.5989300001</v>
      </c>
      <c r="BD10" s="72">
        <v>19632147</v>
      </c>
      <c r="BE10" s="70">
        <v>0.53661899999999996</v>
      </c>
      <c r="BF10" s="70">
        <v>1.55</v>
      </c>
      <c r="BG10" s="70">
        <v>2.3012790000000001</v>
      </c>
    </row>
    <row r="11" spans="1:59" s="11" customFormat="1" x14ac:dyDescent="0.25">
      <c r="A11" s="15" t="s">
        <v>338</v>
      </c>
      <c r="B11" t="s">
        <v>0</v>
      </c>
      <c r="C11" s="118" t="s">
        <v>458</v>
      </c>
      <c r="D11" s="70">
        <v>1.5</v>
      </c>
      <c r="E11" s="72">
        <v>236102</v>
      </c>
      <c r="F11" s="72">
        <v>184772</v>
      </c>
      <c r="G11" s="72">
        <v>3062.5904289609498</v>
      </c>
      <c r="H11" s="70">
        <v>0.13</v>
      </c>
      <c r="I11" s="72">
        <v>304571.5625</v>
      </c>
      <c r="J11" s="70">
        <v>0.19354838709677419</v>
      </c>
      <c r="K11" s="72">
        <v>3</v>
      </c>
      <c r="L11" s="72">
        <v>0</v>
      </c>
      <c r="M11" s="70">
        <v>0.67232382880114305</v>
      </c>
      <c r="N11" s="70">
        <v>0.40148058907522499</v>
      </c>
      <c r="O11" s="70">
        <v>0.40200000000000002</v>
      </c>
      <c r="P11" s="70">
        <v>0.51253437995910645</v>
      </c>
      <c r="Q11" s="70">
        <v>395.78091002999997</v>
      </c>
      <c r="R11" s="72">
        <v>219219209</v>
      </c>
      <c r="S11" s="72">
        <v>1123.51</v>
      </c>
      <c r="T11" s="72">
        <v>1129.68</v>
      </c>
      <c r="U11" s="70">
        <v>9.5634287734561063</v>
      </c>
      <c r="V11" s="174">
        <v>127</v>
      </c>
      <c r="W11" s="174">
        <v>0.14199999999999999</v>
      </c>
      <c r="X11" s="70">
        <v>0.5</v>
      </c>
      <c r="Y11" s="119">
        <v>93.25</v>
      </c>
      <c r="Z11" s="70">
        <v>88</v>
      </c>
      <c r="AA11" s="70">
        <v>81</v>
      </c>
      <c r="AB11" s="70">
        <v>0.7</v>
      </c>
      <c r="AC11" s="70">
        <v>0</v>
      </c>
      <c r="AD11" s="70">
        <v>2</v>
      </c>
      <c r="AE11" s="70">
        <v>82.31</v>
      </c>
      <c r="AF11" s="70">
        <v>163</v>
      </c>
      <c r="AG11" s="70">
        <v>0.61499999999999999</v>
      </c>
      <c r="AH11" s="70">
        <v>0.27600000000000002</v>
      </c>
      <c r="AI11" s="72">
        <v>0</v>
      </c>
      <c r="AJ11" s="72">
        <v>0</v>
      </c>
      <c r="AK11" s="72">
        <v>0</v>
      </c>
      <c r="AL11" s="72">
        <v>0</v>
      </c>
      <c r="AM11" s="72">
        <v>0</v>
      </c>
      <c r="AN11" s="72">
        <v>0</v>
      </c>
      <c r="AO11" s="72">
        <v>0</v>
      </c>
      <c r="AP11" s="70">
        <v>4.5999999999999996</v>
      </c>
      <c r="AQ11" s="70">
        <v>19.5</v>
      </c>
      <c r="AR11" s="70">
        <v>3.7166666666666672</v>
      </c>
      <c r="AS11" s="70">
        <v>-0.586434006690979</v>
      </c>
      <c r="AT11" s="70">
        <v>42</v>
      </c>
      <c r="AU11" s="70">
        <v>5.8</v>
      </c>
      <c r="AV11" s="70">
        <v>24.1</v>
      </c>
      <c r="AW11" s="70">
        <v>11.4</v>
      </c>
      <c r="AX11" s="70">
        <v>80.64</v>
      </c>
      <c r="AY11" s="70">
        <v>8.6</v>
      </c>
      <c r="AZ11" s="70">
        <v>89.8</v>
      </c>
      <c r="BA11" s="72"/>
      <c r="BB11" s="72">
        <v>848940</v>
      </c>
      <c r="BC11" s="72">
        <v>745611.91555300006</v>
      </c>
      <c r="BD11" s="72">
        <v>19632147</v>
      </c>
      <c r="BE11" s="70">
        <v>0.53661899999999996</v>
      </c>
      <c r="BF11" s="70">
        <v>1.55</v>
      </c>
      <c r="BG11" s="70">
        <v>2.3012790000000001</v>
      </c>
    </row>
    <row r="12" spans="1:59" s="11" customFormat="1" x14ac:dyDescent="0.25">
      <c r="A12" s="15" t="s">
        <v>339</v>
      </c>
      <c r="B12" t="s">
        <v>0</v>
      </c>
      <c r="C12" s="118" t="s">
        <v>459</v>
      </c>
      <c r="D12" s="70">
        <v>2</v>
      </c>
      <c r="E12" s="72">
        <v>811846</v>
      </c>
      <c r="F12" s="72">
        <v>188756</v>
      </c>
      <c r="G12" s="72">
        <v>7448.3719255295</v>
      </c>
      <c r="H12" s="70">
        <v>0.13</v>
      </c>
      <c r="I12" s="72">
        <v>304571.5625</v>
      </c>
      <c r="J12" s="70">
        <v>0.19354838709677419</v>
      </c>
      <c r="K12" s="72">
        <v>0</v>
      </c>
      <c r="L12" s="72">
        <v>1</v>
      </c>
      <c r="M12" s="70">
        <v>0.67232382880114305</v>
      </c>
      <c r="N12" s="70">
        <v>0.40148058907522499</v>
      </c>
      <c r="O12" s="70">
        <v>0.40200000000000002</v>
      </c>
      <c r="P12" s="70">
        <v>0.69809061288833618</v>
      </c>
      <c r="Q12" s="70">
        <v>395.78091002999997</v>
      </c>
      <c r="R12" s="72">
        <v>219219209</v>
      </c>
      <c r="S12" s="72">
        <v>1123.51</v>
      </c>
      <c r="T12" s="72">
        <v>1129.68</v>
      </c>
      <c r="U12" s="70">
        <v>9.5634287734561063</v>
      </c>
      <c r="V12" s="174">
        <v>186</v>
      </c>
      <c r="W12" s="174">
        <v>0.25700000000000001</v>
      </c>
      <c r="X12" s="70">
        <v>0.5</v>
      </c>
      <c r="Y12" s="119">
        <v>111.25</v>
      </c>
      <c r="Z12" s="70">
        <v>88</v>
      </c>
      <c r="AA12" s="70">
        <v>81</v>
      </c>
      <c r="AB12" s="70">
        <v>0.4</v>
      </c>
      <c r="AC12" s="70">
        <v>0</v>
      </c>
      <c r="AD12" s="70">
        <v>26</v>
      </c>
      <c r="AE12" s="70">
        <v>82.31</v>
      </c>
      <c r="AF12" s="70">
        <v>163</v>
      </c>
      <c r="AG12" s="70">
        <v>0.61499999999999999</v>
      </c>
      <c r="AH12" s="70">
        <v>0.251</v>
      </c>
      <c r="AI12" s="72">
        <v>0</v>
      </c>
      <c r="AJ12" s="72">
        <v>0</v>
      </c>
      <c r="AK12" s="72">
        <v>3888.9090905855742</v>
      </c>
      <c r="AL12" s="72">
        <v>30123.826109790585</v>
      </c>
      <c r="AM12" s="72">
        <v>0</v>
      </c>
      <c r="AN12" s="72">
        <v>0</v>
      </c>
      <c r="AO12" s="72">
        <v>0</v>
      </c>
      <c r="AP12" s="70">
        <v>8.6</v>
      </c>
      <c r="AQ12" s="70">
        <v>31.1</v>
      </c>
      <c r="AR12" s="70">
        <v>3.7166666666666672</v>
      </c>
      <c r="AS12" s="70">
        <v>-0.586434006690979</v>
      </c>
      <c r="AT12" s="70">
        <v>42</v>
      </c>
      <c r="AU12" s="70">
        <v>7.1</v>
      </c>
      <c r="AV12" s="70">
        <v>23.8</v>
      </c>
      <c r="AW12" s="70">
        <v>11.4</v>
      </c>
      <c r="AX12" s="70">
        <v>80.64</v>
      </c>
      <c r="AY12" s="70">
        <v>8</v>
      </c>
      <c r="AZ12" s="70">
        <v>76.400000000000006</v>
      </c>
      <c r="BA12" s="72"/>
      <c r="BB12" s="72">
        <v>1722513</v>
      </c>
      <c r="BC12" s="72">
        <v>1591210.16989</v>
      </c>
      <c r="BD12" s="72">
        <v>19632147</v>
      </c>
      <c r="BE12" s="70">
        <v>0.53661899999999996</v>
      </c>
      <c r="BF12" s="70">
        <v>1.55</v>
      </c>
      <c r="BG12" s="70">
        <v>2.3012790000000001</v>
      </c>
    </row>
    <row r="13" spans="1:59" s="11" customFormat="1" x14ac:dyDescent="0.25">
      <c r="A13" s="15" t="s">
        <v>340</v>
      </c>
      <c r="B13" t="s">
        <v>0</v>
      </c>
      <c r="C13" s="118" t="s">
        <v>460</v>
      </c>
      <c r="D13" s="70">
        <v>1.1666666666666667</v>
      </c>
      <c r="E13" s="72">
        <v>654713</v>
      </c>
      <c r="F13" s="72">
        <v>241002</v>
      </c>
      <c r="G13" s="72">
        <v>3064.7216588166998</v>
      </c>
      <c r="H13" s="70">
        <v>0.03</v>
      </c>
      <c r="I13" s="72">
        <v>304571.5625</v>
      </c>
      <c r="J13" s="70">
        <v>0.19354838709677419</v>
      </c>
      <c r="K13" s="72">
        <v>0</v>
      </c>
      <c r="L13" s="72">
        <v>0</v>
      </c>
      <c r="M13" s="70">
        <v>0.67232382880114305</v>
      </c>
      <c r="N13" s="70">
        <v>0.40148058907522499</v>
      </c>
      <c r="O13" s="70">
        <v>0.40200000000000002</v>
      </c>
      <c r="P13" s="70">
        <v>0.45897960662841797</v>
      </c>
      <c r="Q13" s="70">
        <v>395.78091002999997</v>
      </c>
      <c r="R13" s="72">
        <v>219219209</v>
      </c>
      <c r="S13" s="72">
        <v>1123.51</v>
      </c>
      <c r="T13" s="72">
        <v>1129.68</v>
      </c>
      <c r="U13" s="70">
        <v>9.5634287734561063</v>
      </c>
      <c r="V13" s="174">
        <v>141</v>
      </c>
      <c r="W13" s="174">
        <v>0.153</v>
      </c>
      <c r="X13" s="70">
        <v>0.5</v>
      </c>
      <c r="Y13" s="119">
        <v>115.55000000000001</v>
      </c>
      <c r="Z13" s="70">
        <v>88</v>
      </c>
      <c r="AA13" s="70">
        <v>81</v>
      </c>
      <c r="AB13" s="70">
        <v>2.2000000000000002</v>
      </c>
      <c r="AC13" s="70">
        <v>0</v>
      </c>
      <c r="AD13" s="70">
        <v>4</v>
      </c>
      <c r="AE13" s="70">
        <v>82.31</v>
      </c>
      <c r="AF13" s="70">
        <v>163</v>
      </c>
      <c r="AG13" s="70">
        <v>0.61499999999999999</v>
      </c>
      <c r="AH13" s="70">
        <v>0.34499999999999997</v>
      </c>
      <c r="AI13" s="72">
        <v>0</v>
      </c>
      <c r="AJ13" s="72">
        <v>10744.019127410686</v>
      </c>
      <c r="AK13" s="72">
        <v>4721.4770401024434</v>
      </c>
      <c r="AL13" s="72">
        <v>0</v>
      </c>
      <c r="AM13" s="72">
        <v>0</v>
      </c>
      <c r="AN13" s="72">
        <v>809</v>
      </c>
      <c r="AO13" s="72">
        <v>0</v>
      </c>
      <c r="AP13" s="70">
        <v>6</v>
      </c>
      <c r="AQ13" s="70">
        <v>11.7</v>
      </c>
      <c r="AR13" s="70">
        <v>3.7166666666666672</v>
      </c>
      <c r="AS13" s="70">
        <v>-0.586434006690979</v>
      </c>
      <c r="AT13" s="70">
        <v>42</v>
      </c>
      <c r="AU13" s="70">
        <v>41.3</v>
      </c>
      <c r="AV13" s="70">
        <v>41.3</v>
      </c>
      <c r="AW13" s="70">
        <v>11.4</v>
      </c>
      <c r="AX13" s="70">
        <v>80.64</v>
      </c>
      <c r="AY13" s="70">
        <v>17.5</v>
      </c>
      <c r="AZ13" s="70">
        <v>61.1</v>
      </c>
      <c r="BA13" s="72"/>
      <c r="BB13" s="72">
        <v>2091282</v>
      </c>
      <c r="BC13" s="72">
        <v>1950256.97404</v>
      </c>
      <c r="BD13" s="72">
        <v>19632147</v>
      </c>
      <c r="BE13" s="70">
        <v>0.53661899999999996</v>
      </c>
      <c r="BF13" s="70">
        <v>1.55</v>
      </c>
      <c r="BG13" s="70">
        <v>2.3012790000000001</v>
      </c>
    </row>
    <row r="14" spans="1:59" s="11" customFormat="1" x14ac:dyDescent="0.25">
      <c r="A14" s="15" t="s">
        <v>347</v>
      </c>
      <c r="B14" s="15" t="s">
        <v>0</v>
      </c>
      <c r="C14" s="118" t="s">
        <v>585</v>
      </c>
      <c r="D14" s="70">
        <v>2</v>
      </c>
      <c r="E14" s="72">
        <v>417475</v>
      </c>
      <c r="F14" s="72">
        <v>368709</v>
      </c>
      <c r="G14" s="72">
        <v>2081.0297783149499</v>
      </c>
      <c r="H14" s="70">
        <v>0.19</v>
      </c>
      <c r="I14" s="72">
        <v>304571.5625</v>
      </c>
      <c r="J14" s="70">
        <v>0.19354838709677419</v>
      </c>
      <c r="K14" s="72">
        <v>0</v>
      </c>
      <c r="L14" s="72">
        <v>0</v>
      </c>
      <c r="M14" s="70">
        <v>0.67232382880114305</v>
      </c>
      <c r="N14" s="70">
        <v>0.40148058907522499</v>
      </c>
      <c r="O14" s="70">
        <v>0.40200000000000002</v>
      </c>
      <c r="P14" s="70">
        <v>0.58075201511383057</v>
      </c>
      <c r="Q14" s="70">
        <v>395.78091002999997</v>
      </c>
      <c r="R14" s="72">
        <v>219219209</v>
      </c>
      <c r="S14" s="72">
        <v>1123.51</v>
      </c>
      <c r="T14" s="72">
        <v>1129.68</v>
      </c>
      <c r="U14" s="70">
        <v>9.5634287734561063</v>
      </c>
      <c r="V14" s="174">
        <v>153</v>
      </c>
      <c r="W14" s="174">
        <v>0.20800000000000002</v>
      </c>
      <c r="X14" s="70">
        <v>0.5</v>
      </c>
      <c r="Y14" s="119">
        <v>103.25</v>
      </c>
      <c r="Z14" s="70">
        <v>88</v>
      </c>
      <c r="AA14" s="70">
        <v>81</v>
      </c>
      <c r="AB14" s="70">
        <v>2.2000000000000002</v>
      </c>
      <c r="AC14" s="70">
        <v>0</v>
      </c>
      <c r="AD14" s="70">
        <v>6</v>
      </c>
      <c r="AE14" s="70">
        <v>82.31</v>
      </c>
      <c r="AF14" s="70">
        <v>163</v>
      </c>
      <c r="AG14" s="70">
        <v>0.61499999999999999</v>
      </c>
      <c r="AH14" s="70">
        <v>0.23799999999999999</v>
      </c>
      <c r="AI14" s="72">
        <v>0</v>
      </c>
      <c r="AJ14" s="72">
        <v>0</v>
      </c>
      <c r="AK14" s="72">
        <v>3584.9172238652204</v>
      </c>
      <c r="AL14" s="72">
        <v>31904.026749286862</v>
      </c>
      <c r="AM14" s="72">
        <v>0</v>
      </c>
      <c r="AN14" s="72">
        <v>0</v>
      </c>
      <c r="AO14" s="72">
        <v>0</v>
      </c>
      <c r="AP14" s="70">
        <v>8.1999999999999993</v>
      </c>
      <c r="AQ14" s="70">
        <v>19.600000000000001</v>
      </c>
      <c r="AR14" s="70">
        <v>3.7166666666666672</v>
      </c>
      <c r="AS14" s="70">
        <v>-0.586434006690979</v>
      </c>
      <c r="AT14" s="70">
        <v>42</v>
      </c>
      <c r="AU14" s="70">
        <v>12.3</v>
      </c>
      <c r="AV14" s="70">
        <v>24.4</v>
      </c>
      <c r="AW14" s="70">
        <v>11.4</v>
      </c>
      <c r="AX14" s="70">
        <v>80.64</v>
      </c>
      <c r="AY14" s="70">
        <v>20.6</v>
      </c>
      <c r="AZ14" s="70">
        <v>59</v>
      </c>
      <c r="BA14" s="72"/>
      <c r="BB14" s="72">
        <v>1587866</v>
      </c>
      <c r="BC14" s="72">
        <v>1359549.80287</v>
      </c>
      <c r="BD14" s="72">
        <v>19632147</v>
      </c>
      <c r="BE14" s="70">
        <v>0.53661899999999996</v>
      </c>
      <c r="BF14" s="70">
        <v>1.55</v>
      </c>
      <c r="BG14" s="70">
        <v>2.3012790000000001</v>
      </c>
    </row>
    <row r="15" spans="1:59" s="11" customFormat="1" x14ac:dyDescent="0.25">
      <c r="A15" s="15" t="s">
        <v>341</v>
      </c>
      <c r="B15" t="s">
        <v>0</v>
      </c>
      <c r="C15" s="118" t="s">
        <v>461</v>
      </c>
      <c r="D15" s="70">
        <v>2</v>
      </c>
      <c r="E15" s="72">
        <v>342074</v>
      </c>
      <c r="F15" s="72">
        <v>377650</v>
      </c>
      <c r="G15" s="72">
        <v>2422.9993469328001</v>
      </c>
      <c r="H15" s="70">
        <v>0.13</v>
      </c>
      <c r="I15" s="72">
        <v>304571.5625</v>
      </c>
      <c r="J15" s="70">
        <v>0.19354838709677419</v>
      </c>
      <c r="K15" s="72">
        <v>0</v>
      </c>
      <c r="L15" s="72">
        <v>0</v>
      </c>
      <c r="M15" s="70">
        <v>0.67232382880114305</v>
      </c>
      <c r="N15" s="70">
        <v>0.40148058907522499</v>
      </c>
      <c r="O15" s="70">
        <v>0.40200000000000002</v>
      </c>
      <c r="P15" s="70">
        <v>0.52392381429672241</v>
      </c>
      <c r="Q15" s="70">
        <v>395.78091002999997</v>
      </c>
      <c r="R15" s="72">
        <v>219219209</v>
      </c>
      <c r="S15" s="72">
        <v>1123.51</v>
      </c>
      <c r="T15" s="72">
        <v>1129.68</v>
      </c>
      <c r="U15" s="70">
        <v>9.5634287734561063</v>
      </c>
      <c r="V15" s="174">
        <v>138</v>
      </c>
      <c r="W15" s="174">
        <v>0.17300000000000001</v>
      </c>
      <c r="X15" s="70">
        <v>0.5</v>
      </c>
      <c r="Y15" s="119">
        <v>101.05000000000001</v>
      </c>
      <c r="Z15" s="70">
        <v>88</v>
      </c>
      <c r="AA15" s="70">
        <v>81</v>
      </c>
      <c r="AB15" s="70">
        <v>0.2</v>
      </c>
      <c r="AC15" s="70">
        <v>0</v>
      </c>
      <c r="AD15" s="70">
        <v>4</v>
      </c>
      <c r="AE15" s="70">
        <v>82.31</v>
      </c>
      <c r="AF15" s="70">
        <v>163</v>
      </c>
      <c r="AG15" s="70">
        <v>0.61499999999999999</v>
      </c>
      <c r="AH15" s="70">
        <v>0.24299999999999999</v>
      </c>
      <c r="AI15" s="72">
        <v>0</v>
      </c>
      <c r="AJ15" s="72">
        <v>0</v>
      </c>
      <c r="AK15" s="72">
        <v>0</v>
      </c>
      <c r="AL15" s="72">
        <v>7178.4231794272491</v>
      </c>
      <c r="AM15" s="72">
        <v>0</v>
      </c>
      <c r="AN15" s="72">
        <v>0</v>
      </c>
      <c r="AO15" s="72">
        <v>0</v>
      </c>
      <c r="AP15" s="70">
        <v>6.4</v>
      </c>
      <c r="AQ15" s="70">
        <v>12.5</v>
      </c>
      <c r="AR15" s="70">
        <v>3.7166666666666672</v>
      </c>
      <c r="AS15" s="70">
        <v>-0.586434006690979</v>
      </c>
      <c r="AT15" s="70">
        <v>42</v>
      </c>
      <c r="AU15" s="70">
        <v>8.1</v>
      </c>
      <c r="AV15" s="70">
        <v>27.8</v>
      </c>
      <c r="AW15" s="70">
        <v>11.4</v>
      </c>
      <c r="AX15" s="70">
        <v>80.64</v>
      </c>
      <c r="AY15" s="70">
        <v>37.200000000000003</v>
      </c>
      <c r="AZ15" s="70">
        <v>89</v>
      </c>
      <c r="BA15" s="72"/>
      <c r="BB15" s="72">
        <v>924474</v>
      </c>
      <c r="BC15" s="72">
        <v>790427.57313399995</v>
      </c>
      <c r="BD15" s="72">
        <v>19632147</v>
      </c>
      <c r="BE15" s="70">
        <v>0.53661899999999996</v>
      </c>
      <c r="BF15" s="70">
        <v>1.55</v>
      </c>
      <c r="BG15" s="70">
        <v>2.3012790000000001</v>
      </c>
    </row>
    <row r="16" spans="1:59" s="11" customFormat="1" x14ac:dyDescent="0.25">
      <c r="A16" s="15" t="s">
        <v>342</v>
      </c>
      <c r="B16" t="s">
        <v>0</v>
      </c>
      <c r="C16" s="118" t="s">
        <v>462</v>
      </c>
      <c r="D16" s="70">
        <v>2.6666666666666665</v>
      </c>
      <c r="E16" s="72">
        <v>304321</v>
      </c>
      <c r="F16" s="72">
        <v>220398</v>
      </c>
      <c r="G16" s="72">
        <v>6830.6951263045003</v>
      </c>
      <c r="H16" s="70">
        <v>0.16</v>
      </c>
      <c r="I16" s="72">
        <v>304571.5625</v>
      </c>
      <c r="J16" s="70">
        <v>0.19354838709677419</v>
      </c>
      <c r="K16" s="72">
        <v>3</v>
      </c>
      <c r="L16" s="72">
        <v>1</v>
      </c>
      <c r="M16" s="70">
        <v>0.67232382880114305</v>
      </c>
      <c r="N16" s="70">
        <v>0.40148058907522499</v>
      </c>
      <c r="O16" s="70">
        <v>0.40200000000000002</v>
      </c>
      <c r="P16" s="70">
        <v>0.68973612785339355</v>
      </c>
      <c r="Q16" s="70">
        <v>395.78091002999997</v>
      </c>
      <c r="R16" s="72">
        <v>219219209</v>
      </c>
      <c r="S16" s="72">
        <v>1123.51</v>
      </c>
      <c r="T16" s="72">
        <v>1129.68</v>
      </c>
      <c r="U16" s="70">
        <v>9.5634287734561063</v>
      </c>
      <c r="V16" s="174">
        <v>235</v>
      </c>
      <c r="W16" s="174">
        <v>0.223</v>
      </c>
      <c r="X16" s="70">
        <v>0.5</v>
      </c>
      <c r="Y16" s="119">
        <v>115.5</v>
      </c>
      <c r="Z16" s="70">
        <v>88</v>
      </c>
      <c r="AA16" s="70">
        <v>81</v>
      </c>
      <c r="AB16" s="70">
        <v>0.3</v>
      </c>
      <c r="AC16" s="70">
        <v>0</v>
      </c>
      <c r="AD16" s="70">
        <v>9</v>
      </c>
      <c r="AE16" s="70">
        <v>82.31</v>
      </c>
      <c r="AF16" s="70">
        <v>163</v>
      </c>
      <c r="AG16" s="70">
        <v>0.61499999999999999</v>
      </c>
      <c r="AH16" s="70">
        <v>0.24199999999999999</v>
      </c>
      <c r="AI16" s="72">
        <v>0</v>
      </c>
      <c r="AJ16" s="72">
        <v>0</v>
      </c>
      <c r="AK16" s="72">
        <v>3055.3545283275607</v>
      </c>
      <c r="AL16" s="72">
        <v>97056.972611727848</v>
      </c>
      <c r="AM16" s="72">
        <v>1898</v>
      </c>
      <c r="AN16" s="72">
        <v>31589</v>
      </c>
      <c r="AO16" s="72">
        <v>0</v>
      </c>
      <c r="AP16" s="70">
        <v>7.9</v>
      </c>
      <c r="AQ16" s="70">
        <v>23</v>
      </c>
      <c r="AR16" s="70">
        <v>3.7166666666666672</v>
      </c>
      <c r="AS16" s="70">
        <v>-0.586434006690979</v>
      </c>
      <c r="AT16" s="70">
        <v>42</v>
      </c>
      <c r="AU16" s="70">
        <v>5.9</v>
      </c>
      <c r="AV16" s="70">
        <v>25.1</v>
      </c>
      <c r="AW16" s="70">
        <v>11.4</v>
      </c>
      <c r="AX16" s="70">
        <v>80.64</v>
      </c>
      <c r="AY16" s="70">
        <v>15.6</v>
      </c>
      <c r="AZ16" s="70">
        <v>76.7</v>
      </c>
      <c r="BA16" s="72"/>
      <c r="BB16" s="72">
        <v>1353307</v>
      </c>
      <c r="BC16" s="72">
        <v>1206328.62102</v>
      </c>
      <c r="BD16" s="72">
        <v>19632147</v>
      </c>
      <c r="BE16" s="70">
        <v>0.53661899999999996</v>
      </c>
      <c r="BF16" s="70">
        <v>1.55</v>
      </c>
      <c r="BG16" s="70">
        <v>2.3012790000000001</v>
      </c>
    </row>
    <row r="17" spans="1:59" s="11" customFormat="1" x14ac:dyDescent="0.25">
      <c r="A17" s="15" t="s">
        <v>343</v>
      </c>
      <c r="B17" t="s">
        <v>0</v>
      </c>
      <c r="C17" s="118" t="s">
        <v>463</v>
      </c>
      <c r="D17" s="70">
        <v>1.5</v>
      </c>
      <c r="E17" s="72">
        <v>82982</v>
      </c>
      <c r="F17" s="72">
        <v>44332</v>
      </c>
      <c r="G17" s="72">
        <v>485.56629410174997</v>
      </c>
      <c r="H17" s="70">
        <v>0.03</v>
      </c>
      <c r="I17" s="72">
        <v>304571.5625</v>
      </c>
      <c r="J17" s="70">
        <v>0.19354838709677419</v>
      </c>
      <c r="K17" s="72">
        <v>0</v>
      </c>
      <c r="L17" s="72">
        <v>0</v>
      </c>
      <c r="M17" s="70">
        <v>0.67232382880114305</v>
      </c>
      <c r="N17" s="70">
        <v>0.40148058907522499</v>
      </c>
      <c r="O17" s="70">
        <v>0.40200000000000002</v>
      </c>
      <c r="P17" s="70">
        <v>0.6545373797416687</v>
      </c>
      <c r="Q17" s="70">
        <v>395.78091002999997</v>
      </c>
      <c r="R17" s="72">
        <v>219219209</v>
      </c>
      <c r="S17" s="72">
        <v>1123.51</v>
      </c>
      <c r="T17" s="72">
        <v>1129.68</v>
      </c>
      <c r="U17" s="70">
        <v>9.5634287734561063</v>
      </c>
      <c r="V17" s="174">
        <v>195</v>
      </c>
      <c r="W17" s="174">
        <v>0.23100000000000001</v>
      </c>
      <c r="X17" s="70">
        <v>0.5</v>
      </c>
      <c r="Y17" s="119">
        <v>104.6</v>
      </c>
      <c r="Z17" s="70">
        <v>88</v>
      </c>
      <c r="AA17" s="70">
        <v>81</v>
      </c>
      <c r="AB17" s="70">
        <v>1.2</v>
      </c>
      <c r="AC17" s="70">
        <v>0</v>
      </c>
      <c r="AD17" s="70">
        <v>3</v>
      </c>
      <c r="AE17" s="70">
        <v>82.31</v>
      </c>
      <c r="AF17" s="70">
        <v>163</v>
      </c>
      <c r="AG17" s="70">
        <v>0.61499999999999999</v>
      </c>
      <c r="AH17" s="70">
        <v>0.33700000000000002</v>
      </c>
      <c r="AI17" s="72">
        <v>0</v>
      </c>
      <c r="AJ17" s="72">
        <v>0</v>
      </c>
      <c r="AK17" s="72">
        <v>0</v>
      </c>
      <c r="AL17" s="72">
        <v>7941.279618209298</v>
      </c>
      <c r="AM17" s="72">
        <v>0</v>
      </c>
      <c r="AN17" s="72">
        <v>0</v>
      </c>
      <c r="AO17" s="72">
        <v>0</v>
      </c>
      <c r="AP17" s="70">
        <v>10.199999999999999</v>
      </c>
      <c r="AQ17" s="70">
        <v>15.2</v>
      </c>
      <c r="AR17" s="70">
        <v>3.7166666666666672</v>
      </c>
      <c r="AS17" s="70">
        <v>-0.586434006690979</v>
      </c>
      <c r="AT17" s="70">
        <v>42</v>
      </c>
      <c r="AU17" s="70">
        <v>10.5</v>
      </c>
      <c r="AV17" s="70">
        <v>26.2</v>
      </c>
      <c r="AW17" s="70">
        <v>11.4</v>
      </c>
      <c r="AX17" s="70">
        <v>80.64</v>
      </c>
      <c r="AY17" s="70">
        <v>14.7</v>
      </c>
      <c r="AZ17" s="70">
        <v>76.2</v>
      </c>
      <c r="BA17" s="72"/>
      <c r="BB17" s="72">
        <v>842382</v>
      </c>
      <c r="BC17" s="72">
        <v>755528.69191099994</v>
      </c>
      <c r="BD17" s="72">
        <v>19632147</v>
      </c>
      <c r="BE17" s="70">
        <v>0.53661899999999996</v>
      </c>
      <c r="BF17" s="70">
        <v>1.55</v>
      </c>
      <c r="BG17" s="70">
        <v>2.3012790000000001</v>
      </c>
    </row>
    <row r="18" spans="1:59" s="11" customFormat="1" x14ac:dyDescent="0.25">
      <c r="A18" s="15" t="s">
        <v>344</v>
      </c>
      <c r="B18" t="s">
        <v>2</v>
      </c>
      <c r="C18" s="118" t="s">
        <v>464</v>
      </c>
      <c r="D18" s="70" t="s">
        <v>101</v>
      </c>
      <c r="E18" s="72">
        <v>753567</v>
      </c>
      <c r="F18" s="72">
        <v>31838</v>
      </c>
      <c r="G18" s="72">
        <v>6885.7922573130008</v>
      </c>
      <c r="H18" s="70">
        <v>0</v>
      </c>
      <c r="I18" s="72">
        <v>5840.625</v>
      </c>
      <c r="J18" s="70">
        <v>3.2258064516129031E-2</v>
      </c>
      <c r="K18" s="72">
        <v>0</v>
      </c>
      <c r="L18" s="72">
        <v>0</v>
      </c>
      <c r="M18" s="70">
        <v>0.93747996173939996</v>
      </c>
      <c r="N18" s="70">
        <v>0.86467375682756697</v>
      </c>
      <c r="O18" s="70">
        <v>0.51800000000000002</v>
      </c>
      <c r="P18" s="70">
        <v>0.26908615231513977</v>
      </c>
      <c r="Q18" s="70">
        <v>244.05916697000001</v>
      </c>
      <c r="R18" s="72">
        <v>531662642</v>
      </c>
      <c r="S18" s="72">
        <v>856.17</v>
      </c>
      <c r="T18" s="72">
        <v>748.28</v>
      </c>
      <c r="U18" s="70">
        <v>2.3718310472374804</v>
      </c>
      <c r="V18" s="174">
        <v>78</v>
      </c>
      <c r="W18" s="174">
        <v>0.154</v>
      </c>
      <c r="X18" s="70">
        <v>0.8</v>
      </c>
      <c r="Y18" s="119">
        <v>97.5</v>
      </c>
      <c r="Z18" s="70">
        <v>87</v>
      </c>
      <c r="AA18" s="70">
        <v>266</v>
      </c>
      <c r="AB18" s="70">
        <v>5.0999999999999996</v>
      </c>
      <c r="AC18" s="70">
        <v>0</v>
      </c>
      <c r="AD18" s="70">
        <v>5</v>
      </c>
      <c r="AE18" s="70">
        <v>121.92</v>
      </c>
      <c r="AF18" s="70">
        <v>103</v>
      </c>
      <c r="AG18" s="70">
        <v>0.56799999999999995</v>
      </c>
      <c r="AH18" s="70">
        <v>0.46500000000000002</v>
      </c>
      <c r="AI18" s="72">
        <v>0</v>
      </c>
      <c r="AJ18" s="72">
        <v>0</v>
      </c>
      <c r="AK18" s="72">
        <v>0</v>
      </c>
      <c r="AL18" s="72">
        <v>484689</v>
      </c>
      <c r="AM18" s="72">
        <v>0</v>
      </c>
      <c r="AN18" s="72">
        <v>71506</v>
      </c>
      <c r="AO18" s="72">
        <v>0</v>
      </c>
      <c r="AP18" s="70">
        <v>6</v>
      </c>
      <c r="AQ18" s="70">
        <v>18.7</v>
      </c>
      <c r="AR18" s="70">
        <v>3.9666666666666663</v>
      </c>
      <c r="AS18" s="70">
        <v>-0.76352769136428833</v>
      </c>
      <c r="AT18" s="70">
        <v>26</v>
      </c>
      <c r="AU18" s="70">
        <v>46.3</v>
      </c>
      <c r="AV18" s="70">
        <v>51.4</v>
      </c>
      <c r="AW18" s="70">
        <v>20.7</v>
      </c>
      <c r="AX18" s="70">
        <v>71.849999999999994</v>
      </c>
      <c r="AY18" s="70">
        <v>49.5</v>
      </c>
      <c r="AZ18" s="70">
        <v>72.7</v>
      </c>
      <c r="BA18" s="72"/>
      <c r="BB18" s="72">
        <v>1239726</v>
      </c>
      <c r="BC18" s="72">
        <v>1205045.5808999999</v>
      </c>
      <c r="BD18" s="72">
        <v>24253764</v>
      </c>
      <c r="BE18" s="70">
        <v>0</v>
      </c>
      <c r="BF18" s="70">
        <v>0.72</v>
      </c>
      <c r="BG18" s="70">
        <v>4.4480113333333335</v>
      </c>
    </row>
    <row r="19" spans="1:59" s="11" customFormat="1" x14ac:dyDescent="0.25">
      <c r="A19" s="15" t="s">
        <v>334</v>
      </c>
      <c r="B19" t="s">
        <v>2</v>
      </c>
      <c r="C19" s="118" t="s">
        <v>465</v>
      </c>
      <c r="D19" s="70" t="s">
        <v>101</v>
      </c>
      <c r="E19" s="72">
        <v>401840</v>
      </c>
      <c r="F19" s="72">
        <v>617055</v>
      </c>
      <c r="G19" s="72">
        <v>5604.4248911235009</v>
      </c>
      <c r="H19" s="70">
        <v>0.06</v>
      </c>
      <c r="I19" s="72">
        <v>5840.625</v>
      </c>
      <c r="J19" s="70">
        <v>3.2258064516129031E-2</v>
      </c>
      <c r="K19" s="72">
        <v>0</v>
      </c>
      <c r="L19" s="72">
        <v>0</v>
      </c>
      <c r="M19" s="70">
        <v>0.93747996173939996</v>
      </c>
      <c r="N19" s="70">
        <v>0.86467375682756697</v>
      </c>
      <c r="O19" s="70">
        <v>0.51800000000000002</v>
      </c>
      <c r="P19" s="70">
        <v>0.17880769073963165</v>
      </c>
      <c r="Q19" s="70">
        <v>244.05916697000001</v>
      </c>
      <c r="R19" s="72">
        <v>531662642</v>
      </c>
      <c r="S19" s="72">
        <v>856.17</v>
      </c>
      <c r="T19" s="72">
        <v>748.28</v>
      </c>
      <c r="U19" s="70">
        <v>2.3718310472374804</v>
      </c>
      <c r="V19" s="174" t="s">
        <v>101</v>
      </c>
      <c r="W19" s="174" t="s">
        <v>101</v>
      </c>
      <c r="X19" s="70">
        <v>0.8</v>
      </c>
      <c r="Y19" s="119">
        <v>85.08</v>
      </c>
      <c r="Z19" s="70">
        <v>97.3</v>
      </c>
      <c r="AA19" s="70">
        <v>266</v>
      </c>
      <c r="AB19" s="70">
        <v>6.2</v>
      </c>
      <c r="AC19" s="70">
        <v>35</v>
      </c>
      <c r="AD19" s="70">
        <v>27</v>
      </c>
      <c r="AE19" s="70">
        <v>121.92</v>
      </c>
      <c r="AF19" s="70">
        <v>103</v>
      </c>
      <c r="AG19" s="70">
        <v>0.56799999999999995</v>
      </c>
      <c r="AH19" s="70">
        <v>0.46500000000000002</v>
      </c>
      <c r="AI19" s="72">
        <v>0</v>
      </c>
      <c r="AJ19" s="72">
        <v>0</v>
      </c>
      <c r="AK19" s="72">
        <v>0</v>
      </c>
      <c r="AL19" s="72" t="s">
        <v>101</v>
      </c>
      <c r="AM19" s="72">
        <v>0</v>
      </c>
      <c r="AN19" s="72">
        <v>10683</v>
      </c>
      <c r="AO19" s="72">
        <v>0</v>
      </c>
      <c r="AP19" s="70" t="s">
        <v>101</v>
      </c>
      <c r="AQ19" s="70">
        <v>7.7</v>
      </c>
      <c r="AR19" s="70">
        <v>3.9666666666666663</v>
      </c>
      <c r="AS19" s="70">
        <v>-0.76352769136428833</v>
      </c>
      <c r="AT19" s="70">
        <v>26</v>
      </c>
      <c r="AU19" s="70">
        <v>62.8</v>
      </c>
      <c r="AV19" s="70">
        <v>81.8</v>
      </c>
      <c r="AW19" s="70">
        <v>20.7</v>
      </c>
      <c r="AX19" s="70">
        <v>71.849999999999994</v>
      </c>
      <c r="AY19" s="70">
        <v>38.5</v>
      </c>
      <c r="AZ19" s="70">
        <v>77.400000000000006</v>
      </c>
      <c r="BA19" s="72"/>
      <c r="BB19" s="72">
        <v>4483380</v>
      </c>
      <c r="BC19" s="72">
        <v>4545056.9010899998</v>
      </c>
      <c r="BD19" s="72">
        <v>24253764</v>
      </c>
      <c r="BE19" s="70">
        <v>0</v>
      </c>
      <c r="BF19" s="70">
        <v>0.72</v>
      </c>
      <c r="BG19" s="70">
        <v>4.4480113333333335</v>
      </c>
    </row>
    <row r="20" spans="1:59" s="11" customFormat="1" x14ac:dyDescent="0.25">
      <c r="A20" s="15" t="s">
        <v>339</v>
      </c>
      <c r="B20" t="s">
        <v>2</v>
      </c>
      <c r="C20" s="118" t="s">
        <v>467</v>
      </c>
      <c r="D20" s="70" t="s">
        <v>101</v>
      </c>
      <c r="E20" s="72">
        <v>496640</v>
      </c>
      <c r="F20" s="72">
        <v>308635</v>
      </c>
      <c r="G20" s="72">
        <v>6821.6525640270002</v>
      </c>
      <c r="H20" s="70">
        <v>0.03</v>
      </c>
      <c r="I20" s="72">
        <v>5840.625</v>
      </c>
      <c r="J20" s="70">
        <v>3.2258064516129031E-2</v>
      </c>
      <c r="K20" s="72">
        <v>0</v>
      </c>
      <c r="L20" s="72">
        <v>0</v>
      </c>
      <c r="M20" s="70">
        <v>0.93747996173939996</v>
      </c>
      <c r="N20" s="70">
        <v>0.86467375682756697</v>
      </c>
      <c r="O20" s="70">
        <v>0.51800000000000002</v>
      </c>
      <c r="P20" s="70">
        <v>0.27397263050079346</v>
      </c>
      <c r="Q20" s="70">
        <v>244.05916697000001</v>
      </c>
      <c r="R20" s="72">
        <v>531662642</v>
      </c>
      <c r="S20" s="72">
        <v>856.17</v>
      </c>
      <c r="T20" s="72">
        <v>748.28</v>
      </c>
      <c r="U20" s="70">
        <v>2.3718310472374804</v>
      </c>
      <c r="V20" s="174">
        <v>88</v>
      </c>
      <c r="W20" s="174">
        <v>0.153</v>
      </c>
      <c r="X20" s="70">
        <v>0.8</v>
      </c>
      <c r="Y20" s="119">
        <v>97.259999999999991</v>
      </c>
      <c r="Z20" s="70">
        <v>96.1</v>
      </c>
      <c r="AA20" s="70">
        <v>266</v>
      </c>
      <c r="AB20" s="70">
        <v>1.2</v>
      </c>
      <c r="AC20" s="70">
        <v>2</v>
      </c>
      <c r="AD20" s="70">
        <v>15</v>
      </c>
      <c r="AE20" s="70">
        <v>121.92</v>
      </c>
      <c r="AF20" s="70">
        <v>103</v>
      </c>
      <c r="AG20" s="70">
        <v>0.56799999999999995</v>
      </c>
      <c r="AH20" s="70">
        <v>0.46500000000000002</v>
      </c>
      <c r="AI20" s="72">
        <v>108.09540883842718</v>
      </c>
      <c r="AJ20" s="72">
        <v>0</v>
      </c>
      <c r="AK20" s="72">
        <v>0</v>
      </c>
      <c r="AL20" s="72">
        <v>80384</v>
      </c>
      <c r="AM20" s="72">
        <v>0</v>
      </c>
      <c r="AN20" s="72">
        <v>180485</v>
      </c>
      <c r="AO20" s="72">
        <v>0</v>
      </c>
      <c r="AP20" s="70">
        <v>4</v>
      </c>
      <c r="AQ20" s="70">
        <v>31.1</v>
      </c>
      <c r="AR20" s="70">
        <v>3.9666666666666663</v>
      </c>
      <c r="AS20" s="70">
        <v>-0.76352769136428833</v>
      </c>
      <c r="AT20" s="70">
        <v>26</v>
      </c>
      <c r="AU20" s="70">
        <v>45.5</v>
      </c>
      <c r="AV20" s="70">
        <v>65.3</v>
      </c>
      <c r="AW20" s="70">
        <v>20.7</v>
      </c>
      <c r="AX20" s="70">
        <v>71.849999999999994</v>
      </c>
      <c r="AY20" s="70">
        <v>30</v>
      </c>
      <c r="AZ20" s="70">
        <v>67.900000000000006</v>
      </c>
      <c r="BA20" s="72"/>
      <c r="BB20" s="72">
        <v>1070380</v>
      </c>
      <c r="BC20" s="72">
        <v>941079.67727800005</v>
      </c>
      <c r="BD20" s="72">
        <v>24253764</v>
      </c>
      <c r="BE20" s="70">
        <v>0</v>
      </c>
      <c r="BF20" s="70">
        <v>0.72</v>
      </c>
      <c r="BG20" s="70">
        <v>4.4480113333333335</v>
      </c>
    </row>
    <row r="21" spans="1:59" s="11" customFormat="1" x14ac:dyDescent="0.25">
      <c r="A21" s="15" t="s">
        <v>345</v>
      </c>
      <c r="B21" t="s">
        <v>2</v>
      </c>
      <c r="C21" s="118" t="s">
        <v>466</v>
      </c>
      <c r="D21" s="70" t="s">
        <v>101</v>
      </c>
      <c r="E21" s="72">
        <v>2314962</v>
      </c>
      <c r="F21" s="72">
        <v>27815</v>
      </c>
      <c r="G21" s="72">
        <v>38717.038091859999</v>
      </c>
      <c r="H21" s="70">
        <v>0.13</v>
      </c>
      <c r="I21" s="72">
        <v>5840.625</v>
      </c>
      <c r="J21" s="70">
        <v>3.2258064516129031E-2</v>
      </c>
      <c r="K21" s="72">
        <v>3</v>
      </c>
      <c r="L21" s="72">
        <v>35</v>
      </c>
      <c r="M21" s="70">
        <v>0.93747996173939996</v>
      </c>
      <c r="N21" s="70">
        <v>0.86467375682756697</v>
      </c>
      <c r="O21" s="70">
        <v>0.51800000000000002</v>
      </c>
      <c r="P21" s="70">
        <v>0.53998363018035889</v>
      </c>
      <c r="Q21" s="70">
        <v>244.05916697000001</v>
      </c>
      <c r="R21" s="72">
        <v>531662642</v>
      </c>
      <c r="S21" s="72">
        <v>856.17</v>
      </c>
      <c r="T21" s="72">
        <v>748.28</v>
      </c>
      <c r="U21" s="70">
        <v>2.3718310472374804</v>
      </c>
      <c r="V21" s="174">
        <v>99</v>
      </c>
      <c r="W21" s="174">
        <v>0.27699999999999997</v>
      </c>
      <c r="X21" s="70">
        <v>0.8</v>
      </c>
      <c r="Y21" s="119">
        <v>105.925</v>
      </c>
      <c r="Z21" s="70">
        <v>65.599999999999994</v>
      </c>
      <c r="AA21" s="70">
        <v>266</v>
      </c>
      <c r="AB21" s="70">
        <v>6.3</v>
      </c>
      <c r="AC21" s="70">
        <v>10</v>
      </c>
      <c r="AD21" s="70">
        <v>22</v>
      </c>
      <c r="AE21" s="70">
        <v>121.92</v>
      </c>
      <c r="AF21" s="70">
        <v>103</v>
      </c>
      <c r="AG21" s="70">
        <v>0.56799999999999995</v>
      </c>
      <c r="AH21" s="70">
        <v>0.46500000000000002</v>
      </c>
      <c r="AI21" s="72">
        <v>1680</v>
      </c>
      <c r="AJ21" s="72">
        <v>858</v>
      </c>
      <c r="AK21" s="72">
        <v>0</v>
      </c>
      <c r="AL21" s="72">
        <v>1455076</v>
      </c>
      <c r="AM21" s="72">
        <v>223642</v>
      </c>
      <c r="AN21" s="72">
        <v>96693</v>
      </c>
      <c r="AO21" s="72">
        <v>4863</v>
      </c>
      <c r="AP21" s="70">
        <v>10.9</v>
      </c>
      <c r="AQ21" s="70">
        <v>21.4</v>
      </c>
      <c r="AR21" s="70">
        <v>3.9666666666666663</v>
      </c>
      <c r="AS21" s="70">
        <v>-0.76352769136428833</v>
      </c>
      <c r="AT21" s="70">
        <v>26</v>
      </c>
      <c r="AU21" s="70">
        <v>13.8</v>
      </c>
      <c r="AV21" s="70">
        <v>26.1</v>
      </c>
      <c r="AW21" s="70">
        <v>20.7</v>
      </c>
      <c r="AX21" s="70">
        <v>71.849999999999994</v>
      </c>
      <c r="AY21" s="70">
        <v>12.2</v>
      </c>
      <c r="AZ21" s="70">
        <v>63.7</v>
      </c>
      <c r="BA21" s="72"/>
      <c r="BB21" s="72">
        <v>4332531</v>
      </c>
      <c r="BC21" s="72">
        <v>3900527.7453999999</v>
      </c>
      <c r="BD21" s="72">
        <v>24253764</v>
      </c>
      <c r="BE21" s="70">
        <v>0</v>
      </c>
      <c r="BF21" s="70">
        <v>0.72</v>
      </c>
      <c r="BG21" s="70">
        <v>4.4480113333333335</v>
      </c>
    </row>
    <row r="22" spans="1:59" s="11" customFormat="1" x14ac:dyDescent="0.25">
      <c r="A22" s="15" t="s">
        <v>346</v>
      </c>
      <c r="B22" t="s">
        <v>2</v>
      </c>
      <c r="C22" s="118" t="s">
        <v>468</v>
      </c>
      <c r="D22" s="70" t="s">
        <v>101</v>
      </c>
      <c r="E22" s="72">
        <v>179893</v>
      </c>
      <c r="F22" s="72">
        <v>332296</v>
      </c>
      <c r="G22" s="72">
        <v>20264.103294549503</v>
      </c>
      <c r="H22" s="70">
        <v>0.06</v>
      </c>
      <c r="I22" s="72">
        <v>5840.625</v>
      </c>
      <c r="J22" s="70">
        <v>3.2258064516129031E-2</v>
      </c>
      <c r="K22" s="72">
        <v>0</v>
      </c>
      <c r="L22" s="72">
        <v>0</v>
      </c>
      <c r="M22" s="70">
        <v>0.93747996173939996</v>
      </c>
      <c r="N22" s="70">
        <v>0.86467375682756697</v>
      </c>
      <c r="O22" s="70">
        <v>0.51800000000000002</v>
      </c>
      <c r="P22" s="70">
        <v>9.0616114437580109E-2</v>
      </c>
      <c r="Q22" s="70">
        <v>244.05916697000001</v>
      </c>
      <c r="R22" s="72">
        <v>531662642</v>
      </c>
      <c r="S22" s="72">
        <v>856.17</v>
      </c>
      <c r="T22" s="72">
        <v>748.28</v>
      </c>
      <c r="U22" s="70">
        <v>2.3718310472374804</v>
      </c>
      <c r="V22" s="174" t="s">
        <v>101</v>
      </c>
      <c r="W22" s="174" t="s">
        <v>101</v>
      </c>
      <c r="X22" s="70">
        <v>0.8</v>
      </c>
      <c r="Y22" s="119">
        <v>79.405000000000001</v>
      </c>
      <c r="Z22" s="70">
        <v>94.3</v>
      </c>
      <c r="AA22" s="70">
        <v>266</v>
      </c>
      <c r="AB22" s="70">
        <v>4.4000000000000004</v>
      </c>
      <c r="AC22" s="70">
        <v>1</v>
      </c>
      <c r="AD22" s="70">
        <v>4</v>
      </c>
      <c r="AE22" s="70">
        <v>121.92</v>
      </c>
      <c r="AF22" s="70">
        <v>103</v>
      </c>
      <c r="AG22" s="70">
        <v>0.56799999999999995</v>
      </c>
      <c r="AH22" s="70">
        <v>0.46500000000000002</v>
      </c>
      <c r="AI22" s="72">
        <v>0</v>
      </c>
      <c r="AJ22" s="72">
        <v>30000</v>
      </c>
      <c r="AK22" s="72">
        <v>0</v>
      </c>
      <c r="AL22" s="72" t="s">
        <v>101</v>
      </c>
      <c r="AM22" s="72">
        <v>0</v>
      </c>
      <c r="AN22" s="72">
        <v>8308</v>
      </c>
      <c r="AO22" s="72">
        <v>0</v>
      </c>
      <c r="AP22" s="70" t="s">
        <v>101</v>
      </c>
      <c r="AQ22" s="70">
        <v>0</v>
      </c>
      <c r="AR22" s="70">
        <v>3.9666666666666663</v>
      </c>
      <c r="AS22" s="70">
        <v>-0.76352769136428833</v>
      </c>
      <c r="AT22" s="70">
        <v>26</v>
      </c>
      <c r="AU22" s="70">
        <v>78.599999999999994</v>
      </c>
      <c r="AV22" s="70">
        <v>91.4</v>
      </c>
      <c r="AW22" s="70">
        <v>20.7</v>
      </c>
      <c r="AX22" s="70">
        <v>71.849999999999994</v>
      </c>
      <c r="AY22" s="70">
        <v>54.2</v>
      </c>
      <c r="AZ22" s="70">
        <v>77.8</v>
      </c>
      <c r="BA22" s="72"/>
      <c r="BB22" s="72">
        <v>3693829</v>
      </c>
      <c r="BC22" s="72">
        <v>3541317.9114899999</v>
      </c>
      <c r="BD22" s="72">
        <v>24253764</v>
      </c>
      <c r="BE22" s="70">
        <v>0</v>
      </c>
      <c r="BF22" s="70">
        <v>0.72</v>
      </c>
      <c r="BG22" s="70">
        <v>4.4480113333333335</v>
      </c>
    </row>
    <row r="23" spans="1:59" s="11" customFormat="1" x14ac:dyDescent="0.25">
      <c r="A23" s="15" t="s">
        <v>347</v>
      </c>
      <c r="B23" t="s">
        <v>2</v>
      </c>
      <c r="C23" s="118" t="s">
        <v>469</v>
      </c>
      <c r="D23" s="70" t="s">
        <v>101</v>
      </c>
      <c r="E23" s="72">
        <v>860763</v>
      </c>
      <c r="F23" s="72">
        <v>268544</v>
      </c>
      <c r="G23" s="72">
        <v>31081.898694851501</v>
      </c>
      <c r="H23" s="70">
        <v>0</v>
      </c>
      <c r="I23" s="72">
        <v>5840.625</v>
      </c>
      <c r="J23" s="70">
        <v>3.2258064516129031E-2</v>
      </c>
      <c r="K23" s="72">
        <v>0</v>
      </c>
      <c r="L23" s="72">
        <v>0</v>
      </c>
      <c r="M23" s="70">
        <v>0.93747996173939996</v>
      </c>
      <c r="N23" s="70">
        <v>0.86467375682756697</v>
      </c>
      <c r="O23" s="70">
        <v>0.51800000000000002</v>
      </c>
      <c r="P23" s="70">
        <v>0.45834779739379883</v>
      </c>
      <c r="Q23" s="70">
        <v>244.05916697000001</v>
      </c>
      <c r="R23" s="72">
        <v>531662642</v>
      </c>
      <c r="S23" s="72">
        <v>856.17</v>
      </c>
      <c r="T23" s="72">
        <v>748.28</v>
      </c>
      <c r="U23" s="70">
        <v>2.3718310472374804</v>
      </c>
      <c r="V23" s="174">
        <v>128</v>
      </c>
      <c r="W23" s="174">
        <v>0.20100000000000001</v>
      </c>
      <c r="X23" s="70">
        <v>0.8</v>
      </c>
      <c r="Y23" s="119">
        <v>100.78</v>
      </c>
      <c r="Z23" s="70">
        <v>78.3</v>
      </c>
      <c r="AA23" s="70">
        <v>266</v>
      </c>
      <c r="AB23" s="70">
        <v>2.4</v>
      </c>
      <c r="AC23" s="70">
        <v>2</v>
      </c>
      <c r="AD23" s="70">
        <v>12</v>
      </c>
      <c r="AE23" s="70">
        <v>121.92</v>
      </c>
      <c r="AF23" s="70">
        <v>103</v>
      </c>
      <c r="AG23" s="70">
        <v>0.56799999999999995</v>
      </c>
      <c r="AH23" s="70">
        <v>0.46500000000000002</v>
      </c>
      <c r="AI23" s="72">
        <v>250268</v>
      </c>
      <c r="AJ23" s="72">
        <v>0</v>
      </c>
      <c r="AK23" s="72">
        <v>0</v>
      </c>
      <c r="AL23" s="72">
        <v>445049</v>
      </c>
      <c r="AM23" s="72">
        <v>0</v>
      </c>
      <c r="AN23" s="72">
        <v>7154</v>
      </c>
      <c r="AO23" s="72">
        <v>0</v>
      </c>
      <c r="AP23" s="70">
        <v>7.3</v>
      </c>
      <c r="AQ23" s="70">
        <v>19.600000000000001</v>
      </c>
      <c r="AR23" s="70">
        <v>3.9666666666666663</v>
      </c>
      <c r="AS23" s="70">
        <v>-0.76352769136428833</v>
      </c>
      <c r="AT23" s="70">
        <v>26</v>
      </c>
      <c r="AU23" s="70">
        <v>26</v>
      </c>
      <c r="AV23" s="70">
        <v>35.200000000000003</v>
      </c>
      <c r="AW23" s="70">
        <v>20.7</v>
      </c>
      <c r="AX23" s="70">
        <v>71.849999999999994</v>
      </c>
      <c r="AY23" s="70">
        <v>30</v>
      </c>
      <c r="AZ23" s="70">
        <v>56.5</v>
      </c>
      <c r="BA23" s="72"/>
      <c r="BB23" s="72">
        <v>2652839</v>
      </c>
      <c r="BC23" s="72">
        <v>2470708.4595400002</v>
      </c>
      <c r="BD23" s="72">
        <v>24253764</v>
      </c>
      <c r="BE23" s="70">
        <v>0</v>
      </c>
      <c r="BF23" s="70">
        <v>0.72</v>
      </c>
      <c r="BG23" s="70">
        <v>4.4480113333333335</v>
      </c>
    </row>
    <row r="24" spans="1:59" s="11" customFormat="1" x14ac:dyDescent="0.25">
      <c r="A24" s="15" t="s">
        <v>348</v>
      </c>
      <c r="B24" t="s">
        <v>2</v>
      </c>
      <c r="C24" s="118" t="s">
        <v>470</v>
      </c>
      <c r="D24" s="70" t="s">
        <v>101</v>
      </c>
      <c r="E24" s="72">
        <v>1451044</v>
      </c>
      <c r="F24" s="72">
        <v>53337</v>
      </c>
      <c r="G24" s="72">
        <v>1565.0767652108</v>
      </c>
      <c r="H24" s="70">
        <v>0.03</v>
      </c>
      <c r="I24" s="72">
        <v>5840.625</v>
      </c>
      <c r="J24" s="70">
        <v>3.2258064516129031E-2</v>
      </c>
      <c r="K24" s="72">
        <v>0</v>
      </c>
      <c r="L24" s="72">
        <v>0</v>
      </c>
      <c r="M24" s="70">
        <v>0.93747996173939996</v>
      </c>
      <c r="N24" s="70">
        <v>0.86467375682756697</v>
      </c>
      <c r="O24" s="70">
        <v>0.51800000000000002</v>
      </c>
      <c r="P24" s="70">
        <v>0.16699084639549255</v>
      </c>
      <c r="Q24" s="70">
        <v>244.05916697000001</v>
      </c>
      <c r="R24" s="72">
        <v>531662642</v>
      </c>
      <c r="S24" s="72">
        <v>856.17</v>
      </c>
      <c r="T24" s="72">
        <v>748.28</v>
      </c>
      <c r="U24" s="70">
        <v>2.3718310472374804</v>
      </c>
      <c r="V24" s="174" t="s">
        <v>101</v>
      </c>
      <c r="W24" s="174" t="s">
        <v>101</v>
      </c>
      <c r="X24" s="70">
        <v>0.8</v>
      </c>
      <c r="Y24" s="119">
        <v>75.02000000000001</v>
      </c>
      <c r="Z24" s="70">
        <v>95.8</v>
      </c>
      <c r="AA24" s="70">
        <v>266</v>
      </c>
      <c r="AB24" s="70">
        <v>6.3</v>
      </c>
      <c r="AC24" s="70">
        <v>0</v>
      </c>
      <c r="AD24" s="70">
        <v>13</v>
      </c>
      <c r="AE24" s="70">
        <v>121.92</v>
      </c>
      <c r="AF24" s="70">
        <v>103</v>
      </c>
      <c r="AG24" s="70">
        <v>0.56799999999999995</v>
      </c>
      <c r="AH24" s="70">
        <v>0.46500000000000002</v>
      </c>
      <c r="AI24" s="72">
        <v>0</v>
      </c>
      <c r="AJ24" s="72">
        <v>0</v>
      </c>
      <c r="AK24" s="72">
        <v>0</v>
      </c>
      <c r="AL24" s="72" t="s">
        <v>101</v>
      </c>
      <c r="AM24" s="72">
        <v>0</v>
      </c>
      <c r="AN24" s="72">
        <v>0</v>
      </c>
      <c r="AO24" s="72">
        <v>0</v>
      </c>
      <c r="AP24" s="70" t="s">
        <v>101</v>
      </c>
      <c r="AQ24" s="70">
        <v>1.9</v>
      </c>
      <c r="AR24" s="70">
        <v>3.9666666666666663</v>
      </c>
      <c r="AS24" s="70">
        <v>-0.76352769136428833</v>
      </c>
      <c r="AT24" s="70">
        <v>26</v>
      </c>
      <c r="AU24" s="70">
        <v>49.6</v>
      </c>
      <c r="AV24" s="70">
        <v>75.8</v>
      </c>
      <c r="AW24" s="70">
        <v>20.7</v>
      </c>
      <c r="AX24" s="70">
        <v>71.849999999999994</v>
      </c>
      <c r="AY24" s="70">
        <v>27.9</v>
      </c>
      <c r="AZ24" s="70">
        <v>71.900000000000006</v>
      </c>
      <c r="BA24" s="72"/>
      <c r="BB24" s="72">
        <v>2180309</v>
      </c>
      <c r="BC24" s="72">
        <v>2061950.0800099999</v>
      </c>
      <c r="BD24" s="72">
        <v>24253764</v>
      </c>
      <c r="BE24" s="70">
        <v>0</v>
      </c>
      <c r="BF24" s="70">
        <v>0.72</v>
      </c>
      <c r="BG24" s="70">
        <v>4.4480113333333335</v>
      </c>
    </row>
    <row r="25" spans="1:59" s="11" customFormat="1" x14ac:dyDescent="0.25">
      <c r="A25" s="15" t="s">
        <v>349</v>
      </c>
      <c r="B25" t="s">
        <v>2</v>
      </c>
      <c r="C25" s="118" t="s">
        <v>471</v>
      </c>
      <c r="D25" s="70" t="s">
        <v>101</v>
      </c>
      <c r="E25" s="72">
        <v>1310257</v>
      </c>
      <c r="F25" s="72">
        <v>46851</v>
      </c>
      <c r="G25" s="72">
        <v>2542.3332790880004</v>
      </c>
      <c r="H25" s="70">
        <v>0.06</v>
      </c>
      <c r="I25" s="72">
        <v>5840.625</v>
      </c>
      <c r="J25" s="70">
        <v>3.2258064516129031E-2</v>
      </c>
      <c r="K25" s="72">
        <v>0</v>
      </c>
      <c r="L25" s="72">
        <v>0</v>
      </c>
      <c r="M25" s="70">
        <v>0.93747996173939996</v>
      </c>
      <c r="N25" s="70">
        <v>0.86467375682756697</v>
      </c>
      <c r="O25" s="70">
        <v>0.51800000000000002</v>
      </c>
      <c r="P25" s="70">
        <v>0.14646460115909576</v>
      </c>
      <c r="Q25" s="70">
        <v>244.05916697000001</v>
      </c>
      <c r="R25" s="72">
        <v>531662642</v>
      </c>
      <c r="S25" s="72">
        <v>856.17</v>
      </c>
      <c r="T25" s="72">
        <v>748.28</v>
      </c>
      <c r="U25" s="70">
        <v>2.3718310472374804</v>
      </c>
      <c r="V25" s="174" t="s">
        <v>101</v>
      </c>
      <c r="W25" s="174" t="s">
        <v>101</v>
      </c>
      <c r="X25" s="70">
        <v>0.8</v>
      </c>
      <c r="Y25" s="119">
        <v>102.545</v>
      </c>
      <c r="Z25" s="70">
        <v>95.3</v>
      </c>
      <c r="AA25" s="70">
        <v>266</v>
      </c>
      <c r="AB25" s="70">
        <v>2.8</v>
      </c>
      <c r="AC25" s="70">
        <v>0</v>
      </c>
      <c r="AD25" s="70">
        <v>12</v>
      </c>
      <c r="AE25" s="70">
        <v>121.92</v>
      </c>
      <c r="AF25" s="70">
        <v>103</v>
      </c>
      <c r="AG25" s="70">
        <v>0.56799999999999995</v>
      </c>
      <c r="AH25" s="70">
        <v>0.46500000000000002</v>
      </c>
      <c r="AI25" s="72">
        <v>0</v>
      </c>
      <c r="AJ25" s="72">
        <v>0</v>
      </c>
      <c r="AK25" s="72">
        <v>0</v>
      </c>
      <c r="AL25" s="72" t="s">
        <v>101</v>
      </c>
      <c r="AM25" s="72">
        <v>0</v>
      </c>
      <c r="AN25" s="72">
        <v>0</v>
      </c>
      <c r="AO25" s="72">
        <v>0</v>
      </c>
      <c r="AP25" s="70" t="s">
        <v>101</v>
      </c>
      <c r="AQ25" s="70">
        <v>0</v>
      </c>
      <c r="AR25" s="70">
        <v>3.9666666666666663</v>
      </c>
      <c r="AS25" s="70">
        <v>-0.76352769136428833</v>
      </c>
      <c r="AT25" s="70">
        <v>26</v>
      </c>
      <c r="AU25" s="70">
        <v>71.900000000000006</v>
      </c>
      <c r="AV25" s="70">
        <v>82</v>
      </c>
      <c r="AW25" s="70">
        <v>20.7</v>
      </c>
      <c r="AX25" s="70">
        <v>71.849999999999994</v>
      </c>
      <c r="AY25" s="70">
        <v>41</v>
      </c>
      <c r="AZ25" s="70">
        <v>69.099999999999994</v>
      </c>
      <c r="BA25" s="72"/>
      <c r="BB25" s="72">
        <v>2040267</v>
      </c>
      <c r="BC25" s="72">
        <v>1954202.06259</v>
      </c>
      <c r="BD25" s="72">
        <v>24253764</v>
      </c>
      <c r="BE25" s="70">
        <v>0</v>
      </c>
      <c r="BF25" s="70">
        <v>0.72</v>
      </c>
      <c r="BG25" s="70">
        <v>4.4480113333333335</v>
      </c>
    </row>
    <row r="26" spans="1:59" s="11" customFormat="1" x14ac:dyDescent="0.25">
      <c r="A26" s="15" t="s">
        <v>350</v>
      </c>
      <c r="B26" t="s">
        <v>2</v>
      </c>
      <c r="C26" s="118" t="s">
        <v>472</v>
      </c>
      <c r="D26" s="70" t="s">
        <v>101</v>
      </c>
      <c r="E26" s="72">
        <v>344951</v>
      </c>
      <c r="F26" s="72">
        <v>359267</v>
      </c>
      <c r="G26" s="72">
        <v>4835.5529102080009</v>
      </c>
      <c r="H26" s="70">
        <v>0.06</v>
      </c>
      <c r="I26" s="72">
        <v>5840.625</v>
      </c>
      <c r="J26" s="70">
        <v>3.2258064516129031E-2</v>
      </c>
      <c r="K26" s="72">
        <v>0</v>
      </c>
      <c r="L26" s="72">
        <v>0</v>
      </c>
      <c r="M26" s="70">
        <v>0.93747996173939996</v>
      </c>
      <c r="N26" s="70">
        <v>0.86467375682756697</v>
      </c>
      <c r="O26" s="70">
        <v>0.51800000000000002</v>
      </c>
      <c r="P26" s="70">
        <v>0.13073666393756866</v>
      </c>
      <c r="Q26" s="70">
        <v>244.05916697000001</v>
      </c>
      <c r="R26" s="72">
        <v>531662642</v>
      </c>
      <c r="S26" s="72">
        <v>856.17</v>
      </c>
      <c r="T26" s="72">
        <v>748.28</v>
      </c>
      <c r="U26" s="70">
        <v>2.3718310472374804</v>
      </c>
      <c r="V26" s="174" t="s">
        <v>101</v>
      </c>
      <c r="W26" s="174" t="s">
        <v>101</v>
      </c>
      <c r="X26" s="70">
        <v>0.8</v>
      </c>
      <c r="Y26" s="119">
        <v>93.56</v>
      </c>
      <c r="Z26" s="70">
        <v>90.7</v>
      </c>
      <c r="AA26" s="70">
        <v>266</v>
      </c>
      <c r="AB26" s="70">
        <v>7.2</v>
      </c>
      <c r="AC26" s="70">
        <v>28</v>
      </c>
      <c r="AD26" s="70">
        <v>6</v>
      </c>
      <c r="AE26" s="70">
        <v>121.92</v>
      </c>
      <c r="AF26" s="70">
        <v>103</v>
      </c>
      <c r="AG26" s="70">
        <v>0.56799999999999995</v>
      </c>
      <c r="AH26" s="70">
        <v>0.46500000000000002</v>
      </c>
      <c r="AI26" s="72">
        <v>0</v>
      </c>
      <c r="AJ26" s="72">
        <v>0</v>
      </c>
      <c r="AK26" s="72">
        <v>0</v>
      </c>
      <c r="AL26" s="72" t="s">
        <v>101</v>
      </c>
      <c r="AM26" s="72">
        <v>0</v>
      </c>
      <c r="AN26" s="72">
        <v>0</v>
      </c>
      <c r="AO26" s="72">
        <v>0</v>
      </c>
      <c r="AP26" s="70" t="s">
        <v>101</v>
      </c>
      <c r="AQ26" s="70">
        <v>5.8</v>
      </c>
      <c r="AR26" s="70">
        <v>3.9666666666666663</v>
      </c>
      <c r="AS26" s="70">
        <v>-0.76352769136428833</v>
      </c>
      <c r="AT26" s="70">
        <v>26</v>
      </c>
      <c r="AU26" s="70">
        <v>69.099999999999994</v>
      </c>
      <c r="AV26" s="70">
        <v>94</v>
      </c>
      <c r="AW26" s="70">
        <v>20.7</v>
      </c>
      <c r="AX26" s="70">
        <v>71.849999999999994</v>
      </c>
      <c r="AY26" s="70">
        <v>25</v>
      </c>
      <c r="AZ26" s="70">
        <v>75.2</v>
      </c>
      <c r="BA26" s="72"/>
      <c r="BB26" s="72">
        <v>782433</v>
      </c>
      <c r="BC26" s="72">
        <v>825706.751819</v>
      </c>
      <c r="BD26" s="72">
        <v>24253764</v>
      </c>
      <c r="BE26" s="70">
        <v>0</v>
      </c>
      <c r="BF26" s="70">
        <v>0.72</v>
      </c>
      <c r="BG26" s="70">
        <v>4.4480113333333335</v>
      </c>
    </row>
    <row r="27" spans="1:59" s="11" customFormat="1" x14ac:dyDescent="0.25">
      <c r="A27" s="15" t="s">
        <v>343</v>
      </c>
      <c r="B27" t="s">
        <v>2</v>
      </c>
      <c r="C27" s="118" t="s">
        <v>473</v>
      </c>
      <c r="D27" s="70" t="s">
        <v>101</v>
      </c>
      <c r="E27" s="72">
        <v>259742</v>
      </c>
      <c r="F27" s="72">
        <v>902540</v>
      </c>
      <c r="G27" s="72">
        <v>6252.1310823160002</v>
      </c>
      <c r="H27" s="70">
        <v>0.06</v>
      </c>
      <c r="I27" s="72">
        <v>5840.625</v>
      </c>
      <c r="J27" s="70">
        <v>3.2258064516129031E-2</v>
      </c>
      <c r="K27" s="72">
        <v>0</v>
      </c>
      <c r="L27" s="72">
        <v>0</v>
      </c>
      <c r="M27" s="70">
        <v>0.93747996173939996</v>
      </c>
      <c r="N27" s="70">
        <v>0.86467375682756697</v>
      </c>
      <c r="O27" s="70">
        <v>0.51800000000000002</v>
      </c>
      <c r="P27" s="70">
        <v>0.12924970686435699</v>
      </c>
      <c r="Q27" s="70">
        <v>244.05916697000001</v>
      </c>
      <c r="R27" s="72">
        <v>531662642</v>
      </c>
      <c r="S27" s="72">
        <v>856.17</v>
      </c>
      <c r="T27" s="72">
        <v>748.28</v>
      </c>
      <c r="U27" s="70">
        <v>2.3718310472374804</v>
      </c>
      <c r="V27" s="174" t="s">
        <v>101</v>
      </c>
      <c r="W27" s="174" t="s">
        <v>101</v>
      </c>
      <c r="X27" s="70">
        <v>0.8</v>
      </c>
      <c r="Y27" s="119">
        <v>85.944999999999993</v>
      </c>
      <c r="Z27" s="70">
        <v>95</v>
      </c>
      <c r="AA27" s="70">
        <v>266</v>
      </c>
      <c r="AB27" s="70">
        <v>5.7</v>
      </c>
      <c r="AC27" s="70">
        <v>0</v>
      </c>
      <c r="AD27" s="70">
        <v>3</v>
      </c>
      <c r="AE27" s="70">
        <v>121.92</v>
      </c>
      <c r="AF27" s="70">
        <v>103</v>
      </c>
      <c r="AG27" s="70">
        <v>0.56799999999999995</v>
      </c>
      <c r="AH27" s="70">
        <v>0.46500000000000002</v>
      </c>
      <c r="AI27" s="72">
        <v>0</v>
      </c>
      <c r="AJ27" s="72">
        <v>0</v>
      </c>
      <c r="AK27" s="72">
        <v>0</v>
      </c>
      <c r="AL27" s="72" t="s">
        <v>101</v>
      </c>
      <c r="AM27" s="72">
        <v>0</v>
      </c>
      <c r="AN27" s="72">
        <v>0</v>
      </c>
      <c r="AO27" s="72">
        <v>0</v>
      </c>
      <c r="AP27" s="70" t="s">
        <v>101</v>
      </c>
      <c r="AQ27" s="70">
        <v>15.2</v>
      </c>
      <c r="AR27" s="70">
        <v>3.9666666666666663</v>
      </c>
      <c r="AS27" s="70">
        <v>-0.76352769136428833</v>
      </c>
      <c r="AT27" s="70">
        <v>26</v>
      </c>
      <c r="AU27" s="70">
        <v>57.5</v>
      </c>
      <c r="AV27" s="70">
        <v>87.9</v>
      </c>
      <c r="AW27" s="70">
        <v>20.7</v>
      </c>
      <c r="AX27" s="70">
        <v>71.849999999999994</v>
      </c>
      <c r="AY27" s="70">
        <v>37.5</v>
      </c>
      <c r="AZ27" s="70">
        <v>66.599999999999994</v>
      </c>
      <c r="BA27" s="72"/>
      <c r="BB27" s="72">
        <v>1778070</v>
      </c>
      <c r="BC27" s="72">
        <v>1620044.49608</v>
      </c>
      <c r="BD27" s="72">
        <v>24253764</v>
      </c>
      <c r="BE27" s="70">
        <v>0</v>
      </c>
      <c r="BF27" s="70">
        <v>0.72</v>
      </c>
      <c r="BG27" s="70">
        <v>4.4480113333333335</v>
      </c>
    </row>
    <row r="28" spans="1:59" s="11" customFormat="1" x14ac:dyDescent="0.25">
      <c r="A28" s="15" t="s">
        <v>351</v>
      </c>
      <c r="B28" t="s">
        <v>6</v>
      </c>
      <c r="C28" s="118" t="s">
        <v>474</v>
      </c>
      <c r="D28" s="70">
        <v>0.75</v>
      </c>
      <c r="E28" s="72">
        <v>0</v>
      </c>
      <c r="F28" s="72">
        <v>0</v>
      </c>
      <c r="G28" s="72">
        <v>0</v>
      </c>
      <c r="H28" s="70" t="s">
        <v>101</v>
      </c>
      <c r="I28" s="72">
        <v>15346.875</v>
      </c>
      <c r="J28" s="70">
        <v>6.25E-2</v>
      </c>
      <c r="K28" s="72">
        <v>3</v>
      </c>
      <c r="L28" s="72">
        <v>4</v>
      </c>
      <c r="M28" s="70">
        <v>3.7525166993067301E-2</v>
      </c>
      <c r="N28" s="70">
        <v>2.9732839882917202E-2</v>
      </c>
      <c r="O28" s="70">
        <v>0.45200000000000001</v>
      </c>
      <c r="P28" s="70">
        <v>9.4869546592235565E-2</v>
      </c>
      <c r="Q28" s="70">
        <v>180.69270714415501</v>
      </c>
      <c r="R28" s="72">
        <v>9807395</v>
      </c>
      <c r="S28" s="72">
        <v>101.53</v>
      </c>
      <c r="T28" s="72">
        <v>120.69</v>
      </c>
      <c r="U28" s="70">
        <v>12.125010256864137</v>
      </c>
      <c r="V28" s="174" t="s">
        <v>101</v>
      </c>
      <c r="W28" s="174">
        <v>0.14499999999999999</v>
      </c>
      <c r="X28" s="70">
        <v>1.1000000000000001</v>
      </c>
      <c r="Y28" s="119">
        <v>84.4</v>
      </c>
      <c r="Z28" s="70">
        <v>81.8</v>
      </c>
      <c r="AA28" s="70">
        <v>126</v>
      </c>
      <c r="AB28" s="70">
        <v>0.2</v>
      </c>
      <c r="AC28" s="70">
        <v>0</v>
      </c>
      <c r="AD28" s="70" t="s">
        <v>101</v>
      </c>
      <c r="AE28" s="70">
        <v>118.43</v>
      </c>
      <c r="AF28" s="70">
        <v>97</v>
      </c>
      <c r="AG28" s="70">
        <v>0.64100000000000001</v>
      </c>
      <c r="AH28" s="70">
        <v>0.47299999999999998</v>
      </c>
      <c r="AI28" s="72">
        <v>0</v>
      </c>
      <c r="AJ28" s="72">
        <v>787.93356873318351</v>
      </c>
      <c r="AK28" s="72">
        <v>0</v>
      </c>
      <c r="AL28" s="72" t="s">
        <v>101</v>
      </c>
      <c r="AM28" s="72">
        <v>0</v>
      </c>
      <c r="AN28" s="72">
        <v>0</v>
      </c>
      <c r="AO28" s="72">
        <v>0</v>
      </c>
      <c r="AP28" s="70">
        <v>8.4</v>
      </c>
      <c r="AQ28" s="70">
        <v>13.3</v>
      </c>
      <c r="AR28" s="70">
        <v>3.8166666666666673</v>
      </c>
      <c r="AS28" s="70">
        <v>-0.89269345998764038</v>
      </c>
      <c r="AT28" s="70">
        <v>26</v>
      </c>
      <c r="AU28" s="70">
        <v>47.2</v>
      </c>
      <c r="AV28" s="70">
        <v>69.8</v>
      </c>
      <c r="AW28" s="70">
        <v>17.100000000000001</v>
      </c>
      <c r="AX28" s="70">
        <v>137.85</v>
      </c>
      <c r="AY28" s="70">
        <v>52.6</v>
      </c>
      <c r="AZ28" s="70">
        <v>99</v>
      </c>
      <c r="BA28" s="72"/>
      <c r="BB28" s="72">
        <v>24815</v>
      </c>
      <c r="BC28" s="72">
        <v>8072.2129821799999</v>
      </c>
      <c r="BD28" s="72">
        <v>1987257</v>
      </c>
      <c r="BE28" s="70">
        <v>6.4029999999999998E-3</v>
      </c>
      <c r="BF28" s="70">
        <v>0.66</v>
      </c>
      <c r="BG28" s="70">
        <v>2.3313333333333335E-2</v>
      </c>
    </row>
    <row r="29" spans="1:59" s="11" customFormat="1" x14ac:dyDescent="0.25">
      <c r="A29" s="15" t="s">
        <v>740</v>
      </c>
      <c r="B29" t="s">
        <v>6</v>
      </c>
      <c r="C29" s="118" t="s">
        <v>478</v>
      </c>
      <c r="D29" s="70">
        <v>2</v>
      </c>
      <c r="E29" s="72">
        <v>20497</v>
      </c>
      <c r="F29" s="72">
        <v>143910</v>
      </c>
      <c r="G29" s="72">
        <v>3515.2526658696002</v>
      </c>
      <c r="H29" s="70">
        <v>0.06</v>
      </c>
      <c r="I29" s="72">
        <v>15346.875</v>
      </c>
      <c r="J29" s="70">
        <v>6.25E-2</v>
      </c>
      <c r="K29" s="72">
        <v>0</v>
      </c>
      <c r="L29" s="72">
        <v>0</v>
      </c>
      <c r="M29" s="70">
        <v>3.7525166993067301E-2</v>
      </c>
      <c r="N29" s="70">
        <v>2.9732839882917202E-2</v>
      </c>
      <c r="O29" s="70">
        <v>0.45200000000000001</v>
      </c>
      <c r="P29" s="70">
        <v>0.52369481325149536</v>
      </c>
      <c r="Q29" s="70">
        <v>180.69270714415501</v>
      </c>
      <c r="R29" s="72">
        <v>9807395</v>
      </c>
      <c r="S29" s="72">
        <v>101.53</v>
      </c>
      <c r="T29" s="72">
        <v>120.69</v>
      </c>
      <c r="U29" s="70">
        <v>12.125010256864137</v>
      </c>
      <c r="V29" s="174" t="s">
        <v>101</v>
      </c>
      <c r="W29" s="174">
        <v>0.29600000000000004</v>
      </c>
      <c r="X29" s="70">
        <v>1.1000000000000001</v>
      </c>
      <c r="Y29" s="119">
        <v>98.05</v>
      </c>
      <c r="Z29" s="70">
        <v>95.1</v>
      </c>
      <c r="AA29" s="70">
        <v>126</v>
      </c>
      <c r="AB29" s="70">
        <v>1.6</v>
      </c>
      <c r="AC29" s="70">
        <v>0</v>
      </c>
      <c r="AD29" s="70" t="s">
        <v>101</v>
      </c>
      <c r="AE29" s="70">
        <v>118.43</v>
      </c>
      <c r="AF29" s="70">
        <v>97</v>
      </c>
      <c r="AG29" s="70">
        <v>0.64100000000000001</v>
      </c>
      <c r="AH29" s="70">
        <v>0.47299999999999998</v>
      </c>
      <c r="AI29" s="72">
        <v>0</v>
      </c>
      <c r="AJ29" s="72">
        <v>7157.7009415490802</v>
      </c>
      <c r="AK29" s="72">
        <v>0</v>
      </c>
      <c r="AL29" s="72">
        <v>31544.28</v>
      </c>
      <c r="AM29" s="72">
        <v>0</v>
      </c>
      <c r="AN29" s="72">
        <v>0</v>
      </c>
      <c r="AO29" s="72">
        <v>0</v>
      </c>
      <c r="AP29" s="70">
        <v>13.9</v>
      </c>
      <c r="AQ29" s="70">
        <v>17.7</v>
      </c>
      <c r="AR29" s="70">
        <v>3.8166666666666673</v>
      </c>
      <c r="AS29" s="70">
        <v>-0.89269345998764038</v>
      </c>
      <c r="AT29" s="70">
        <v>26</v>
      </c>
      <c r="AU29" s="70">
        <v>47.2</v>
      </c>
      <c r="AV29" s="70">
        <v>32.9</v>
      </c>
      <c r="AW29" s="70">
        <v>17.100000000000001</v>
      </c>
      <c r="AX29" s="70">
        <v>137.85</v>
      </c>
      <c r="AY29" s="70">
        <v>39.6</v>
      </c>
      <c r="AZ29" s="70">
        <v>92.7</v>
      </c>
      <c r="BA29" s="72"/>
      <c r="BB29" s="72">
        <v>225423</v>
      </c>
      <c r="BC29" s="72">
        <v>250832.37276299999</v>
      </c>
      <c r="BD29" s="72">
        <v>1987257</v>
      </c>
      <c r="BE29" s="70">
        <v>6.4029999999999998E-3</v>
      </c>
      <c r="BF29" s="70">
        <v>0.66</v>
      </c>
      <c r="BG29" s="70">
        <v>2.3313333333333335E-2</v>
      </c>
    </row>
    <row r="30" spans="1:59" s="11" customFormat="1" x14ac:dyDescent="0.25">
      <c r="A30" s="15" t="s">
        <v>741</v>
      </c>
      <c r="B30" s="15" t="s">
        <v>6</v>
      </c>
      <c r="C30" s="118" t="s">
        <v>479</v>
      </c>
      <c r="D30" s="70">
        <v>2</v>
      </c>
      <c r="E30" s="72">
        <v>371452</v>
      </c>
      <c r="F30" s="72">
        <v>71706</v>
      </c>
      <c r="G30" s="72">
        <v>46.119637525885004</v>
      </c>
      <c r="H30" s="70">
        <v>0.09</v>
      </c>
      <c r="I30" s="72">
        <v>15346.875</v>
      </c>
      <c r="J30" s="70">
        <v>6.25E-2</v>
      </c>
      <c r="K30" s="72">
        <v>0</v>
      </c>
      <c r="L30" s="72">
        <v>0</v>
      </c>
      <c r="M30" s="70">
        <v>3.7525166993067301E-2</v>
      </c>
      <c r="N30" s="70">
        <v>2.9732839882917202E-2</v>
      </c>
      <c r="O30" s="70">
        <v>0.45200000000000001</v>
      </c>
      <c r="P30" s="70">
        <v>0.2415836900472641</v>
      </c>
      <c r="Q30" s="70">
        <v>180.69270714415501</v>
      </c>
      <c r="R30" s="72">
        <v>9807395</v>
      </c>
      <c r="S30" s="72">
        <v>101.53</v>
      </c>
      <c r="T30" s="72">
        <v>120.69</v>
      </c>
      <c r="U30" s="70">
        <v>12.125010256864137</v>
      </c>
      <c r="V30" s="174">
        <v>9</v>
      </c>
      <c r="W30" s="174">
        <v>0.24299999999999999</v>
      </c>
      <c r="X30" s="70">
        <v>1.1000000000000001</v>
      </c>
      <c r="Y30" s="119">
        <v>92.25</v>
      </c>
      <c r="Z30" s="70">
        <v>82.9</v>
      </c>
      <c r="AA30" s="70">
        <v>126</v>
      </c>
      <c r="AB30" s="70">
        <v>1.9</v>
      </c>
      <c r="AC30" s="70">
        <v>0</v>
      </c>
      <c r="AD30" s="70" t="s">
        <v>101</v>
      </c>
      <c r="AE30" s="70">
        <v>118.43</v>
      </c>
      <c r="AF30" s="70">
        <v>97</v>
      </c>
      <c r="AG30" s="70">
        <v>0.64100000000000001</v>
      </c>
      <c r="AH30" s="70">
        <v>0.47299999999999998</v>
      </c>
      <c r="AI30" s="72">
        <v>0</v>
      </c>
      <c r="AJ30" s="72">
        <v>23393.514276210877</v>
      </c>
      <c r="AK30" s="72">
        <v>0</v>
      </c>
      <c r="AL30" s="72">
        <v>60180.470000000008</v>
      </c>
      <c r="AM30" s="72">
        <v>0</v>
      </c>
      <c r="AN30" s="72">
        <v>0</v>
      </c>
      <c r="AO30" s="72">
        <v>0</v>
      </c>
      <c r="AP30" s="70">
        <v>9.5</v>
      </c>
      <c r="AQ30" s="70">
        <v>25.8</v>
      </c>
      <c r="AR30" s="70">
        <v>3.8166666666666673</v>
      </c>
      <c r="AS30" s="70">
        <v>-0.89269345998764038</v>
      </c>
      <c r="AT30" s="70">
        <v>26</v>
      </c>
      <c r="AU30" s="70">
        <v>47.2</v>
      </c>
      <c r="AV30" s="70">
        <v>61.1</v>
      </c>
      <c r="AW30" s="70">
        <v>17.100000000000001</v>
      </c>
      <c r="AX30" s="70">
        <v>137.85</v>
      </c>
      <c r="AY30" s="70">
        <v>40.799999999999997</v>
      </c>
      <c r="AZ30" s="70">
        <v>86.5</v>
      </c>
      <c r="BA30" s="72"/>
      <c r="BB30" s="72">
        <v>736750</v>
      </c>
      <c r="BC30" s="72">
        <v>783780.18807899999</v>
      </c>
      <c r="BD30" s="72">
        <v>1987257</v>
      </c>
      <c r="BE30" s="70">
        <v>6.4029999999999998E-3</v>
      </c>
      <c r="BF30" s="70">
        <v>0.66</v>
      </c>
      <c r="BG30" s="70">
        <v>2.3313333333333335E-2</v>
      </c>
    </row>
    <row r="31" spans="1:59" s="11" customFormat="1" x14ac:dyDescent="0.25">
      <c r="A31" s="15" t="s">
        <v>742</v>
      </c>
      <c r="B31" t="s">
        <v>6</v>
      </c>
      <c r="C31" s="118" t="s">
        <v>476</v>
      </c>
      <c r="D31" s="70">
        <v>2.2000000000000002</v>
      </c>
      <c r="E31" s="72">
        <v>19118</v>
      </c>
      <c r="F31" s="72">
        <v>0</v>
      </c>
      <c r="G31" s="72">
        <v>592.27375577419991</v>
      </c>
      <c r="H31" s="70">
        <v>0.06</v>
      </c>
      <c r="I31" s="72">
        <v>15346.875</v>
      </c>
      <c r="J31" s="70">
        <v>6.25E-2</v>
      </c>
      <c r="K31" s="72">
        <v>0</v>
      </c>
      <c r="L31" s="72">
        <v>0</v>
      </c>
      <c r="M31" s="70">
        <v>3.7525166993067301E-2</v>
      </c>
      <c r="N31" s="70">
        <v>2.9732839882917202E-2</v>
      </c>
      <c r="O31" s="70">
        <v>0.45200000000000001</v>
      </c>
      <c r="P31" s="70">
        <v>0.45959532260894775</v>
      </c>
      <c r="Q31" s="70">
        <v>180.69270714415501</v>
      </c>
      <c r="R31" s="72">
        <v>9807395</v>
      </c>
      <c r="S31" s="72">
        <v>101.53</v>
      </c>
      <c r="T31" s="72">
        <v>120.69</v>
      </c>
      <c r="U31" s="70">
        <v>12.125010256864137</v>
      </c>
      <c r="V31" s="174" t="s">
        <v>101</v>
      </c>
      <c r="W31" s="174">
        <v>0.254</v>
      </c>
      <c r="X31" s="70">
        <v>1.1000000000000001</v>
      </c>
      <c r="Y31" s="119">
        <v>90.8</v>
      </c>
      <c r="Z31" s="70">
        <v>86.8</v>
      </c>
      <c r="AA31" s="70">
        <v>126</v>
      </c>
      <c r="AB31" s="70">
        <v>1.37</v>
      </c>
      <c r="AC31" s="70">
        <v>0</v>
      </c>
      <c r="AD31" s="70" t="s">
        <v>101</v>
      </c>
      <c r="AE31" s="70">
        <v>118.43</v>
      </c>
      <c r="AF31" s="70">
        <v>97</v>
      </c>
      <c r="AG31" s="70">
        <v>0.64100000000000001</v>
      </c>
      <c r="AH31" s="70">
        <v>0.47299999999999998</v>
      </c>
      <c r="AI31" s="72">
        <v>0</v>
      </c>
      <c r="AJ31" s="72">
        <v>4205.9970921052272</v>
      </c>
      <c r="AK31" s="72">
        <v>0</v>
      </c>
      <c r="AL31" s="72">
        <v>6644.3</v>
      </c>
      <c r="AM31" s="72">
        <v>0</v>
      </c>
      <c r="AN31" s="72">
        <v>0</v>
      </c>
      <c r="AO31" s="72">
        <v>0</v>
      </c>
      <c r="AP31" s="70">
        <v>10.5</v>
      </c>
      <c r="AQ31" s="70">
        <v>21.7</v>
      </c>
      <c r="AR31" s="70">
        <v>3.8166666666666673</v>
      </c>
      <c r="AS31" s="70">
        <v>-0.89269345998764038</v>
      </c>
      <c r="AT31" s="70">
        <v>26</v>
      </c>
      <c r="AU31" s="70">
        <v>47.2</v>
      </c>
      <c r="AV31" s="70">
        <v>38.5</v>
      </c>
      <c r="AW31" s="70">
        <v>17.100000000000001</v>
      </c>
      <c r="AX31" s="70">
        <v>137.85</v>
      </c>
      <c r="AY31" s="70">
        <v>44.4</v>
      </c>
      <c r="AZ31" s="70">
        <v>79.099999999999994</v>
      </c>
      <c r="BA31" s="72"/>
      <c r="BB31" s="72">
        <v>132462.71257156509</v>
      </c>
      <c r="BC31" s="72">
        <v>115341.036681</v>
      </c>
      <c r="BD31" s="72">
        <v>1987257</v>
      </c>
      <c r="BE31" s="70">
        <v>6.4029999999999998E-3</v>
      </c>
      <c r="BF31" s="70">
        <v>0.66</v>
      </c>
      <c r="BG31" s="70">
        <v>2.3313333333333335E-2</v>
      </c>
    </row>
    <row r="32" spans="1:59" s="11" customFormat="1" x14ac:dyDescent="0.25">
      <c r="A32" s="15" t="s">
        <v>744</v>
      </c>
      <c r="B32" s="15" t="s">
        <v>6</v>
      </c>
      <c r="C32" s="196" t="s">
        <v>747</v>
      </c>
      <c r="D32" s="70">
        <v>0.75</v>
      </c>
      <c r="E32" s="72">
        <v>73041</v>
      </c>
      <c r="F32" s="72">
        <v>0</v>
      </c>
      <c r="G32" s="72">
        <v>0</v>
      </c>
      <c r="H32" s="70" t="s">
        <v>101</v>
      </c>
      <c r="I32" s="72">
        <v>15346.875</v>
      </c>
      <c r="J32" s="70">
        <v>6.25E-2</v>
      </c>
      <c r="K32" s="72">
        <v>0</v>
      </c>
      <c r="L32" s="72">
        <v>0</v>
      </c>
      <c r="M32" s="70">
        <v>3.7525166993067301E-2</v>
      </c>
      <c r="N32" s="70">
        <v>2.9732839882917202E-2</v>
      </c>
      <c r="O32" s="70">
        <v>0.45200000000000001</v>
      </c>
      <c r="P32" s="70">
        <v>0.15740348398685455</v>
      </c>
      <c r="Q32" s="70">
        <v>180.69270714415501</v>
      </c>
      <c r="R32" s="72">
        <v>9807395</v>
      </c>
      <c r="S32" s="72">
        <v>101.53</v>
      </c>
      <c r="T32" s="72">
        <v>120.69</v>
      </c>
      <c r="U32" s="70">
        <v>12.125010256864137</v>
      </c>
      <c r="V32" s="174" t="s">
        <v>101</v>
      </c>
      <c r="W32" s="174">
        <v>0.17699999999999999</v>
      </c>
      <c r="X32" s="70">
        <v>1.1000000000000001</v>
      </c>
      <c r="Y32" s="119">
        <v>88.7</v>
      </c>
      <c r="Z32" s="70">
        <v>84.3</v>
      </c>
      <c r="AA32" s="70">
        <v>126</v>
      </c>
      <c r="AB32" s="70">
        <v>2</v>
      </c>
      <c r="AC32" s="70">
        <v>0</v>
      </c>
      <c r="AD32" s="70" t="s">
        <v>101</v>
      </c>
      <c r="AE32" s="70">
        <v>118.43</v>
      </c>
      <c r="AF32" s="70">
        <v>97</v>
      </c>
      <c r="AG32" s="70">
        <v>0.64100000000000001</v>
      </c>
      <c r="AH32" s="70">
        <v>0.47299999999999998</v>
      </c>
      <c r="AI32" s="72">
        <v>0</v>
      </c>
      <c r="AJ32" s="72">
        <v>15606.292039731146</v>
      </c>
      <c r="AK32" s="72">
        <v>0</v>
      </c>
      <c r="AL32" s="72" t="s">
        <v>101</v>
      </c>
      <c r="AM32" s="72">
        <v>0</v>
      </c>
      <c r="AN32" s="72">
        <v>0</v>
      </c>
      <c r="AO32" s="72">
        <v>0</v>
      </c>
      <c r="AP32" s="70">
        <v>9.8000000000000007</v>
      </c>
      <c r="AQ32" s="70">
        <v>12.6</v>
      </c>
      <c r="AR32" s="70">
        <v>3.8166666666666673</v>
      </c>
      <c r="AS32" s="70">
        <v>-0.89269345998764038</v>
      </c>
      <c r="AT32" s="70">
        <v>26</v>
      </c>
      <c r="AU32" s="70">
        <v>47.2</v>
      </c>
      <c r="AV32" s="70">
        <v>69.400000000000006</v>
      </c>
      <c r="AW32" s="70">
        <v>17.100000000000001</v>
      </c>
      <c r="AX32" s="70">
        <v>137.85</v>
      </c>
      <c r="AY32" s="70">
        <v>51.7</v>
      </c>
      <c r="AZ32" s="70">
        <v>98.3</v>
      </c>
      <c r="BA32" s="72"/>
      <c r="BB32" s="72">
        <v>491501</v>
      </c>
      <c r="BC32" s="72">
        <v>371311.69845000003</v>
      </c>
      <c r="BD32" s="72">
        <v>1987257</v>
      </c>
      <c r="BE32" s="70">
        <v>6.4029999999999998E-3</v>
      </c>
      <c r="BF32" s="70">
        <v>0.66</v>
      </c>
      <c r="BG32" s="70">
        <v>2.3313333333333335E-2</v>
      </c>
    </row>
    <row r="33" spans="1:59" s="11" customFormat="1" x14ac:dyDescent="0.25">
      <c r="A33" s="15" t="s">
        <v>745</v>
      </c>
      <c r="B33" t="s">
        <v>6</v>
      </c>
      <c r="C33" s="118" t="s">
        <v>477</v>
      </c>
      <c r="D33" s="70">
        <v>2.4</v>
      </c>
      <c r="E33" s="72">
        <v>15710</v>
      </c>
      <c r="F33" s="72">
        <v>66599</v>
      </c>
      <c r="G33" s="72">
        <v>228.93545076098999</v>
      </c>
      <c r="H33" s="70">
        <v>0.06</v>
      </c>
      <c r="I33" s="72">
        <v>15346.875</v>
      </c>
      <c r="J33" s="70">
        <v>6.25E-2</v>
      </c>
      <c r="K33" s="72">
        <v>0</v>
      </c>
      <c r="L33" s="72">
        <v>0</v>
      </c>
      <c r="M33" s="70">
        <v>3.7525166993067301E-2</v>
      </c>
      <c r="N33" s="70">
        <v>2.9732839882917202E-2</v>
      </c>
      <c r="O33" s="70">
        <v>0.45200000000000001</v>
      </c>
      <c r="P33" s="70">
        <v>0.39721274375915527</v>
      </c>
      <c r="Q33" s="70">
        <v>180.69270714415501</v>
      </c>
      <c r="R33" s="72">
        <v>9807395</v>
      </c>
      <c r="S33" s="72">
        <v>101.53</v>
      </c>
      <c r="T33" s="72">
        <v>120.69</v>
      </c>
      <c r="U33" s="70">
        <v>12.125010256864137</v>
      </c>
      <c r="V33" s="174">
        <v>4</v>
      </c>
      <c r="W33" s="174">
        <v>0.214</v>
      </c>
      <c r="X33" s="70">
        <v>1.1000000000000001</v>
      </c>
      <c r="Y33" s="119">
        <v>93.4</v>
      </c>
      <c r="Z33" s="70">
        <v>93.3</v>
      </c>
      <c r="AA33" s="70">
        <v>126</v>
      </c>
      <c r="AB33" s="70">
        <v>0.5</v>
      </c>
      <c r="AC33" s="70">
        <v>0</v>
      </c>
      <c r="AD33" s="70" t="s">
        <v>101</v>
      </c>
      <c r="AE33" s="70">
        <v>118.43</v>
      </c>
      <c r="AF33" s="70">
        <v>97</v>
      </c>
      <c r="AG33" s="70">
        <v>0.64100000000000001</v>
      </c>
      <c r="AH33" s="70">
        <v>0.47299999999999998</v>
      </c>
      <c r="AI33" s="72">
        <v>0</v>
      </c>
      <c r="AJ33" s="72">
        <v>6071.6131833980198</v>
      </c>
      <c r="AK33" s="72">
        <v>0</v>
      </c>
      <c r="AL33" s="72">
        <v>9679.2000000000007</v>
      </c>
      <c r="AM33" s="72">
        <v>0</v>
      </c>
      <c r="AN33" s="72">
        <v>0</v>
      </c>
      <c r="AO33" s="72">
        <v>0</v>
      </c>
      <c r="AP33" s="70">
        <v>10.6</v>
      </c>
      <c r="AQ33" s="70">
        <v>25.1</v>
      </c>
      <c r="AR33" s="70">
        <v>3.8166666666666673</v>
      </c>
      <c r="AS33" s="70">
        <v>-0.89269345998764038</v>
      </c>
      <c r="AT33" s="70">
        <v>26</v>
      </c>
      <c r="AU33" s="70">
        <v>47.2</v>
      </c>
      <c r="AV33" s="70">
        <v>46.9</v>
      </c>
      <c r="AW33" s="70">
        <v>17.100000000000001</v>
      </c>
      <c r="AX33" s="70">
        <v>137.85</v>
      </c>
      <c r="AY33" s="70">
        <v>36.299999999999997</v>
      </c>
      <c r="AZ33" s="70">
        <v>87.3</v>
      </c>
      <c r="BA33" s="72"/>
      <c r="BB33" s="72">
        <v>191218</v>
      </c>
      <c r="BC33" s="72">
        <v>233420.115189</v>
      </c>
      <c r="BD33" s="72">
        <v>1987257</v>
      </c>
      <c r="BE33" s="70">
        <v>6.4029999999999998E-3</v>
      </c>
      <c r="BF33" s="70">
        <v>0.66</v>
      </c>
      <c r="BG33" s="70">
        <v>2.3313333333333335E-2</v>
      </c>
    </row>
    <row r="34" spans="1:59" s="11" customFormat="1" x14ac:dyDescent="0.25">
      <c r="A34" s="15" t="s">
        <v>746</v>
      </c>
      <c r="B34" s="15" t="s">
        <v>6</v>
      </c>
      <c r="C34" s="196" t="s">
        <v>748</v>
      </c>
      <c r="D34" s="70">
        <v>2.2000000000000002</v>
      </c>
      <c r="E34" s="72">
        <v>20158</v>
      </c>
      <c r="F34" s="72">
        <v>21464</v>
      </c>
      <c r="G34" s="72">
        <v>1790.9664998405999</v>
      </c>
      <c r="H34" s="70">
        <v>0.06</v>
      </c>
      <c r="I34" s="72">
        <v>15346.875</v>
      </c>
      <c r="J34" s="70">
        <v>6.25E-2</v>
      </c>
      <c r="K34" s="72">
        <v>0</v>
      </c>
      <c r="L34" s="72">
        <v>0</v>
      </c>
      <c r="M34" s="70">
        <v>3.7525166993067301E-2</v>
      </c>
      <c r="N34" s="70">
        <v>2.9732839882917202E-2</v>
      </c>
      <c r="O34" s="70">
        <v>0.45200000000000001</v>
      </c>
      <c r="P34" s="70">
        <v>0.55494678020477295</v>
      </c>
      <c r="Q34" s="70">
        <v>180.69270714415501</v>
      </c>
      <c r="R34" s="72">
        <v>9807395</v>
      </c>
      <c r="S34" s="72">
        <v>101.53</v>
      </c>
      <c r="T34" s="72">
        <v>120.69</v>
      </c>
      <c r="U34" s="70">
        <v>12.125010256864137</v>
      </c>
      <c r="V34" s="174">
        <v>3</v>
      </c>
      <c r="W34" s="174">
        <v>0.29399999999999998</v>
      </c>
      <c r="X34" s="70">
        <v>1.1000000000000001</v>
      </c>
      <c r="Y34" s="119">
        <v>94</v>
      </c>
      <c r="Z34" s="70">
        <v>94.5</v>
      </c>
      <c r="AA34" s="70">
        <v>126</v>
      </c>
      <c r="AB34" s="70">
        <v>1.76</v>
      </c>
      <c r="AC34" s="70">
        <v>0</v>
      </c>
      <c r="AD34" s="70" t="s">
        <v>101</v>
      </c>
      <c r="AE34" s="70">
        <v>118.43</v>
      </c>
      <c r="AF34" s="70">
        <v>97</v>
      </c>
      <c r="AG34" s="70">
        <v>0.64100000000000001</v>
      </c>
      <c r="AH34" s="70">
        <v>0.47299999999999998</v>
      </c>
      <c r="AI34" s="72">
        <v>0</v>
      </c>
      <c r="AJ34" s="72">
        <v>3284.5950658290508</v>
      </c>
      <c r="AK34" s="72">
        <v>0</v>
      </c>
      <c r="AL34" s="72">
        <v>1046.74</v>
      </c>
      <c r="AM34" s="72">
        <v>0</v>
      </c>
      <c r="AN34" s="72">
        <v>0</v>
      </c>
      <c r="AO34" s="72">
        <v>0</v>
      </c>
      <c r="AP34" s="70">
        <v>11.4</v>
      </c>
      <c r="AQ34" s="70">
        <v>21.4</v>
      </c>
      <c r="AR34" s="70">
        <v>3.8166666666666673</v>
      </c>
      <c r="AS34" s="70">
        <v>-0.89269345998764038</v>
      </c>
      <c r="AT34" s="70">
        <v>26</v>
      </c>
      <c r="AU34" s="70">
        <v>47.2</v>
      </c>
      <c r="AV34" s="70">
        <v>31.9</v>
      </c>
      <c r="AW34" s="70">
        <v>17.100000000000001</v>
      </c>
      <c r="AX34" s="70">
        <v>137.85</v>
      </c>
      <c r="AY34" s="70">
        <v>16</v>
      </c>
      <c r="AZ34" s="70">
        <v>82.9</v>
      </c>
      <c r="BA34" s="72"/>
      <c r="BB34" s="72">
        <v>103444.28742843491</v>
      </c>
      <c r="BC34" s="72">
        <v>115035.363683</v>
      </c>
      <c r="BD34" s="72">
        <v>1987257</v>
      </c>
      <c r="BE34" s="70">
        <v>6.4029999999999998E-3</v>
      </c>
      <c r="BF34" s="70">
        <v>0.66</v>
      </c>
      <c r="BG34" s="70">
        <v>2.3313333333333335E-2</v>
      </c>
    </row>
    <row r="35" spans="1:59" s="11" customFormat="1" x14ac:dyDescent="0.25">
      <c r="A35" s="15" t="s">
        <v>743</v>
      </c>
      <c r="B35" t="s">
        <v>6</v>
      </c>
      <c r="C35" s="118" t="s">
        <v>475</v>
      </c>
      <c r="D35" s="70">
        <v>2.2000000000000002</v>
      </c>
      <c r="E35" s="72">
        <v>30340</v>
      </c>
      <c r="F35" s="72">
        <v>19372</v>
      </c>
      <c r="G35" s="72">
        <v>459.90772980460002</v>
      </c>
      <c r="H35" s="70">
        <v>0.03</v>
      </c>
      <c r="I35" s="72">
        <v>15346.875</v>
      </c>
      <c r="J35" s="70">
        <v>6.25E-2</v>
      </c>
      <c r="K35" s="72">
        <v>0</v>
      </c>
      <c r="L35" s="72">
        <v>0</v>
      </c>
      <c r="M35" s="70">
        <v>3.7525166993067301E-2</v>
      </c>
      <c r="N35" s="70">
        <v>2.9732839882917202E-2</v>
      </c>
      <c r="O35" s="70">
        <v>0.45200000000000001</v>
      </c>
      <c r="P35" s="70">
        <v>0.35156634449958801</v>
      </c>
      <c r="Q35" s="70">
        <v>180.69270714415501</v>
      </c>
      <c r="R35" s="72">
        <v>9807395</v>
      </c>
      <c r="S35" s="72">
        <v>101.53</v>
      </c>
      <c r="T35" s="72">
        <v>120.69</v>
      </c>
      <c r="U35" s="70">
        <v>12.125010256864137</v>
      </c>
      <c r="V35" s="174" t="s">
        <v>101</v>
      </c>
      <c r="W35" s="174">
        <v>0.19</v>
      </c>
      <c r="X35" s="70">
        <v>1.1000000000000001</v>
      </c>
      <c r="Y35" s="119">
        <v>96.25</v>
      </c>
      <c r="Z35" s="70">
        <v>92.4</v>
      </c>
      <c r="AA35" s="70">
        <v>126</v>
      </c>
      <c r="AB35" s="70">
        <v>0.2</v>
      </c>
      <c r="AC35" s="70">
        <v>0</v>
      </c>
      <c r="AD35" s="70" t="s">
        <v>101</v>
      </c>
      <c r="AE35" s="70">
        <v>118.43</v>
      </c>
      <c r="AF35" s="70">
        <v>97</v>
      </c>
      <c r="AG35" s="70">
        <v>0.64100000000000001</v>
      </c>
      <c r="AH35" s="70">
        <v>0.47299999999999998</v>
      </c>
      <c r="AI35" s="72">
        <v>0</v>
      </c>
      <c r="AJ35" s="72">
        <v>2592.353832443413</v>
      </c>
      <c r="AK35" s="72">
        <v>0</v>
      </c>
      <c r="AL35" s="72">
        <v>2550.06</v>
      </c>
      <c r="AM35" s="72">
        <v>0</v>
      </c>
      <c r="AN35" s="72">
        <v>0</v>
      </c>
      <c r="AO35" s="72">
        <v>0</v>
      </c>
      <c r="AP35" s="70">
        <v>9.1</v>
      </c>
      <c r="AQ35" s="70">
        <v>17</v>
      </c>
      <c r="AR35" s="70">
        <v>3.8166666666666673</v>
      </c>
      <c r="AS35" s="70">
        <v>-0.89269345998764038</v>
      </c>
      <c r="AT35" s="70">
        <v>26</v>
      </c>
      <c r="AU35" s="70">
        <v>47.2</v>
      </c>
      <c r="AV35" s="70">
        <v>49.7</v>
      </c>
      <c r="AW35" s="70">
        <v>17.100000000000001</v>
      </c>
      <c r="AX35" s="70">
        <v>137.85</v>
      </c>
      <c r="AY35" s="70">
        <v>15.2</v>
      </c>
      <c r="AZ35" s="70">
        <v>95.9</v>
      </c>
      <c r="BA35" s="72"/>
      <c r="BB35" s="72">
        <v>81643</v>
      </c>
      <c r="BC35" s="72">
        <v>83029.233741799995</v>
      </c>
      <c r="BD35" s="72">
        <v>1987257</v>
      </c>
      <c r="BE35" s="70">
        <v>6.4029999999999998E-3</v>
      </c>
      <c r="BF35" s="70">
        <v>0.66</v>
      </c>
      <c r="BG35" s="70">
        <v>2.3313333333333335E-2</v>
      </c>
    </row>
    <row r="36" spans="1:59" s="11" customFormat="1" x14ac:dyDescent="0.25">
      <c r="A36" s="15" t="s">
        <v>360</v>
      </c>
      <c r="B36" t="s">
        <v>8</v>
      </c>
      <c r="C36" s="118" t="s">
        <v>488</v>
      </c>
      <c r="D36" s="70">
        <v>1.4</v>
      </c>
      <c r="E36" s="72">
        <v>96854</v>
      </c>
      <c r="F36" s="72">
        <v>0</v>
      </c>
      <c r="G36" s="72">
        <v>9603.3370642310001</v>
      </c>
      <c r="H36" s="70">
        <v>0.09</v>
      </c>
      <c r="I36" s="72">
        <v>169593.75</v>
      </c>
      <c r="J36" s="70">
        <v>0.16129032258064516</v>
      </c>
      <c r="K36" s="72">
        <v>3</v>
      </c>
      <c r="L36" s="72">
        <v>4</v>
      </c>
      <c r="M36" s="70">
        <v>0.94102994571482301</v>
      </c>
      <c r="N36" s="70">
        <v>0.94612480796458498</v>
      </c>
      <c r="O36" s="70">
        <v>0.442</v>
      </c>
      <c r="P36" s="70">
        <v>0.16765148937702179</v>
      </c>
      <c r="Q36" s="70">
        <v>894.50906101999999</v>
      </c>
      <c r="R36" s="72">
        <v>883208089</v>
      </c>
      <c r="S36" s="72">
        <v>1235.92</v>
      </c>
      <c r="T36" s="72">
        <v>1356.44</v>
      </c>
      <c r="U36" s="70">
        <v>9.7184846789133381</v>
      </c>
      <c r="V36" s="174">
        <v>28.999999999999996</v>
      </c>
      <c r="W36" s="174">
        <v>9.3000000000000013E-2</v>
      </c>
      <c r="X36" s="70">
        <v>0.8</v>
      </c>
      <c r="Y36" s="119">
        <v>81.900000000000006</v>
      </c>
      <c r="Z36" s="70">
        <v>56.9</v>
      </c>
      <c r="AA36" s="70">
        <v>91</v>
      </c>
      <c r="AB36" s="70">
        <v>1.7</v>
      </c>
      <c r="AC36" s="70">
        <v>0</v>
      </c>
      <c r="AD36" s="70">
        <v>0</v>
      </c>
      <c r="AE36" s="70">
        <v>108.1</v>
      </c>
      <c r="AF36" s="70">
        <v>176</v>
      </c>
      <c r="AG36" s="70">
        <v>0.68899999999999995</v>
      </c>
      <c r="AH36" s="70">
        <v>0.34</v>
      </c>
      <c r="AI36" s="72">
        <v>0</v>
      </c>
      <c r="AJ36" s="72">
        <v>0</v>
      </c>
      <c r="AK36" s="72">
        <v>1458.4231740667512</v>
      </c>
      <c r="AL36" s="72">
        <v>75395.360000000001</v>
      </c>
      <c r="AM36" s="72">
        <v>3618</v>
      </c>
      <c r="AN36" s="72">
        <v>1925</v>
      </c>
      <c r="AO36" s="72">
        <v>475</v>
      </c>
      <c r="AP36" s="70">
        <v>8.6</v>
      </c>
      <c r="AQ36" s="70">
        <v>5.5</v>
      </c>
      <c r="AR36" s="70">
        <v>3.05</v>
      </c>
      <c r="AS36" s="70">
        <v>-0.91128253936767578</v>
      </c>
      <c r="AT36" s="70">
        <v>32</v>
      </c>
      <c r="AU36" s="70">
        <v>88.4</v>
      </c>
      <c r="AV36" s="70">
        <v>61.5</v>
      </c>
      <c r="AW36" s="70">
        <v>10.3</v>
      </c>
      <c r="AX36" s="70">
        <v>139.61000000000001</v>
      </c>
      <c r="AY36" s="70">
        <v>59.5</v>
      </c>
      <c r="AZ36" s="70">
        <v>97.7</v>
      </c>
      <c r="BA36" s="72"/>
      <c r="BB36" s="72">
        <v>2351948.0649999999</v>
      </c>
      <c r="BC36" s="72">
        <v>2367118.9510499998</v>
      </c>
      <c r="BD36" s="72">
        <v>18875000</v>
      </c>
      <c r="BE36" s="70">
        <v>0</v>
      </c>
      <c r="BF36" s="70">
        <v>1.4</v>
      </c>
      <c r="BG36" s="70">
        <v>1.3706593333333332</v>
      </c>
    </row>
    <row r="37" spans="1:59" s="11" customFormat="1" x14ac:dyDescent="0.25">
      <c r="A37" s="15" t="s">
        <v>358</v>
      </c>
      <c r="B37" t="s">
        <v>8</v>
      </c>
      <c r="C37" s="118" t="s">
        <v>486</v>
      </c>
      <c r="D37" s="70">
        <v>3.1666666666666665</v>
      </c>
      <c r="E37" s="72">
        <v>133762</v>
      </c>
      <c r="F37" s="72">
        <v>45489</v>
      </c>
      <c r="G37" s="72">
        <v>12901.981686119501</v>
      </c>
      <c r="H37" s="70">
        <v>0.34</v>
      </c>
      <c r="I37" s="72">
        <v>169593.75</v>
      </c>
      <c r="J37" s="70">
        <v>0.16129032258064516</v>
      </c>
      <c r="K37" s="72">
        <v>3</v>
      </c>
      <c r="L37" s="72">
        <v>38</v>
      </c>
      <c r="M37" s="70">
        <v>0.94102994571482301</v>
      </c>
      <c r="N37" s="70">
        <v>0.94612480796458498</v>
      </c>
      <c r="O37" s="70">
        <v>0.442</v>
      </c>
      <c r="P37" s="70">
        <v>0.45710709691047668</v>
      </c>
      <c r="Q37" s="70">
        <v>894.50906101999999</v>
      </c>
      <c r="R37" s="72">
        <v>883208089</v>
      </c>
      <c r="S37" s="72">
        <v>1235.92</v>
      </c>
      <c r="T37" s="72">
        <v>1356.44</v>
      </c>
      <c r="U37" s="70">
        <v>9.7184846789133381</v>
      </c>
      <c r="V37" s="174">
        <v>15</v>
      </c>
      <c r="W37" s="174">
        <v>0.27100000000000002</v>
      </c>
      <c r="X37" s="70">
        <v>0.8</v>
      </c>
      <c r="Y37" s="119" t="s">
        <v>101</v>
      </c>
      <c r="Z37" s="70">
        <v>56.9</v>
      </c>
      <c r="AA37" s="70">
        <v>91</v>
      </c>
      <c r="AB37" s="70" t="s">
        <v>101</v>
      </c>
      <c r="AC37" s="70">
        <v>0</v>
      </c>
      <c r="AD37" s="70">
        <v>3</v>
      </c>
      <c r="AE37" s="70">
        <v>108.1</v>
      </c>
      <c r="AF37" s="70">
        <v>176</v>
      </c>
      <c r="AG37" s="70">
        <v>0.68899999999999995</v>
      </c>
      <c r="AH37" s="70">
        <v>0.24</v>
      </c>
      <c r="AI37" s="72">
        <v>0</v>
      </c>
      <c r="AJ37" s="72">
        <v>2000</v>
      </c>
      <c r="AK37" s="72">
        <v>436.87776548587379</v>
      </c>
      <c r="AL37" s="72">
        <v>139179.4</v>
      </c>
      <c r="AM37" s="72">
        <v>18141</v>
      </c>
      <c r="AN37" s="72">
        <v>0</v>
      </c>
      <c r="AO37" s="72">
        <v>22849</v>
      </c>
      <c r="AP37" s="70">
        <v>14.8</v>
      </c>
      <c r="AQ37" s="70">
        <v>14.2</v>
      </c>
      <c r="AR37" s="70">
        <v>3.05</v>
      </c>
      <c r="AS37" s="70">
        <v>-0.91128253936767578</v>
      </c>
      <c r="AT37" s="70">
        <v>32</v>
      </c>
      <c r="AU37" s="70">
        <v>25.9</v>
      </c>
      <c r="AV37" s="70">
        <v>41</v>
      </c>
      <c r="AW37" s="70">
        <v>10.3</v>
      </c>
      <c r="AX37" s="70">
        <v>139.61000000000001</v>
      </c>
      <c r="AY37" s="70">
        <v>53.2</v>
      </c>
      <c r="AZ37" s="70">
        <v>91.4</v>
      </c>
      <c r="BA37" s="72"/>
      <c r="BB37" s="72">
        <v>704537.49874999991</v>
      </c>
      <c r="BC37" s="72">
        <v>706124.37436699995</v>
      </c>
      <c r="BD37" s="72">
        <v>18875000</v>
      </c>
      <c r="BE37" s="70">
        <v>0</v>
      </c>
      <c r="BF37" s="70">
        <v>1.4</v>
      </c>
      <c r="BG37" s="70">
        <v>1.3706593333333332</v>
      </c>
    </row>
    <row r="38" spans="1:59" s="11" customFormat="1" x14ac:dyDescent="0.25">
      <c r="A38" s="15" t="s">
        <v>352</v>
      </c>
      <c r="B38" t="s">
        <v>8</v>
      </c>
      <c r="C38" s="118" t="s">
        <v>480</v>
      </c>
      <c r="D38" s="70">
        <v>1.8333333333333333</v>
      </c>
      <c r="E38" s="72">
        <v>703523</v>
      </c>
      <c r="F38" s="72">
        <v>538875</v>
      </c>
      <c r="G38" s="72">
        <v>17721.8580481545</v>
      </c>
      <c r="H38" s="70">
        <v>0.09</v>
      </c>
      <c r="I38" s="72">
        <v>169593.75</v>
      </c>
      <c r="J38" s="70">
        <v>0.16129032258064516</v>
      </c>
      <c r="K38" s="72">
        <v>0</v>
      </c>
      <c r="L38" s="72">
        <v>0</v>
      </c>
      <c r="M38" s="70">
        <v>0.94102994571482301</v>
      </c>
      <c r="N38" s="70">
        <v>0.94612480796458498</v>
      </c>
      <c r="O38" s="70">
        <v>0.442</v>
      </c>
      <c r="P38" s="70">
        <v>0.48474514484405518</v>
      </c>
      <c r="Q38" s="70">
        <v>894.50906101999999</v>
      </c>
      <c r="R38" s="72">
        <v>883208089</v>
      </c>
      <c r="S38" s="72">
        <v>1235.92</v>
      </c>
      <c r="T38" s="72">
        <v>1356.44</v>
      </c>
      <c r="U38" s="70">
        <v>9.7184846789133381</v>
      </c>
      <c r="V38" s="174">
        <v>56.000000000000007</v>
      </c>
      <c r="W38" s="174">
        <v>0.10099999999999999</v>
      </c>
      <c r="X38" s="70">
        <v>0.8</v>
      </c>
      <c r="Y38" s="119">
        <v>71.099999999999994</v>
      </c>
      <c r="Z38" s="70">
        <v>56.9</v>
      </c>
      <c r="AA38" s="70">
        <v>91</v>
      </c>
      <c r="AB38" s="70">
        <v>1.1000000000000001</v>
      </c>
      <c r="AC38" s="70">
        <v>0</v>
      </c>
      <c r="AD38" s="70">
        <v>0</v>
      </c>
      <c r="AE38" s="70">
        <v>108.1</v>
      </c>
      <c r="AF38" s="70">
        <v>176</v>
      </c>
      <c r="AG38" s="70">
        <v>0.68899999999999995</v>
      </c>
      <c r="AH38" s="70">
        <v>0.3</v>
      </c>
      <c r="AI38" s="72">
        <v>0</v>
      </c>
      <c r="AJ38" s="72">
        <v>0</v>
      </c>
      <c r="AK38" s="72">
        <v>0</v>
      </c>
      <c r="AL38" s="72">
        <v>27771.910000000003</v>
      </c>
      <c r="AM38" s="72">
        <v>19</v>
      </c>
      <c r="AN38" s="72">
        <v>15232</v>
      </c>
      <c r="AO38" s="72">
        <v>0</v>
      </c>
      <c r="AP38" s="70">
        <v>8.4</v>
      </c>
      <c r="AQ38" s="70">
        <v>10</v>
      </c>
      <c r="AR38" s="70">
        <v>3.05</v>
      </c>
      <c r="AS38" s="70">
        <v>-0.91128253936767578</v>
      </c>
      <c r="AT38" s="70">
        <v>32</v>
      </c>
      <c r="AU38" s="70">
        <v>30.9</v>
      </c>
      <c r="AV38" s="70">
        <v>27.5</v>
      </c>
      <c r="AW38" s="70">
        <v>10.3</v>
      </c>
      <c r="AX38" s="70">
        <v>139.61000000000001</v>
      </c>
      <c r="AY38" s="70">
        <v>44.4</v>
      </c>
      <c r="AZ38" s="70">
        <v>72.400000000000006</v>
      </c>
      <c r="BA38" s="72"/>
      <c r="BB38" s="72">
        <v>2590017.1187499999</v>
      </c>
      <c r="BC38" s="72">
        <v>2336874.9556800001</v>
      </c>
      <c r="BD38" s="72">
        <v>18875000</v>
      </c>
      <c r="BE38" s="70">
        <v>0</v>
      </c>
      <c r="BF38" s="70">
        <v>1.4</v>
      </c>
      <c r="BG38" s="70">
        <v>1.3706593333333332</v>
      </c>
    </row>
    <row r="39" spans="1:59" s="11" customFormat="1" x14ac:dyDescent="0.25">
      <c r="A39" s="15" t="s">
        <v>359</v>
      </c>
      <c r="B39" t="s">
        <v>8</v>
      </c>
      <c r="C39" s="118" t="s">
        <v>487</v>
      </c>
      <c r="D39" s="70">
        <v>2.6666666666666665</v>
      </c>
      <c r="E39" s="72">
        <v>0</v>
      </c>
      <c r="F39" s="72">
        <v>0</v>
      </c>
      <c r="G39" s="72">
        <v>172.23986538336001</v>
      </c>
      <c r="H39" s="70" t="s">
        <v>101</v>
      </c>
      <c r="I39" s="72">
        <v>169593.75</v>
      </c>
      <c r="J39" s="70">
        <v>0.16129032258064516</v>
      </c>
      <c r="K39" s="72">
        <v>3</v>
      </c>
      <c r="L39" s="72">
        <v>81</v>
      </c>
      <c r="M39" s="70">
        <v>0.94102994571482301</v>
      </c>
      <c r="N39" s="70">
        <v>0.94612480796458498</v>
      </c>
      <c r="O39" s="70">
        <v>0.442</v>
      </c>
      <c r="P39" s="70">
        <v>0.45710709691047668</v>
      </c>
      <c r="Q39" s="70">
        <v>894.50906101999999</v>
      </c>
      <c r="R39" s="72">
        <v>883208089</v>
      </c>
      <c r="S39" s="72">
        <v>1235.92</v>
      </c>
      <c r="T39" s="72">
        <v>1356.44</v>
      </c>
      <c r="U39" s="70">
        <v>9.7184846789133381</v>
      </c>
      <c r="V39" s="174" t="s">
        <v>101</v>
      </c>
      <c r="W39" s="174" t="s">
        <v>101</v>
      </c>
      <c r="X39" s="70">
        <v>0.8</v>
      </c>
      <c r="Y39" s="119" t="s">
        <v>101</v>
      </c>
      <c r="Z39" s="70">
        <v>56.9</v>
      </c>
      <c r="AA39" s="70">
        <v>91</v>
      </c>
      <c r="AB39" s="70" t="s">
        <v>101</v>
      </c>
      <c r="AC39" s="70">
        <v>0</v>
      </c>
      <c r="AD39" s="70">
        <v>0</v>
      </c>
      <c r="AE39" s="70">
        <v>108.1</v>
      </c>
      <c r="AF39" s="70">
        <v>176</v>
      </c>
      <c r="AG39" s="70">
        <v>0.68899999999999995</v>
      </c>
      <c r="AH39" s="70">
        <v>0.32</v>
      </c>
      <c r="AI39" s="72">
        <v>0</v>
      </c>
      <c r="AJ39" s="72">
        <v>0</v>
      </c>
      <c r="AK39" s="72">
        <v>0</v>
      </c>
      <c r="AL39" s="72">
        <v>4058.9700000000003</v>
      </c>
      <c r="AM39" s="72">
        <v>395</v>
      </c>
      <c r="AN39" s="72">
        <v>0</v>
      </c>
      <c r="AO39" s="72">
        <v>1505</v>
      </c>
      <c r="AP39" s="70" t="s">
        <v>101</v>
      </c>
      <c r="AQ39" s="70">
        <v>11.9</v>
      </c>
      <c r="AR39" s="70">
        <v>3.05</v>
      </c>
      <c r="AS39" s="70">
        <v>-0.91128253936767578</v>
      </c>
      <c r="AT39" s="70">
        <v>32</v>
      </c>
      <c r="AU39" s="70" t="s">
        <v>101</v>
      </c>
      <c r="AV39" s="70" t="s">
        <v>101</v>
      </c>
      <c r="AW39" s="70">
        <v>10.3</v>
      </c>
      <c r="AX39" s="70">
        <v>139.61000000000001</v>
      </c>
      <c r="AY39" s="70">
        <v>53.2</v>
      </c>
      <c r="AZ39" s="70">
        <v>91.4</v>
      </c>
      <c r="BA39" s="72"/>
      <c r="BB39" s="72">
        <v>88003.555000000008</v>
      </c>
      <c r="BC39" s="72">
        <v>92254.396363899999</v>
      </c>
      <c r="BD39" s="72">
        <v>18875000</v>
      </c>
      <c r="BE39" s="70">
        <v>0</v>
      </c>
      <c r="BF39" s="70">
        <v>1.4</v>
      </c>
      <c r="BG39" s="70">
        <v>1.3706593333333332</v>
      </c>
    </row>
    <row r="40" spans="1:59" s="11" customFormat="1" x14ac:dyDescent="0.25">
      <c r="A40" s="15" t="s">
        <v>353</v>
      </c>
      <c r="B40" t="s">
        <v>8</v>
      </c>
      <c r="C40" s="118" t="s">
        <v>481</v>
      </c>
      <c r="D40" s="70">
        <v>2.1666666666666665</v>
      </c>
      <c r="E40" s="72">
        <v>1256594</v>
      </c>
      <c r="F40" s="72">
        <v>261252</v>
      </c>
      <c r="G40" s="72">
        <v>15873.054582991499</v>
      </c>
      <c r="H40" s="70">
        <v>0.13</v>
      </c>
      <c r="I40" s="72">
        <v>169593.75</v>
      </c>
      <c r="J40" s="70">
        <v>0.16129032258064516</v>
      </c>
      <c r="K40" s="72">
        <v>0</v>
      </c>
      <c r="L40" s="72">
        <v>4</v>
      </c>
      <c r="M40" s="70">
        <v>0.94102994571482301</v>
      </c>
      <c r="N40" s="70">
        <v>0.94612480796458498</v>
      </c>
      <c r="O40" s="70">
        <v>0.442</v>
      </c>
      <c r="P40" s="70">
        <v>0.43967071175575256</v>
      </c>
      <c r="Q40" s="70">
        <v>894.50906101999999</v>
      </c>
      <c r="R40" s="72">
        <v>883208089</v>
      </c>
      <c r="S40" s="72">
        <v>1235.92</v>
      </c>
      <c r="T40" s="72">
        <v>1356.44</v>
      </c>
      <c r="U40" s="70">
        <v>9.7184846789133381</v>
      </c>
      <c r="V40" s="174">
        <v>25</v>
      </c>
      <c r="W40" s="174">
        <v>0.17199999999999999</v>
      </c>
      <c r="X40" s="70">
        <v>0.8</v>
      </c>
      <c r="Y40" s="119">
        <v>78.45</v>
      </c>
      <c r="Z40" s="70">
        <v>56.9</v>
      </c>
      <c r="AA40" s="70">
        <v>91</v>
      </c>
      <c r="AB40" s="70">
        <v>1.2</v>
      </c>
      <c r="AC40" s="70">
        <v>0</v>
      </c>
      <c r="AD40" s="70">
        <v>1</v>
      </c>
      <c r="AE40" s="70">
        <v>108.1</v>
      </c>
      <c r="AF40" s="70">
        <v>176</v>
      </c>
      <c r="AG40" s="70">
        <v>0.68899999999999995</v>
      </c>
      <c r="AH40" s="70">
        <v>0.32</v>
      </c>
      <c r="AI40" s="72">
        <v>0</v>
      </c>
      <c r="AJ40" s="72">
        <v>0</v>
      </c>
      <c r="AK40" s="72">
        <v>1951.2398948309776</v>
      </c>
      <c r="AL40" s="72">
        <v>73792.570000000007</v>
      </c>
      <c r="AM40" s="72">
        <v>1090</v>
      </c>
      <c r="AN40" s="72">
        <v>0</v>
      </c>
      <c r="AO40" s="72">
        <v>216</v>
      </c>
      <c r="AP40" s="70">
        <v>10.6</v>
      </c>
      <c r="AQ40" s="70">
        <v>11.3</v>
      </c>
      <c r="AR40" s="70">
        <v>3.05</v>
      </c>
      <c r="AS40" s="70">
        <v>-0.91128253936767578</v>
      </c>
      <c r="AT40" s="70">
        <v>32</v>
      </c>
      <c r="AU40" s="70">
        <v>53.2</v>
      </c>
      <c r="AV40" s="70">
        <v>25.2</v>
      </c>
      <c r="AW40" s="70">
        <v>10.3</v>
      </c>
      <c r="AX40" s="70">
        <v>139.61000000000001</v>
      </c>
      <c r="AY40" s="70">
        <v>43.6</v>
      </c>
      <c r="AZ40" s="70">
        <v>72.8</v>
      </c>
      <c r="BA40" s="72"/>
      <c r="BB40" s="72">
        <v>3146696.3612499996</v>
      </c>
      <c r="BC40" s="72">
        <v>3108732.6095799999</v>
      </c>
      <c r="BD40" s="72">
        <v>18875000</v>
      </c>
      <c r="BE40" s="70">
        <v>0</v>
      </c>
      <c r="BF40" s="70">
        <v>1.4</v>
      </c>
      <c r="BG40" s="70">
        <v>1.3706593333333332</v>
      </c>
    </row>
    <row r="41" spans="1:59" s="11" customFormat="1" x14ac:dyDescent="0.25">
      <c r="A41" s="15" t="s">
        <v>356</v>
      </c>
      <c r="B41" t="s">
        <v>8</v>
      </c>
      <c r="C41" s="118" t="s">
        <v>484</v>
      </c>
      <c r="D41" s="70">
        <v>2.6666666666666665</v>
      </c>
      <c r="E41" s="72">
        <v>764741</v>
      </c>
      <c r="F41" s="72">
        <v>314820</v>
      </c>
      <c r="G41" s="72">
        <v>37826.635992864998</v>
      </c>
      <c r="H41" s="70">
        <v>0.22</v>
      </c>
      <c r="I41" s="72">
        <v>169593.75</v>
      </c>
      <c r="J41" s="70">
        <v>0.16129032258064516</v>
      </c>
      <c r="K41" s="72">
        <v>3</v>
      </c>
      <c r="L41" s="72">
        <v>137</v>
      </c>
      <c r="M41" s="70">
        <v>0.94102994571482301</v>
      </c>
      <c r="N41" s="70">
        <v>0.94612480796458498</v>
      </c>
      <c r="O41" s="70">
        <v>0.442</v>
      </c>
      <c r="P41" s="70">
        <v>0.59371024370193481</v>
      </c>
      <c r="Q41" s="70">
        <v>894.50906101999999</v>
      </c>
      <c r="R41" s="72">
        <v>883208089</v>
      </c>
      <c r="S41" s="72">
        <v>1235.92</v>
      </c>
      <c r="T41" s="72">
        <v>1356.44</v>
      </c>
      <c r="U41" s="70">
        <v>9.7184846789133381</v>
      </c>
      <c r="V41" s="174">
        <v>8</v>
      </c>
      <c r="W41" s="174">
        <v>0.20800000000000002</v>
      </c>
      <c r="X41" s="70">
        <v>0.8</v>
      </c>
      <c r="Y41" s="119">
        <v>51.6</v>
      </c>
      <c r="Z41" s="70">
        <v>56.9</v>
      </c>
      <c r="AA41" s="70">
        <v>91</v>
      </c>
      <c r="AB41" s="70">
        <v>0.7</v>
      </c>
      <c r="AC41" s="70">
        <v>0</v>
      </c>
      <c r="AD41" s="70">
        <v>1</v>
      </c>
      <c r="AE41" s="70">
        <v>108.1</v>
      </c>
      <c r="AF41" s="70">
        <v>176</v>
      </c>
      <c r="AG41" s="70">
        <v>0.68899999999999995</v>
      </c>
      <c r="AH41" s="70">
        <v>0.28999999999999998</v>
      </c>
      <c r="AI41" s="72">
        <v>0</v>
      </c>
      <c r="AJ41" s="72">
        <v>0</v>
      </c>
      <c r="AK41" s="72">
        <v>1640.361308546044</v>
      </c>
      <c r="AL41" s="72">
        <v>103910.90000000001</v>
      </c>
      <c r="AM41" s="72">
        <v>1566</v>
      </c>
      <c r="AN41" s="72">
        <v>0</v>
      </c>
      <c r="AO41" s="72">
        <v>3495</v>
      </c>
      <c r="AP41" s="70">
        <v>8.9</v>
      </c>
      <c r="AQ41" s="70">
        <v>7.4</v>
      </c>
      <c r="AR41" s="70">
        <v>3.05</v>
      </c>
      <c r="AS41" s="70">
        <v>-0.91128253936767578</v>
      </c>
      <c r="AT41" s="70">
        <v>32</v>
      </c>
      <c r="AU41" s="70">
        <v>29.8</v>
      </c>
      <c r="AV41" s="70">
        <v>16.7</v>
      </c>
      <c r="AW41" s="70">
        <v>10.3</v>
      </c>
      <c r="AX41" s="70">
        <v>139.61000000000001</v>
      </c>
      <c r="AY41" s="70">
        <v>21.2</v>
      </c>
      <c r="AZ41" s="70">
        <v>59.1</v>
      </c>
      <c r="BA41" s="72"/>
      <c r="BB41" s="72">
        <v>2645353.3337499993</v>
      </c>
      <c r="BC41" s="72">
        <v>2333775.4133000001</v>
      </c>
      <c r="BD41" s="72">
        <v>18875000</v>
      </c>
      <c r="BE41" s="70">
        <v>0</v>
      </c>
      <c r="BF41" s="70">
        <v>1.4</v>
      </c>
      <c r="BG41" s="70">
        <v>1.3706593333333332</v>
      </c>
    </row>
    <row r="42" spans="1:59" s="11" customFormat="1" x14ac:dyDescent="0.25">
      <c r="A42" s="15" t="s">
        <v>355</v>
      </c>
      <c r="B42" t="s">
        <v>8</v>
      </c>
      <c r="C42" s="118" t="s">
        <v>483</v>
      </c>
      <c r="D42" s="70">
        <v>1.6666666666666667</v>
      </c>
      <c r="E42" s="72">
        <v>1859232</v>
      </c>
      <c r="F42" s="72">
        <v>137050</v>
      </c>
      <c r="G42" s="72">
        <v>33349.263675813003</v>
      </c>
      <c r="H42" s="70">
        <v>0.13</v>
      </c>
      <c r="I42" s="72">
        <v>169593.75</v>
      </c>
      <c r="J42" s="70">
        <v>0.16129032258064516</v>
      </c>
      <c r="K42" s="72">
        <v>3</v>
      </c>
      <c r="L42" s="72">
        <v>25</v>
      </c>
      <c r="M42" s="70">
        <v>0.94102994571482301</v>
      </c>
      <c r="N42" s="70">
        <v>0.94612480796458498</v>
      </c>
      <c r="O42" s="70">
        <v>0.442</v>
      </c>
      <c r="P42" s="70">
        <v>0.4979134202003479</v>
      </c>
      <c r="Q42" s="70">
        <v>894.50906101999999</v>
      </c>
      <c r="R42" s="72">
        <v>883208089</v>
      </c>
      <c r="S42" s="72">
        <v>1235.92</v>
      </c>
      <c r="T42" s="72">
        <v>1356.44</v>
      </c>
      <c r="U42" s="70">
        <v>9.7184846789133381</v>
      </c>
      <c r="V42" s="174">
        <v>14.000000000000002</v>
      </c>
      <c r="W42" s="174">
        <v>0.24399999999999999</v>
      </c>
      <c r="X42" s="70">
        <v>0.8</v>
      </c>
      <c r="Y42" s="119">
        <v>69.400000000000006</v>
      </c>
      <c r="Z42" s="70">
        <v>56.9</v>
      </c>
      <c r="AA42" s="70">
        <v>91</v>
      </c>
      <c r="AB42" s="70">
        <v>1.3</v>
      </c>
      <c r="AC42" s="70">
        <v>0</v>
      </c>
      <c r="AD42" s="70">
        <v>0</v>
      </c>
      <c r="AE42" s="70">
        <v>108.1</v>
      </c>
      <c r="AF42" s="70">
        <v>176</v>
      </c>
      <c r="AG42" s="70">
        <v>0.68899999999999995</v>
      </c>
      <c r="AH42" s="70">
        <v>0.3</v>
      </c>
      <c r="AI42" s="72">
        <v>0</v>
      </c>
      <c r="AJ42" s="72">
        <v>0</v>
      </c>
      <c r="AK42" s="72">
        <v>1883.7640815882301</v>
      </c>
      <c r="AL42" s="72">
        <v>48868.039999999994</v>
      </c>
      <c r="AM42" s="72">
        <v>10794</v>
      </c>
      <c r="AN42" s="72">
        <v>0</v>
      </c>
      <c r="AO42" s="72">
        <v>1014</v>
      </c>
      <c r="AP42" s="70">
        <v>13.6</v>
      </c>
      <c r="AQ42" s="70">
        <v>6.9</v>
      </c>
      <c r="AR42" s="70">
        <v>3.05</v>
      </c>
      <c r="AS42" s="70">
        <v>-0.91128253936767578</v>
      </c>
      <c r="AT42" s="70">
        <v>32</v>
      </c>
      <c r="AU42" s="70">
        <v>51.8</v>
      </c>
      <c r="AV42" s="70">
        <v>22.4</v>
      </c>
      <c r="AW42" s="70">
        <v>10.3</v>
      </c>
      <c r="AX42" s="70">
        <v>139.61000000000001</v>
      </c>
      <c r="AY42" s="70">
        <v>28.2</v>
      </c>
      <c r="AZ42" s="70">
        <v>62.2</v>
      </c>
      <c r="BA42" s="72"/>
      <c r="BB42" s="72">
        <v>3037880.4762500003</v>
      </c>
      <c r="BC42" s="72">
        <v>2688186.5854799999</v>
      </c>
      <c r="BD42" s="72">
        <v>18875000</v>
      </c>
      <c r="BE42" s="70">
        <v>0</v>
      </c>
      <c r="BF42" s="70">
        <v>1.4</v>
      </c>
      <c r="BG42" s="70">
        <v>1.3706593333333332</v>
      </c>
    </row>
    <row r="43" spans="1:59" s="11" customFormat="1" x14ac:dyDescent="0.25">
      <c r="A43" s="15" t="s">
        <v>354</v>
      </c>
      <c r="B43" t="s">
        <v>8</v>
      </c>
      <c r="C43" s="118" t="s">
        <v>482</v>
      </c>
      <c r="D43" s="70">
        <v>1.3333333333333333</v>
      </c>
      <c r="E43" s="72">
        <v>867294</v>
      </c>
      <c r="F43" s="72">
        <v>462243</v>
      </c>
      <c r="G43" s="72">
        <v>6714.4276494895003</v>
      </c>
      <c r="H43" s="70">
        <v>0.06</v>
      </c>
      <c r="I43" s="72">
        <v>169593.75</v>
      </c>
      <c r="J43" s="70">
        <v>0.16129032258064516</v>
      </c>
      <c r="K43" s="72">
        <v>0</v>
      </c>
      <c r="L43" s="72">
        <v>0</v>
      </c>
      <c r="M43" s="70">
        <v>0.94102994571482301</v>
      </c>
      <c r="N43" s="70">
        <v>0.94612480796458498</v>
      </c>
      <c r="O43" s="70">
        <v>0.442</v>
      </c>
      <c r="P43" s="70">
        <v>0.48402324318885803</v>
      </c>
      <c r="Q43" s="70">
        <v>894.50906101999999</v>
      </c>
      <c r="R43" s="72">
        <v>883208089</v>
      </c>
      <c r="S43" s="72">
        <v>1235.92</v>
      </c>
      <c r="T43" s="72">
        <v>1356.44</v>
      </c>
      <c r="U43" s="70">
        <v>9.7184846789133381</v>
      </c>
      <c r="V43" s="174">
        <v>28.999999999999996</v>
      </c>
      <c r="W43" s="174">
        <v>0.20499999999999999</v>
      </c>
      <c r="X43" s="70">
        <v>0.8</v>
      </c>
      <c r="Y43" s="119">
        <v>73.400000000000006</v>
      </c>
      <c r="Z43" s="70">
        <v>56.9</v>
      </c>
      <c r="AA43" s="70">
        <v>91</v>
      </c>
      <c r="AB43" s="70">
        <v>0.9</v>
      </c>
      <c r="AC43" s="70">
        <v>0</v>
      </c>
      <c r="AD43" s="70">
        <v>0</v>
      </c>
      <c r="AE43" s="70">
        <v>108.1</v>
      </c>
      <c r="AF43" s="70">
        <v>176</v>
      </c>
      <c r="AG43" s="70">
        <v>0.68899999999999995</v>
      </c>
      <c r="AH43" s="70">
        <v>0.32</v>
      </c>
      <c r="AI43" s="72">
        <v>0</v>
      </c>
      <c r="AJ43" s="72">
        <v>0</v>
      </c>
      <c r="AK43" s="72">
        <v>2129.3337754821227</v>
      </c>
      <c r="AL43" s="72">
        <v>41881.21</v>
      </c>
      <c r="AM43" s="72">
        <v>30</v>
      </c>
      <c r="AN43" s="72">
        <v>442</v>
      </c>
      <c r="AO43" s="72">
        <v>0</v>
      </c>
      <c r="AP43" s="70">
        <v>7.7</v>
      </c>
      <c r="AQ43" s="70">
        <v>7.5</v>
      </c>
      <c r="AR43" s="70">
        <v>3.05</v>
      </c>
      <c r="AS43" s="70">
        <v>-0.91128253936767578</v>
      </c>
      <c r="AT43" s="70">
        <v>32</v>
      </c>
      <c r="AU43" s="70">
        <v>79.099999999999994</v>
      </c>
      <c r="AV43" s="70">
        <v>33</v>
      </c>
      <c r="AW43" s="70">
        <v>10.3</v>
      </c>
      <c r="AX43" s="70">
        <v>139.61000000000001</v>
      </c>
      <c r="AY43" s="70">
        <v>21.1</v>
      </c>
      <c r="AZ43" s="70">
        <v>61.4</v>
      </c>
      <c r="BA43" s="72"/>
      <c r="BB43" s="72">
        <v>3433902.13625</v>
      </c>
      <c r="BC43" s="72">
        <v>3136610.2589599998</v>
      </c>
      <c r="BD43" s="72">
        <v>18875000</v>
      </c>
      <c r="BE43" s="70">
        <v>0</v>
      </c>
      <c r="BF43" s="70">
        <v>1.4</v>
      </c>
      <c r="BG43" s="70">
        <v>1.3706593333333332</v>
      </c>
    </row>
    <row r="44" spans="1:59" s="11" customFormat="1" x14ac:dyDescent="0.25">
      <c r="A44" s="15" t="s">
        <v>357</v>
      </c>
      <c r="B44" t="s">
        <v>8</v>
      </c>
      <c r="C44" s="118" t="s">
        <v>485</v>
      </c>
      <c r="D44" s="70">
        <v>3</v>
      </c>
      <c r="E44" s="72">
        <v>294058</v>
      </c>
      <c r="F44" s="72">
        <v>67812</v>
      </c>
      <c r="G44" s="72">
        <v>16435.996023780001</v>
      </c>
      <c r="H44" s="70">
        <v>0.19</v>
      </c>
      <c r="I44" s="72">
        <v>169593.75</v>
      </c>
      <c r="J44" s="70">
        <v>0.16129032258064516</v>
      </c>
      <c r="K44" s="72">
        <v>3</v>
      </c>
      <c r="L44" s="72">
        <v>71</v>
      </c>
      <c r="M44" s="70">
        <v>0.94102994571482301</v>
      </c>
      <c r="N44" s="70">
        <v>0.94612480796458498</v>
      </c>
      <c r="O44" s="70">
        <v>0.442</v>
      </c>
      <c r="P44" s="70">
        <v>0.45710709691047668</v>
      </c>
      <c r="Q44" s="70">
        <v>894.50906101999999</v>
      </c>
      <c r="R44" s="72">
        <v>883208089</v>
      </c>
      <c r="S44" s="72">
        <v>1235.92</v>
      </c>
      <c r="T44" s="72">
        <v>1356.44</v>
      </c>
      <c r="U44" s="70">
        <v>9.7184846789133381</v>
      </c>
      <c r="V44" s="174">
        <v>68</v>
      </c>
      <c r="W44" s="174">
        <v>0.23600000000000002</v>
      </c>
      <c r="X44" s="70">
        <v>0.8</v>
      </c>
      <c r="Y44" s="119" t="s">
        <v>101</v>
      </c>
      <c r="Z44" s="70">
        <v>56.9</v>
      </c>
      <c r="AA44" s="70">
        <v>91</v>
      </c>
      <c r="AB44" s="70" t="s">
        <v>101</v>
      </c>
      <c r="AC44" s="70">
        <v>0</v>
      </c>
      <c r="AD44" s="70">
        <v>0</v>
      </c>
      <c r="AE44" s="70">
        <v>108.1</v>
      </c>
      <c r="AF44" s="70">
        <v>176</v>
      </c>
      <c r="AG44" s="70">
        <v>0.68899999999999995</v>
      </c>
      <c r="AH44" s="70">
        <v>0.26</v>
      </c>
      <c r="AI44" s="72">
        <v>0</v>
      </c>
      <c r="AJ44" s="72">
        <v>0</v>
      </c>
      <c r="AK44" s="72">
        <v>0</v>
      </c>
      <c r="AL44" s="72">
        <v>85919.56</v>
      </c>
      <c r="AM44" s="72">
        <v>9109</v>
      </c>
      <c r="AN44" s="72">
        <v>0</v>
      </c>
      <c r="AO44" s="72">
        <v>27854</v>
      </c>
      <c r="AP44" s="70">
        <v>14.3</v>
      </c>
      <c r="AQ44" s="70">
        <v>4</v>
      </c>
      <c r="AR44" s="70">
        <v>3.05</v>
      </c>
      <c r="AS44" s="70">
        <v>-0.91128253936767578</v>
      </c>
      <c r="AT44" s="70">
        <v>32</v>
      </c>
      <c r="AU44" s="70">
        <v>18.600000000000001</v>
      </c>
      <c r="AV44" s="70">
        <v>25.3</v>
      </c>
      <c r="AW44" s="70">
        <v>10.3</v>
      </c>
      <c r="AX44" s="70">
        <v>139.61000000000001</v>
      </c>
      <c r="AY44" s="70">
        <v>53.2</v>
      </c>
      <c r="AZ44" s="70">
        <v>91.4</v>
      </c>
      <c r="BA44" s="72"/>
      <c r="BB44" s="72">
        <v>876661.45500000007</v>
      </c>
      <c r="BC44" s="72">
        <v>826901.99076399999</v>
      </c>
      <c r="BD44" s="72">
        <v>18875000</v>
      </c>
      <c r="BE44" s="70">
        <v>0</v>
      </c>
      <c r="BF44" s="70">
        <v>1.4</v>
      </c>
      <c r="BG44" s="70">
        <v>1.3706593333333332</v>
      </c>
    </row>
    <row r="45" spans="1:59" s="11" customFormat="1" x14ac:dyDescent="0.25">
      <c r="A45" s="15" t="s">
        <v>367</v>
      </c>
      <c r="B45" t="s">
        <v>10</v>
      </c>
      <c r="C45" s="118" t="s">
        <v>495</v>
      </c>
      <c r="D45" s="70">
        <v>2.1666666666666665</v>
      </c>
      <c r="E45" s="72">
        <v>1201</v>
      </c>
      <c r="F45" s="72">
        <v>0</v>
      </c>
      <c r="G45" s="72">
        <v>257.42986758074505</v>
      </c>
      <c r="H45" s="70" t="s">
        <v>101</v>
      </c>
      <c r="I45" s="72">
        <v>94653.34375</v>
      </c>
      <c r="J45" s="70">
        <v>0.16129032258064516</v>
      </c>
      <c r="K45" s="72">
        <v>0</v>
      </c>
      <c r="L45" s="72">
        <v>0</v>
      </c>
      <c r="M45" s="70">
        <v>0.60080231617856905</v>
      </c>
      <c r="N45" s="70">
        <v>0.41136508894331197</v>
      </c>
      <c r="O45" s="70">
        <v>0.51300000000000001</v>
      </c>
      <c r="P45" s="70">
        <v>0.18410742282867432</v>
      </c>
      <c r="Q45" s="70">
        <v>894.50906101999999</v>
      </c>
      <c r="R45" s="72">
        <v>203969087</v>
      </c>
      <c r="S45" s="72">
        <v>260.70999999999998</v>
      </c>
      <c r="T45" s="72">
        <v>358.53</v>
      </c>
      <c r="U45" s="70">
        <v>5.3557697796192931</v>
      </c>
      <c r="V45" s="174">
        <v>10</v>
      </c>
      <c r="W45" s="174">
        <v>0.14699999999999999</v>
      </c>
      <c r="X45" s="70">
        <v>1.3</v>
      </c>
      <c r="Y45" s="119">
        <v>79</v>
      </c>
      <c r="Z45" s="70">
        <v>75</v>
      </c>
      <c r="AA45" s="70">
        <v>182</v>
      </c>
      <c r="AB45" s="70">
        <v>0.6</v>
      </c>
      <c r="AC45" s="70">
        <v>0</v>
      </c>
      <c r="AD45" s="70" t="s">
        <v>101</v>
      </c>
      <c r="AE45" s="70">
        <v>148.11000000000001</v>
      </c>
      <c r="AF45" s="70">
        <v>80</v>
      </c>
      <c r="AG45" s="70">
        <v>0.626</v>
      </c>
      <c r="AH45" s="70">
        <v>0.3</v>
      </c>
      <c r="AI45" s="72">
        <v>0</v>
      </c>
      <c r="AJ45" s="72">
        <v>0</v>
      </c>
      <c r="AK45" s="72">
        <v>0</v>
      </c>
      <c r="AL45" s="72">
        <v>611.96</v>
      </c>
      <c r="AM45" s="72">
        <v>0</v>
      </c>
      <c r="AN45" s="72">
        <v>0</v>
      </c>
      <c r="AO45" s="72">
        <v>0</v>
      </c>
      <c r="AP45" s="70">
        <v>5.6</v>
      </c>
      <c r="AQ45" s="70">
        <v>5.6</v>
      </c>
      <c r="AR45" s="70">
        <v>3.06666666666667</v>
      </c>
      <c r="AS45" s="70">
        <v>-1.0285876989364624</v>
      </c>
      <c r="AT45" s="70">
        <v>27</v>
      </c>
      <c r="AU45" s="70">
        <v>52</v>
      </c>
      <c r="AV45" s="70">
        <v>80.5</v>
      </c>
      <c r="AW45" s="70">
        <v>15.2</v>
      </c>
      <c r="AX45" s="70">
        <v>89.32</v>
      </c>
      <c r="AY45" s="70">
        <v>40</v>
      </c>
      <c r="AZ45" s="70">
        <v>66.599999999999994</v>
      </c>
      <c r="BA45" s="72"/>
      <c r="BB45" s="72">
        <v>61196</v>
      </c>
      <c r="BC45" s="72">
        <v>66107.811255599998</v>
      </c>
      <c r="BD45" s="72">
        <v>3893774</v>
      </c>
      <c r="BE45" s="70">
        <v>5.2498000000000003E-2</v>
      </c>
      <c r="BF45" s="70">
        <v>0</v>
      </c>
      <c r="BG45" s="70">
        <v>1.5508706666666667</v>
      </c>
    </row>
    <row r="46" spans="1:59" s="11" customFormat="1" x14ac:dyDescent="0.25">
      <c r="A46" s="15" t="s">
        <v>363</v>
      </c>
      <c r="B46" t="s">
        <v>10</v>
      </c>
      <c r="C46" s="118" t="s">
        <v>491</v>
      </c>
      <c r="D46" s="70">
        <v>2.6666666666666665</v>
      </c>
      <c r="E46" s="72">
        <v>157120</v>
      </c>
      <c r="F46" s="72">
        <v>81258</v>
      </c>
      <c r="G46" s="72">
        <v>5508.4731179055016</v>
      </c>
      <c r="H46" s="70">
        <v>0.25</v>
      </c>
      <c r="I46" s="72">
        <v>94653.34375</v>
      </c>
      <c r="J46" s="70">
        <v>0.16129032258064516</v>
      </c>
      <c r="K46" s="72">
        <v>0</v>
      </c>
      <c r="L46" s="72">
        <v>0</v>
      </c>
      <c r="M46" s="70">
        <v>0.60080231617856905</v>
      </c>
      <c r="N46" s="70">
        <v>0.41136508894331197</v>
      </c>
      <c r="O46" s="70">
        <v>0.51300000000000001</v>
      </c>
      <c r="P46" s="70">
        <v>0.41852137446403503</v>
      </c>
      <c r="Q46" s="70">
        <v>0</v>
      </c>
      <c r="R46" s="72">
        <v>203969087</v>
      </c>
      <c r="S46" s="72">
        <v>260.70999999999998</v>
      </c>
      <c r="T46" s="72">
        <v>358.53</v>
      </c>
      <c r="U46" s="70">
        <v>5.3557697796192931</v>
      </c>
      <c r="V46" s="174">
        <v>26</v>
      </c>
      <c r="W46" s="174">
        <v>0.11800000000000001</v>
      </c>
      <c r="X46" s="70">
        <v>1.3</v>
      </c>
      <c r="Y46" s="119">
        <v>85</v>
      </c>
      <c r="Z46" s="70">
        <v>76</v>
      </c>
      <c r="AA46" s="70">
        <v>182</v>
      </c>
      <c r="AB46" s="70">
        <v>0.6</v>
      </c>
      <c r="AC46" s="70">
        <v>0</v>
      </c>
      <c r="AD46" s="70" t="s">
        <v>101</v>
      </c>
      <c r="AE46" s="70">
        <v>148.11000000000001</v>
      </c>
      <c r="AF46" s="70">
        <v>80</v>
      </c>
      <c r="AG46" s="70">
        <v>0.626</v>
      </c>
      <c r="AH46" s="70">
        <v>0.36</v>
      </c>
      <c r="AI46" s="72">
        <v>0</v>
      </c>
      <c r="AJ46" s="72">
        <v>0</v>
      </c>
      <c r="AK46" s="72">
        <v>0</v>
      </c>
      <c r="AL46" s="72">
        <v>54037.35</v>
      </c>
      <c r="AM46" s="72">
        <v>0</v>
      </c>
      <c r="AN46" s="72">
        <v>0</v>
      </c>
      <c r="AO46" s="72">
        <v>0</v>
      </c>
      <c r="AP46" s="70">
        <v>8.9</v>
      </c>
      <c r="AQ46" s="70">
        <v>6.3</v>
      </c>
      <c r="AR46" s="70">
        <v>3.06666666666667</v>
      </c>
      <c r="AS46" s="70">
        <v>-1.0285876989364624</v>
      </c>
      <c r="AT46" s="70">
        <v>27</v>
      </c>
      <c r="AU46" s="70">
        <v>17</v>
      </c>
      <c r="AV46" s="70">
        <v>64.400000000000006</v>
      </c>
      <c r="AW46" s="70">
        <v>15.2</v>
      </c>
      <c r="AX46" s="70">
        <v>89.32</v>
      </c>
      <c r="AY46" s="70">
        <v>40</v>
      </c>
      <c r="AZ46" s="70">
        <v>66.5</v>
      </c>
      <c r="BA46" s="72"/>
      <c r="BB46" s="72">
        <v>360249</v>
      </c>
      <c r="BC46" s="72">
        <v>362627.07218800002</v>
      </c>
      <c r="BD46" s="72">
        <v>3893774</v>
      </c>
      <c r="BE46" s="70">
        <v>5.2498000000000003E-2</v>
      </c>
      <c r="BF46" s="70">
        <v>0</v>
      </c>
      <c r="BG46" s="70">
        <v>1.5508706666666667</v>
      </c>
    </row>
    <row r="47" spans="1:59" s="11" customFormat="1" x14ac:dyDescent="0.25">
      <c r="A47" s="15" t="s">
        <v>365</v>
      </c>
      <c r="B47" t="s">
        <v>10</v>
      </c>
      <c r="C47" s="118" t="s">
        <v>493</v>
      </c>
      <c r="D47" s="70">
        <v>2.5</v>
      </c>
      <c r="E47" s="72">
        <v>78599</v>
      </c>
      <c r="F47" s="72">
        <v>38255</v>
      </c>
      <c r="G47" s="72">
        <v>7442.7842579130001</v>
      </c>
      <c r="H47" s="70">
        <v>0.25</v>
      </c>
      <c r="I47" s="72">
        <v>94653.34375</v>
      </c>
      <c r="J47" s="70">
        <v>0.16129032258064516</v>
      </c>
      <c r="K47" s="72">
        <v>0</v>
      </c>
      <c r="L47" s="72">
        <v>0</v>
      </c>
      <c r="M47" s="70">
        <v>0.60080231617856905</v>
      </c>
      <c r="N47" s="70">
        <v>0.41136508894331197</v>
      </c>
      <c r="O47" s="70">
        <v>0.51300000000000001</v>
      </c>
      <c r="P47" s="70">
        <v>0.30669736862182617</v>
      </c>
      <c r="Q47" s="70">
        <v>0</v>
      </c>
      <c r="R47" s="72">
        <v>203969087</v>
      </c>
      <c r="S47" s="72">
        <v>260.70999999999998</v>
      </c>
      <c r="T47" s="72">
        <v>358.53</v>
      </c>
      <c r="U47" s="70">
        <v>5.3557697796192931</v>
      </c>
      <c r="V47" s="174">
        <v>23</v>
      </c>
      <c r="W47" s="174">
        <v>0.16899999999999998</v>
      </c>
      <c r="X47" s="70">
        <v>1.3</v>
      </c>
      <c r="Y47" s="119">
        <v>96</v>
      </c>
      <c r="Z47" s="70">
        <v>73</v>
      </c>
      <c r="AA47" s="70">
        <v>182</v>
      </c>
      <c r="AB47" s="70">
        <v>0.6</v>
      </c>
      <c r="AC47" s="70">
        <v>0</v>
      </c>
      <c r="AD47" s="70" t="s">
        <v>101</v>
      </c>
      <c r="AE47" s="70">
        <v>148.11000000000001</v>
      </c>
      <c r="AF47" s="70">
        <v>80</v>
      </c>
      <c r="AG47" s="70">
        <v>0.626</v>
      </c>
      <c r="AH47" s="70">
        <v>0.33</v>
      </c>
      <c r="AI47" s="72">
        <v>0</v>
      </c>
      <c r="AJ47" s="72">
        <v>0</v>
      </c>
      <c r="AK47" s="72">
        <v>0</v>
      </c>
      <c r="AL47" s="72">
        <v>16022.35</v>
      </c>
      <c r="AM47" s="72">
        <v>0</v>
      </c>
      <c r="AN47" s="72">
        <v>0</v>
      </c>
      <c r="AO47" s="72">
        <v>0</v>
      </c>
      <c r="AP47" s="70">
        <v>13.7</v>
      </c>
      <c r="AQ47" s="70">
        <v>11.7</v>
      </c>
      <c r="AR47" s="70">
        <v>3.06666666666667</v>
      </c>
      <c r="AS47" s="70">
        <v>-1.0285876989364624</v>
      </c>
      <c r="AT47" s="70">
        <v>27</v>
      </c>
      <c r="AU47" s="70">
        <v>11.7</v>
      </c>
      <c r="AV47" s="70">
        <v>62.5</v>
      </c>
      <c r="AW47" s="70">
        <v>15.2</v>
      </c>
      <c r="AX47" s="70">
        <v>89.32</v>
      </c>
      <c r="AY47" s="70">
        <v>40</v>
      </c>
      <c r="AZ47" s="70">
        <v>75</v>
      </c>
      <c r="BA47" s="72"/>
      <c r="BB47" s="72">
        <v>320447</v>
      </c>
      <c r="BC47" s="72">
        <v>350548.99985099997</v>
      </c>
      <c r="BD47" s="72">
        <v>3893774</v>
      </c>
      <c r="BE47" s="70">
        <v>5.2498000000000003E-2</v>
      </c>
      <c r="BF47" s="70">
        <v>0</v>
      </c>
      <c r="BG47" s="70">
        <v>1.5508706666666667</v>
      </c>
    </row>
    <row r="48" spans="1:59" s="11" customFormat="1" x14ac:dyDescent="0.25">
      <c r="A48" s="15" t="s">
        <v>368</v>
      </c>
      <c r="B48" t="s">
        <v>10</v>
      </c>
      <c r="C48" s="118" t="s">
        <v>496</v>
      </c>
      <c r="D48" s="70">
        <v>1.5</v>
      </c>
      <c r="E48" s="72">
        <v>0</v>
      </c>
      <c r="F48" s="72">
        <v>0</v>
      </c>
      <c r="G48" s="72">
        <v>0</v>
      </c>
      <c r="H48" s="70" t="s">
        <v>101</v>
      </c>
      <c r="I48" s="72">
        <v>94653.34375</v>
      </c>
      <c r="J48" s="70">
        <v>0.16129032258064516</v>
      </c>
      <c r="K48" s="72">
        <v>0</v>
      </c>
      <c r="L48" s="72">
        <v>0</v>
      </c>
      <c r="M48" s="70">
        <v>0.60080231617856905</v>
      </c>
      <c r="N48" s="70">
        <v>0.41136508894331197</v>
      </c>
      <c r="O48" s="70">
        <v>0.51300000000000001</v>
      </c>
      <c r="P48" s="70">
        <v>3.9168823510408401E-2</v>
      </c>
      <c r="Q48" s="70">
        <v>0</v>
      </c>
      <c r="R48" s="72">
        <v>203969087</v>
      </c>
      <c r="S48" s="72">
        <v>260.70999999999998</v>
      </c>
      <c r="T48" s="72">
        <v>358.53</v>
      </c>
      <c r="U48" s="70">
        <v>5.3557697796192931</v>
      </c>
      <c r="V48" s="174">
        <v>0</v>
      </c>
      <c r="W48" s="174">
        <v>5.7000000000000002E-2</v>
      </c>
      <c r="X48" s="70">
        <v>1.3</v>
      </c>
      <c r="Y48" s="119">
        <v>81</v>
      </c>
      <c r="Z48" s="70">
        <v>72</v>
      </c>
      <c r="AA48" s="70">
        <v>182</v>
      </c>
      <c r="AB48" s="70">
        <v>0.6</v>
      </c>
      <c r="AC48" s="70">
        <v>0</v>
      </c>
      <c r="AD48" s="70" t="s">
        <v>101</v>
      </c>
      <c r="AE48" s="70">
        <v>148.11000000000001</v>
      </c>
      <c r="AF48" s="70">
        <v>80</v>
      </c>
      <c r="AG48" s="70">
        <v>0.626</v>
      </c>
      <c r="AH48" s="70">
        <v>0.3</v>
      </c>
      <c r="AI48" s="72">
        <v>0</v>
      </c>
      <c r="AJ48" s="72">
        <v>0</v>
      </c>
      <c r="AK48" s="72">
        <v>0</v>
      </c>
      <c r="AL48" s="72">
        <v>2770.52</v>
      </c>
      <c r="AM48" s="72">
        <v>0</v>
      </c>
      <c r="AN48" s="72">
        <v>0</v>
      </c>
      <c r="AO48" s="72">
        <v>0</v>
      </c>
      <c r="AP48" s="70">
        <v>3.2</v>
      </c>
      <c r="AQ48" s="70">
        <v>6.3</v>
      </c>
      <c r="AR48" s="70">
        <v>3.06666666666667</v>
      </c>
      <c r="AS48" s="70">
        <v>-1.0285876989364624</v>
      </c>
      <c r="AT48" s="70">
        <v>27</v>
      </c>
      <c r="AU48" s="70">
        <v>91.4</v>
      </c>
      <c r="AV48" s="70">
        <v>81.7</v>
      </c>
      <c r="AW48" s="70">
        <v>15.2</v>
      </c>
      <c r="AX48" s="70">
        <v>89.32</v>
      </c>
      <c r="AY48" s="70">
        <v>40</v>
      </c>
      <c r="AZ48" s="70">
        <v>95</v>
      </c>
      <c r="BA48" s="72"/>
      <c r="BB48" s="72">
        <v>138526</v>
      </c>
      <c r="BC48" s="72">
        <v>138593.81073600001</v>
      </c>
      <c r="BD48" s="72">
        <v>3893774</v>
      </c>
      <c r="BE48" s="70">
        <v>5.2498000000000003E-2</v>
      </c>
      <c r="BF48" s="70">
        <v>0</v>
      </c>
      <c r="BG48" s="70">
        <v>1.5508706666666667</v>
      </c>
    </row>
    <row r="49" spans="1:59" s="11" customFormat="1" x14ac:dyDescent="0.25">
      <c r="A49" s="15" t="s">
        <v>364</v>
      </c>
      <c r="B49" t="s">
        <v>10</v>
      </c>
      <c r="C49" s="118" t="s">
        <v>492</v>
      </c>
      <c r="D49" s="70">
        <v>2.6666666666666665</v>
      </c>
      <c r="E49" s="72">
        <v>129632</v>
      </c>
      <c r="F49" s="72">
        <v>95744</v>
      </c>
      <c r="G49" s="72">
        <v>7161.6515992304994</v>
      </c>
      <c r="H49" s="70">
        <v>0.28000000000000003</v>
      </c>
      <c r="I49" s="72">
        <v>94653.34375</v>
      </c>
      <c r="J49" s="70">
        <v>0.16129032258064516</v>
      </c>
      <c r="K49" s="72">
        <v>0</v>
      </c>
      <c r="L49" s="72">
        <v>0</v>
      </c>
      <c r="M49" s="70">
        <v>0.60080231617856905</v>
      </c>
      <c r="N49" s="70">
        <v>0.41136508894331197</v>
      </c>
      <c r="O49" s="70">
        <v>0.51300000000000001</v>
      </c>
      <c r="P49" s="70">
        <v>0.4595274031162262</v>
      </c>
      <c r="Q49" s="70">
        <v>0</v>
      </c>
      <c r="R49" s="72">
        <v>203969087</v>
      </c>
      <c r="S49" s="72">
        <v>260.70999999999998</v>
      </c>
      <c r="T49" s="72">
        <v>358.53</v>
      </c>
      <c r="U49" s="70">
        <v>5.3557697796192931</v>
      </c>
      <c r="V49" s="174">
        <v>27</v>
      </c>
      <c r="W49" s="174">
        <v>0.17199999999999999</v>
      </c>
      <c r="X49" s="70">
        <v>1.3</v>
      </c>
      <c r="Y49" s="119">
        <v>72</v>
      </c>
      <c r="Z49" s="70">
        <v>88</v>
      </c>
      <c r="AA49" s="70">
        <v>182</v>
      </c>
      <c r="AB49" s="70">
        <v>0.6</v>
      </c>
      <c r="AC49" s="70">
        <v>0</v>
      </c>
      <c r="AD49" s="70" t="s">
        <v>101</v>
      </c>
      <c r="AE49" s="70">
        <v>148.11000000000001</v>
      </c>
      <c r="AF49" s="70">
        <v>80</v>
      </c>
      <c r="AG49" s="70">
        <v>0.626</v>
      </c>
      <c r="AH49" s="70">
        <v>0.28000000000000003</v>
      </c>
      <c r="AI49" s="72">
        <v>0</v>
      </c>
      <c r="AJ49" s="72">
        <v>0</v>
      </c>
      <c r="AK49" s="72">
        <v>0</v>
      </c>
      <c r="AL49" s="72">
        <v>21481.62</v>
      </c>
      <c r="AM49" s="72">
        <v>0</v>
      </c>
      <c r="AN49" s="72">
        <v>0</v>
      </c>
      <c r="AO49" s="72">
        <v>0</v>
      </c>
      <c r="AP49" s="70">
        <v>12.8</v>
      </c>
      <c r="AQ49" s="70">
        <v>11.6</v>
      </c>
      <c r="AR49" s="70">
        <v>3.06666666666667</v>
      </c>
      <c r="AS49" s="70">
        <v>-1.0285876989364624</v>
      </c>
      <c r="AT49" s="70">
        <v>27</v>
      </c>
      <c r="AU49" s="70">
        <v>11.2</v>
      </c>
      <c r="AV49" s="70">
        <v>44.6</v>
      </c>
      <c r="AW49" s="70">
        <v>15.2</v>
      </c>
      <c r="AX49" s="70">
        <v>89.32</v>
      </c>
      <c r="AY49" s="70">
        <v>40</v>
      </c>
      <c r="AZ49" s="70">
        <v>64.599999999999994</v>
      </c>
      <c r="BA49" s="72"/>
      <c r="BB49" s="72">
        <v>358027</v>
      </c>
      <c r="BC49" s="72">
        <v>383917.01495600003</v>
      </c>
      <c r="BD49" s="72">
        <v>3893774</v>
      </c>
      <c r="BE49" s="70">
        <v>5.2498000000000003E-2</v>
      </c>
      <c r="BF49" s="70">
        <v>0</v>
      </c>
      <c r="BG49" s="70">
        <v>1.5508706666666667</v>
      </c>
    </row>
    <row r="50" spans="1:59" s="11" customFormat="1" x14ac:dyDescent="0.25">
      <c r="A50" s="15" t="s">
        <v>370</v>
      </c>
      <c r="B50" t="s">
        <v>10</v>
      </c>
      <c r="C50" s="118" t="s">
        <v>498</v>
      </c>
      <c r="D50" s="70">
        <v>3</v>
      </c>
      <c r="E50" s="72">
        <v>161693</v>
      </c>
      <c r="F50" s="72">
        <v>35714</v>
      </c>
      <c r="G50" s="72">
        <v>4987.4009759434994</v>
      </c>
      <c r="H50" s="70">
        <v>0.09</v>
      </c>
      <c r="I50" s="72">
        <v>94653.34375</v>
      </c>
      <c r="J50" s="70">
        <v>0.16129032258064516</v>
      </c>
      <c r="K50" s="72">
        <v>0</v>
      </c>
      <c r="L50" s="72">
        <v>0</v>
      </c>
      <c r="M50" s="70">
        <v>0.60080231617856905</v>
      </c>
      <c r="N50" s="70">
        <v>0.41136508894331197</v>
      </c>
      <c r="O50" s="70">
        <v>0.51300000000000001</v>
      </c>
      <c r="P50" s="70">
        <v>0.49907639622688293</v>
      </c>
      <c r="Q50" s="70">
        <v>0</v>
      </c>
      <c r="R50" s="72">
        <v>203969087</v>
      </c>
      <c r="S50" s="72">
        <v>260.70999999999998</v>
      </c>
      <c r="T50" s="72">
        <v>358.53</v>
      </c>
      <c r="U50" s="70">
        <v>5.3557697796192931</v>
      </c>
      <c r="V50" s="174">
        <v>54</v>
      </c>
      <c r="W50" s="174">
        <v>0.20399999999999999</v>
      </c>
      <c r="X50" s="70">
        <v>1.3</v>
      </c>
      <c r="Y50" s="119">
        <v>71</v>
      </c>
      <c r="Z50" s="70">
        <v>72</v>
      </c>
      <c r="AA50" s="70">
        <v>182</v>
      </c>
      <c r="AB50" s="70">
        <v>0.6</v>
      </c>
      <c r="AC50" s="70">
        <v>0</v>
      </c>
      <c r="AD50" s="70" t="s">
        <v>101</v>
      </c>
      <c r="AE50" s="70">
        <v>148.11000000000001</v>
      </c>
      <c r="AF50" s="70">
        <v>80</v>
      </c>
      <c r="AG50" s="70">
        <v>0.626</v>
      </c>
      <c r="AH50" s="70">
        <v>0.35</v>
      </c>
      <c r="AI50" s="72">
        <v>0</v>
      </c>
      <c r="AJ50" s="72">
        <v>0</v>
      </c>
      <c r="AK50" s="72">
        <v>0</v>
      </c>
      <c r="AL50" s="72">
        <v>41230.840000000004</v>
      </c>
      <c r="AM50" s="72">
        <v>0</v>
      </c>
      <c r="AN50" s="72">
        <v>0</v>
      </c>
      <c r="AO50" s="72">
        <v>0</v>
      </c>
      <c r="AP50" s="70">
        <v>14.7</v>
      </c>
      <c r="AQ50" s="70">
        <v>11</v>
      </c>
      <c r="AR50" s="70">
        <v>3.06666666666667</v>
      </c>
      <c r="AS50" s="70">
        <v>-1.0285876989364624</v>
      </c>
      <c r="AT50" s="70">
        <v>27</v>
      </c>
      <c r="AU50" s="70">
        <v>9.9</v>
      </c>
      <c r="AV50" s="70">
        <v>41.5</v>
      </c>
      <c r="AW50" s="70">
        <v>15.2</v>
      </c>
      <c r="AX50" s="70">
        <v>89.32</v>
      </c>
      <c r="AY50" s="70">
        <v>40</v>
      </c>
      <c r="AZ50" s="70">
        <v>73.400000000000006</v>
      </c>
      <c r="BA50" s="72"/>
      <c r="BB50" s="72">
        <v>294506</v>
      </c>
      <c r="BC50" s="72">
        <v>325978.779331</v>
      </c>
      <c r="BD50" s="72">
        <v>3893774</v>
      </c>
      <c r="BE50" s="70">
        <v>5.2498000000000003E-2</v>
      </c>
      <c r="BF50" s="70">
        <v>0</v>
      </c>
      <c r="BG50" s="70">
        <v>1.5508706666666667</v>
      </c>
    </row>
    <row r="51" spans="1:59" s="11" customFormat="1" x14ac:dyDescent="0.25">
      <c r="A51" s="15" t="s">
        <v>361</v>
      </c>
      <c r="B51" t="s">
        <v>10</v>
      </c>
      <c r="C51" s="118" t="s">
        <v>489</v>
      </c>
      <c r="D51" s="70">
        <v>2.6666666666666665</v>
      </c>
      <c r="E51" s="72">
        <v>172911</v>
      </c>
      <c r="F51" s="72">
        <v>14692</v>
      </c>
      <c r="G51" s="72">
        <v>2556.128727579</v>
      </c>
      <c r="H51" s="70">
        <v>0.13</v>
      </c>
      <c r="I51" s="72">
        <v>94653.34375</v>
      </c>
      <c r="J51" s="70">
        <v>0.16129032258064516</v>
      </c>
      <c r="K51" s="72">
        <v>0</v>
      </c>
      <c r="L51" s="72">
        <v>0</v>
      </c>
      <c r="M51" s="70">
        <v>0.60080231617856905</v>
      </c>
      <c r="N51" s="70">
        <v>0.41136508894331197</v>
      </c>
      <c r="O51" s="70">
        <v>0.51300000000000001</v>
      </c>
      <c r="P51" s="70">
        <v>0.41192841529846191</v>
      </c>
      <c r="Q51" s="70">
        <v>0</v>
      </c>
      <c r="R51" s="72">
        <v>203969087</v>
      </c>
      <c r="S51" s="72">
        <v>260.70999999999998</v>
      </c>
      <c r="T51" s="72">
        <v>358.53</v>
      </c>
      <c r="U51" s="70">
        <v>5.3557697796192931</v>
      </c>
      <c r="V51" s="174">
        <v>67</v>
      </c>
      <c r="W51" s="174">
        <v>0.17300000000000001</v>
      </c>
      <c r="X51" s="70">
        <v>1.3</v>
      </c>
      <c r="Y51" s="119">
        <v>85</v>
      </c>
      <c r="Z51" s="70">
        <v>79</v>
      </c>
      <c r="AA51" s="70">
        <v>182</v>
      </c>
      <c r="AB51" s="70">
        <v>0.6</v>
      </c>
      <c r="AC51" s="70">
        <v>0</v>
      </c>
      <c r="AD51" s="70" t="s">
        <v>101</v>
      </c>
      <c r="AE51" s="70">
        <v>148.11000000000001</v>
      </c>
      <c r="AF51" s="70">
        <v>80</v>
      </c>
      <c r="AG51" s="70">
        <v>0.626</v>
      </c>
      <c r="AH51" s="70">
        <v>0.31</v>
      </c>
      <c r="AI51" s="72">
        <v>0</v>
      </c>
      <c r="AJ51" s="72">
        <v>0</v>
      </c>
      <c r="AK51" s="72">
        <v>0</v>
      </c>
      <c r="AL51" s="72">
        <v>57415.68</v>
      </c>
      <c r="AM51" s="72">
        <v>0</v>
      </c>
      <c r="AN51" s="72">
        <v>50357</v>
      </c>
      <c r="AO51" s="72">
        <v>0</v>
      </c>
      <c r="AP51" s="70">
        <v>8</v>
      </c>
      <c r="AQ51" s="70">
        <v>6.6</v>
      </c>
      <c r="AR51" s="70">
        <v>3.06666666666667</v>
      </c>
      <c r="AS51" s="70">
        <v>-1.0285876989364624</v>
      </c>
      <c r="AT51" s="70">
        <v>27</v>
      </c>
      <c r="AU51" s="70">
        <v>9.8000000000000007</v>
      </c>
      <c r="AV51" s="70">
        <v>65.400000000000006</v>
      </c>
      <c r="AW51" s="70">
        <v>15.2</v>
      </c>
      <c r="AX51" s="70">
        <v>89.32</v>
      </c>
      <c r="AY51" s="70">
        <v>40</v>
      </c>
      <c r="AZ51" s="70">
        <v>70.599999999999994</v>
      </c>
      <c r="BA51" s="72"/>
      <c r="BB51" s="72">
        <v>478464</v>
      </c>
      <c r="BC51" s="72">
        <v>497314.18226700003</v>
      </c>
      <c r="BD51" s="72">
        <v>3893774</v>
      </c>
      <c r="BE51" s="70">
        <v>5.2498000000000003E-2</v>
      </c>
      <c r="BF51" s="70">
        <v>0</v>
      </c>
      <c r="BG51" s="70">
        <v>1.5508706666666667</v>
      </c>
    </row>
    <row r="52" spans="1:59" s="11" customFormat="1" x14ac:dyDescent="0.25">
      <c r="A52" s="15" t="s">
        <v>362</v>
      </c>
      <c r="B52" t="s">
        <v>10</v>
      </c>
      <c r="C52" s="118" t="s">
        <v>490</v>
      </c>
      <c r="D52" s="70">
        <v>2.5</v>
      </c>
      <c r="E52" s="72">
        <v>110923</v>
      </c>
      <c r="F52" s="72">
        <v>70227</v>
      </c>
      <c r="G52" s="72">
        <v>3317.3123830594004</v>
      </c>
      <c r="H52" s="70">
        <v>0.22</v>
      </c>
      <c r="I52" s="72">
        <v>94653.34375</v>
      </c>
      <c r="J52" s="70">
        <v>0.16129032258064516</v>
      </c>
      <c r="K52" s="72">
        <v>0</v>
      </c>
      <c r="L52" s="72">
        <v>0</v>
      </c>
      <c r="M52" s="70">
        <v>0.60080231617856905</v>
      </c>
      <c r="N52" s="70">
        <v>0.41136508894331197</v>
      </c>
      <c r="O52" s="70">
        <v>0.51300000000000001</v>
      </c>
      <c r="P52" s="70">
        <v>0.43841153383255005</v>
      </c>
      <c r="Q52" s="70">
        <v>0</v>
      </c>
      <c r="R52" s="72">
        <v>203969087</v>
      </c>
      <c r="S52" s="72">
        <v>260.70999999999998</v>
      </c>
      <c r="T52" s="72">
        <v>358.53</v>
      </c>
      <c r="U52" s="70">
        <v>5.3557697796192931</v>
      </c>
      <c r="V52" s="174">
        <v>23</v>
      </c>
      <c r="W52" s="174">
        <v>0.17499999999999999</v>
      </c>
      <c r="X52" s="70">
        <v>1.3</v>
      </c>
      <c r="Y52" s="119">
        <v>75</v>
      </c>
      <c r="Z52" s="70">
        <v>67</v>
      </c>
      <c r="AA52" s="70">
        <v>182</v>
      </c>
      <c r="AB52" s="70">
        <v>0.6</v>
      </c>
      <c r="AC52" s="70">
        <v>0</v>
      </c>
      <c r="AD52" s="70" t="s">
        <v>101</v>
      </c>
      <c r="AE52" s="70">
        <v>148.11000000000001</v>
      </c>
      <c r="AF52" s="70">
        <v>80</v>
      </c>
      <c r="AG52" s="70">
        <v>0.626</v>
      </c>
      <c r="AH52" s="70">
        <v>0.34</v>
      </c>
      <c r="AI52" s="72">
        <v>0</v>
      </c>
      <c r="AJ52" s="72">
        <v>0</v>
      </c>
      <c r="AK52" s="72">
        <v>0</v>
      </c>
      <c r="AL52" s="72">
        <v>21957.670000000002</v>
      </c>
      <c r="AM52" s="72">
        <v>0</v>
      </c>
      <c r="AN52" s="72">
        <v>0</v>
      </c>
      <c r="AO52" s="72">
        <v>0</v>
      </c>
      <c r="AP52" s="70">
        <v>7</v>
      </c>
      <c r="AQ52" s="70">
        <v>7.7</v>
      </c>
      <c r="AR52" s="70">
        <v>3.06666666666667</v>
      </c>
      <c r="AS52" s="70">
        <v>-1.0285876989364624</v>
      </c>
      <c r="AT52" s="70">
        <v>27</v>
      </c>
      <c r="AU52" s="70">
        <v>12.3</v>
      </c>
      <c r="AV52" s="70">
        <v>52.8</v>
      </c>
      <c r="AW52" s="70">
        <v>15.2</v>
      </c>
      <c r="AX52" s="70">
        <v>89.32</v>
      </c>
      <c r="AY52" s="70">
        <v>40</v>
      </c>
      <c r="AZ52" s="70">
        <v>90.2</v>
      </c>
      <c r="BA52" s="72"/>
      <c r="BB52" s="72">
        <v>313681</v>
      </c>
      <c r="BC52" s="72">
        <v>335902.49156499997</v>
      </c>
      <c r="BD52" s="72">
        <v>3893774</v>
      </c>
      <c r="BE52" s="70">
        <v>5.2498000000000003E-2</v>
      </c>
      <c r="BF52" s="70">
        <v>0</v>
      </c>
      <c r="BG52" s="70">
        <v>1.5508706666666667</v>
      </c>
    </row>
    <row r="53" spans="1:59" s="11" customFormat="1" x14ac:dyDescent="0.25">
      <c r="A53" s="15" t="s">
        <v>372</v>
      </c>
      <c r="B53" t="s">
        <v>10</v>
      </c>
      <c r="C53" s="118" t="s">
        <v>500</v>
      </c>
      <c r="D53" s="70">
        <v>1.6666666666666667</v>
      </c>
      <c r="E53" s="72">
        <v>0</v>
      </c>
      <c r="F53" s="72">
        <v>0</v>
      </c>
      <c r="G53" s="72">
        <v>2.7244389696107998</v>
      </c>
      <c r="H53" s="70" t="s">
        <v>101</v>
      </c>
      <c r="I53" s="72">
        <v>94653.34375</v>
      </c>
      <c r="J53" s="70">
        <v>0.16129032258064516</v>
      </c>
      <c r="K53" s="72">
        <v>0</v>
      </c>
      <c r="L53" s="72">
        <v>0</v>
      </c>
      <c r="M53" s="70">
        <v>0.60080231617856905</v>
      </c>
      <c r="N53" s="70">
        <v>0.41136508894331197</v>
      </c>
      <c r="O53" s="70">
        <v>0.51300000000000001</v>
      </c>
      <c r="P53" s="70">
        <v>0.28492671251296997</v>
      </c>
      <c r="Q53" s="70">
        <v>0</v>
      </c>
      <c r="R53" s="72">
        <v>203969087</v>
      </c>
      <c r="S53" s="72">
        <v>260.70999999999998</v>
      </c>
      <c r="T53" s="72">
        <v>358.53</v>
      </c>
      <c r="U53" s="70">
        <v>5.3557697796192931</v>
      </c>
      <c r="V53" s="174">
        <v>10</v>
      </c>
      <c r="W53" s="174">
        <v>0.14699999999999999</v>
      </c>
      <c r="X53" s="70">
        <v>1.3</v>
      </c>
      <c r="Y53" s="119">
        <v>57</v>
      </c>
      <c r="Z53" s="70">
        <v>76</v>
      </c>
      <c r="AA53" s="70">
        <v>182</v>
      </c>
      <c r="AB53" s="70">
        <v>0.6</v>
      </c>
      <c r="AC53" s="70">
        <v>0</v>
      </c>
      <c r="AD53" s="70" t="s">
        <v>101</v>
      </c>
      <c r="AE53" s="70">
        <v>148.11000000000001</v>
      </c>
      <c r="AF53" s="70">
        <v>80</v>
      </c>
      <c r="AG53" s="70">
        <v>0.626</v>
      </c>
      <c r="AH53" s="70">
        <v>0.26</v>
      </c>
      <c r="AI53" s="72">
        <v>0</v>
      </c>
      <c r="AJ53" s="72">
        <v>0</v>
      </c>
      <c r="AK53" s="72">
        <v>0</v>
      </c>
      <c r="AL53" s="72">
        <v>228.33</v>
      </c>
      <c r="AM53" s="72">
        <v>0</v>
      </c>
      <c r="AN53" s="72">
        <v>0</v>
      </c>
      <c r="AO53" s="72">
        <v>0</v>
      </c>
      <c r="AP53" s="70">
        <v>5.6</v>
      </c>
      <c r="AQ53" s="70">
        <v>5.59</v>
      </c>
      <c r="AR53" s="70">
        <v>3.06666666666667</v>
      </c>
      <c r="AS53" s="70">
        <v>-1.0285876989364624</v>
      </c>
      <c r="AT53" s="70">
        <v>27</v>
      </c>
      <c r="AU53" s="70">
        <v>69.3</v>
      </c>
      <c r="AV53" s="70">
        <v>83</v>
      </c>
      <c r="AW53" s="70">
        <v>15.2</v>
      </c>
      <c r="AX53" s="70">
        <v>89.32</v>
      </c>
      <c r="AY53" s="70">
        <v>40</v>
      </c>
      <c r="AZ53" s="70">
        <v>87.6</v>
      </c>
      <c r="BA53" s="72"/>
      <c r="BB53" s="72">
        <v>22833</v>
      </c>
      <c r="BC53" s="72">
        <v>23053.000268</v>
      </c>
      <c r="BD53" s="72">
        <v>3893774</v>
      </c>
      <c r="BE53" s="70">
        <v>5.2498000000000003E-2</v>
      </c>
      <c r="BF53" s="70">
        <v>0</v>
      </c>
      <c r="BG53" s="70">
        <v>1.5508706666666667</v>
      </c>
    </row>
    <row r="54" spans="1:59" s="11" customFormat="1" x14ac:dyDescent="0.25">
      <c r="A54" s="15" t="s">
        <v>373</v>
      </c>
      <c r="B54" t="s">
        <v>10</v>
      </c>
      <c r="C54" s="118" t="s">
        <v>501</v>
      </c>
      <c r="D54" s="70">
        <v>2.1666666666666665</v>
      </c>
      <c r="E54" s="72">
        <v>0</v>
      </c>
      <c r="F54" s="72">
        <v>0</v>
      </c>
      <c r="G54" s="72">
        <v>9235.7439601804999</v>
      </c>
      <c r="H54" s="70" t="s">
        <v>101</v>
      </c>
      <c r="I54" s="72">
        <v>94653.34375</v>
      </c>
      <c r="J54" s="70">
        <v>0.16129032258064516</v>
      </c>
      <c r="K54" s="72">
        <v>0</v>
      </c>
      <c r="L54" s="72">
        <v>0</v>
      </c>
      <c r="M54" s="70">
        <v>0.60080231617856905</v>
      </c>
      <c r="N54" s="70">
        <v>0.41136508894331197</v>
      </c>
      <c r="O54" s="70">
        <v>0.51300000000000001</v>
      </c>
      <c r="P54" s="70">
        <v>0.10197747498750687</v>
      </c>
      <c r="Q54" s="70">
        <v>0</v>
      </c>
      <c r="R54" s="72">
        <v>203969087</v>
      </c>
      <c r="S54" s="72">
        <v>260.70999999999998</v>
      </c>
      <c r="T54" s="72">
        <v>358.53</v>
      </c>
      <c r="U54" s="70">
        <v>5.3557697796192931</v>
      </c>
      <c r="V54" s="174">
        <v>10</v>
      </c>
      <c r="W54" s="174">
        <v>0.12300000000000001</v>
      </c>
      <c r="X54" s="70">
        <v>1.3</v>
      </c>
      <c r="Y54" s="119">
        <v>78</v>
      </c>
      <c r="Z54" s="70">
        <v>75</v>
      </c>
      <c r="AA54" s="70">
        <v>182</v>
      </c>
      <c r="AB54" s="70">
        <v>0.6</v>
      </c>
      <c r="AC54" s="70">
        <v>0</v>
      </c>
      <c r="AD54" s="70" t="s">
        <v>101</v>
      </c>
      <c r="AE54" s="70">
        <v>148.11000000000001</v>
      </c>
      <c r="AF54" s="70">
        <v>80</v>
      </c>
      <c r="AG54" s="70">
        <v>0.626</v>
      </c>
      <c r="AH54" s="70">
        <v>0.32</v>
      </c>
      <c r="AI54" s="72">
        <v>0</v>
      </c>
      <c r="AJ54" s="72">
        <v>0</v>
      </c>
      <c r="AK54" s="72">
        <v>0</v>
      </c>
      <c r="AL54" s="72">
        <v>55836.950000000004</v>
      </c>
      <c r="AM54" s="72">
        <v>0</v>
      </c>
      <c r="AN54" s="72">
        <v>2053</v>
      </c>
      <c r="AO54" s="72">
        <v>0</v>
      </c>
      <c r="AP54" s="70">
        <v>8.1999999999999993</v>
      </c>
      <c r="AQ54" s="70">
        <v>5.9</v>
      </c>
      <c r="AR54" s="70">
        <v>3.06666666666667</v>
      </c>
      <c r="AS54" s="70">
        <v>-1.0285876989364624</v>
      </c>
      <c r="AT54" s="70">
        <v>27</v>
      </c>
      <c r="AU54" s="70">
        <v>84.1</v>
      </c>
      <c r="AV54" s="70">
        <v>81.900000000000006</v>
      </c>
      <c r="AW54" s="70">
        <v>15.2</v>
      </c>
      <c r="AX54" s="70">
        <v>89.32</v>
      </c>
      <c r="AY54" s="70">
        <v>40</v>
      </c>
      <c r="AZ54" s="70">
        <v>84.6</v>
      </c>
      <c r="BA54" s="72"/>
      <c r="BB54" s="72">
        <v>1116739</v>
      </c>
      <c r="BC54" s="72">
        <v>1122010.4135</v>
      </c>
      <c r="BD54" s="72">
        <v>3893774</v>
      </c>
      <c r="BE54" s="70">
        <v>5.2498000000000003E-2</v>
      </c>
      <c r="BF54" s="70">
        <v>0</v>
      </c>
      <c r="BG54" s="70">
        <v>1.5508706666666667</v>
      </c>
    </row>
    <row r="55" spans="1:59" s="11" customFormat="1" x14ac:dyDescent="0.25">
      <c r="A55" s="15" t="s">
        <v>369</v>
      </c>
      <c r="B55" t="s">
        <v>10</v>
      </c>
      <c r="C55" s="118" t="s">
        <v>497</v>
      </c>
      <c r="D55" s="70">
        <v>2.5</v>
      </c>
      <c r="E55" s="72">
        <v>20146</v>
      </c>
      <c r="F55" s="72">
        <v>0</v>
      </c>
      <c r="G55" s="72">
        <v>1099.4457413369498</v>
      </c>
      <c r="H55" s="70">
        <v>0.25</v>
      </c>
      <c r="I55" s="72">
        <v>94653.34375</v>
      </c>
      <c r="J55" s="70">
        <v>0.16129032258064516</v>
      </c>
      <c r="K55" s="72">
        <v>0</v>
      </c>
      <c r="L55" s="72">
        <v>0</v>
      </c>
      <c r="M55" s="70">
        <v>0.60080231617856905</v>
      </c>
      <c r="N55" s="70">
        <v>0.41136508894331197</v>
      </c>
      <c r="O55" s="70">
        <v>0.51300000000000001</v>
      </c>
      <c r="P55" s="70">
        <v>0.3221459686756134</v>
      </c>
      <c r="Q55" s="70">
        <v>0</v>
      </c>
      <c r="R55" s="72">
        <v>203969087</v>
      </c>
      <c r="S55" s="72">
        <v>260.70999999999998</v>
      </c>
      <c r="T55" s="72">
        <v>358.53</v>
      </c>
      <c r="U55" s="70">
        <v>5.3557697796192931</v>
      </c>
      <c r="V55" s="174">
        <v>17</v>
      </c>
      <c r="W55" s="174">
        <v>0.19800000000000001</v>
      </c>
      <c r="X55" s="70">
        <v>1.3</v>
      </c>
      <c r="Y55" s="119">
        <v>99</v>
      </c>
      <c r="Z55" s="70">
        <v>66</v>
      </c>
      <c r="AA55" s="70">
        <v>182</v>
      </c>
      <c r="AB55" s="70">
        <v>0.6</v>
      </c>
      <c r="AC55" s="70">
        <v>0</v>
      </c>
      <c r="AD55" s="70" t="s">
        <v>101</v>
      </c>
      <c r="AE55" s="70">
        <v>148.11000000000001</v>
      </c>
      <c r="AF55" s="70">
        <v>80</v>
      </c>
      <c r="AG55" s="70">
        <v>0.626</v>
      </c>
      <c r="AH55" s="70">
        <v>0.32</v>
      </c>
      <c r="AI55" s="72">
        <v>0</v>
      </c>
      <c r="AJ55" s="72">
        <v>0</v>
      </c>
      <c r="AK55" s="72">
        <v>0</v>
      </c>
      <c r="AL55" s="72">
        <v>826.83</v>
      </c>
      <c r="AM55" s="72">
        <v>0</v>
      </c>
      <c r="AN55" s="72">
        <v>0</v>
      </c>
      <c r="AO55" s="72">
        <v>0</v>
      </c>
      <c r="AP55" s="70">
        <v>9.1999999999999993</v>
      </c>
      <c r="AQ55" s="70">
        <v>6.2</v>
      </c>
      <c r="AR55" s="70">
        <v>3.06666666666667</v>
      </c>
      <c r="AS55" s="70">
        <v>-1.0285876989364624</v>
      </c>
      <c r="AT55" s="70">
        <v>27</v>
      </c>
      <c r="AU55" s="70">
        <v>14.2</v>
      </c>
      <c r="AV55" s="70">
        <v>73.900000000000006</v>
      </c>
      <c r="AW55" s="70">
        <v>15.2</v>
      </c>
      <c r="AX55" s="70">
        <v>89.32</v>
      </c>
      <c r="AY55" s="70">
        <v>40</v>
      </c>
      <c r="AZ55" s="70">
        <v>90.1</v>
      </c>
      <c r="BA55" s="72"/>
      <c r="BB55" s="72">
        <v>82683</v>
      </c>
      <c r="BC55" s="72">
        <v>93861.390785800002</v>
      </c>
      <c r="BD55" s="72">
        <v>3893774</v>
      </c>
      <c r="BE55" s="70">
        <v>5.2498000000000003E-2</v>
      </c>
      <c r="BF55" s="70">
        <v>0</v>
      </c>
      <c r="BG55" s="70">
        <v>1.5508706666666667</v>
      </c>
    </row>
    <row r="56" spans="1:59" s="11" customFormat="1" x14ac:dyDescent="0.25">
      <c r="A56" s="15" t="s">
        <v>371</v>
      </c>
      <c r="B56" t="s">
        <v>10</v>
      </c>
      <c r="C56" s="118" t="s">
        <v>499</v>
      </c>
      <c r="D56" s="70">
        <v>1.8333333333333333</v>
      </c>
      <c r="E56" s="72">
        <v>0</v>
      </c>
      <c r="F56" s="72">
        <v>0</v>
      </c>
      <c r="G56" s="72">
        <v>0</v>
      </c>
      <c r="H56" s="70" t="s">
        <v>101</v>
      </c>
      <c r="I56" s="72">
        <v>94653.34375</v>
      </c>
      <c r="J56" s="70">
        <v>0.16129032258064516</v>
      </c>
      <c r="K56" s="72">
        <v>0</v>
      </c>
      <c r="L56" s="72">
        <v>0</v>
      </c>
      <c r="M56" s="70">
        <v>0.60080231617856905</v>
      </c>
      <c r="N56" s="70">
        <v>0.41136508894331197</v>
      </c>
      <c r="O56" s="70">
        <v>0.51300000000000001</v>
      </c>
      <c r="P56" s="70">
        <v>8.5417471826076508E-2</v>
      </c>
      <c r="Q56" s="70">
        <v>0</v>
      </c>
      <c r="R56" s="72">
        <v>203969087</v>
      </c>
      <c r="S56" s="72">
        <v>260.70999999999998</v>
      </c>
      <c r="T56" s="72">
        <v>358.53</v>
      </c>
      <c r="U56" s="70">
        <v>5.3557697796192931</v>
      </c>
      <c r="V56" s="174">
        <v>10</v>
      </c>
      <c r="W56" s="174">
        <v>0.14699999999999999</v>
      </c>
      <c r="X56" s="70">
        <v>1.3</v>
      </c>
      <c r="Y56" s="119">
        <v>79</v>
      </c>
      <c r="Z56" s="70">
        <v>59</v>
      </c>
      <c r="AA56" s="70">
        <v>182</v>
      </c>
      <c r="AB56" s="70">
        <v>0.6</v>
      </c>
      <c r="AC56" s="70">
        <v>0</v>
      </c>
      <c r="AD56" s="70" t="s">
        <v>101</v>
      </c>
      <c r="AE56" s="70">
        <v>148.11000000000001</v>
      </c>
      <c r="AF56" s="70">
        <v>80</v>
      </c>
      <c r="AG56" s="70">
        <v>0.626</v>
      </c>
      <c r="AH56" s="70">
        <v>0.23</v>
      </c>
      <c r="AI56" s="72">
        <v>0</v>
      </c>
      <c r="AJ56" s="72">
        <v>0</v>
      </c>
      <c r="AK56" s="72">
        <v>0</v>
      </c>
      <c r="AL56" s="72">
        <v>0</v>
      </c>
      <c r="AM56" s="72">
        <v>0</v>
      </c>
      <c r="AN56" s="72">
        <v>0</v>
      </c>
      <c r="AO56" s="72">
        <v>0</v>
      </c>
      <c r="AP56" s="70">
        <v>5.6</v>
      </c>
      <c r="AQ56" s="70">
        <v>5.6</v>
      </c>
      <c r="AR56" s="70">
        <v>3.06666666666667</v>
      </c>
      <c r="AS56" s="70">
        <v>-1.0285876989364624</v>
      </c>
      <c r="AT56" s="70">
        <v>27</v>
      </c>
      <c r="AU56" s="70">
        <v>92.9</v>
      </c>
      <c r="AV56" s="70">
        <v>89.8</v>
      </c>
      <c r="AW56" s="70">
        <v>15.2</v>
      </c>
      <c r="AX56" s="70">
        <v>89.32</v>
      </c>
      <c r="AY56" s="70">
        <v>40</v>
      </c>
      <c r="AZ56" s="70">
        <v>51.5</v>
      </c>
      <c r="BA56" s="72"/>
      <c r="BB56" s="72">
        <v>55213</v>
      </c>
      <c r="BC56" s="72">
        <v>59866.519169200001</v>
      </c>
      <c r="BD56" s="72">
        <v>3893774</v>
      </c>
      <c r="BE56" s="70">
        <v>5.2498000000000003E-2</v>
      </c>
      <c r="BF56" s="70">
        <v>0</v>
      </c>
      <c r="BG56" s="70">
        <v>1.5508706666666667</v>
      </c>
    </row>
    <row r="57" spans="1:59" s="11" customFormat="1" x14ac:dyDescent="0.25">
      <c r="A57" s="15" t="s">
        <v>366</v>
      </c>
      <c r="B57" t="s">
        <v>10</v>
      </c>
      <c r="C57" s="118" t="s">
        <v>494</v>
      </c>
      <c r="D57" s="70">
        <v>1.6666666666666667</v>
      </c>
      <c r="E57" s="72">
        <v>10585</v>
      </c>
      <c r="F57" s="72">
        <v>15882</v>
      </c>
      <c r="G57" s="72">
        <v>6475.7644830085019</v>
      </c>
      <c r="H57" s="70">
        <v>0.25</v>
      </c>
      <c r="I57" s="72">
        <v>94653.34375</v>
      </c>
      <c r="J57" s="70">
        <v>0.16129032258064516</v>
      </c>
      <c r="K57" s="72">
        <v>0</v>
      </c>
      <c r="L57" s="72">
        <v>0</v>
      </c>
      <c r="M57" s="70">
        <v>0.60080231617856905</v>
      </c>
      <c r="N57" s="70">
        <v>0.41136508894331197</v>
      </c>
      <c r="O57" s="70">
        <v>0.51300000000000001</v>
      </c>
      <c r="P57" s="70">
        <v>0.18106493353843689</v>
      </c>
      <c r="Q57" s="70">
        <v>0</v>
      </c>
      <c r="R57" s="72">
        <v>203969087</v>
      </c>
      <c r="S57" s="72">
        <v>260.70999999999998</v>
      </c>
      <c r="T57" s="72">
        <v>358.53</v>
      </c>
      <c r="U57" s="70">
        <v>5.3557697796192931</v>
      </c>
      <c r="V57" s="174">
        <v>0</v>
      </c>
      <c r="W57" s="174">
        <v>0.13600000000000001</v>
      </c>
      <c r="X57" s="70">
        <v>1.3</v>
      </c>
      <c r="Y57" s="119">
        <v>81</v>
      </c>
      <c r="Z57" s="70">
        <v>75</v>
      </c>
      <c r="AA57" s="70">
        <v>182</v>
      </c>
      <c r="AB57" s="70">
        <v>0.6</v>
      </c>
      <c r="AC57" s="70">
        <v>0</v>
      </c>
      <c r="AD57" s="70" t="s">
        <v>101</v>
      </c>
      <c r="AE57" s="70">
        <v>148.11000000000001</v>
      </c>
      <c r="AF57" s="70">
        <v>80</v>
      </c>
      <c r="AG57" s="70">
        <v>0.626</v>
      </c>
      <c r="AH57" s="70">
        <v>0.4</v>
      </c>
      <c r="AI57" s="72">
        <v>0</v>
      </c>
      <c r="AJ57" s="72">
        <v>0</v>
      </c>
      <c r="AK57" s="72">
        <v>0</v>
      </c>
      <c r="AL57" s="72">
        <v>8736.2999999999993</v>
      </c>
      <c r="AM57" s="72">
        <v>0</v>
      </c>
      <c r="AN57" s="72">
        <v>0</v>
      </c>
      <c r="AO57" s="72">
        <v>0</v>
      </c>
      <c r="AP57" s="70">
        <v>7.4</v>
      </c>
      <c r="AQ57" s="70">
        <v>5.5</v>
      </c>
      <c r="AR57" s="70">
        <v>3.06666666666667</v>
      </c>
      <c r="AS57" s="70">
        <v>-1.0285876989364624</v>
      </c>
      <c r="AT57" s="70">
        <v>27</v>
      </c>
      <c r="AU57" s="70">
        <v>23.4</v>
      </c>
      <c r="AV57" s="70">
        <v>81.599999999999994</v>
      </c>
      <c r="AW57" s="70">
        <v>15.2</v>
      </c>
      <c r="AX57" s="70">
        <v>89.32</v>
      </c>
      <c r="AY57" s="70">
        <v>40</v>
      </c>
      <c r="AZ57" s="70">
        <v>94.5</v>
      </c>
      <c r="BA57" s="72"/>
      <c r="BB57" s="72">
        <v>291210</v>
      </c>
      <c r="BC57" s="72">
        <v>296704.73334400001</v>
      </c>
      <c r="BD57" s="72">
        <v>3893774</v>
      </c>
      <c r="BE57" s="70">
        <v>5.2498000000000003E-2</v>
      </c>
      <c r="BF57" s="70">
        <v>0</v>
      </c>
      <c r="BG57" s="70">
        <v>1.5508706666666667</v>
      </c>
    </row>
    <row r="58" spans="1:59" s="11" customFormat="1" x14ac:dyDescent="0.25">
      <c r="A58" s="15" t="s">
        <v>374</v>
      </c>
      <c r="B58" t="s">
        <v>12</v>
      </c>
      <c r="C58" s="118" t="s">
        <v>502</v>
      </c>
      <c r="D58" s="70">
        <v>2.5</v>
      </c>
      <c r="E58" s="72">
        <v>19581</v>
      </c>
      <c r="F58" s="72">
        <v>0</v>
      </c>
      <c r="G58" s="72">
        <v>92.385881503740009</v>
      </c>
      <c r="H58" s="70" t="s">
        <v>101</v>
      </c>
      <c r="I58" s="72">
        <v>709724.5625</v>
      </c>
      <c r="J58" s="70">
        <v>0.25</v>
      </c>
      <c r="K58" s="72">
        <v>0</v>
      </c>
      <c r="L58" s="72">
        <v>1</v>
      </c>
      <c r="M58" s="70">
        <v>0.813594933014545</v>
      </c>
      <c r="N58" s="70">
        <v>0.32200178431440202</v>
      </c>
      <c r="O58" s="70">
        <v>0.35299999999999998</v>
      </c>
      <c r="P58" s="70">
        <v>0.40525442361831665</v>
      </c>
      <c r="Q58" s="70">
        <v>145.87076862999999</v>
      </c>
      <c r="R58" s="72">
        <v>944869974</v>
      </c>
      <c r="S58" s="72">
        <v>917.78</v>
      </c>
      <c r="T58" s="72">
        <v>977.35</v>
      </c>
      <c r="U58" s="70">
        <v>12.23087554891876</v>
      </c>
      <c r="V58" s="174">
        <v>80.629629629629633</v>
      </c>
      <c r="W58" s="174">
        <v>0.25800000000000001</v>
      </c>
      <c r="X58" s="70">
        <v>0.2</v>
      </c>
      <c r="Y58" s="119">
        <v>90</v>
      </c>
      <c r="Z58" s="70">
        <v>83</v>
      </c>
      <c r="AA58" s="70">
        <v>155</v>
      </c>
      <c r="AB58" s="70">
        <v>0.5</v>
      </c>
      <c r="AC58" s="70">
        <v>0</v>
      </c>
      <c r="AD58" s="70">
        <v>0</v>
      </c>
      <c r="AE58" s="70">
        <v>53.53</v>
      </c>
      <c r="AF58" s="70">
        <v>154</v>
      </c>
      <c r="AG58" s="70">
        <v>0.69499999999999995</v>
      </c>
      <c r="AH58" s="70">
        <v>0.34</v>
      </c>
      <c r="AI58" s="72">
        <v>4699.0233109552573</v>
      </c>
      <c r="AJ58" s="72">
        <v>2681.336695808785</v>
      </c>
      <c r="AK58" s="72">
        <v>3576.115646888999</v>
      </c>
      <c r="AL58" s="72">
        <v>39379.43</v>
      </c>
      <c r="AM58" s="72">
        <v>0</v>
      </c>
      <c r="AN58" s="72">
        <v>0</v>
      </c>
      <c r="AO58" s="72">
        <v>0</v>
      </c>
      <c r="AP58" s="70">
        <v>12.9</v>
      </c>
      <c r="AQ58" s="70">
        <v>14.9</v>
      </c>
      <c r="AR58" s="70">
        <v>2.9</v>
      </c>
      <c r="AS58" s="70">
        <v>-0.60729223489761353</v>
      </c>
      <c r="AT58" s="70">
        <v>35</v>
      </c>
      <c r="AU58" s="70">
        <v>14.3</v>
      </c>
      <c r="AV58" s="70">
        <v>28.4</v>
      </c>
      <c r="AW58" s="70">
        <v>2.2000000000000002</v>
      </c>
      <c r="AX58" s="70">
        <v>46.5</v>
      </c>
      <c r="AY58" s="70">
        <v>30.8</v>
      </c>
      <c r="AZ58" s="70">
        <v>74.3</v>
      </c>
      <c r="BA58" s="72"/>
      <c r="BB58" s="72">
        <v>566447</v>
      </c>
      <c r="BC58" s="72">
        <v>562354.99643000006</v>
      </c>
      <c r="BD58" s="72">
        <v>20651070</v>
      </c>
      <c r="BE58" s="70">
        <v>0</v>
      </c>
      <c r="BF58" s="70">
        <v>1.08</v>
      </c>
      <c r="BG58" s="70">
        <v>1.8837866666666667</v>
      </c>
    </row>
    <row r="59" spans="1:59" s="11" customFormat="1" x14ac:dyDescent="0.25">
      <c r="A59" s="15" t="s">
        <v>375</v>
      </c>
      <c r="B59" t="s">
        <v>12</v>
      </c>
      <c r="C59" s="118" t="s">
        <v>503</v>
      </c>
      <c r="D59" s="70">
        <v>2.8333333333333335</v>
      </c>
      <c r="E59" s="72">
        <v>425131</v>
      </c>
      <c r="F59" s="72">
        <v>45377</v>
      </c>
      <c r="G59" s="72">
        <v>17782.411622886</v>
      </c>
      <c r="H59" s="70">
        <v>0.16</v>
      </c>
      <c r="I59" s="72">
        <v>709724.5625</v>
      </c>
      <c r="J59" s="70">
        <v>0.25</v>
      </c>
      <c r="K59" s="72">
        <v>5</v>
      </c>
      <c r="L59" s="72">
        <v>363</v>
      </c>
      <c r="M59" s="70">
        <v>0.813594933014545</v>
      </c>
      <c r="N59" s="70">
        <v>0.32200178431440202</v>
      </c>
      <c r="O59" s="70">
        <v>0.35299999999999998</v>
      </c>
      <c r="P59" s="70">
        <v>0.55562502145767212</v>
      </c>
      <c r="Q59" s="70">
        <v>145.87076862999999</v>
      </c>
      <c r="R59" s="72">
        <v>944869974</v>
      </c>
      <c r="S59" s="72">
        <v>917.78</v>
      </c>
      <c r="T59" s="72">
        <v>977.35</v>
      </c>
      <c r="U59" s="70">
        <v>12.23087554891876</v>
      </c>
      <c r="V59" s="174">
        <v>72</v>
      </c>
      <c r="W59" s="174">
        <v>0.30299999999999999</v>
      </c>
      <c r="X59" s="70">
        <v>0.2</v>
      </c>
      <c r="Y59" s="119">
        <v>88</v>
      </c>
      <c r="Z59" s="70">
        <v>92</v>
      </c>
      <c r="AA59" s="70">
        <v>155</v>
      </c>
      <c r="AB59" s="70">
        <v>0.7</v>
      </c>
      <c r="AC59" s="70">
        <v>0</v>
      </c>
      <c r="AD59" s="70">
        <v>34</v>
      </c>
      <c r="AE59" s="70">
        <v>53.53</v>
      </c>
      <c r="AF59" s="70">
        <v>154</v>
      </c>
      <c r="AG59" s="70">
        <v>0.69499999999999995</v>
      </c>
      <c r="AH59" s="70">
        <v>0.34</v>
      </c>
      <c r="AI59" s="72">
        <v>183</v>
      </c>
      <c r="AJ59" s="72">
        <v>0</v>
      </c>
      <c r="AK59" s="72">
        <v>4126.6960354112398</v>
      </c>
      <c r="AL59" s="72">
        <v>134801.07</v>
      </c>
      <c r="AM59" s="72">
        <v>127299</v>
      </c>
      <c r="AN59" s="72">
        <v>106142</v>
      </c>
      <c r="AO59" s="72">
        <v>14546</v>
      </c>
      <c r="AP59" s="70">
        <v>11.4</v>
      </c>
      <c r="AQ59" s="70">
        <v>10.7</v>
      </c>
      <c r="AR59" s="70">
        <v>2.9</v>
      </c>
      <c r="AS59" s="70">
        <v>-0.60729223489761353</v>
      </c>
      <c r="AT59" s="70">
        <v>35</v>
      </c>
      <c r="AU59" s="70">
        <v>14.3</v>
      </c>
      <c r="AV59" s="70">
        <v>28.4</v>
      </c>
      <c r="AW59" s="70">
        <v>2.2000000000000002</v>
      </c>
      <c r="AX59" s="70">
        <v>46.5</v>
      </c>
      <c r="AY59" s="70">
        <v>21.8</v>
      </c>
      <c r="AZ59" s="70">
        <v>74.599999999999994</v>
      </c>
      <c r="BA59" s="72"/>
      <c r="BB59" s="72">
        <v>691356</v>
      </c>
      <c r="BC59" s="72">
        <v>715198.50277999998</v>
      </c>
      <c r="BD59" s="72">
        <v>20651070</v>
      </c>
      <c r="BE59" s="70">
        <v>0</v>
      </c>
      <c r="BF59" s="70">
        <v>1.08</v>
      </c>
      <c r="BG59" s="70">
        <v>1.8837866666666667</v>
      </c>
    </row>
    <row r="60" spans="1:59" s="11" customFormat="1" x14ac:dyDescent="0.25">
      <c r="A60" s="15" t="s">
        <v>376</v>
      </c>
      <c r="B60" t="s">
        <v>12</v>
      </c>
      <c r="C60" s="118" t="s">
        <v>504</v>
      </c>
      <c r="D60" s="70">
        <v>2.1666666666666665</v>
      </c>
      <c r="E60" s="72">
        <v>824540</v>
      </c>
      <c r="F60" s="72">
        <v>507877</v>
      </c>
      <c r="G60" s="72">
        <v>20678.4000036045</v>
      </c>
      <c r="H60" s="70">
        <v>0.06</v>
      </c>
      <c r="I60" s="72">
        <v>709724.5625</v>
      </c>
      <c r="J60" s="70">
        <v>0.25</v>
      </c>
      <c r="K60" s="72">
        <v>0</v>
      </c>
      <c r="L60" s="72">
        <v>0</v>
      </c>
      <c r="M60" s="70">
        <v>0.813594933014545</v>
      </c>
      <c r="N60" s="70">
        <v>0.32200178431440202</v>
      </c>
      <c r="O60" s="70">
        <v>0.35299999999999998</v>
      </c>
      <c r="P60" s="70">
        <v>0.62007296085357666</v>
      </c>
      <c r="Q60" s="70">
        <v>145.87076862999999</v>
      </c>
      <c r="R60" s="72">
        <v>944869974</v>
      </c>
      <c r="S60" s="72">
        <v>917.78</v>
      </c>
      <c r="T60" s="72">
        <v>977.35</v>
      </c>
      <c r="U60" s="70">
        <v>12.23087554891876</v>
      </c>
      <c r="V60" s="174">
        <v>96.620862587763298</v>
      </c>
      <c r="W60" s="174">
        <v>0.25</v>
      </c>
      <c r="X60" s="70">
        <v>0.2</v>
      </c>
      <c r="Y60" s="119">
        <v>99.5</v>
      </c>
      <c r="Z60" s="70">
        <v>95</v>
      </c>
      <c r="AA60" s="70">
        <v>155</v>
      </c>
      <c r="AB60" s="70">
        <v>0.5</v>
      </c>
      <c r="AC60" s="70">
        <v>38</v>
      </c>
      <c r="AD60" s="70">
        <v>25</v>
      </c>
      <c r="AE60" s="70">
        <v>53.53</v>
      </c>
      <c r="AF60" s="70">
        <v>154</v>
      </c>
      <c r="AG60" s="70">
        <v>0.69499999999999995</v>
      </c>
      <c r="AH60" s="70">
        <v>0.34</v>
      </c>
      <c r="AI60" s="72">
        <v>21384</v>
      </c>
      <c r="AJ60" s="72">
        <v>10726.338916679868</v>
      </c>
      <c r="AK60" s="72">
        <v>14682.589618455606</v>
      </c>
      <c r="AL60" s="72">
        <v>102393.68000000001</v>
      </c>
      <c r="AM60" s="72">
        <v>0</v>
      </c>
      <c r="AN60" s="72">
        <v>0</v>
      </c>
      <c r="AO60" s="72">
        <v>0</v>
      </c>
      <c r="AP60" s="70">
        <v>7.4</v>
      </c>
      <c r="AQ60" s="70">
        <v>12.7</v>
      </c>
      <c r="AR60" s="70">
        <v>2.9</v>
      </c>
      <c r="AS60" s="70">
        <v>-0.60729223489761353</v>
      </c>
      <c r="AT60" s="70">
        <v>35</v>
      </c>
      <c r="AU60" s="70">
        <v>14.3</v>
      </c>
      <c r="AV60" s="70">
        <v>28.4</v>
      </c>
      <c r="AW60" s="70">
        <v>2.2000000000000002</v>
      </c>
      <c r="AX60" s="70">
        <v>46.5</v>
      </c>
      <c r="AY60" s="70">
        <v>6.2</v>
      </c>
      <c r="AZ60" s="70">
        <v>44.8</v>
      </c>
      <c r="BA60" s="72"/>
      <c r="BB60" s="72">
        <v>2459812</v>
      </c>
      <c r="BC60" s="72">
        <v>2297019.49339</v>
      </c>
      <c r="BD60" s="72">
        <v>20651070</v>
      </c>
      <c r="BE60" s="70">
        <v>0</v>
      </c>
      <c r="BF60" s="70">
        <v>1.08</v>
      </c>
      <c r="BG60" s="70">
        <v>1.8837866666666667</v>
      </c>
    </row>
    <row r="61" spans="1:59" s="11" customFormat="1" x14ac:dyDescent="0.25">
      <c r="A61" s="15" t="s">
        <v>377</v>
      </c>
      <c r="B61" t="s">
        <v>12</v>
      </c>
      <c r="C61" s="118" t="s">
        <v>505</v>
      </c>
      <c r="D61" s="70">
        <v>2.5</v>
      </c>
      <c r="E61" s="72">
        <v>1445587</v>
      </c>
      <c r="F61" s="72">
        <v>838735</v>
      </c>
      <c r="G61" s="72">
        <v>26711.061043878501</v>
      </c>
      <c r="H61" s="70">
        <v>0.13</v>
      </c>
      <c r="I61" s="72">
        <v>709724.5625</v>
      </c>
      <c r="J61" s="70">
        <v>0.25</v>
      </c>
      <c r="K61" s="72">
        <v>0</v>
      </c>
      <c r="L61" s="72">
        <v>0</v>
      </c>
      <c r="M61" s="70">
        <v>0.813594933014545</v>
      </c>
      <c r="N61" s="70">
        <v>0.32200178431440202</v>
      </c>
      <c r="O61" s="70">
        <v>0.35299999999999998</v>
      </c>
      <c r="P61" s="70">
        <v>0.66407489776611328</v>
      </c>
      <c r="Q61" s="70">
        <v>145.87076862999999</v>
      </c>
      <c r="R61" s="72">
        <v>944869974</v>
      </c>
      <c r="S61" s="72">
        <v>917.78</v>
      </c>
      <c r="T61" s="72">
        <v>977.35</v>
      </c>
      <c r="U61" s="70">
        <v>12.23087554891876</v>
      </c>
      <c r="V61" s="174">
        <v>38.13745019920318</v>
      </c>
      <c r="W61" s="174">
        <v>0.43200000000000005</v>
      </c>
      <c r="X61" s="70">
        <v>0.2</v>
      </c>
      <c r="Y61" s="119">
        <v>92</v>
      </c>
      <c r="Z61" s="70">
        <v>77</v>
      </c>
      <c r="AA61" s="70">
        <v>155</v>
      </c>
      <c r="AB61" s="70">
        <v>0.2</v>
      </c>
      <c r="AC61" s="70">
        <v>0</v>
      </c>
      <c r="AD61" s="70">
        <v>30</v>
      </c>
      <c r="AE61" s="70">
        <v>53.53</v>
      </c>
      <c r="AF61" s="70">
        <v>154</v>
      </c>
      <c r="AG61" s="70">
        <v>0.69499999999999995</v>
      </c>
      <c r="AH61" s="70">
        <v>0.34</v>
      </c>
      <c r="AI61" s="72">
        <v>34511.65324903954</v>
      </c>
      <c r="AJ61" s="72">
        <v>655547.14781496115</v>
      </c>
      <c r="AK61" s="72">
        <v>26265.371128759914</v>
      </c>
      <c r="AL61" s="72">
        <v>385425.74</v>
      </c>
      <c r="AM61" s="72">
        <v>0</v>
      </c>
      <c r="AN61" s="72">
        <v>0</v>
      </c>
      <c r="AO61" s="72">
        <v>0</v>
      </c>
      <c r="AP61" s="70">
        <v>12.9</v>
      </c>
      <c r="AQ61" s="70">
        <v>17.899999999999999</v>
      </c>
      <c r="AR61" s="70">
        <v>2.9</v>
      </c>
      <c r="AS61" s="70">
        <v>-0.60729223489761353</v>
      </c>
      <c r="AT61" s="70">
        <v>35</v>
      </c>
      <c r="AU61" s="70">
        <v>14.3</v>
      </c>
      <c r="AV61" s="70">
        <v>28.4</v>
      </c>
      <c r="AW61" s="70">
        <v>2.2000000000000002</v>
      </c>
      <c r="AX61" s="70">
        <v>46.5</v>
      </c>
      <c r="AY61" s="70">
        <v>10</v>
      </c>
      <c r="AZ61" s="70">
        <v>72.900000000000006</v>
      </c>
      <c r="BA61" s="72"/>
      <c r="BB61" s="72">
        <v>4160231</v>
      </c>
      <c r="BC61" s="72">
        <v>3905846.4353700001</v>
      </c>
      <c r="BD61" s="72">
        <v>20651070</v>
      </c>
      <c r="BE61" s="70">
        <v>0</v>
      </c>
      <c r="BF61" s="70">
        <v>1.08</v>
      </c>
      <c r="BG61" s="70">
        <v>1.8837866666666667</v>
      </c>
    </row>
    <row r="62" spans="1:59" s="11" customFormat="1" x14ac:dyDescent="0.25">
      <c r="A62" s="15" t="s">
        <v>381</v>
      </c>
      <c r="B62" t="s">
        <v>12</v>
      </c>
      <c r="C62" s="118" t="s">
        <v>509</v>
      </c>
      <c r="D62" s="70">
        <v>1.3333333333333333</v>
      </c>
      <c r="E62" s="72">
        <v>108057</v>
      </c>
      <c r="F62" s="72">
        <v>0</v>
      </c>
      <c r="G62" s="72">
        <v>7542.5574013990008</v>
      </c>
      <c r="H62" s="70">
        <v>0.06</v>
      </c>
      <c r="I62" s="72">
        <v>709724.5625</v>
      </c>
      <c r="J62" s="70">
        <v>0.25</v>
      </c>
      <c r="K62" s="72">
        <v>3</v>
      </c>
      <c r="L62" s="72">
        <v>2</v>
      </c>
      <c r="M62" s="70">
        <v>0.813594933014545</v>
      </c>
      <c r="N62" s="70">
        <v>0.32200178431440202</v>
      </c>
      <c r="O62" s="70">
        <v>0.35299999999999998</v>
      </c>
      <c r="P62" s="70">
        <v>0.20614376664161682</v>
      </c>
      <c r="Q62" s="70">
        <v>145.87076862999999</v>
      </c>
      <c r="R62" s="72">
        <v>944869974</v>
      </c>
      <c r="S62" s="72">
        <v>917.78</v>
      </c>
      <c r="T62" s="72">
        <v>977.35</v>
      </c>
      <c r="U62" s="70">
        <v>12.23087554891876</v>
      </c>
      <c r="V62" s="174">
        <v>43</v>
      </c>
      <c r="W62" s="174">
        <v>0.13699999999999998</v>
      </c>
      <c r="X62" s="70">
        <v>0.2</v>
      </c>
      <c r="Y62" s="119">
        <v>102.4</v>
      </c>
      <c r="Z62" s="70">
        <v>84</v>
      </c>
      <c r="AA62" s="70">
        <v>155</v>
      </c>
      <c r="AB62" s="70">
        <v>1.1000000000000001</v>
      </c>
      <c r="AC62" s="70">
        <v>0</v>
      </c>
      <c r="AD62" s="70">
        <v>7</v>
      </c>
      <c r="AE62" s="70">
        <v>53.53</v>
      </c>
      <c r="AF62" s="70">
        <v>154</v>
      </c>
      <c r="AG62" s="70">
        <v>0.69499999999999995</v>
      </c>
      <c r="AH62" s="70">
        <v>0.34</v>
      </c>
      <c r="AI62" s="72">
        <v>10464</v>
      </c>
      <c r="AJ62" s="72">
        <v>189234.18249540048</v>
      </c>
      <c r="AK62" s="72">
        <v>7185.2654490057894</v>
      </c>
      <c r="AL62" s="72" t="s">
        <v>101</v>
      </c>
      <c r="AM62" s="72">
        <v>0</v>
      </c>
      <c r="AN62" s="72">
        <v>4092</v>
      </c>
      <c r="AO62" s="72">
        <v>0</v>
      </c>
      <c r="AP62" s="70">
        <v>8.1999999999999993</v>
      </c>
      <c r="AQ62" s="70">
        <v>9.8000000000000007</v>
      </c>
      <c r="AR62" s="70">
        <v>2.9</v>
      </c>
      <c r="AS62" s="70">
        <v>-0.60729223489761353</v>
      </c>
      <c r="AT62" s="70">
        <v>35</v>
      </c>
      <c r="AU62" s="70">
        <v>14.3</v>
      </c>
      <c r="AV62" s="70">
        <v>28.4</v>
      </c>
      <c r="AW62" s="70">
        <v>2.2000000000000002</v>
      </c>
      <c r="AX62" s="70">
        <v>46.5</v>
      </c>
      <c r="AY62" s="70">
        <v>33.9</v>
      </c>
      <c r="AZ62" s="70">
        <v>97.1</v>
      </c>
      <c r="BA62" s="72"/>
      <c r="BB62" s="72">
        <v>1203766</v>
      </c>
      <c r="BC62" s="72">
        <v>1226181.6340399999</v>
      </c>
      <c r="BD62" s="72">
        <v>20651070</v>
      </c>
      <c r="BE62" s="70">
        <v>0</v>
      </c>
      <c r="BF62" s="70">
        <v>1.08</v>
      </c>
      <c r="BG62" s="70">
        <v>1.8837866666666667</v>
      </c>
    </row>
    <row r="63" spans="1:59" s="11" customFormat="1" x14ac:dyDescent="0.25">
      <c r="A63" s="15" t="s">
        <v>378</v>
      </c>
      <c r="B63" t="s">
        <v>12</v>
      </c>
      <c r="C63" s="118" t="s">
        <v>506</v>
      </c>
      <c r="D63" s="70">
        <v>2.8333333333333335</v>
      </c>
      <c r="E63" s="72">
        <v>1172647</v>
      </c>
      <c r="F63" s="72">
        <v>417236</v>
      </c>
      <c r="G63" s="72">
        <v>43090.754976235003</v>
      </c>
      <c r="H63" s="70">
        <v>0.09</v>
      </c>
      <c r="I63" s="72">
        <v>709724.5625</v>
      </c>
      <c r="J63" s="70">
        <v>0.25</v>
      </c>
      <c r="K63" s="72">
        <v>3</v>
      </c>
      <c r="L63" s="72">
        <v>45</v>
      </c>
      <c r="M63" s="70">
        <v>0.813594933014545</v>
      </c>
      <c r="N63" s="70">
        <v>0.32200178431440202</v>
      </c>
      <c r="O63" s="70">
        <v>0.35299999999999998</v>
      </c>
      <c r="P63" s="70">
        <v>0.64611303806304932</v>
      </c>
      <c r="Q63" s="70">
        <v>145.87076862999999</v>
      </c>
      <c r="R63" s="72">
        <v>944869974</v>
      </c>
      <c r="S63" s="72">
        <v>917.78</v>
      </c>
      <c r="T63" s="72">
        <v>977.35</v>
      </c>
      <c r="U63" s="70">
        <v>12.23087554891876</v>
      </c>
      <c r="V63" s="174">
        <v>40.284663865546214</v>
      </c>
      <c r="W63" s="174">
        <v>0.29699999999999999</v>
      </c>
      <c r="X63" s="70">
        <v>0.2</v>
      </c>
      <c r="Y63" s="119">
        <v>97</v>
      </c>
      <c r="Z63" s="70">
        <v>91</v>
      </c>
      <c r="AA63" s="70">
        <v>155</v>
      </c>
      <c r="AB63" s="70">
        <v>0.3</v>
      </c>
      <c r="AC63" s="70">
        <v>0</v>
      </c>
      <c r="AD63" s="70">
        <v>11</v>
      </c>
      <c r="AE63" s="70">
        <v>53.53</v>
      </c>
      <c r="AF63" s="70">
        <v>154</v>
      </c>
      <c r="AG63" s="70">
        <v>0.69499999999999995</v>
      </c>
      <c r="AH63" s="70">
        <v>0.34</v>
      </c>
      <c r="AI63" s="72">
        <v>33042.840865154685</v>
      </c>
      <c r="AJ63" s="72">
        <v>626161.15375460789</v>
      </c>
      <c r="AK63" s="72">
        <v>25382.507988302783</v>
      </c>
      <c r="AL63" s="72">
        <v>199029.99000000002</v>
      </c>
      <c r="AM63" s="72">
        <v>0</v>
      </c>
      <c r="AN63" s="72">
        <v>21991</v>
      </c>
      <c r="AO63" s="72">
        <v>0</v>
      </c>
      <c r="AP63" s="70">
        <v>7.7</v>
      </c>
      <c r="AQ63" s="70">
        <v>13</v>
      </c>
      <c r="AR63" s="70">
        <v>2.9</v>
      </c>
      <c r="AS63" s="70">
        <v>-0.60729223489761353</v>
      </c>
      <c r="AT63" s="70">
        <v>35</v>
      </c>
      <c r="AU63" s="70">
        <v>14.3</v>
      </c>
      <c r="AV63" s="70">
        <v>28.4</v>
      </c>
      <c r="AW63" s="70">
        <v>2.2000000000000002</v>
      </c>
      <c r="AX63" s="70">
        <v>46.5</v>
      </c>
      <c r="AY63" s="70">
        <v>7.7</v>
      </c>
      <c r="AZ63" s="70">
        <v>56.3</v>
      </c>
      <c r="BA63" s="72"/>
      <c r="BB63" s="72">
        <v>3983172</v>
      </c>
      <c r="BC63" s="72">
        <v>3963362.8675699998</v>
      </c>
      <c r="BD63" s="72">
        <v>20651070</v>
      </c>
      <c r="BE63" s="70">
        <v>0</v>
      </c>
      <c r="BF63" s="70">
        <v>1.08</v>
      </c>
      <c r="BG63" s="70">
        <v>1.8837866666666667</v>
      </c>
    </row>
    <row r="64" spans="1:59" s="11" customFormat="1" x14ac:dyDescent="0.25">
      <c r="A64" s="15" t="s">
        <v>379</v>
      </c>
      <c r="B64" t="s">
        <v>12</v>
      </c>
      <c r="C64" s="118" t="s">
        <v>507</v>
      </c>
      <c r="D64" s="70">
        <v>2.5</v>
      </c>
      <c r="E64" s="72">
        <v>1183873</v>
      </c>
      <c r="F64" s="72">
        <v>1000645</v>
      </c>
      <c r="G64" s="72">
        <v>32904.129236146997</v>
      </c>
      <c r="H64" s="70">
        <v>0.16</v>
      </c>
      <c r="I64" s="72">
        <v>709724.5625</v>
      </c>
      <c r="J64" s="70">
        <v>0.25</v>
      </c>
      <c r="K64" s="72">
        <v>3</v>
      </c>
      <c r="L64" s="72">
        <v>17</v>
      </c>
      <c r="M64" s="70">
        <v>0.813594933014545</v>
      </c>
      <c r="N64" s="70">
        <v>0.32200178431440202</v>
      </c>
      <c r="O64" s="70">
        <v>0.35299999999999998</v>
      </c>
      <c r="P64" s="70">
        <v>0.60866439342498779</v>
      </c>
      <c r="Q64" s="70">
        <v>145.87076862999999</v>
      </c>
      <c r="R64" s="72">
        <v>944869974</v>
      </c>
      <c r="S64" s="72">
        <v>917.78</v>
      </c>
      <c r="T64" s="72">
        <v>977.35</v>
      </c>
      <c r="U64" s="70">
        <v>12.23087554891876</v>
      </c>
      <c r="V64" s="174">
        <v>65.704672897196261</v>
      </c>
      <c r="W64" s="174">
        <v>0.22800000000000001</v>
      </c>
      <c r="X64" s="70">
        <v>0.2</v>
      </c>
      <c r="Y64" s="119">
        <v>98.5</v>
      </c>
      <c r="Z64" s="70">
        <v>88</v>
      </c>
      <c r="AA64" s="70">
        <v>155</v>
      </c>
      <c r="AB64" s="70">
        <v>0.2</v>
      </c>
      <c r="AC64" s="70">
        <v>0</v>
      </c>
      <c r="AD64" s="70">
        <v>4</v>
      </c>
      <c r="AE64" s="70">
        <v>53.53</v>
      </c>
      <c r="AF64" s="70">
        <v>154</v>
      </c>
      <c r="AG64" s="70">
        <v>0.69499999999999995</v>
      </c>
      <c r="AH64" s="70">
        <v>0.34</v>
      </c>
      <c r="AI64" s="72">
        <v>27212.362735959039</v>
      </c>
      <c r="AJ64" s="72">
        <v>515674.33037873189</v>
      </c>
      <c r="AK64" s="72">
        <v>19580.27005758055</v>
      </c>
      <c r="AL64" s="72">
        <v>243351.74999999997</v>
      </c>
      <c r="AM64" s="72">
        <v>0</v>
      </c>
      <c r="AN64" s="72">
        <v>34509</v>
      </c>
      <c r="AO64" s="72">
        <v>0</v>
      </c>
      <c r="AP64" s="70">
        <v>9.3000000000000007</v>
      </c>
      <c r="AQ64" s="70">
        <v>13.4</v>
      </c>
      <c r="AR64" s="70">
        <v>2.9</v>
      </c>
      <c r="AS64" s="70">
        <v>-0.60729223489761353</v>
      </c>
      <c r="AT64" s="70">
        <v>35</v>
      </c>
      <c r="AU64" s="70">
        <v>14.3</v>
      </c>
      <c r="AV64" s="70">
        <v>28.4</v>
      </c>
      <c r="AW64" s="70">
        <v>2.2000000000000002</v>
      </c>
      <c r="AX64" s="70">
        <v>46.5</v>
      </c>
      <c r="AY64" s="70">
        <v>3.4</v>
      </c>
      <c r="AZ64" s="70">
        <v>73.099999999999994</v>
      </c>
      <c r="BA64" s="72"/>
      <c r="BB64" s="72">
        <v>3280333</v>
      </c>
      <c r="BC64" s="72">
        <v>3001356.57718</v>
      </c>
      <c r="BD64" s="72">
        <v>20651070</v>
      </c>
      <c r="BE64" s="70">
        <v>0</v>
      </c>
      <c r="BF64" s="70">
        <v>1.08</v>
      </c>
      <c r="BG64" s="70">
        <v>1.8837866666666667</v>
      </c>
    </row>
    <row r="65" spans="1:59" s="11" customFormat="1" x14ac:dyDescent="0.25">
      <c r="A65" s="15" t="s">
        <v>380</v>
      </c>
      <c r="B65" t="s">
        <v>12</v>
      </c>
      <c r="C65" s="118" t="s">
        <v>508</v>
      </c>
      <c r="D65" s="70">
        <v>2.6666666666666665</v>
      </c>
      <c r="E65" s="72">
        <v>1858301</v>
      </c>
      <c r="F65" s="72">
        <v>684206</v>
      </c>
      <c r="G65" s="72">
        <v>20662.4328395925</v>
      </c>
      <c r="H65" s="70">
        <v>0.13</v>
      </c>
      <c r="I65" s="72">
        <v>709724.5625</v>
      </c>
      <c r="J65" s="70">
        <v>0.25</v>
      </c>
      <c r="K65" s="72">
        <v>0</v>
      </c>
      <c r="L65" s="72">
        <v>0</v>
      </c>
      <c r="M65" s="70">
        <v>0.813594933014545</v>
      </c>
      <c r="N65" s="70">
        <v>0.32200178431440202</v>
      </c>
      <c r="O65" s="70">
        <v>0.35299999999999998</v>
      </c>
      <c r="P65" s="70">
        <v>0.64100384712219238</v>
      </c>
      <c r="Q65" s="70">
        <v>145.87076862999999</v>
      </c>
      <c r="R65" s="72">
        <v>944869974</v>
      </c>
      <c r="S65" s="72">
        <v>917.78</v>
      </c>
      <c r="T65" s="72">
        <v>977.35</v>
      </c>
      <c r="U65" s="70">
        <v>12.23087554891876</v>
      </c>
      <c r="V65" s="174">
        <v>68.121800529567508</v>
      </c>
      <c r="W65" s="174">
        <v>0.36499999999999999</v>
      </c>
      <c r="X65" s="70">
        <v>0.2</v>
      </c>
      <c r="Y65" s="119">
        <v>98</v>
      </c>
      <c r="Z65" s="70">
        <v>92</v>
      </c>
      <c r="AA65" s="70">
        <v>155</v>
      </c>
      <c r="AB65" s="70">
        <v>0.2</v>
      </c>
      <c r="AC65" s="70">
        <v>0</v>
      </c>
      <c r="AD65" s="70">
        <v>10</v>
      </c>
      <c r="AE65" s="70">
        <v>53.53</v>
      </c>
      <c r="AF65" s="70">
        <v>154</v>
      </c>
      <c r="AG65" s="70">
        <v>0.69499999999999995</v>
      </c>
      <c r="AH65" s="70">
        <v>0.34</v>
      </c>
      <c r="AI65" s="72">
        <v>35720.506107151639</v>
      </c>
      <c r="AJ65" s="72">
        <v>678510.51548923005</v>
      </c>
      <c r="AK65" s="72">
        <v>25702.184075595113</v>
      </c>
      <c r="AL65" s="72">
        <v>208431.18000000002</v>
      </c>
      <c r="AM65" s="72">
        <v>0</v>
      </c>
      <c r="AN65" s="72">
        <v>0</v>
      </c>
      <c r="AO65" s="72">
        <v>0</v>
      </c>
      <c r="AP65" s="70">
        <v>11.7</v>
      </c>
      <c r="AQ65" s="70">
        <v>23.5</v>
      </c>
      <c r="AR65" s="70">
        <v>2.9</v>
      </c>
      <c r="AS65" s="70">
        <v>-0.60729223489761353</v>
      </c>
      <c r="AT65" s="70">
        <v>35</v>
      </c>
      <c r="AU65" s="70">
        <v>14.3</v>
      </c>
      <c r="AV65" s="70">
        <v>28.4</v>
      </c>
      <c r="AW65" s="70">
        <v>2.2000000000000002</v>
      </c>
      <c r="AX65" s="70">
        <v>46.5</v>
      </c>
      <c r="AY65" s="70">
        <v>11.3</v>
      </c>
      <c r="AZ65" s="70">
        <v>67.400000000000006</v>
      </c>
      <c r="BA65" s="72"/>
      <c r="BB65" s="72">
        <v>4305953</v>
      </c>
      <c r="BC65" s="72">
        <v>4212621.0631999997</v>
      </c>
      <c r="BD65" s="72">
        <v>20651070</v>
      </c>
      <c r="BE65" s="70">
        <v>0</v>
      </c>
      <c r="BF65" s="70">
        <v>1.08</v>
      </c>
      <c r="BG65" s="70">
        <v>1.8837866666666667</v>
      </c>
    </row>
    <row r="66" spans="1:59" s="11" customFormat="1" x14ac:dyDescent="0.25">
      <c r="A66" s="15" t="s">
        <v>382</v>
      </c>
      <c r="B66" t="s">
        <v>14</v>
      </c>
      <c r="C66" s="118" t="s">
        <v>510</v>
      </c>
      <c r="D66" s="70" t="s">
        <v>101</v>
      </c>
      <c r="E66" s="72">
        <v>1834077</v>
      </c>
      <c r="F66" s="72">
        <v>533927</v>
      </c>
      <c r="G66" s="72">
        <v>5222.593555165</v>
      </c>
      <c r="H66" s="70">
        <v>0.06</v>
      </c>
      <c r="I66" s="72">
        <v>0</v>
      </c>
      <c r="J66" s="70">
        <v>0</v>
      </c>
      <c r="K66" s="72">
        <v>3</v>
      </c>
      <c r="L66" s="72">
        <v>29</v>
      </c>
      <c r="M66" s="70">
        <v>0.99288668310587402</v>
      </c>
      <c r="N66" s="70">
        <v>0.98317008331023004</v>
      </c>
      <c r="O66" s="70">
        <v>0.49230000000000002</v>
      </c>
      <c r="P66" s="70">
        <v>8.8360689580440521E-2</v>
      </c>
      <c r="Q66" s="70">
        <v>21059.700292804198</v>
      </c>
      <c r="R66" s="72">
        <v>1150537987</v>
      </c>
      <c r="S66" s="72">
        <v>2479.02</v>
      </c>
      <c r="T66" s="72">
        <v>2646.01</v>
      </c>
      <c r="U66" s="70">
        <v>0.51624043406642339</v>
      </c>
      <c r="V66" s="174">
        <v>131</v>
      </c>
      <c r="W66" s="174">
        <v>0.13</v>
      </c>
      <c r="X66" s="70">
        <v>4</v>
      </c>
      <c r="Y66" s="119">
        <v>79.699999999999989</v>
      </c>
      <c r="Z66" s="70">
        <v>54</v>
      </c>
      <c r="AA66" s="70">
        <v>330</v>
      </c>
      <c r="AB66" s="70">
        <v>3.3</v>
      </c>
      <c r="AC66" s="70">
        <v>19</v>
      </c>
      <c r="AD66" s="70">
        <v>186</v>
      </c>
      <c r="AE66" s="70">
        <v>216.87</v>
      </c>
      <c r="AF66" s="70">
        <v>151</v>
      </c>
      <c r="AG66" s="70">
        <v>0.437</v>
      </c>
      <c r="AH66" s="70">
        <v>0.39679999999999999</v>
      </c>
      <c r="AI66" s="72">
        <v>0</v>
      </c>
      <c r="AJ66" s="72">
        <v>0</v>
      </c>
      <c r="AK66" s="72">
        <v>0</v>
      </c>
      <c r="AL66" s="72" t="s">
        <v>101</v>
      </c>
      <c r="AM66" s="72">
        <v>0</v>
      </c>
      <c r="AN66" s="72">
        <v>0</v>
      </c>
      <c r="AO66" s="72">
        <v>0</v>
      </c>
      <c r="AP66" s="70">
        <v>5.9</v>
      </c>
      <c r="AQ66" s="70">
        <v>6.8</v>
      </c>
      <c r="AR66" s="70">
        <v>3.9</v>
      </c>
      <c r="AS66" s="70">
        <v>-0.95197808742523193</v>
      </c>
      <c r="AT66" s="70">
        <v>28</v>
      </c>
      <c r="AU66" s="70">
        <v>71.099999999999994</v>
      </c>
      <c r="AV66" s="70">
        <v>92.697054886211532</v>
      </c>
      <c r="AW66" s="70">
        <v>47.4</v>
      </c>
      <c r="AX66" s="70">
        <v>82.19</v>
      </c>
      <c r="AY66" s="70">
        <v>47.8</v>
      </c>
      <c r="AZ66" s="70">
        <v>66.5</v>
      </c>
      <c r="BA66" s="72"/>
      <c r="BB66" s="72">
        <v>3655351</v>
      </c>
      <c r="BC66" s="72">
        <v>3633366.77942</v>
      </c>
      <c r="BD66" s="72">
        <v>178425379</v>
      </c>
      <c r="BE66" s="70">
        <v>0</v>
      </c>
      <c r="BF66" s="70">
        <v>1.3830680000000002</v>
      </c>
      <c r="BG66" s="70">
        <v>2.0016586666666667</v>
      </c>
    </row>
    <row r="67" spans="1:59" s="11" customFormat="1" x14ac:dyDescent="0.25">
      <c r="A67" s="15" t="s">
        <v>383</v>
      </c>
      <c r="B67" t="s">
        <v>14</v>
      </c>
      <c r="C67" s="118" t="s">
        <v>511</v>
      </c>
      <c r="D67" s="70">
        <v>3</v>
      </c>
      <c r="E67" s="72">
        <v>1791125</v>
      </c>
      <c r="F67" s="72">
        <v>1192589</v>
      </c>
      <c r="G67" s="72">
        <v>38222.302507785003</v>
      </c>
      <c r="H67" s="70">
        <v>0.03</v>
      </c>
      <c r="I67" s="72">
        <v>0</v>
      </c>
      <c r="J67" s="70">
        <v>0</v>
      </c>
      <c r="K67" s="72">
        <v>3</v>
      </c>
      <c r="L67" s="72">
        <v>201</v>
      </c>
      <c r="M67" s="70">
        <v>0.99288668310587402</v>
      </c>
      <c r="N67" s="70">
        <v>0.98317008331023004</v>
      </c>
      <c r="O67" s="70">
        <v>0.36530000000000001</v>
      </c>
      <c r="P67" s="70">
        <v>0.29453089833259583</v>
      </c>
      <c r="Q67" s="70">
        <v>21059.700292804198</v>
      </c>
      <c r="R67" s="72">
        <v>1150537987</v>
      </c>
      <c r="S67" s="72">
        <v>2479.02</v>
      </c>
      <c r="T67" s="72">
        <v>2646.01</v>
      </c>
      <c r="U67" s="70">
        <v>0.51624043406642339</v>
      </c>
      <c r="V67" s="174">
        <v>100</v>
      </c>
      <c r="W67" s="174">
        <v>0.17100000000000001</v>
      </c>
      <c r="X67" s="70">
        <v>4</v>
      </c>
      <c r="Y67" s="119">
        <v>59.75</v>
      </c>
      <c r="Z67" s="70">
        <v>54</v>
      </c>
      <c r="AA67" s="70">
        <v>330</v>
      </c>
      <c r="AB67" s="70">
        <v>1.9</v>
      </c>
      <c r="AC67" s="70">
        <v>0</v>
      </c>
      <c r="AD67" s="70">
        <v>352</v>
      </c>
      <c r="AE67" s="70">
        <v>216.87</v>
      </c>
      <c r="AF67" s="70">
        <v>151</v>
      </c>
      <c r="AG67" s="70">
        <v>0.64700000000000002</v>
      </c>
      <c r="AH67" s="70">
        <v>0.43390000000000001</v>
      </c>
      <c r="AI67" s="72">
        <v>0</v>
      </c>
      <c r="AJ67" s="72">
        <v>4457.8477428424203</v>
      </c>
      <c r="AK67" s="72">
        <v>159.02081393443251</v>
      </c>
      <c r="AL67" s="72">
        <v>670652.18000000005</v>
      </c>
      <c r="AM67" s="72">
        <v>146605</v>
      </c>
      <c r="AN67" s="72">
        <v>0</v>
      </c>
      <c r="AO67" s="72">
        <v>0</v>
      </c>
      <c r="AP67" s="70">
        <v>5.6</v>
      </c>
      <c r="AQ67" s="70">
        <v>20.7</v>
      </c>
      <c r="AR67" s="70">
        <v>3.9</v>
      </c>
      <c r="AS67" s="70">
        <v>-0.95197808742523193</v>
      </c>
      <c r="AT67" s="70">
        <v>28</v>
      </c>
      <c r="AU67" s="70">
        <v>25.9</v>
      </c>
      <c r="AV67" s="70">
        <v>60.595446880269826</v>
      </c>
      <c r="AW67" s="70">
        <v>47.4</v>
      </c>
      <c r="AX67" s="70">
        <v>82.19</v>
      </c>
      <c r="AY67" s="70">
        <v>46.4</v>
      </c>
      <c r="AZ67" s="70">
        <v>62.5</v>
      </c>
      <c r="BA67" s="72"/>
      <c r="BB67" s="72">
        <v>3958471</v>
      </c>
      <c r="BC67" s="72">
        <v>4470982.9818399996</v>
      </c>
      <c r="BD67" s="72">
        <v>178425379</v>
      </c>
      <c r="BE67" s="70">
        <v>0</v>
      </c>
      <c r="BF67" s="70">
        <v>1.3830680000000002</v>
      </c>
      <c r="BG67" s="70">
        <v>2.0016586666666667</v>
      </c>
    </row>
    <row r="68" spans="1:59" s="11" customFormat="1" x14ac:dyDescent="0.25">
      <c r="A68" s="15" t="s">
        <v>384</v>
      </c>
      <c r="B68" t="s">
        <v>14</v>
      </c>
      <c r="C68" s="118" t="s">
        <v>512</v>
      </c>
      <c r="D68" s="70" t="s">
        <v>101</v>
      </c>
      <c r="E68" s="72">
        <v>3419263</v>
      </c>
      <c r="F68" s="72">
        <v>536144</v>
      </c>
      <c r="G68" s="72">
        <v>16980.525406252</v>
      </c>
      <c r="H68" s="70">
        <v>0.06</v>
      </c>
      <c r="I68" s="72">
        <v>0</v>
      </c>
      <c r="J68" s="70">
        <v>0</v>
      </c>
      <c r="K68" s="72">
        <v>0</v>
      </c>
      <c r="L68" s="72">
        <v>61</v>
      </c>
      <c r="M68" s="70">
        <v>0.99288668310587402</v>
      </c>
      <c r="N68" s="70">
        <v>0.98317008331023004</v>
      </c>
      <c r="O68" s="70">
        <v>0.56979999999999997</v>
      </c>
      <c r="P68" s="70">
        <v>9.9077135324478149E-2</v>
      </c>
      <c r="Q68" s="70">
        <v>21059.700292804198</v>
      </c>
      <c r="R68" s="72">
        <v>1150537987</v>
      </c>
      <c r="S68" s="72">
        <v>2479.02</v>
      </c>
      <c r="T68" s="72">
        <v>2646.01</v>
      </c>
      <c r="U68" s="70">
        <v>0.51624043406642339</v>
      </c>
      <c r="V68" s="174">
        <v>91</v>
      </c>
      <c r="W68" s="174">
        <v>0.214</v>
      </c>
      <c r="X68" s="70">
        <v>4</v>
      </c>
      <c r="Y68" s="119">
        <v>74</v>
      </c>
      <c r="Z68" s="70">
        <v>54</v>
      </c>
      <c r="AA68" s="70">
        <v>330</v>
      </c>
      <c r="AB68" s="70">
        <v>6.5</v>
      </c>
      <c r="AC68" s="70">
        <v>0</v>
      </c>
      <c r="AD68" s="70">
        <v>122</v>
      </c>
      <c r="AE68" s="70">
        <v>216.87</v>
      </c>
      <c r="AF68" s="70">
        <v>151</v>
      </c>
      <c r="AG68" s="70">
        <v>0.58599999999999997</v>
      </c>
      <c r="AH68" s="70">
        <v>0.43809999999999999</v>
      </c>
      <c r="AI68" s="72">
        <v>0</v>
      </c>
      <c r="AJ68" s="72">
        <v>0</v>
      </c>
      <c r="AK68" s="72">
        <v>96.375018374971418</v>
      </c>
      <c r="AL68" s="72" t="s">
        <v>101</v>
      </c>
      <c r="AM68" s="72">
        <v>0</v>
      </c>
      <c r="AN68" s="72">
        <v>0</v>
      </c>
      <c r="AO68" s="72">
        <v>0</v>
      </c>
      <c r="AP68" s="70">
        <v>5.3</v>
      </c>
      <c r="AQ68" s="70">
        <v>7.7</v>
      </c>
      <c r="AR68" s="70">
        <v>3.9</v>
      </c>
      <c r="AS68" s="70">
        <v>-0.95197808742523193</v>
      </c>
      <c r="AT68" s="70">
        <v>28</v>
      </c>
      <c r="AU68" s="70">
        <v>82.3</v>
      </c>
      <c r="AV68" s="70">
        <v>86.417718631178701</v>
      </c>
      <c r="AW68" s="70">
        <v>47.4</v>
      </c>
      <c r="AX68" s="70">
        <v>82.19</v>
      </c>
      <c r="AY68" s="70">
        <v>40.700000000000003</v>
      </c>
      <c r="AZ68" s="70">
        <v>70.099999999999994</v>
      </c>
      <c r="BA68" s="72"/>
      <c r="BB68" s="72">
        <v>4827937</v>
      </c>
      <c r="BC68" s="72">
        <v>4995160.1927800002</v>
      </c>
      <c r="BD68" s="72">
        <v>178425379</v>
      </c>
      <c r="BE68" s="70">
        <v>0</v>
      </c>
      <c r="BF68" s="70">
        <v>1.3830680000000002</v>
      </c>
      <c r="BG68" s="70">
        <v>2.0016586666666667</v>
      </c>
    </row>
    <row r="69" spans="1:59" s="11" customFormat="1" x14ac:dyDescent="0.25">
      <c r="A69" s="15" t="s">
        <v>385</v>
      </c>
      <c r="B69" t="s">
        <v>14</v>
      </c>
      <c r="C69" s="118" t="s">
        <v>513</v>
      </c>
      <c r="D69" s="70" t="s">
        <v>101</v>
      </c>
      <c r="E69" s="72">
        <v>3148761</v>
      </c>
      <c r="F69" s="72">
        <v>415015</v>
      </c>
      <c r="G69" s="72">
        <v>15117.751360815</v>
      </c>
      <c r="H69" s="70">
        <v>0.09</v>
      </c>
      <c r="I69" s="72">
        <v>0</v>
      </c>
      <c r="J69" s="70">
        <v>0</v>
      </c>
      <c r="K69" s="72">
        <v>3</v>
      </c>
      <c r="L69" s="72">
        <v>23</v>
      </c>
      <c r="M69" s="70">
        <v>0.99288668310587402</v>
      </c>
      <c r="N69" s="70">
        <v>0.98317008331023004</v>
      </c>
      <c r="O69" s="70">
        <v>0.42809999999999998</v>
      </c>
      <c r="P69" s="70">
        <v>4.9662463366985321E-2</v>
      </c>
      <c r="Q69" s="70">
        <v>21059.700292804198</v>
      </c>
      <c r="R69" s="72">
        <v>1150537987</v>
      </c>
      <c r="S69" s="72">
        <v>2479.02</v>
      </c>
      <c r="T69" s="72">
        <v>2646.01</v>
      </c>
      <c r="U69" s="70">
        <v>0.51624043406642339</v>
      </c>
      <c r="V69" s="174">
        <v>131</v>
      </c>
      <c r="W69" s="174">
        <v>7.0999999999999994E-2</v>
      </c>
      <c r="X69" s="70">
        <v>4</v>
      </c>
      <c r="Y69" s="119">
        <v>81.75</v>
      </c>
      <c r="Z69" s="70">
        <v>54</v>
      </c>
      <c r="AA69" s="70">
        <v>330</v>
      </c>
      <c r="AB69" s="70">
        <v>1.2</v>
      </c>
      <c r="AC69" s="70">
        <v>0</v>
      </c>
      <c r="AD69" s="70">
        <v>236</v>
      </c>
      <c r="AE69" s="70">
        <v>216.87</v>
      </c>
      <c r="AF69" s="70">
        <v>151</v>
      </c>
      <c r="AG69" s="70">
        <v>0.40899999999999997</v>
      </c>
      <c r="AH69" s="70">
        <v>0.38030000000000003</v>
      </c>
      <c r="AI69" s="72">
        <v>0</v>
      </c>
      <c r="AJ69" s="72">
        <v>6496.2950855749787</v>
      </c>
      <c r="AK69" s="72">
        <v>0</v>
      </c>
      <c r="AL69" s="72" t="s">
        <v>101</v>
      </c>
      <c r="AM69" s="72">
        <v>0</v>
      </c>
      <c r="AN69" s="72">
        <v>0</v>
      </c>
      <c r="AO69" s="72">
        <v>0</v>
      </c>
      <c r="AP69" s="70">
        <v>3.8</v>
      </c>
      <c r="AQ69" s="70">
        <v>6.8</v>
      </c>
      <c r="AR69" s="70">
        <v>3.9</v>
      </c>
      <c r="AS69" s="70">
        <v>-0.95197808742523193</v>
      </c>
      <c r="AT69" s="70">
        <v>28</v>
      </c>
      <c r="AU69" s="70">
        <v>71.099999999999994</v>
      </c>
      <c r="AV69" s="70">
        <v>91.68090787716956</v>
      </c>
      <c r="AW69" s="70">
        <v>47.4</v>
      </c>
      <c r="AX69" s="70">
        <v>82.19</v>
      </c>
      <c r="AY69" s="70">
        <v>56.4</v>
      </c>
      <c r="AZ69" s="70">
        <v>74.7</v>
      </c>
      <c r="BA69" s="72"/>
      <c r="BB69" s="72">
        <v>5390499</v>
      </c>
      <c r="BC69" s="72">
        <v>5293813.5103599997</v>
      </c>
      <c r="BD69" s="72">
        <v>178425379</v>
      </c>
      <c r="BE69" s="70">
        <v>0</v>
      </c>
      <c r="BF69" s="70">
        <v>1.3830680000000002</v>
      </c>
      <c r="BG69" s="70">
        <v>2.0016586666666667</v>
      </c>
    </row>
    <row r="70" spans="1:59" s="11" customFormat="1" x14ac:dyDescent="0.25">
      <c r="A70" s="15" t="s">
        <v>386</v>
      </c>
      <c r="B70" t="s">
        <v>14</v>
      </c>
      <c r="C70" s="118" t="s">
        <v>514</v>
      </c>
      <c r="D70" s="70">
        <v>1.5</v>
      </c>
      <c r="E70" s="72">
        <v>3635566</v>
      </c>
      <c r="F70" s="72">
        <v>628031</v>
      </c>
      <c r="G70" s="72">
        <v>45102.277701345003</v>
      </c>
      <c r="H70" s="70">
        <v>0</v>
      </c>
      <c r="I70" s="72">
        <v>0</v>
      </c>
      <c r="J70" s="70">
        <v>0</v>
      </c>
      <c r="K70" s="72">
        <v>3</v>
      </c>
      <c r="L70" s="72">
        <v>0</v>
      </c>
      <c r="M70" s="70">
        <v>0.99288668310587402</v>
      </c>
      <c r="N70" s="70">
        <v>0.98317008331023004</v>
      </c>
      <c r="O70" s="70">
        <v>0.2636</v>
      </c>
      <c r="P70" s="70">
        <v>0.58305859565734863</v>
      </c>
      <c r="Q70" s="70">
        <v>21059.700292804198</v>
      </c>
      <c r="R70" s="72">
        <v>1150537987</v>
      </c>
      <c r="S70" s="72">
        <v>2479.02</v>
      </c>
      <c r="T70" s="72">
        <v>2646.01</v>
      </c>
      <c r="U70" s="70">
        <v>0.51624043406642339</v>
      </c>
      <c r="V70" s="174">
        <v>160</v>
      </c>
      <c r="W70" s="174">
        <v>0.28999999999999998</v>
      </c>
      <c r="X70" s="70">
        <v>4</v>
      </c>
      <c r="Y70" s="119">
        <v>23.45</v>
      </c>
      <c r="Z70" s="70">
        <v>54</v>
      </c>
      <c r="AA70" s="70">
        <v>330</v>
      </c>
      <c r="AB70" s="70">
        <v>0.6</v>
      </c>
      <c r="AC70" s="70">
        <v>1</v>
      </c>
      <c r="AD70" s="70">
        <v>488</v>
      </c>
      <c r="AE70" s="70">
        <v>216.87</v>
      </c>
      <c r="AF70" s="70">
        <v>151</v>
      </c>
      <c r="AG70" s="70">
        <v>0.78500000000000003</v>
      </c>
      <c r="AH70" s="70">
        <v>0.33479999999999999</v>
      </c>
      <c r="AI70" s="72">
        <v>35996</v>
      </c>
      <c r="AJ70" s="72">
        <v>6537.4351546662319</v>
      </c>
      <c r="AK70" s="72">
        <v>115.8810735917905</v>
      </c>
      <c r="AL70" s="72">
        <v>149365.74</v>
      </c>
      <c r="AM70" s="72">
        <v>56607</v>
      </c>
      <c r="AN70" s="72">
        <v>0</v>
      </c>
      <c r="AO70" s="72">
        <v>0</v>
      </c>
      <c r="AP70" s="70">
        <v>8.5</v>
      </c>
      <c r="AQ70" s="70">
        <v>20.7</v>
      </c>
      <c r="AR70" s="70">
        <v>3.9</v>
      </c>
      <c r="AS70" s="70">
        <v>-0.95197808742523193</v>
      </c>
      <c r="AT70" s="70">
        <v>28</v>
      </c>
      <c r="AU70" s="70">
        <v>25.9</v>
      </c>
      <c r="AV70" s="70">
        <v>29.250508069336526</v>
      </c>
      <c r="AW70" s="70">
        <v>47.4</v>
      </c>
      <c r="AX70" s="70">
        <v>82.19</v>
      </c>
      <c r="AY70" s="70">
        <v>18.3</v>
      </c>
      <c r="AZ70" s="70">
        <v>39.9</v>
      </c>
      <c r="BA70" s="72"/>
      <c r="BB70" s="72">
        <v>5805099</v>
      </c>
      <c r="BC70" s="72">
        <v>6102666.6350600002</v>
      </c>
      <c r="BD70" s="72">
        <v>178425379</v>
      </c>
      <c r="BE70" s="70">
        <v>0</v>
      </c>
      <c r="BF70" s="70">
        <v>1.3830680000000002</v>
      </c>
      <c r="BG70" s="70">
        <v>2.0016586666666667</v>
      </c>
    </row>
    <row r="71" spans="1:59" s="11" customFormat="1" x14ac:dyDescent="0.25">
      <c r="A71" s="15" t="s">
        <v>389</v>
      </c>
      <c r="B71" t="s">
        <v>14</v>
      </c>
      <c r="C71" s="118" t="s">
        <v>517</v>
      </c>
      <c r="D71" s="70" t="s">
        <v>101</v>
      </c>
      <c r="E71" s="72">
        <v>6171</v>
      </c>
      <c r="F71" s="72">
        <v>1806284</v>
      </c>
      <c r="G71" s="72">
        <v>11762.813695154498</v>
      </c>
      <c r="H71" s="70">
        <v>0.22</v>
      </c>
      <c r="I71" s="72">
        <v>0</v>
      </c>
      <c r="J71" s="70">
        <v>0</v>
      </c>
      <c r="K71" s="72">
        <v>4</v>
      </c>
      <c r="L71" s="72">
        <v>38</v>
      </c>
      <c r="M71" s="70">
        <v>0.99288668310587402</v>
      </c>
      <c r="N71" s="70">
        <v>0.98317008331023004</v>
      </c>
      <c r="O71" s="70">
        <v>0.61209999999999998</v>
      </c>
      <c r="P71" s="70">
        <v>0.12027488648891449</v>
      </c>
      <c r="Q71" s="70">
        <v>21059.700292804198</v>
      </c>
      <c r="R71" s="72">
        <v>1150537987</v>
      </c>
      <c r="S71" s="72">
        <v>2479.02</v>
      </c>
      <c r="T71" s="72">
        <v>2646.01</v>
      </c>
      <c r="U71" s="70">
        <v>0.51624043406642339</v>
      </c>
      <c r="V71" s="174">
        <v>91</v>
      </c>
      <c r="W71" s="174">
        <v>8.8000000000000009E-2</v>
      </c>
      <c r="X71" s="70">
        <v>4</v>
      </c>
      <c r="Y71" s="119">
        <v>59.2</v>
      </c>
      <c r="Z71" s="70">
        <v>54</v>
      </c>
      <c r="AA71" s="70">
        <v>330</v>
      </c>
      <c r="AB71" s="70">
        <v>2.7</v>
      </c>
      <c r="AC71" s="70">
        <v>0</v>
      </c>
      <c r="AD71" s="70">
        <v>30</v>
      </c>
      <c r="AE71" s="70">
        <v>216.87</v>
      </c>
      <c r="AF71" s="70">
        <v>151</v>
      </c>
      <c r="AG71" s="70">
        <v>0.57399999999999995</v>
      </c>
      <c r="AH71" s="70">
        <v>0.33700000000000002</v>
      </c>
      <c r="AI71" s="72">
        <v>0</v>
      </c>
      <c r="AJ71" s="72">
        <v>0</v>
      </c>
      <c r="AK71" s="72">
        <v>0</v>
      </c>
      <c r="AL71" s="72" t="s">
        <v>101</v>
      </c>
      <c r="AM71" s="72">
        <v>0</v>
      </c>
      <c r="AN71" s="72">
        <v>0</v>
      </c>
      <c r="AO71" s="72">
        <v>0</v>
      </c>
      <c r="AP71" s="70">
        <v>3.6</v>
      </c>
      <c r="AQ71" s="70">
        <v>7.7</v>
      </c>
      <c r="AR71" s="70">
        <v>3.9</v>
      </c>
      <c r="AS71" s="70">
        <v>-0.95197808742523193</v>
      </c>
      <c r="AT71" s="70">
        <v>28</v>
      </c>
      <c r="AU71" s="70">
        <v>82.3</v>
      </c>
      <c r="AV71" s="70">
        <v>82.917422867513608</v>
      </c>
      <c r="AW71" s="70">
        <v>47.4</v>
      </c>
      <c r="AX71" s="70">
        <v>82.19</v>
      </c>
      <c r="AY71" s="70">
        <v>16.2</v>
      </c>
      <c r="AZ71" s="70">
        <v>44.9</v>
      </c>
      <c r="BA71" s="72"/>
      <c r="BB71" s="72">
        <v>2085717</v>
      </c>
      <c r="BC71" s="72">
        <v>2001397.68291</v>
      </c>
      <c r="BD71" s="72">
        <v>178425379</v>
      </c>
      <c r="BE71" s="70">
        <v>0</v>
      </c>
      <c r="BF71" s="70">
        <v>1.3830680000000002</v>
      </c>
      <c r="BG71" s="70">
        <v>2.0016586666666667</v>
      </c>
    </row>
    <row r="72" spans="1:59" s="11" customFormat="1" x14ac:dyDescent="0.25">
      <c r="A72" s="15" t="s">
        <v>387</v>
      </c>
      <c r="B72" t="s">
        <v>14</v>
      </c>
      <c r="C72" s="118" t="s">
        <v>515</v>
      </c>
      <c r="D72" s="70">
        <v>1</v>
      </c>
      <c r="E72" s="72">
        <v>1775778</v>
      </c>
      <c r="F72" s="72">
        <v>615524</v>
      </c>
      <c r="G72" s="72">
        <v>30054.819946456504</v>
      </c>
      <c r="H72" s="70">
        <v>0.13</v>
      </c>
      <c r="I72" s="72">
        <v>0</v>
      </c>
      <c r="J72" s="70">
        <v>0</v>
      </c>
      <c r="K72" s="72">
        <v>5</v>
      </c>
      <c r="L72" s="72">
        <v>598</v>
      </c>
      <c r="M72" s="70">
        <v>0.99288668310587402</v>
      </c>
      <c r="N72" s="70">
        <v>0.98317008331023004</v>
      </c>
      <c r="O72" s="70">
        <v>0.40379999999999999</v>
      </c>
      <c r="P72" s="70">
        <v>0.27988466620445251</v>
      </c>
      <c r="Q72" s="70">
        <v>21059.700292804198</v>
      </c>
      <c r="R72" s="72">
        <v>1150537987</v>
      </c>
      <c r="S72" s="72">
        <v>2479.02</v>
      </c>
      <c r="T72" s="72">
        <v>2646.01</v>
      </c>
      <c r="U72" s="70">
        <v>0.51624043406642339</v>
      </c>
      <c r="V72" s="174">
        <v>100</v>
      </c>
      <c r="W72" s="174">
        <v>7.6999999999999999E-2</v>
      </c>
      <c r="X72" s="70">
        <v>4</v>
      </c>
      <c r="Y72" s="119">
        <v>64.849999999999994</v>
      </c>
      <c r="Z72" s="70">
        <v>54</v>
      </c>
      <c r="AA72" s="70">
        <v>330</v>
      </c>
      <c r="AB72" s="70">
        <v>5.6</v>
      </c>
      <c r="AC72" s="70">
        <v>0</v>
      </c>
      <c r="AD72" s="70">
        <v>82</v>
      </c>
      <c r="AE72" s="70">
        <v>216.87</v>
      </c>
      <c r="AF72" s="70">
        <v>151</v>
      </c>
      <c r="AG72" s="70">
        <v>0.56599999999999995</v>
      </c>
      <c r="AH72" s="70">
        <v>0.40689999999999998</v>
      </c>
      <c r="AI72" s="72">
        <v>0</v>
      </c>
      <c r="AJ72" s="72">
        <v>5983.2007416960696</v>
      </c>
      <c r="AK72" s="72">
        <v>319.05684172148949</v>
      </c>
      <c r="AL72" s="72">
        <v>175324.77</v>
      </c>
      <c r="AM72" s="72">
        <v>0</v>
      </c>
      <c r="AN72" s="72">
        <v>0</v>
      </c>
      <c r="AO72" s="72">
        <v>0</v>
      </c>
      <c r="AP72" s="70">
        <v>1.4</v>
      </c>
      <c r="AQ72" s="70">
        <v>8.5</v>
      </c>
      <c r="AR72" s="70">
        <v>3.9</v>
      </c>
      <c r="AS72" s="70">
        <v>-0.95197808742523193</v>
      </c>
      <c r="AT72" s="70">
        <v>28</v>
      </c>
      <c r="AU72" s="70">
        <v>44.8</v>
      </c>
      <c r="AV72" s="70">
        <v>66.009482758620692</v>
      </c>
      <c r="AW72" s="70">
        <v>47.4</v>
      </c>
      <c r="AX72" s="70">
        <v>82.19</v>
      </c>
      <c r="AY72" s="70">
        <v>15.2</v>
      </c>
      <c r="AZ72" s="70">
        <v>38.4</v>
      </c>
      <c r="BA72" s="72"/>
      <c r="BB72" s="72">
        <v>5312951</v>
      </c>
      <c r="BC72" s="72">
        <v>5306692.33146</v>
      </c>
      <c r="BD72" s="72">
        <v>178425379</v>
      </c>
      <c r="BE72" s="70">
        <v>0</v>
      </c>
      <c r="BF72" s="70">
        <v>1.3830680000000002</v>
      </c>
      <c r="BG72" s="70">
        <v>2.0016586666666667</v>
      </c>
    </row>
    <row r="73" spans="1:59" s="11" customFormat="1" x14ac:dyDescent="0.25">
      <c r="A73" s="15" t="s">
        <v>388</v>
      </c>
      <c r="B73" t="s">
        <v>14</v>
      </c>
      <c r="C73" s="118" t="s">
        <v>516</v>
      </c>
      <c r="D73" s="70">
        <v>4</v>
      </c>
      <c r="E73" s="72">
        <v>2348304</v>
      </c>
      <c r="F73" s="72">
        <v>297266</v>
      </c>
      <c r="G73" s="72">
        <v>64743.657298005004</v>
      </c>
      <c r="H73" s="70">
        <v>0.13</v>
      </c>
      <c r="I73" s="72">
        <v>0</v>
      </c>
      <c r="J73" s="70">
        <v>0</v>
      </c>
      <c r="K73" s="72">
        <v>5</v>
      </c>
      <c r="L73" s="72">
        <v>2706</v>
      </c>
      <c r="M73" s="70">
        <v>0.99288668310587402</v>
      </c>
      <c r="N73" s="70">
        <v>0.98317008331023004</v>
      </c>
      <c r="O73" s="70">
        <v>0.2135</v>
      </c>
      <c r="P73" s="70">
        <v>0.40077227354049683</v>
      </c>
      <c r="Q73" s="70">
        <v>21059.700292804198</v>
      </c>
      <c r="R73" s="72">
        <v>1150537987</v>
      </c>
      <c r="S73" s="72">
        <v>2479.02</v>
      </c>
      <c r="T73" s="72">
        <v>2646.01</v>
      </c>
      <c r="U73" s="70">
        <v>0.51624043406642339</v>
      </c>
      <c r="V73" s="174">
        <v>114.99999999999999</v>
      </c>
      <c r="W73" s="174">
        <v>0.33100000000000002</v>
      </c>
      <c r="X73" s="70">
        <v>4</v>
      </c>
      <c r="Y73" s="119">
        <v>35.4</v>
      </c>
      <c r="Z73" s="70">
        <v>54</v>
      </c>
      <c r="AA73" s="70">
        <v>330</v>
      </c>
      <c r="AB73" s="70">
        <v>2.4</v>
      </c>
      <c r="AC73" s="70">
        <v>71</v>
      </c>
      <c r="AD73" s="70">
        <v>664</v>
      </c>
      <c r="AE73" s="70">
        <v>216.87</v>
      </c>
      <c r="AF73" s="70">
        <v>151</v>
      </c>
      <c r="AG73" s="70">
        <v>0.63200000000000001</v>
      </c>
      <c r="AH73" s="70">
        <v>0.3841</v>
      </c>
      <c r="AI73" s="72">
        <v>0</v>
      </c>
      <c r="AJ73" s="72">
        <v>0</v>
      </c>
      <c r="AK73" s="72">
        <v>105.28732865962957</v>
      </c>
      <c r="AL73" s="72">
        <v>3689635.9474474238</v>
      </c>
      <c r="AM73" s="72">
        <v>1428947</v>
      </c>
      <c r="AN73" s="72">
        <v>0</v>
      </c>
      <c r="AO73" s="72">
        <v>78575</v>
      </c>
      <c r="AP73" s="70">
        <v>11.3</v>
      </c>
      <c r="AQ73" s="70">
        <v>20.7</v>
      </c>
      <c r="AR73" s="70">
        <v>3.9</v>
      </c>
      <c r="AS73" s="70">
        <v>-0.95197808742523193</v>
      </c>
      <c r="AT73" s="70">
        <v>28</v>
      </c>
      <c r="AU73" s="70">
        <v>25.9</v>
      </c>
      <c r="AV73" s="70">
        <v>28.513218390804596</v>
      </c>
      <c r="AW73" s="70">
        <v>47.4</v>
      </c>
      <c r="AX73" s="70">
        <v>82.19</v>
      </c>
      <c r="AY73" s="70">
        <v>50.8</v>
      </c>
      <c r="AZ73" s="70">
        <v>60.7</v>
      </c>
      <c r="BA73" s="72"/>
      <c r="BB73" s="72">
        <v>5274402</v>
      </c>
      <c r="BC73" s="72">
        <v>5497081.69912</v>
      </c>
      <c r="BD73" s="72">
        <v>178425379</v>
      </c>
      <c r="BE73" s="70">
        <v>0</v>
      </c>
      <c r="BF73" s="70">
        <v>1.3830680000000002</v>
      </c>
      <c r="BG73" s="70">
        <v>2.0016586666666667</v>
      </c>
    </row>
    <row r="74" spans="1:59" s="11" customFormat="1" x14ac:dyDescent="0.25">
      <c r="A74" s="15" t="s">
        <v>390</v>
      </c>
      <c r="B74" t="s">
        <v>14</v>
      </c>
      <c r="C74" s="118" t="s">
        <v>518</v>
      </c>
      <c r="D74" s="70" t="s">
        <v>101</v>
      </c>
      <c r="E74" s="72">
        <v>1378357</v>
      </c>
      <c r="F74" s="72">
        <v>1013726</v>
      </c>
      <c r="G74" s="72">
        <v>32099.684690311497</v>
      </c>
      <c r="H74" s="70">
        <v>0.09</v>
      </c>
      <c r="I74" s="72">
        <v>0</v>
      </c>
      <c r="J74" s="70">
        <v>0</v>
      </c>
      <c r="K74" s="72">
        <v>3</v>
      </c>
      <c r="L74" s="72">
        <v>65</v>
      </c>
      <c r="M74" s="70">
        <v>0.99288668310587402</v>
      </c>
      <c r="N74" s="70">
        <v>0.98317008331023004</v>
      </c>
      <c r="O74" s="70">
        <v>0.47260000000000002</v>
      </c>
      <c r="P74" s="70">
        <v>0.14640675485134125</v>
      </c>
      <c r="Q74" s="70">
        <v>21059.700292804198</v>
      </c>
      <c r="R74" s="72">
        <v>1150537987</v>
      </c>
      <c r="S74" s="72">
        <v>2479.02</v>
      </c>
      <c r="T74" s="72">
        <v>2646.01</v>
      </c>
      <c r="U74" s="70">
        <v>0.51624043406642339</v>
      </c>
      <c r="V74" s="174">
        <v>91</v>
      </c>
      <c r="W74" s="174">
        <v>0.127</v>
      </c>
      <c r="X74" s="70">
        <v>4</v>
      </c>
      <c r="Y74" s="119">
        <v>82.75</v>
      </c>
      <c r="Z74" s="70">
        <v>54</v>
      </c>
      <c r="AA74" s="70">
        <v>330</v>
      </c>
      <c r="AB74" s="70">
        <v>4.4000000000000004</v>
      </c>
      <c r="AC74" s="70">
        <v>4</v>
      </c>
      <c r="AD74" s="70">
        <v>121</v>
      </c>
      <c r="AE74" s="70">
        <v>216.87</v>
      </c>
      <c r="AF74" s="70">
        <v>151</v>
      </c>
      <c r="AG74" s="70">
        <v>0.56200000000000006</v>
      </c>
      <c r="AH74" s="70">
        <v>0.43690000000000001</v>
      </c>
      <c r="AI74" s="72">
        <v>0</v>
      </c>
      <c r="AJ74" s="72">
        <v>0</v>
      </c>
      <c r="AK74" s="72">
        <v>217.10149148475278</v>
      </c>
      <c r="AL74" s="72" t="s">
        <v>101</v>
      </c>
      <c r="AM74" s="72">
        <v>0</v>
      </c>
      <c r="AN74" s="72">
        <v>0</v>
      </c>
      <c r="AO74" s="72">
        <v>0</v>
      </c>
      <c r="AP74" s="70">
        <v>7</v>
      </c>
      <c r="AQ74" s="70">
        <v>7.7</v>
      </c>
      <c r="AR74" s="70">
        <v>3.9</v>
      </c>
      <c r="AS74" s="70">
        <v>-0.95197808742523193</v>
      </c>
      <c r="AT74" s="70">
        <v>28</v>
      </c>
      <c r="AU74" s="70">
        <v>82.3</v>
      </c>
      <c r="AV74" s="70">
        <v>78.553208292201376</v>
      </c>
      <c r="AW74" s="70">
        <v>47.4</v>
      </c>
      <c r="AX74" s="70">
        <v>82.19</v>
      </c>
      <c r="AY74" s="70">
        <v>12.1</v>
      </c>
      <c r="AZ74" s="70">
        <v>67</v>
      </c>
      <c r="BA74" s="72"/>
      <c r="BB74" s="72">
        <v>3611947</v>
      </c>
      <c r="BC74" s="72">
        <v>3442403.7875000001</v>
      </c>
      <c r="BD74" s="72">
        <v>178425379</v>
      </c>
      <c r="BE74" s="70">
        <v>0</v>
      </c>
      <c r="BF74" s="70">
        <v>1.3830680000000002</v>
      </c>
      <c r="BG74" s="70">
        <v>2.0016586666666667</v>
      </c>
    </row>
    <row r="75" spans="1:59" s="11" customFormat="1" x14ac:dyDescent="0.25">
      <c r="A75" s="15" t="s">
        <v>391</v>
      </c>
      <c r="B75" t="s">
        <v>14</v>
      </c>
      <c r="C75" s="118" t="s">
        <v>519</v>
      </c>
      <c r="D75" s="70" t="s">
        <v>101</v>
      </c>
      <c r="E75" s="72">
        <v>1602643</v>
      </c>
      <c r="F75" s="72">
        <v>2248506</v>
      </c>
      <c r="G75" s="72">
        <v>46809.554330104991</v>
      </c>
      <c r="H75" s="70">
        <v>0.09</v>
      </c>
      <c r="I75" s="72">
        <v>0</v>
      </c>
      <c r="J75" s="70">
        <v>0</v>
      </c>
      <c r="K75" s="72">
        <v>3</v>
      </c>
      <c r="L75" s="72">
        <v>47</v>
      </c>
      <c r="M75" s="70">
        <v>0.99288668310587402</v>
      </c>
      <c r="N75" s="70">
        <v>0.98317008331023004</v>
      </c>
      <c r="O75" s="70">
        <v>0.60899999999999999</v>
      </c>
      <c r="P75" s="70">
        <v>0.1067034974694252</v>
      </c>
      <c r="Q75" s="70">
        <v>21059.700292804198</v>
      </c>
      <c r="R75" s="72">
        <v>1150537987</v>
      </c>
      <c r="S75" s="72">
        <v>2479.02</v>
      </c>
      <c r="T75" s="72">
        <v>2646.01</v>
      </c>
      <c r="U75" s="70">
        <v>0.51624043406642339</v>
      </c>
      <c r="V75" s="174">
        <v>91</v>
      </c>
      <c r="W75" s="174">
        <v>9.9000000000000005E-2</v>
      </c>
      <c r="X75" s="70">
        <v>4</v>
      </c>
      <c r="Y75" s="119">
        <v>66.400000000000006</v>
      </c>
      <c r="Z75" s="70">
        <v>54</v>
      </c>
      <c r="AA75" s="70">
        <v>330</v>
      </c>
      <c r="AB75" s="70">
        <v>0.7</v>
      </c>
      <c r="AC75" s="70">
        <v>0</v>
      </c>
      <c r="AD75" s="70">
        <v>97</v>
      </c>
      <c r="AE75" s="70">
        <v>216.87</v>
      </c>
      <c r="AF75" s="70">
        <v>151</v>
      </c>
      <c r="AG75" s="70">
        <v>0.49399999999999999</v>
      </c>
      <c r="AH75" s="70">
        <v>0.4698</v>
      </c>
      <c r="AI75" s="72">
        <v>0</v>
      </c>
      <c r="AJ75" s="72">
        <v>5819.6021054301473</v>
      </c>
      <c r="AK75" s="72">
        <v>311.15692988142843</v>
      </c>
      <c r="AL75" s="72" t="s">
        <v>101</v>
      </c>
      <c r="AM75" s="72">
        <v>0</v>
      </c>
      <c r="AN75" s="72">
        <v>0</v>
      </c>
      <c r="AO75" s="72">
        <v>0</v>
      </c>
      <c r="AP75" s="70">
        <v>7.1</v>
      </c>
      <c r="AQ75" s="70">
        <v>7.7</v>
      </c>
      <c r="AR75" s="70">
        <v>3.9</v>
      </c>
      <c r="AS75" s="70">
        <v>-0.95197808742523193</v>
      </c>
      <c r="AT75" s="70">
        <v>28</v>
      </c>
      <c r="AU75" s="70">
        <v>82.3</v>
      </c>
      <c r="AV75" s="70">
        <v>82.704229195088672</v>
      </c>
      <c r="AW75" s="70">
        <v>47.4</v>
      </c>
      <c r="AX75" s="70">
        <v>82.19</v>
      </c>
      <c r="AY75" s="70">
        <v>24.3</v>
      </c>
      <c r="AZ75" s="70">
        <v>70.099999999999994</v>
      </c>
      <c r="BA75" s="72"/>
      <c r="BB75" s="72">
        <v>5167679</v>
      </c>
      <c r="BC75" s="72">
        <v>5256692.0695799999</v>
      </c>
      <c r="BD75" s="72">
        <v>178425379</v>
      </c>
      <c r="BE75" s="70">
        <v>0</v>
      </c>
      <c r="BF75" s="70">
        <v>1.3830680000000002</v>
      </c>
      <c r="BG75" s="70">
        <v>2.0016586666666667</v>
      </c>
    </row>
    <row r="76" spans="1:59" s="11" customFormat="1" x14ac:dyDescent="0.25">
      <c r="A76" s="15" t="s">
        <v>392</v>
      </c>
      <c r="B76" t="s">
        <v>14</v>
      </c>
      <c r="C76" s="118" t="s">
        <v>520</v>
      </c>
      <c r="D76" s="70" t="s">
        <v>101</v>
      </c>
      <c r="E76" s="72">
        <v>478820</v>
      </c>
      <c r="F76" s="72">
        <v>622150</v>
      </c>
      <c r="G76" s="72">
        <v>24582.691589016998</v>
      </c>
      <c r="H76" s="70">
        <v>0.03</v>
      </c>
      <c r="I76" s="72">
        <v>0</v>
      </c>
      <c r="J76" s="70">
        <v>0</v>
      </c>
      <c r="K76" s="72">
        <v>3</v>
      </c>
      <c r="L76" s="72">
        <v>27</v>
      </c>
      <c r="M76" s="70">
        <v>0.99288668310587402</v>
      </c>
      <c r="N76" s="70">
        <v>0.98317008331023004</v>
      </c>
      <c r="O76" s="70">
        <v>0.34329999999999999</v>
      </c>
      <c r="P76" s="70">
        <v>0.26485970616340637</v>
      </c>
      <c r="Q76" s="70">
        <v>21059.700292804198</v>
      </c>
      <c r="R76" s="72">
        <v>1150537987</v>
      </c>
      <c r="S76" s="72">
        <v>2479.02</v>
      </c>
      <c r="T76" s="72">
        <v>2646.01</v>
      </c>
      <c r="U76" s="70">
        <v>0.51624043406642339</v>
      </c>
      <c r="V76" s="174">
        <v>131</v>
      </c>
      <c r="W76" s="174">
        <v>0.115</v>
      </c>
      <c r="X76" s="70">
        <v>4</v>
      </c>
      <c r="Y76" s="119">
        <v>79.75</v>
      </c>
      <c r="Z76" s="70">
        <v>54</v>
      </c>
      <c r="AA76" s="70">
        <v>330</v>
      </c>
      <c r="AB76" s="70">
        <v>0.9</v>
      </c>
      <c r="AC76" s="70">
        <v>3</v>
      </c>
      <c r="AD76" s="70">
        <v>128</v>
      </c>
      <c r="AE76" s="70">
        <v>216.87</v>
      </c>
      <c r="AF76" s="70">
        <v>151</v>
      </c>
      <c r="AG76" s="70">
        <v>0.38900000000000001</v>
      </c>
      <c r="AH76" s="70">
        <v>0.42499999999999999</v>
      </c>
      <c r="AI76" s="72">
        <v>0</v>
      </c>
      <c r="AJ76" s="72">
        <v>214.92053064406286</v>
      </c>
      <c r="AK76" s="72">
        <v>0</v>
      </c>
      <c r="AL76" s="72" t="s">
        <v>101</v>
      </c>
      <c r="AM76" s="72">
        <v>0</v>
      </c>
      <c r="AN76" s="72">
        <v>0</v>
      </c>
      <c r="AO76" s="72">
        <v>0</v>
      </c>
      <c r="AP76" s="70">
        <v>5.6</v>
      </c>
      <c r="AQ76" s="70">
        <v>6.8</v>
      </c>
      <c r="AR76" s="70">
        <v>3.9</v>
      </c>
      <c r="AS76" s="70">
        <v>-0.95197808742523193</v>
      </c>
      <c r="AT76" s="70">
        <v>28</v>
      </c>
      <c r="AU76" s="70">
        <v>71.099999999999994</v>
      </c>
      <c r="AV76" s="70">
        <v>74.058255033557046</v>
      </c>
      <c r="AW76" s="70">
        <v>47.4</v>
      </c>
      <c r="AX76" s="70">
        <v>82.19</v>
      </c>
      <c r="AY76" s="70">
        <v>10.9</v>
      </c>
      <c r="AZ76" s="70">
        <v>67.900000000000006</v>
      </c>
      <c r="BA76" s="72"/>
      <c r="BB76" s="72">
        <v>2724059</v>
      </c>
      <c r="BC76" s="72">
        <v>2863622.1997799999</v>
      </c>
      <c r="BD76" s="72">
        <v>178425379</v>
      </c>
      <c r="BE76" s="70">
        <v>0</v>
      </c>
      <c r="BF76" s="70">
        <v>1.3830680000000002</v>
      </c>
      <c r="BG76" s="70">
        <v>2.0016586666666667</v>
      </c>
    </row>
    <row r="77" spans="1:59" s="11" customFormat="1" x14ac:dyDescent="0.25">
      <c r="A77" s="15" t="s">
        <v>393</v>
      </c>
      <c r="B77" t="s">
        <v>14</v>
      </c>
      <c r="C77" s="118" t="s">
        <v>521</v>
      </c>
      <c r="D77" s="70" t="s">
        <v>101</v>
      </c>
      <c r="E77" s="72">
        <v>1878332</v>
      </c>
      <c r="F77" s="72">
        <v>896004</v>
      </c>
      <c r="G77" s="72">
        <v>10724.270786070501</v>
      </c>
      <c r="H77" s="70">
        <v>0.09</v>
      </c>
      <c r="I77" s="72">
        <v>0</v>
      </c>
      <c r="J77" s="70">
        <v>0</v>
      </c>
      <c r="K77" s="72">
        <v>3</v>
      </c>
      <c r="L77" s="72">
        <v>6</v>
      </c>
      <c r="M77" s="70">
        <v>0.99288668310587402</v>
      </c>
      <c r="N77" s="70">
        <v>0.98317008331023004</v>
      </c>
      <c r="O77" s="70">
        <v>0.50870000000000004</v>
      </c>
      <c r="P77" s="70">
        <v>7.9653292894363403E-2</v>
      </c>
      <c r="Q77" s="70">
        <v>21059.700292804198</v>
      </c>
      <c r="R77" s="72">
        <v>1150537987</v>
      </c>
      <c r="S77" s="72">
        <v>2479.02</v>
      </c>
      <c r="T77" s="72">
        <v>2646.01</v>
      </c>
      <c r="U77" s="70">
        <v>0.51624043406642339</v>
      </c>
      <c r="V77" s="174">
        <v>91</v>
      </c>
      <c r="W77" s="174">
        <v>0.113</v>
      </c>
      <c r="X77" s="70">
        <v>4</v>
      </c>
      <c r="Y77" s="119">
        <v>86.5</v>
      </c>
      <c r="Z77" s="70">
        <v>54</v>
      </c>
      <c r="AA77" s="70">
        <v>330</v>
      </c>
      <c r="AB77" s="70">
        <v>0.8</v>
      </c>
      <c r="AC77" s="70">
        <v>0</v>
      </c>
      <c r="AD77" s="70">
        <v>153</v>
      </c>
      <c r="AE77" s="70">
        <v>216.87</v>
      </c>
      <c r="AF77" s="70">
        <v>151</v>
      </c>
      <c r="AG77" s="70">
        <v>0.48899999999999999</v>
      </c>
      <c r="AH77" s="70">
        <v>0.41770000000000002</v>
      </c>
      <c r="AI77" s="72">
        <v>0</v>
      </c>
      <c r="AJ77" s="72">
        <v>0</v>
      </c>
      <c r="AK77" s="72">
        <v>0</v>
      </c>
      <c r="AL77" s="72" t="s">
        <v>101</v>
      </c>
      <c r="AM77" s="72">
        <v>0</v>
      </c>
      <c r="AN77" s="72">
        <v>0</v>
      </c>
      <c r="AO77" s="72">
        <v>0</v>
      </c>
      <c r="AP77" s="70">
        <v>5.2</v>
      </c>
      <c r="AQ77" s="70">
        <v>7.7</v>
      </c>
      <c r="AR77" s="70">
        <v>3.9</v>
      </c>
      <c r="AS77" s="70">
        <v>-0.95197808742523193</v>
      </c>
      <c r="AT77" s="70">
        <v>28</v>
      </c>
      <c r="AU77" s="70">
        <v>82.3</v>
      </c>
      <c r="AV77" s="70">
        <v>86.86964769647696</v>
      </c>
      <c r="AW77" s="70">
        <v>47.4</v>
      </c>
      <c r="AX77" s="70">
        <v>82.19</v>
      </c>
      <c r="AY77" s="70">
        <v>37.9</v>
      </c>
      <c r="AZ77" s="70">
        <v>72.8</v>
      </c>
      <c r="BA77" s="72"/>
      <c r="BB77" s="72">
        <v>4153988</v>
      </c>
      <c r="BC77" s="72">
        <v>4155543.7858699998</v>
      </c>
      <c r="BD77" s="72">
        <v>178425379</v>
      </c>
      <c r="BE77" s="70">
        <v>0</v>
      </c>
      <c r="BF77" s="70">
        <v>1.3830680000000002</v>
      </c>
      <c r="BG77" s="70">
        <v>2.0016586666666667</v>
      </c>
    </row>
    <row r="78" spans="1:59" s="11" customFormat="1" x14ac:dyDescent="0.25">
      <c r="A78" s="15" t="s">
        <v>394</v>
      </c>
      <c r="B78" t="s">
        <v>14</v>
      </c>
      <c r="C78" s="118" t="s">
        <v>522</v>
      </c>
      <c r="D78" s="70" t="s">
        <v>101</v>
      </c>
      <c r="E78" s="72">
        <v>1315379</v>
      </c>
      <c r="F78" s="72">
        <v>1036346</v>
      </c>
      <c r="G78" s="72">
        <v>1874.4869826156998</v>
      </c>
      <c r="H78" s="70">
        <v>0.06</v>
      </c>
      <c r="I78" s="72">
        <v>0</v>
      </c>
      <c r="J78" s="70">
        <v>0</v>
      </c>
      <c r="K78" s="72">
        <v>3</v>
      </c>
      <c r="L78" s="72">
        <v>5</v>
      </c>
      <c r="M78" s="70">
        <v>0.99288668310587402</v>
      </c>
      <c r="N78" s="70">
        <v>0.98317008331023004</v>
      </c>
      <c r="O78" s="70">
        <v>0.43330000000000002</v>
      </c>
      <c r="P78" s="70">
        <v>5.1264125853776932E-2</v>
      </c>
      <c r="Q78" s="70">
        <v>21059.700292804198</v>
      </c>
      <c r="R78" s="72">
        <v>1150537987</v>
      </c>
      <c r="S78" s="72">
        <v>2479.02</v>
      </c>
      <c r="T78" s="72">
        <v>2646.01</v>
      </c>
      <c r="U78" s="70">
        <v>0.51624043406642339</v>
      </c>
      <c r="V78" s="174">
        <v>90</v>
      </c>
      <c r="W78" s="174">
        <v>0.1</v>
      </c>
      <c r="X78" s="70">
        <v>4</v>
      </c>
      <c r="Y78" s="119">
        <v>89</v>
      </c>
      <c r="Z78" s="70">
        <v>54</v>
      </c>
      <c r="AA78" s="70">
        <v>330</v>
      </c>
      <c r="AB78" s="70">
        <v>0.2</v>
      </c>
      <c r="AC78" s="70">
        <v>0</v>
      </c>
      <c r="AD78" s="70">
        <v>242</v>
      </c>
      <c r="AE78" s="70">
        <v>216.87</v>
      </c>
      <c r="AF78" s="70">
        <v>151</v>
      </c>
      <c r="AG78" s="70">
        <v>0.435</v>
      </c>
      <c r="AH78" s="70">
        <v>0.48309999999999997</v>
      </c>
      <c r="AI78" s="72">
        <v>0</v>
      </c>
      <c r="AJ78" s="72">
        <v>0</v>
      </c>
      <c r="AK78" s="72">
        <v>0</v>
      </c>
      <c r="AL78" s="72" t="s">
        <v>101</v>
      </c>
      <c r="AM78" s="72">
        <v>0</v>
      </c>
      <c r="AN78" s="72">
        <v>0</v>
      </c>
      <c r="AO78" s="72">
        <v>0</v>
      </c>
      <c r="AP78" s="70">
        <v>3.8</v>
      </c>
      <c r="AQ78" s="70">
        <v>9.6999999999999993</v>
      </c>
      <c r="AR78" s="70">
        <v>3.9</v>
      </c>
      <c r="AS78" s="70">
        <v>-0.95197808742523193</v>
      </c>
      <c r="AT78" s="70">
        <v>28</v>
      </c>
      <c r="AU78" s="70">
        <v>75.3</v>
      </c>
      <c r="AV78" s="70">
        <v>93.436708860759495</v>
      </c>
      <c r="AW78" s="70">
        <v>47.4</v>
      </c>
      <c r="AX78" s="70">
        <v>82.19</v>
      </c>
      <c r="AY78" s="70">
        <v>18.399999999999999</v>
      </c>
      <c r="AZ78" s="70">
        <v>77.8</v>
      </c>
      <c r="BA78" s="72"/>
      <c r="BB78" s="72">
        <v>3054371</v>
      </c>
      <c r="BC78" s="72">
        <v>3129782.8098200001</v>
      </c>
      <c r="BD78" s="72">
        <v>178425379</v>
      </c>
      <c r="BE78" s="70">
        <v>0</v>
      </c>
      <c r="BF78" s="70">
        <v>1.3830680000000002</v>
      </c>
      <c r="BG78" s="70">
        <v>2.0016586666666667</v>
      </c>
    </row>
    <row r="79" spans="1:59" s="11" customFormat="1" x14ac:dyDescent="0.25">
      <c r="A79" s="15" t="s">
        <v>395</v>
      </c>
      <c r="B79" t="s">
        <v>14</v>
      </c>
      <c r="C79" s="118" t="s">
        <v>523</v>
      </c>
      <c r="D79" s="70" t="s">
        <v>101</v>
      </c>
      <c r="E79" s="72">
        <v>1912142</v>
      </c>
      <c r="F79" s="72">
        <v>332470</v>
      </c>
      <c r="G79" s="72">
        <v>1629.6396462173002</v>
      </c>
      <c r="H79" s="70">
        <v>0.09</v>
      </c>
      <c r="I79" s="72">
        <v>0</v>
      </c>
      <c r="J79" s="70">
        <v>0</v>
      </c>
      <c r="K79" s="72">
        <v>3</v>
      </c>
      <c r="L79" s="72">
        <v>56</v>
      </c>
      <c r="M79" s="70">
        <v>0.99288668310587402</v>
      </c>
      <c r="N79" s="70">
        <v>0.98317008331023004</v>
      </c>
      <c r="O79" s="70">
        <v>0.43659999999999999</v>
      </c>
      <c r="P79" s="70">
        <v>0.12278909236192703</v>
      </c>
      <c r="Q79" s="70">
        <v>21059.700292804198</v>
      </c>
      <c r="R79" s="72">
        <v>1150537987</v>
      </c>
      <c r="S79" s="72">
        <v>2479.02</v>
      </c>
      <c r="T79" s="72">
        <v>2646.01</v>
      </c>
      <c r="U79" s="70">
        <v>0.51624043406642339</v>
      </c>
      <c r="V79" s="174">
        <v>131</v>
      </c>
      <c r="W79" s="174">
        <v>4.7E-2</v>
      </c>
      <c r="X79" s="70">
        <v>4</v>
      </c>
      <c r="Y79" s="119">
        <v>88.1</v>
      </c>
      <c r="Z79" s="70">
        <v>54</v>
      </c>
      <c r="AA79" s="70">
        <v>330</v>
      </c>
      <c r="AB79" s="70">
        <v>1.3</v>
      </c>
      <c r="AC79" s="70">
        <v>2</v>
      </c>
      <c r="AD79" s="70">
        <v>142</v>
      </c>
      <c r="AE79" s="70">
        <v>216.87</v>
      </c>
      <c r="AF79" s="70">
        <v>151</v>
      </c>
      <c r="AG79" s="70">
        <v>0.39500000000000002</v>
      </c>
      <c r="AH79" s="70">
        <v>0.42730000000000001</v>
      </c>
      <c r="AI79" s="72">
        <v>0</v>
      </c>
      <c r="AJ79" s="72">
        <v>0</v>
      </c>
      <c r="AK79" s="72">
        <v>0</v>
      </c>
      <c r="AL79" s="72" t="s">
        <v>101</v>
      </c>
      <c r="AM79" s="72">
        <v>0</v>
      </c>
      <c r="AN79" s="72">
        <v>0</v>
      </c>
      <c r="AO79" s="72">
        <v>0</v>
      </c>
      <c r="AP79" s="70">
        <v>3.3</v>
      </c>
      <c r="AQ79" s="70">
        <v>6.8</v>
      </c>
      <c r="AR79" s="70">
        <v>3.9</v>
      </c>
      <c r="AS79" s="70">
        <v>-0.95197808742523193</v>
      </c>
      <c r="AT79" s="70">
        <v>28</v>
      </c>
      <c r="AU79" s="70">
        <v>71.099999999999994</v>
      </c>
      <c r="AV79" s="70">
        <v>82.905664830841843</v>
      </c>
      <c r="AW79" s="70">
        <v>47.4</v>
      </c>
      <c r="AX79" s="70">
        <v>82.19</v>
      </c>
      <c r="AY79" s="70">
        <v>25.2</v>
      </c>
      <c r="AZ79" s="70">
        <v>49.6</v>
      </c>
      <c r="BA79" s="72"/>
      <c r="BB79" s="72">
        <v>4153943</v>
      </c>
      <c r="BC79" s="72">
        <v>4002167.68811</v>
      </c>
      <c r="BD79" s="72">
        <v>178425379</v>
      </c>
      <c r="BE79" s="70">
        <v>0</v>
      </c>
      <c r="BF79" s="70">
        <v>1.3830680000000002</v>
      </c>
      <c r="BG79" s="70">
        <v>2.0016586666666667</v>
      </c>
    </row>
    <row r="80" spans="1:59" s="11" customFormat="1" x14ac:dyDescent="0.25">
      <c r="A80" s="15" t="s">
        <v>396</v>
      </c>
      <c r="B80" t="s">
        <v>14</v>
      </c>
      <c r="C80" s="118" t="s">
        <v>524</v>
      </c>
      <c r="D80" s="70" t="s">
        <v>101</v>
      </c>
      <c r="E80" s="72">
        <v>406480</v>
      </c>
      <c r="F80" s="72">
        <v>301742</v>
      </c>
      <c r="G80" s="72">
        <v>5103.7524114660009</v>
      </c>
      <c r="H80" s="70">
        <v>0.13</v>
      </c>
      <c r="I80" s="72">
        <v>0</v>
      </c>
      <c r="J80" s="70">
        <v>0</v>
      </c>
      <c r="K80" s="72">
        <v>3</v>
      </c>
      <c r="L80" s="72">
        <v>39</v>
      </c>
      <c r="M80" s="70">
        <v>0.99288668310587402</v>
      </c>
      <c r="N80" s="70">
        <v>0.98317008331023004</v>
      </c>
      <c r="O80" s="70">
        <v>0.51119999999999999</v>
      </c>
      <c r="P80" s="70">
        <v>0.10760074108839035</v>
      </c>
      <c r="Q80" s="70">
        <v>21059.700292804198</v>
      </c>
      <c r="R80" s="72">
        <v>1150537987</v>
      </c>
      <c r="S80" s="72">
        <v>2479.02</v>
      </c>
      <c r="T80" s="72">
        <v>2646.01</v>
      </c>
      <c r="U80" s="70">
        <v>0.51624043406642339</v>
      </c>
      <c r="V80" s="174">
        <v>100</v>
      </c>
      <c r="W80" s="174">
        <v>9.3000000000000013E-2</v>
      </c>
      <c r="X80" s="70">
        <v>4</v>
      </c>
      <c r="Y80" s="119">
        <v>75.75</v>
      </c>
      <c r="Z80" s="70">
        <v>54</v>
      </c>
      <c r="AA80" s="70">
        <v>330</v>
      </c>
      <c r="AB80" s="70">
        <v>7.5</v>
      </c>
      <c r="AC80" s="70">
        <v>47</v>
      </c>
      <c r="AD80" s="70">
        <v>5</v>
      </c>
      <c r="AE80" s="70">
        <v>216.87</v>
      </c>
      <c r="AF80" s="70">
        <v>151</v>
      </c>
      <c r="AG80" s="70">
        <v>0.71</v>
      </c>
      <c r="AH80" s="70">
        <v>0.51160000000000005</v>
      </c>
      <c r="AI80" s="72">
        <v>0</v>
      </c>
      <c r="AJ80" s="72">
        <v>0</v>
      </c>
      <c r="AK80" s="72">
        <v>70.943928916416567</v>
      </c>
      <c r="AL80" s="72" t="s">
        <v>101</v>
      </c>
      <c r="AM80" s="72">
        <v>0</v>
      </c>
      <c r="AN80" s="72">
        <v>0</v>
      </c>
      <c r="AO80" s="72">
        <v>0</v>
      </c>
      <c r="AP80" s="70">
        <v>3.4</v>
      </c>
      <c r="AQ80" s="70">
        <v>8.5</v>
      </c>
      <c r="AR80" s="70">
        <v>3.9</v>
      </c>
      <c r="AS80" s="70">
        <v>-0.95197808742523193</v>
      </c>
      <c r="AT80" s="70">
        <v>28</v>
      </c>
      <c r="AU80" s="70">
        <v>44.8</v>
      </c>
      <c r="AV80" s="70">
        <v>82.907142857142858</v>
      </c>
      <c r="AW80" s="70">
        <v>47.4</v>
      </c>
      <c r="AX80" s="70">
        <v>82.19</v>
      </c>
      <c r="AY80" s="70">
        <v>44.9</v>
      </c>
      <c r="AZ80" s="70">
        <v>77</v>
      </c>
      <c r="BA80" s="72"/>
      <c r="BB80" s="72">
        <v>1765992</v>
      </c>
      <c r="BC80" s="72">
        <v>3143371.5970399999</v>
      </c>
      <c r="BD80" s="72">
        <v>178425379</v>
      </c>
      <c r="BE80" s="70">
        <v>0</v>
      </c>
      <c r="BF80" s="70">
        <v>1.3830680000000002</v>
      </c>
      <c r="BG80" s="70">
        <v>2.0016586666666667</v>
      </c>
    </row>
    <row r="81" spans="1:59" s="11" customFormat="1" x14ac:dyDescent="0.25">
      <c r="A81" s="15" t="s">
        <v>397</v>
      </c>
      <c r="B81" t="s">
        <v>14</v>
      </c>
      <c r="C81" s="118" t="s">
        <v>525</v>
      </c>
      <c r="D81" s="70">
        <v>1.5</v>
      </c>
      <c r="E81" s="72">
        <v>1300631</v>
      </c>
      <c r="F81" s="72">
        <v>282798</v>
      </c>
      <c r="G81" s="72">
        <v>13463.251756069001</v>
      </c>
      <c r="H81" s="70">
        <v>0.13</v>
      </c>
      <c r="I81" s="72">
        <v>0</v>
      </c>
      <c r="J81" s="70">
        <v>0</v>
      </c>
      <c r="K81" s="72">
        <v>0</v>
      </c>
      <c r="L81" s="72">
        <v>4</v>
      </c>
      <c r="M81" s="70">
        <v>0.99288668310587402</v>
      </c>
      <c r="N81" s="70">
        <v>0.98317008331023004</v>
      </c>
      <c r="O81" s="70">
        <v>0.23680000000000001</v>
      </c>
      <c r="P81" s="70">
        <v>0.47081893682479858</v>
      </c>
      <c r="Q81" s="70">
        <v>21059.700292804198</v>
      </c>
      <c r="R81" s="72">
        <v>1150537987</v>
      </c>
      <c r="S81" s="72">
        <v>2479.02</v>
      </c>
      <c r="T81" s="72">
        <v>2646.01</v>
      </c>
      <c r="U81" s="70">
        <v>0.51624043406642339</v>
      </c>
      <c r="V81" s="174">
        <v>160</v>
      </c>
      <c r="W81" s="174">
        <v>0.23499999999999999</v>
      </c>
      <c r="X81" s="70">
        <v>4</v>
      </c>
      <c r="Y81" s="119">
        <v>35.9</v>
      </c>
      <c r="Z81" s="70">
        <v>54</v>
      </c>
      <c r="AA81" s="70">
        <v>330</v>
      </c>
      <c r="AB81" s="70">
        <v>3.4</v>
      </c>
      <c r="AC81" s="70">
        <v>5</v>
      </c>
      <c r="AD81" s="70">
        <v>317</v>
      </c>
      <c r="AE81" s="70">
        <v>216.87</v>
      </c>
      <c r="AF81" s="70">
        <v>151</v>
      </c>
      <c r="AG81" s="70">
        <v>0.64600000000000002</v>
      </c>
      <c r="AH81" s="70">
        <v>0.42170000000000002</v>
      </c>
      <c r="AI81" s="72">
        <v>0</v>
      </c>
      <c r="AJ81" s="72">
        <v>3338.463106688665</v>
      </c>
      <c r="AK81" s="72">
        <v>119.09000736243222</v>
      </c>
      <c r="AL81" s="72">
        <v>28633.260000000002</v>
      </c>
      <c r="AM81" s="72">
        <v>26063</v>
      </c>
      <c r="AN81" s="72">
        <v>0</v>
      </c>
      <c r="AO81" s="72">
        <v>0</v>
      </c>
      <c r="AP81" s="70">
        <v>7.1</v>
      </c>
      <c r="AQ81" s="70">
        <v>20.7</v>
      </c>
      <c r="AR81" s="70">
        <v>3.9</v>
      </c>
      <c r="AS81" s="70">
        <v>-0.95197808742523193</v>
      </c>
      <c r="AT81" s="70">
        <v>28</v>
      </c>
      <c r="AU81" s="70">
        <v>25.9</v>
      </c>
      <c r="AV81" s="70">
        <v>43.438509316770187</v>
      </c>
      <c r="AW81" s="70">
        <v>47.4</v>
      </c>
      <c r="AX81" s="70">
        <v>82.19</v>
      </c>
      <c r="AY81" s="70">
        <v>70.2</v>
      </c>
      <c r="AZ81" s="70">
        <v>53.2</v>
      </c>
      <c r="BA81" s="72"/>
      <c r="BB81" s="72">
        <v>2964482</v>
      </c>
      <c r="BC81" s="72">
        <v>2904712.98159</v>
      </c>
      <c r="BD81" s="72">
        <v>178425379</v>
      </c>
      <c r="BE81" s="70">
        <v>0</v>
      </c>
      <c r="BF81" s="70">
        <v>1.3830680000000002</v>
      </c>
      <c r="BG81" s="70">
        <v>2.0016586666666667</v>
      </c>
    </row>
    <row r="82" spans="1:59" s="11" customFormat="1" x14ac:dyDescent="0.25">
      <c r="A82" s="15" t="s">
        <v>398</v>
      </c>
      <c r="B82" t="s">
        <v>14</v>
      </c>
      <c r="C82" s="118" t="s">
        <v>526</v>
      </c>
      <c r="D82" s="70" t="s">
        <v>101</v>
      </c>
      <c r="E82" s="72">
        <v>1478318</v>
      </c>
      <c r="F82" s="72">
        <v>3150519</v>
      </c>
      <c r="G82" s="72">
        <v>2627.3604696629004</v>
      </c>
      <c r="H82" s="70">
        <v>0.06</v>
      </c>
      <c r="I82" s="72">
        <v>0</v>
      </c>
      <c r="J82" s="70">
        <v>0</v>
      </c>
      <c r="K82" s="72">
        <v>3</v>
      </c>
      <c r="L82" s="72">
        <v>23</v>
      </c>
      <c r="M82" s="70">
        <v>0.99288668310587402</v>
      </c>
      <c r="N82" s="70">
        <v>0.98317008331023004</v>
      </c>
      <c r="O82" s="70">
        <v>0.52</v>
      </c>
      <c r="P82" s="70">
        <v>8.298194408416748E-2</v>
      </c>
      <c r="Q82" s="70">
        <v>21059.700292804198</v>
      </c>
      <c r="R82" s="72">
        <v>1150537987</v>
      </c>
      <c r="S82" s="72">
        <v>2479.02</v>
      </c>
      <c r="T82" s="72">
        <v>2646.01</v>
      </c>
      <c r="U82" s="70">
        <v>0.51624043406642339</v>
      </c>
      <c r="V82" s="174">
        <v>131</v>
      </c>
      <c r="W82" s="174">
        <v>0.126</v>
      </c>
      <c r="X82" s="70">
        <v>4</v>
      </c>
      <c r="Y82" s="119">
        <v>94.15</v>
      </c>
      <c r="Z82" s="70">
        <v>54</v>
      </c>
      <c r="AA82" s="70">
        <v>330</v>
      </c>
      <c r="AB82" s="70">
        <v>2.5</v>
      </c>
      <c r="AC82" s="70">
        <v>0</v>
      </c>
      <c r="AD82" s="70">
        <v>240</v>
      </c>
      <c r="AE82" s="70">
        <v>216.87</v>
      </c>
      <c r="AF82" s="70">
        <v>151</v>
      </c>
      <c r="AG82" s="70">
        <v>0.35699999999999998</v>
      </c>
      <c r="AH82" s="70">
        <v>0.42499999999999999</v>
      </c>
      <c r="AI82" s="72">
        <v>0</v>
      </c>
      <c r="AJ82" s="72">
        <v>0</v>
      </c>
      <c r="AK82" s="72">
        <v>0</v>
      </c>
      <c r="AL82" s="72" t="s">
        <v>101</v>
      </c>
      <c r="AM82" s="72">
        <v>0</v>
      </c>
      <c r="AN82" s="72">
        <v>0</v>
      </c>
      <c r="AO82" s="72">
        <v>0</v>
      </c>
      <c r="AP82" s="70">
        <v>5.3</v>
      </c>
      <c r="AQ82" s="70">
        <v>6.8</v>
      </c>
      <c r="AR82" s="70">
        <v>3.9</v>
      </c>
      <c r="AS82" s="70">
        <v>-0.95197808742523193</v>
      </c>
      <c r="AT82" s="70">
        <v>28</v>
      </c>
      <c r="AU82" s="70">
        <v>71.099999999999994</v>
      </c>
      <c r="AV82" s="70">
        <v>93.802941176470583</v>
      </c>
      <c r="AW82" s="70">
        <v>47.4</v>
      </c>
      <c r="AX82" s="70">
        <v>82.19</v>
      </c>
      <c r="AY82" s="70">
        <v>48.6</v>
      </c>
      <c r="AZ82" s="70">
        <v>82.8</v>
      </c>
      <c r="BA82" s="72"/>
      <c r="BB82" s="72">
        <v>4882383</v>
      </c>
      <c r="BC82" s="72">
        <v>5092061.4551100004</v>
      </c>
      <c r="BD82" s="72">
        <v>178425379</v>
      </c>
      <c r="BE82" s="70">
        <v>0</v>
      </c>
      <c r="BF82" s="70">
        <v>1.3830680000000002</v>
      </c>
      <c r="BG82" s="70">
        <v>2.0016586666666667</v>
      </c>
    </row>
    <row r="83" spans="1:59" s="11" customFormat="1" x14ac:dyDescent="0.25">
      <c r="A83" s="15" t="s">
        <v>399</v>
      </c>
      <c r="B83" t="s">
        <v>14</v>
      </c>
      <c r="C83" s="118" t="s">
        <v>527</v>
      </c>
      <c r="D83" s="70">
        <v>2</v>
      </c>
      <c r="E83" s="72">
        <v>2027745</v>
      </c>
      <c r="F83" s="72">
        <v>390185</v>
      </c>
      <c r="G83" s="72">
        <v>66229.886823320005</v>
      </c>
      <c r="H83" s="70">
        <v>0.09</v>
      </c>
      <c r="I83" s="72">
        <v>0</v>
      </c>
      <c r="J83" s="70">
        <v>0</v>
      </c>
      <c r="K83" s="72">
        <v>3</v>
      </c>
      <c r="L83" s="72">
        <v>1</v>
      </c>
      <c r="M83" s="70">
        <v>0.99288668310587402</v>
      </c>
      <c r="N83" s="70">
        <v>0.98317008331023004</v>
      </c>
      <c r="O83" s="70">
        <v>0.1968</v>
      </c>
      <c r="P83" s="70">
        <v>0.55169594287872314</v>
      </c>
      <c r="Q83" s="70">
        <v>21059.700292804198</v>
      </c>
      <c r="R83" s="72">
        <v>1150537987</v>
      </c>
      <c r="S83" s="72">
        <v>2479.02</v>
      </c>
      <c r="T83" s="72">
        <v>2646.01</v>
      </c>
      <c r="U83" s="70">
        <v>0.51624043406642339</v>
      </c>
      <c r="V83" s="174">
        <v>185</v>
      </c>
      <c r="W83" s="174">
        <v>0.40600000000000003</v>
      </c>
      <c r="X83" s="70">
        <v>4</v>
      </c>
      <c r="Y83" s="119">
        <v>27.450000000000003</v>
      </c>
      <c r="Z83" s="70">
        <v>54</v>
      </c>
      <c r="AA83" s="70">
        <v>330</v>
      </c>
      <c r="AB83" s="70">
        <v>2.1</v>
      </c>
      <c r="AC83" s="70">
        <v>60</v>
      </c>
      <c r="AD83" s="70">
        <v>29</v>
      </c>
      <c r="AE83" s="70">
        <v>216.87</v>
      </c>
      <c r="AF83" s="70">
        <v>151</v>
      </c>
      <c r="AG83" s="70">
        <v>0.85</v>
      </c>
      <c r="AH83" s="70">
        <v>0.39760000000000001</v>
      </c>
      <c r="AI83" s="72">
        <v>0</v>
      </c>
      <c r="AJ83" s="72">
        <v>6182.367824240855</v>
      </c>
      <c r="AK83" s="72">
        <v>12221</v>
      </c>
      <c r="AL83" s="72">
        <v>115652</v>
      </c>
      <c r="AM83" s="72">
        <v>0</v>
      </c>
      <c r="AN83" s="72">
        <v>0</v>
      </c>
      <c r="AO83" s="72">
        <v>0</v>
      </c>
      <c r="AP83" s="70">
        <v>11.9</v>
      </c>
      <c r="AQ83" s="70">
        <v>23.4</v>
      </c>
      <c r="AR83" s="70">
        <v>3.9</v>
      </c>
      <c r="AS83" s="70">
        <v>-0.95197808742523193</v>
      </c>
      <c r="AT83" s="70">
        <v>28</v>
      </c>
      <c r="AU83" s="70">
        <v>39.299999999999997</v>
      </c>
      <c r="AV83" s="70">
        <v>23.246215780998387</v>
      </c>
      <c r="AW83" s="70">
        <v>47.4</v>
      </c>
      <c r="AX83" s="70">
        <v>82.19</v>
      </c>
      <c r="AY83" s="70">
        <v>51</v>
      </c>
      <c r="AZ83" s="70">
        <v>74.400000000000006</v>
      </c>
      <c r="BA83" s="72"/>
      <c r="BB83" s="72">
        <v>5489807</v>
      </c>
      <c r="BC83" s="72">
        <v>5255315.6017300002</v>
      </c>
      <c r="BD83" s="72">
        <v>178425379</v>
      </c>
      <c r="BE83" s="70">
        <v>0</v>
      </c>
      <c r="BF83" s="70">
        <v>1.3830680000000002</v>
      </c>
      <c r="BG83" s="70">
        <v>2.0016586666666667</v>
      </c>
    </row>
    <row r="84" spans="1:59" s="11" customFormat="1" x14ac:dyDescent="0.25">
      <c r="A84" s="15" t="s">
        <v>400</v>
      </c>
      <c r="B84" t="s">
        <v>14</v>
      </c>
      <c r="C84" s="118" t="s">
        <v>528</v>
      </c>
      <c r="D84" s="70">
        <v>1.5</v>
      </c>
      <c r="E84" s="72">
        <v>3497060</v>
      </c>
      <c r="F84" s="72">
        <v>902603</v>
      </c>
      <c r="G84" s="72">
        <v>45181.796499030002</v>
      </c>
      <c r="H84" s="70">
        <v>0.03</v>
      </c>
      <c r="I84" s="72">
        <v>0</v>
      </c>
      <c r="J84" s="70">
        <v>0</v>
      </c>
      <c r="K84" s="72">
        <v>3</v>
      </c>
      <c r="L84" s="72">
        <v>213</v>
      </c>
      <c r="M84" s="70">
        <v>0.99288668310587402</v>
      </c>
      <c r="N84" s="70">
        <v>0.98317008331023004</v>
      </c>
      <c r="O84" s="70">
        <v>0.44319999999999998</v>
      </c>
      <c r="P84" s="70">
        <v>0.31139755249023438</v>
      </c>
      <c r="Q84" s="70">
        <v>21059.700292804198</v>
      </c>
      <c r="R84" s="72">
        <v>1150537987</v>
      </c>
      <c r="S84" s="72">
        <v>2479.02</v>
      </c>
      <c r="T84" s="72">
        <v>2646.01</v>
      </c>
      <c r="U84" s="70">
        <v>0.51624043406642339</v>
      </c>
      <c r="V84" s="174">
        <v>185</v>
      </c>
      <c r="W84" s="174">
        <v>0.28600000000000003</v>
      </c>
      <c r="X84" s="70">
        <v>4</v>
      </c>
      <c r="Y84" s="119">
        <v>40.950000000000003</v>
      </c>
      <c r="Z84" s="70">
        <v>54</v>
      </c>
      <c r="AA84" s="70">
        <v>330</v>
      </c>
      <c r="AB84" s="70">
        <v>9.1999999999999993</v>
      </c>
      <c r="AC84" s="70">
        <v>8</v>
      </c>
      <c r="AD84" s="70">
        <v>10</v>
      </c>
      <c r="AE84" s="70">
        <v>216.87</v>
      </c>
      <c r="AF84" s="70">
        <v>151</v>
      </c>
      <c r="AG84" s="70">
        <v>0.58099999999999996</v>
      </c>
      <c r="AH84" s="70">
        <v>0.40050000000000002</v>
      </c>
      <c r="AI84" s="72">
        <v>0</v>
      </c>
      <c r="AJ84" s="72">
        <v>8703.1609557828469</v>
      </c>
      <c r="AK84" s="72">
        <v>154.27023157214938</v>
      </c>
      <c r="AL84" s="72">
        <v>511872.98</v>
      </c>
      <c r="AM84" s="72">
        <v>0</v>
      </c>
      <c r="AN84" s="72">
        <v>0</v>
      </c>
      <c r="AO84" s="72">
        <v>0</v>
      </c>
      <c r="AP84" s="70">
        <v>8.1</v>
      </c>
      <c r="AQ84" s="70">
        <v>18.600000000000001</v>
      </c>
      <c r="AR84" s="70">
        <v>3.9</v>
      </c>
      <c r="AS84" s="70">
        <v>-0.95197808742523193</v>
      </c>
      <c r="AT84" s="70">
        <v>28</v>
      </c>
      <c r="AU84" s="70">
        <v>39.299999999999997</v>
      </c>
      <c r="AV84" s="70">
        <v>60.27522877879457</v>
      </c>
      <c r="AW84" s="70">
        <v>47.4</v>
      </c>
      <c r="AX84" s="70">
        <v>82.19</v>
      </c>
      <c r="AY84" s="70">
        <v>26.6</v>
      </c>
      <c r="AZ84" s="70">
        <v>64.2</v>
      </c>
      <c r="BA84" s="72"/>
      <c r="BB84" s="72">
        <v>7728216</v>
      </c>
      <c r="BC84" s="72">
        <v>8067336.8883699998</v>
      </c>
      <c r="BD84" s="72">
        <v>178425379</v>
      </c>
      <c r="BE84" s="70">
        <v>0</v>
      </c>
      <c r="BF84" s="70">
        <v>1.3830680000000002</v>
      </c>
      <c r="BG84" s="70">
        <v>2.0016586666666667</v>
      </c>
    </row>
    <row r="85" spans="1:59" s="11" customFormat="1" x14ac:dyDescent="0.25">
      <c r="A85" s="15" t="s">
        <v>402</v>
      </c>
      <c r="B85" t="s">
        <v>14</v>
      </c>
      <c r="C85" s="118" t="s">
        <v>530</v>
      </c>
      <c r="D85" s="70">
        <v>2</v>
      </c>
      <c r="E85" s="72">
        <v>4310315</v>
      </c>
      <c r="F85" s="72">
        <v>30838</v>
      </c>
      <c r="G85" s="72">
        <v>38112.164786575006</v>
      </c>
      <c r="H85" s="70">
        <v>0.06</v>
      </c>
      <c r="I85" s="72">
        <v>0</v>
      </c>
      <c r="J85" s="70">
        <v>0</v>
      </c>
      <c r="K85" s="72">
        <v>4</v>
      </c>
      <c r="L85" s="72">
        <v>11</v>
      </c>
      <c r="M85" s="70">
        <v>0.99288668310587402</v>
      </c>
      <c r="N85" s="70">
        <v>0.98317008331023004</v>
      </c>
      <c r="O85" s="70">
        <v>0.38119999999999998</v>
      </c>
      <c r="P85" s="70">
        <v>0.43418604135513306</v>
      </c>
      <c r="Q85" s="70">
        <v>21059.700292804198</v>
      </c>
      <c r="R85" s="72">
        <v>1150537987</v>
      </c>
      <c r="S85" s="72">
        <v>2479.02</v>
      </c>
      <c r="T85" s="72">
        <v>2646.01</v>
      </c>
      <c r="U85" s="70">
        <v>0.51624043406642339</v>
      </c>
      <c r="V85" s="174">
        <v>185</v>
      </c>
      <c r="W85" s="174">
        <v>0.26899999999999996</v>
      </c>
      <c r="X85" s="70">
        <v>4</v>
      </c>
      <c r="Y85" s="119">
        <v>26.85</v>
      </c>
      <c r="Z85" s="70">
        <v>54</v>
      </c>
      <c r="AA85" s="70">
        <v>330</v>
      </c>
      <c r="AB85" s="70">
        <v>1.3</v>
      </c>
      <c r="AC85" s="70">
        <v>227</v>
      </c>
      <c r="AD85" s="70">
        <v>73</v>
      </c>
      <c r="AE85" s="70">
        <v>216.87</v>
      </c>
      <c r="AF85" s="70">
        <v>151</v>
      </c>
      <c r="AG85" s="70">
        <v>0.81599999999999995</v>
      </c>
      <c r="AH85" s="70">
        <v>0.46920000000000001</v>
      </c>
      <c r="AI85" s="72">
        <v>0</v>
      </c>
      <c r="AJ85" s="72">
        <v>14598.81121660176</v>
      </c>
      <c r="AK85" s="72">
        <v>486.67297738129628</v>
      </c>
      <c r="AL85" s="72">
        <v>863431.37</v>
      </c>
      <c r="AM85" s="72">
        <v>0</v>
      </c>
      <c r="AN85" s="72">
        <v>0</v>
      </c>
      <c r="AO85" s="72">
        <v>0</v>
      </c>
      <c r="AP85" s="70">
        <v>8.3000000000000007</v>
      </c>
      <c r="AQ85" s="70">
        <v>18.7</v>
      </c>
      <c r="AR85" s="70">
        <v>3.9</v>
      </c>
      <c r="AS85" s="70">
        <v>-0.95197808742523193</v>
      </c>
      <c r="AT85" s="70">
        <v>28</v>
      </c>
      <c r="AU85" s="70">
        <v>39.299999999999997</v>
      </c>
      <c r="AV85" s="70">
        <v>49.452896883497175</v>
      </c>
      <c r="AW85" s="70">
        <v>47.4</v>
      </c>
      <c r="AX85" s="70">
        <v>82.19</v>
      </c>
      <c r="AY85" s="70">
        <v>66.099999999999994</v>
      </c>
      <c r="AZ85" s="70">
        <v>70.7</v>
      </c>
      <c r="BA85" s="72"/>
      <c r="BB85" s="72">
        <v>12114646</v>
      </c>
      <c r="BC85" s="72">
        <v>12384660.509</v>
      </c>
      <c r="BD85" s="72">
        <v>178425379</v>
      </c>
      <c r="BE85" s="70">
        <v>0</v>
      </c>
      <c r="BF85" s="70">
        <v>1.3830680000000002</v>
      </c>
      <c r="BG85" s="70">
        <v>2.0016586666666667</v>
      </c>
    </row>
    <row r="86" spans="1:59" s="11" customFormat="1" x14ac:dyDescent="0.25">
      <c r="A86" s="15" t="s">
        <v>404</v>
      </c>
      <c r="B86" t="s">
        <v>14</v>
      </c>
      <c r="C86" s="118" t="s">
        <v>532</v>
      </c>
      <c r="D86" s="70">
        <v>2</v>
      </c>
      <c r="E86" s="72">
        <v>2377927</v>
      </c>
      <c r="F86" s="72">
        <v>138276</v>
      </c>
      <c r="G86" s="72">
        <v>22988.662866704999</v>
      </c>
      <c r="H86" s="70">
        <v>0.03</v>
      </c>
      <c r="I86" s="72">
        <v>0</v>
      </c>
      <c r="J86" s="70">
        <v>0</v>
      </c>
      <c r="K86" s="72">
        <v>3</v>
      </c>
      <c r="L86" s="72">
        <v>3</v>
      </c>
      <c r="M86" s="70">
        <v>0.99288668310587402</v>
      </c>
      <c r="N86" s="70">
        <v>0.98317008331023004</v>
      </c>
      <c r="O86" s="70">
        <v>0.2364</v>
      </c>
      <c r="P86" s="70">
        <v>0.51975655555725098</v>
      </c>
      <c r="Q86" s="70">
        <v>21059.700292804198</v>
      </c>
      <c r="R86" s="72">
        <v>1150537987</v>
      </c>
      <c r="S86" s="72">
        <v>2479.02</v>
      </c>
      <c r="T86" s="72">
        <v>2646.01</v>
      </c>
      <c r="U86" s="70">
        <v>0.51624043406642339</v>
      </c>
      <c r="V86" s="174">
        <v>185</v>
      </c>
      <c r="W86" s="174">
        <v>0.33899999999999997</v>
      </c>
      <c r="X86" s="70">
        <v>4</v>
      </c>
      <c r="Y86" s="119">
        <v>27.549999999999997</v>
      </c>
      <c r="Z86" s="70">
        <v>54</v>
      </c>
      <c r="AA86" s="70">
        <v>330</v>
      </c>
      <c r="AB86" s="70">
        <v>0.7</v>
      </c>
      <c r="AC86" s="70">
        <v>0</v>
      </c>
      <c r="AD86" s="70">
        <v>44</v>
      </c>
      <c r="AE86" s="70">
        <v>216.87</v>
      </c>
      <c r="AF86" s="70">
        <v>151</v>
      </c>
      <c r="AG86" s="70">
        <v>0.82299999999999995</v>
      </c>
      <c r="AH86" s="70">
        <v>0.374</v>
      </c>
      <c r="AI86" s="72">
        <v>0</v>
      </c>
      <c r="AJ86" s="72">
        <v>8225.7820451159787</v>
      </c>
      <c r="AK86" s="72">
        <v>293.43096299370904</v>
      </c>
      <c r="AL86" s="72">
        <v>657669.04</v>
      </c>
      <c r="AM86" s="72">
        <v>0</v>
      </c>
      <c r="AN86" s="72">
        <v>0</v>
      </c>
      <c r="AO86" s="72">
        <v>0</v>
      </c>
      <c r="AP86" s="70">
        <v>10.3</v>
      </c>
      <c r="AQ86" s="70">
        <v>20.6</v>
      </c>
      <c r="AR86" s="70">
        <v>3.9</v>
      </c>
      <c r="AS86" s="70">
        <v>-0.95197808742523193</v>
      </c>
      <c r="AT86" s="70">
        <v>28</v>
      </c>
      <c r="AU86" s="70">
        <v>39.299999999999997</v>
      </c>
      <c r="AV86" s="70">
        <v>23.292786421499294</v>
      </c>
      <c r="AW86" s="70">
        <v>47.4</v>
      </c>
      <c r="AX86" s="70">
        <v>82.19</v>
      </c>
      <c r="AY86" s="70">
        <v>45.8</v>
      </c>
      <c r="AZ86" s="70">
        <v>49.3</v>
      </c>
      <c r="BA86" s="72"/>
      <c r="BB86" s="72">
        <v>7304314</v>
      </c>
      <c r="BC86" s="72">
        <v>7447594.4475199999</v>
      </c>
      <c r="BD86" s="72">
        <v>178425379</v>
      </c>
      <c r="BE86" s="70">
        <v>0</v>
      </c>
      <c r="BF86" s="70">
        <v>1.3830680000000002</v>
      </c>
      <c r="BG86" s="70">
        <v>2.0016586666666667</v>
      </c>
    </row>
    <row r="87" spans="1:59" s="11" customFormat="1" x14ac:dyDescent="0.25">
      <c r="A87" s="15" t="s">
        <v>401</v>
      </c>
      <c r="B87" t="s">
        <v>14</v>
      </c>
      <c r="C87" s="118" t="s">
        <v>529</v>
      </c>
      <c r="D87" s="70">
        <v>1.5</v>
      </c>
      <c r="E87" s="72">
        <v>1455059</v>
      </c>
      <c r="F87" s="72">
        <v>781443</v>
      </c>
      <c r="G87" s="72">
        <v>49763.496583475011</v>
      </c>
      <c r="H87" s="70">
        <v>0.03</v>
      </c>
      <c r="I87" s="72">
        <v>0</v>
      </c>
      <c r="J87" s="70">
        <v>0</v>
      </c>
      <c r="K87" s="72">
        <v>0</v>
      </c>
      <c r="L87" s="72">
        <v>7</v>
      </c>
      <c r="M87" s="70">
        <v>0.99288668310587402</v>
      </c>
      <c r="N87" s="70">
        <v>0.98317008331023004</v>
      </c>
      <c r="O87" s="70">
        <v>0.21840000000000001</v>
      </c>
      <c r="P87" s="70">
        <v>0.55281203985214233</v>
      </c>
      <c r="Q87" s="70">
        <v>21059.700292804198</v>
      </c>
      <c r="R87" s="72">
        <v>1150537987</v>
      </c>
      <c r="S87" s="72">
        <v>2479.02</v>
      </c>
      <c r="T87" s="72">
        <v>2646.01</v>
      </c>
      <c r="U87" s="70">
        <v>0.51624043406642339</v>
      </c>
      <c r="V87" s="174">
        <v>185</v>
      </c>
      <c r="W87" s="174">
        <v>0.33500000000000002</v>
      </c>
      <c r="X87" s="70">
        <v>4</v>
      </c>
      <c r="Y87" s="119">
        <v>14.450000000000001</v>
      </c>
      <c r="Z87" s="70">
        <v>54</v>
      </c>
      <c r="AA87" s="70">
        <v>330</v>
      </c>
      <c r="AB87" s="70">
        <v>0.8</v>
      </c>
      <c r="AC87" s="70">
        <v>8</v>
      </c>
      <c r="AD87" s="70">
        <v>85</v>
      </c>
      <c r="AE87" s="70">
        <v>216.87</v>
      </c>
      <c r="AF87" s="70">
        <v>151</v>
      </c>
      <c r="AG87" s="70">
        <v>0.70399999999999996</v>
      </c>
      <c r="AH87" s="70">
        <v>0.32590000000000002</v>
      </c>
      <c r="AI87" s="72">
        <v>0</v>
      </c>
      <c r="AJ87" s="72">
        <v>4578.0421536625508</v>
      </c>
      <c r="AK87" s="72">
        <v>163.3084016093762</v>
      </c>
      <c r="AL87" s="72">
        <v>319637.92</v>
      </c>
      <c r="AM87" s="72">
        <v>0</v>
      </c>
      <c r="AN87" s="72">
        <v>0</v>
      </c>
      <c r="AO87" s="72">
        <v>0</v>
      </c>
      <c r="AP87" s="70">
        <v>9.3000000000000007</v>
      </c>
      <c r="AQ87" s="70">
        <v>19.2</v>
      </c>
      <c r="AR87" s="70">
        <v>3.9</v>
      </c>
      <c r="AS87" s="70">
        <v>-0.95197808742523193</v>
      </c>
      <c r="AT87" s="70">
        <v>28</v>
      </c>
      <c r="AU87" s="70">
        <v>39.299999999999997</v>
      </c>
      <c r="AV87" s="70">
        <v>21.518718662952644</v>
      </c>
      <c r="AW87" s="70">
        <v>47.4</v>
      </c>
      <c r="AX87" s="70">
        <v>82.19</v>
      </c>
      <c r="AY87" s="70">
        <v>55</v>
      </c>
      <c r="AZ87" s="70">
        <v>21</v>
      </c>
      <c r="BA87" s="72"/>
      <c r="BB87" s="72">
        <v>4065201</v>
      </c>
      <c r="BC87" s="72">
        <v>4127293.8554500001</v>
      </c>
      <c r="BD87" s="72">
        <v>178425379</v>
      </c>
      <c r="BE87" s="70">
        <v>0</v>
      </c>
      <c r="BF87" s="70">
        <v>1.3830680000000002</v>
      </c>
      <c r="BG87" s="70">
        <v>2.0016586666666667</v>
      </c>
    </row>
    <row r="88" spans="1:59" s="11" customFormat="1" x14ac:dyDescent="0.25">
      <c r="A88" s="15" t="s">
        <v>403</v>
      </c>
      <c r="B88" t="s">
        <v>14</v>
      </c>
      <c r="C88" s="118" t="s">
        <v>531</v>
      </c>
      <c r="D88" s="70" t="s">
        <v>101</v>
      </c>
      <c r="E88" s="72">
        <v>1927153</v>
      </c>
      <c r="F88" s="72">
        <v>2804</v>
      </c>
      <c r="G88" s="72">
        <v>31903.127404585503</v>
      </c>
      <c r="H88" s="70">
        <v>0.06</v>
      </c>
      <c r="I88" s="72">
        <v>0</v>
      </c>
      <c r="J88" s="70">
        <v>0</v>
      </c>
      <c r="K88" s="72">
        <v>0</v>
      </c>
      <c r="L88" s="72">
        <v>6</v>
      </c>
      <c r="M88" s="70">
        <v>0.99288668310587402</v>
      </c>
      <c r="N88" s="70">
        <v>0.98317008331023004</v>
      </c>
      <c r="O88" s="70">
        <v>0.40570000000000001</v>
      </c>
      <c r="P88" s="70">
        <v>0.11293677240610123</v>
      </c>
      <c r="Q88" s="70">
        <v>21059.700292804198</v>
      </c>
      <c r="R88" s="72">
        <v>1150537987</v>
      </c>
      <c r="S88" s="72">
        <v>2479.02</v>
      </c>
      <c r="T88" s="72">
        <v>2646.01</v>
      </c>
      <c r="U88" s="70">
        <v>0.51624043406642339</v>
      </c>
      <c r="V88" s="174">
        <v>100</v>
      </c>
      <c r="W88" s="174">
        <v>0.11900000000000001</v>
      </c>
      <c r="X88" s="70">
        <v>4</v>
      </c>
      <c r="Y88" s="119">
        <v>78.550000000000011</v>
      </c>
      <c r="Z88" s="70">
        <v>54</v>
      </c>
      <c r="AA88" s="70">
        <v>330</v>
      </c>
      <c r="AB88" s="70">
        <v>1.4</v>
      </c>
      <c r="AC88" s="70">
        <v>0</v>
      </c>
      <c r="AD88" s="70">
        <v>47</v>
      </c>
      <c r="AE88" s="70">
        <v>216.87</v>
      </c>
      <c r="AF88" s="70">
        <v>151</v>
      </c>
      <c r="AG88" s="70">
        <v>0.48599999999999999</v>
      </c>
      <c r="AH88" s="70">
        <v>0.41449999999999998</v>
      </c>
      <c r="AI88" s="72">
        <v>0</v>
      </c>
      <c r="AJ88" s="72">
        <v>0</v>
      </c>
      <c r="AK88" s="72">
        <v>167.4250562237288</v>
      </c>
      <c r="AL88" s="72" t="s">
        <v>101</v>
      </c>
      <c r="AM88" s="72">
        <v>0</v>
      </c>
      <c r="AN88" s="72">
        <v>0</v>
      </c>
      <c r="AO88" s="72">
        <v>0</v>
      </c>
      <c r="AP88" s="70">
        <v>3.5</v>
      </c>
      <c r="AQ88" s="70">
        <v>8.5</v>
      </c>
      <c r="AR88" s="70">
        <v>3.9</v>
      </c>
      <c r="AS88" s="70">
        <v>-0.95197808742523193</v>
      </c>
      <c r="AT88" s="70">
        <v>28</v>
      </c>
      <c r="AU88" s="70">
        <v>44.8</v>
      </c>
      <c r="AV88" s="70">
        <v>77.829701060752157</v>
      </c>
      <c r="AW88" s="70">
        <v>47.4</v>
      </c>
      <c r="AX88" s="70">
        <v>82.19</v>
      </c>
      <c r="AY88" s="70">
        <v>19.3</v>
      </c>
      <c r="AZ88" s="70">
        <v>71.5</v>
      </c>
      <c r="BA88" s="72"/>
      <c r="BB88" s="72">
        <v>4167676</v>
      </c>
      <c r="BC88" s="72">
        <v>4117927.9409599998</v>
      </c>
      <c r="BD88" s="72">
        <v>178425379</v>
      </c>
      <c r="BE88" s="70">
        <v>0</v>
      </c>
      <c r="BF88" s="70">
        <v>1.3830680000000002</v>
      </c>
      <c r="BG88" s="70">
        <v>2.0016586666666667</v>
      </c>
    </row>
    <row r="89" spans="1:59" s="11" customFormat="1" x14ac:dyDescent="0.25">
      <c r="A89" s="15" t="s">
        <v>405</v>
      </c>
      <c r="B89" t="s">
        <v>14</v>
      </c>
      <c r="C89" s="118" t="s">
        <v>533</v>
      </c>
      <c r="D89" s="70" t="s">
        <v>101</v>
      </c>
      <c r="E89" s="72">
        <v>658365</v>
      </c>
      <c r="F89" s="72">
        <v>265556</v>
      </c>
      <c r="G89" s="72">
        <v>12142.123293281502</v>
      </c>
      <c r="H89" s="70">
        <v>0.06</v>
      </c>
      <c r="I89" s="72">
        <v>0</v>
      </c>
      <c r="J89" s="70">
        <v>0</v>
      </c>
      <c r="K89" s="72">
        <v>0</v>
      </c>
      <c r="L89" s="72">
        <v>5</v>
      </c>
      <c r="M89" s="70">
        <v>0.99288668310587402</v>
      </c>
      <c r="N89" s="70">
        <v>0.98317008331023004</v>
      </c>
      <c r="O89" s="70">
        <v>0.43159999999999998</v>
      </c>
      <c r="P89" s="70">
        <v>9.942086786031723E-2</v>
      </c>
      <c r="Q89" s="70">
        <v>21059.700292804198</v>
      </c>
      <c r="R89" s="72">
        <v>1150537987</v>
      </c>
      <c r="S89" s="72">
        <v>2479.02</v>
      </c>
      <c r="T89" s="72">
        <v>2646.01</v>
      </c>
      <c r="U89" s="70">
        <v>0.51624043406642339</v>
      </c>
      <c r="V89" s="174">
        <v>100</v>
      </c>
      <c r="W89" s="174">
        <v>0.17199999999999999</v>
      </c>
      <c r="X89" s="70">
        <v>4</v>
      </c>
      <c r="Y89" s="119">
        <v>71.400000000000006</v>
      </c>
      <c r="Z89" s="70">
        <v>54</v>
      </c>
      <c r="AA89" s="70">
        <v>330</v>
      </c>
      <c r="AB89" s="70">
        <v>1.4</v>
      </c>
      <c r="AC89" s="70">
        <v>0</v>
      </c>
      <c r="AD89" s="70">
        <v>7</v>
      </c>
      <c r="AE89" s="70">
        <v>216.87</v>
      </c>
      <c r="AF89" s="70">
        <v>151</v>
      </c>
      <c r="AG89" s="70">
        <v>0.42899999999999999</v>
      </c>
      <c r="AH89" s="70">
        <v>0.3594</v>
      </c>
      <c r="AI89" s="72">
        <v>0</v>
      </c>
      <c r="AJ89" s="72">
        <v>0</v>
      </c>
      <c r="AK89" s="72">
        <v>60.391734029584718</v>
      </c>
      <c r="AL89" s="72" t="s">
        <v>101</v>
      </c>
      <c r="AM89" s="72">
        <v>0</v>
      </c>
      <c r="AN89" s="72">
        <v>0</v>
      </c>
      <c r="AO89" s="72">
        <v>0</v>
      </c>
      <c r="AP89" s="70">
        <v>5.9</v>
      </c>
      <c r="AQ89" s="70">
        <v>8.5</v>
      </c>
      <c r="AR89" s="70">
        <v>3.9</v>
      </c>
      <c r="AS89" s="70">
        <v>-0.95197808742523193</v>
      </c>
      <c r="AT89" s="70">
        <v>28</v>
      </c>
      <c r="AU89" s="70">
        <v>44.8</v>
      </c>
      <c r="AV89" s="70">
        <v>74.545287356321836</v>
      </c>
      <c r="AW89" s="70">
        <v>47.4</v>
      </c>
      <c r="AX89" s="70">
        <v>82.19</v>
      </c>
      <c r="AY89" s="70">
        <v>25.9</v>
      </c>
      <c r="AZ89" s="70">
        <v>82.7</v>
      </c>
      <c r="BA89" s="72"/>
      <c r="BB89" s="72">
        <v>3025343</v>
      </c>
      <c r="BC89" s="72">
        <v>3001978.7613499998</v>
      </c>
      <c r="BD89" s="72">
        <v>178425379</v>
      </c>
      <c r="BE89" s="70">
        <v>0</v>
      </c>
      <c r="BF89" s="70">
        <v>1.3830680000000002</v>
      </c>
      <c r="BG89" s="70">
        <v>2.0016586666666667</v>
      </c>
    </row>
    <row r="90" spans="1:59" s="11" customFormat="1" x14ac:dyDescent="0.25">
      <c r="A90" s="15" t="s">
        <v>406</v>
      </c>
      <c r="B90" t="s">
        <v>14</v>
      </c>
      <c r="C90" s="118" t="s">
        <v>534</v>
      </c>
      <c r="D90" s="70" t="s">
        <v>101</v>
      </c>
      <c r="E90" s="72">
        <v>649550</v>
      </c>
      <c r="F90" s="72">
        <v>188712</v>
      </c>
      <c r="G90" s="72">
        <v>116377.74494595001</v>
      </c>
      <c r="H90" s="70">
        <v>0.06</v>
      </c>
      <c r="I90" s="72">
        <v>0</v>
      </c>
      <c r="J90" s="70">
        <v>0</v>
      </c>
      <c r="K90" s="72">
        <v>0</v>
      </c>
      <c r="L90" s="72">
        <v>90</v>
      </c>
      <c r="M90" s="70">
        <v>0.99288668310587402</v>
      </c>
      <c r="N90" s="70">
        <v>0.98317008331023004</v>
      </c>
      <c r="O90" s="70">
        <v>0.67159999999999997</v>
      </c>
      <c r="P90" s="70">
        <v>3.4840084612369537E-2</v>
      </c>
      <c r="Q90" s="70">
        <v>21059.700292804198</v>
      </c>
      <c r="R90" s="72">
        <v>1150537987</v>
      </c>
      <c r="S90" s="72">
        <v>2479.02</v>
      </c>
      <c r="T90" s="72">
        <v>2646.01</v>
      </c>
      <c r="U90" s="70">
        <v>0.51624043406642339</v>
      </c>
      <c r="V90" s="174">
        <v>90</v>
      </c>
      <c r="W90" s="174">
        <v>9.6999999999999989E-2</v>
      </c>
      <c r="X90" s="70">
        <v>4</v>
      </c>
      <c r="Y90" s="119">
        <v>89.9</v>
      </c>
      <c r="Z90" s="70">
        <v>54</v>
      </c>
      <c r="AA90" s="70">
        <v>330</v>
      </c>
      <c r="AB90" s="70">
        <v>2.2000000000000002</v>
      </c>
      <c r="AC90" s="70">
        <v>293</v>
      </c>
      <c r="AD90" s="70">
        <v>307</v>
      </c>
      <c r="AE90" s="70">
        <v>216.87</v>
      </c>
      <c r="AF90" s="70">
        <v>151</v>
      </c>
      <c r="AG90" s="70">
        <v>0.49099999999999999</v>
      </c>
      <c r="AH90" s="70">
        <v>0.37190000000000001</v>
      </c>
      <c r="AI90" s="72">
        <v>0</v>
      </c>
      <c r="AJ90" s="72">
        <v>0</v>
      </c>
      <c r="AK90" s="72">
        <v>500.22915416849224</v>
      </c>
      <c r="AL90" s="72" t="s">
        <v>101</v>
      </c>
      <c r="AM90" s="72">
        <v>0</v>
      </c>
      <c r="AN90" s="72">
        <v>0</v>
      </c>
      <c r="AO90" s="72">
        <v>0</v>
      </c>
      <c r="AP90" s="70">
        <v>5.0999999999999996</v>
      </c>
      <c r="AQ90" s="70">
        <v>9.6999999999999993</v>
      </c>
      <c r="AR90" s="70">
        <v>3.9</v>
      </c>
      <c r="AS90" s="70">
        <v>-0.95197808742523193</v>
      </c>
      <c r="AT90" s="70">
        <v>28</v>
      </c>
      <c r="AU90" s="70">
        <v>75.3</v>
      </c>
      <c r="AV90" s="70">
        <v>91.188186813186817</v>
      </c>
      <c r="AW90" s="70">
        <v>47.4</v>
      </c>
      <c r="AX90" s="70">
        <v>82.19</v>
      </c>
      <c r="AY90" s="70">
        <v>30</v>
      </c>
      <c r="AZ90" s="70">
        <v>60.4</v>
      </c>
      <c r="BA90" s="72"/>
      <c r="BB90" s="72">
        <v>12452097</v>
      </c>
      <c r="BC90" s="72">
        <v>11033736.037</v>
      </c>
      <c r="BD90" s="72">
        <v>178425379</v>
      </c>
      <c r="BE90" s="70">
        <v>0</v>
      </c>
      <c r="BF90" s="70">
        <v>1.3830680000000002</v>
      </c>
      <c r="BG90" s="70">
        <v>2.0016586666666667</v>
      </c>
    </row>
    <row r="91" spans="1:59" s="11" customFormat="1" x14ac:dyDescent="0.25">
      <c r="A91" s="15" t="s">
        <v>407</v>
      </c>
      <c r="B91" t="s">
        <v>14</v>
      </c>
      <c r="C91" s="118" t="s">
        <v>535</v>
      </c>
      <c r="D91" s="70" t="s">
        <v>101</v>
      </c>
      <c r="E91" s="72">
        <v>276496</v>
      </c>
      <c r="F91" s="72">
        <v>567721</v>
      </c>
      <c r="G91" s="72">
        <v>15639.1032637715</v>
      </c>
      <c r="H91" s="70">
        <v>0.13</v>
      </c>
      <c r="I91" s="72">
        <v>0</v>
      </c>
      <c r="J91" s="70">
        <v>0</v>
      </c>
      <c r="K91" s="72">
        <v>3</v>
      </c>
      <c r="L91" s="72">
        <v>40</v>
      </c>
      <c r="M91" s="70">
        <v>0.99288668310587402</v>
      </c>
      <c r="N91" s="70">
        <v>0.98317008331023004</v>
      </c>
      <c r="O91" s="70">
        <v>0.39829999999999999</v>
      </c>
      <c r="P91" s="70">
        <v>0.25147750973701477</v>
      </c>
      <c r="Q91" s="70">
        <v>21059.700292804198</v>
      </c>
      <c r="R91" s="72">
        <v>1150537987</v>
      </c>
      <c r="S91" s="72">
        <v>2479.02</v>
      </c>
      <c r="T91" s="72">
        <v>2646.01</v>
      </c>
      <c r="U91" s="70">
        <v>0.51624043406642339</v>
      </c>
      <c r="V91" s="174">
        <v>100</v>
      </c>
      <c r="W91" s="174">
        <v>0.14199999999999999</v>
      </c>
      <c r="X91" s="70">
        <v>4</v>
      </c>
      <c r="Y91" s="119">
        <v>55.05</v>
      </c>
      <c r="Z91" s="70">
        <v>54</v>
      </c>
      <c r="AA91" s="70">
        <v>330</v>
      </c>
      <c r="AB91" s="70">
        <v>8.1</v>
      </c>
      <c r="AC91" s="70">
        <v>0</v>
      </c>
      <c r="AD91" s="70">
        <v>30</v>
      </c>
      <c r="AE91" s="70">
        <v>216.87</v>
      </c>
      <c r="AF91" s="70">
        <v>151</v>
      </c>
      <c r="AG91" s="70">
        <v>0.78900000000000003</v>
      </c>
      <c r="AH91" s="70">
        <v>0.34</v>
      </c>
      <c r="AI91" s="72">
        <v>0</v>
      </c>
      <c r="AJ91" s="72">
        <v>0</v>
      </c>
      <c r="AK91" s="72">
        <v>139.45534125386092</v>
      </c>
      <c r="AL91" s="72" t="s">
        <v>101</v>
      </c>
      <c r="AM91" s="72">
        <v>0</v>
      </c>
      <c r="AN91" s="72">
        <v>0</v>
      </c>
      <c r="AO91" s="72">
        <v>0</v>
      </c>
      <c r="AP91" s="70">
        <v>3.9</v>
      </c>
      <c r="AQ91" s="70">
        <v>8.5</v>
      </c>
      <c r="AR91" s="70">
        <v>3.9</v>
      </c>
      <c r="AS91" s="70">
        <v>-0.95197808742523193</v>
      </c>
      <c r="AT91" s="70">
        <v>28</v>
      </c>
      <c r="AU91" s="70">
        <v>44.8</v>
      </c>
      <c r="AV91" s="70">
        <v>66.688356164383563</v>
      </c>
      <c r="AW91" s="70">
        <v>47.4</v>
      </c>
      <c r="AX91" s="70">
        <v>82.19</v>
      </c>
      <c r="AY91" s="70">
        <v>35.799999999999997</v>
      </c>
      <c r="AZ91" s="70">
        <v>60.7</v>
      </c>
      <c r="BA91" s="72"/>
      <c r="BB91" s="72">
        <v>2327195</v>
      </c>
      <c r="BC91" s="72">
        <v>2283689.6886300002</v>
      </c>
      <c r="BD91" s="72">
        <v>178425379</v>
      </c>
      <c r="BE91" s="70">
        <v>0</v>
      </c>
      <c r="BF91" s="70">
        <v>1.3830680000000002</v>
      </c>
      <c r="BG91" s="70">
        <v>2.0016586666666667</v>
      </c>
    </row>
    <row r="92" spans="1:59" s="11" customFormat="1" x14ac:dyDescent="0.25">
      <c r="A92" s="15" t="s">
        <v>13</v>
      </c>
      <c r="B92" t="s">
        <v>14</v>
      </c>
      <c r="C92" s="118" t="s">
        <v>536</v>
      </c>
      <c r="D92" s="70">
        <v>1.5</v>
      </c>
      <c r="E92" s="72">
        <v>414946</v>
      </c>
      <c r="F92" s="72">
        <v>1445979</v>
      </c>
      <c r="G92" s="72">
        <v>31563.033695101003</v>
      </c>
      <c r="H92" s="70">
        <v>0.06</v>
      </c>
      <c r="I92" s="72">
        <v>0</v>
      </c>
      <c r="J92" s="70">
        <v>0</v>
      </c>
      <c r="K92" s="72">
        <v>3</v>
      </c>
      <c r="L92" s="72">
        <v>46</v>
      </c>
      <c r="M92" s="70">
        <v>0.99288668310587402</v>
      </c>
      <c r="N92" s="70">
        <v>0.98317008331023004</v>
      </c>
      <c r="O92" s="70">
        <v>0.3256</v>
      </c>
      <c r="P92" s="70">
        <v>0.32363501191139221</v>
      </c>
      <c r="Q92" s="70">
        <v>21059.700292804198</v>
      </c>
      <c r="R92" s="72">
        <v>1150537987</v>
      </c>
      <c r="S92" s="72">
        <v>2479.02</v>
      </c>
      <c r="T92" s="72">
        <v>2646.01</v>
      </c>
      <c r="U92" s="70">
        <v>0.51624043406642339</v>
      </c>
      <c r="V92" s="174">
        <v>100</v>
      </c>
      <c r="W92" s="174">
        <v>0.17300000000000001</v>
      </c>
      <c r="X92" s="70">
        <v>4</v>
      </c>
      <c r="Y92" s="119">
        <v>37.15</v>
      </c>
      <c r="Z92" s="70">
        <v>54</v>
      </c>
      <c r="AA92" s="70">
        <v>330</v>
      </c>
      <c r="AB92" s="70">
        <v>1.2</v>
      </c>
      <c r="AC92" s="70">
        <v>0</v>
      </c>
      <c r="AD92" s="70">
        <v>103</v>
      </c>
      <c r="AE92" s="70">
        <v>216.87</v>
      </c>
      <c r="AF92" s="70">
        <v>151</v>
      </c>
      <c r="AG92" s="70">
        <v>0.59699999999999998</v>
      </c>
      <c r="AH92" s="70">
        <v>0.36749999999999999</v>
      </c>
      <c r="AI92" s="72">
        <v>0</v>
      </c>
      <c r="AJ92" s="72">
        <v>5584.2201642406153</v>
      </c>
      <c r="AK92" s="72">
        <v>199.20088951723605</v>
      </c>
      <c r="AL92" s="72">
        <v>152737.75</v>
      </c>
      <c r="AM92" s="72">
        <v>0</v>
      </c>
      <c r="AN92" s="72">
        <v>0</v>
      </c>
      <c r="AO92" s="72">
        <v>0</v>
      </c>
      <c r="AP92" s="70">
        <v>6.1</v>
      </c>
      <c r="AQ92" s="70">
        <v>15.5</v>
      </c>
      <c r="AR92" s="70">
        <v>3.9</v>
      </c>
      <c r="AS92" s="70">
        <v>-0.95197808742523193</v>
      </c>
      <c r="AT92" s="70">
        <v>28</v>
      </c>
      <c r="AU92" s="70">
        <v>44.8</v>
      </c>
      <c r="AV92" s="70">
        <v>40.834720295885347</v>
      </c>
      <c r="AW92" s="70">
        <v>47.4</v>
      </c>
      <c r="AX92" s="70">
        <v>82.19</v>
      </c>
      <c r="AY92" s="70">
        <v>18.3</v>
      </c>
      <c r="AZ92" s="70">
        <v>49.6</v>
      </c>
      <c r="BA92" s="72"/>
      <c r="BB92" s="72">
        <v>4958665</v>
      </c>
      <c r="BC92" s="72">
        <v>5102564.3957099998</v>
      </c>
      <c r="BD92" s="72">
        <v>178425379</v>
      </c>
      <c r="BE92" s="70">
        <v>0</v>
      </c>
      <c r="BF92" s="70">
        <v>1.3830680000000002</v>
      </c>
      <c r="BG92" s="70">
        <v>2.0016586666666667</v>
      </c>
    </row>
    <row r="93" spans="1:59" s="11" customFormat="1" x14ac:dyDescent="0.25">
      <c r="A93" s="15" t="s">
        <v>408</v>
      </c>
      <c r="B93" t="s">
        <v>14</v>
      </c>
      <c r="C93" s="118" t="s">
        <v>537</v>
      </c>
      <c r="D93" s="70" t="s">
        <v>101</v>
      </c>
      <c r="E93" s="72">
        <v>2342644</v>
      </c>
      <c r="F93" s="72">
        <v>529949</v>
      </c>
      <c r="G93" s="72">
        <v>14487.3453513445</v>
      </c>
      <c r="H93" s="70">
        <v>0.09</v>
      </c>
      <c r="I93" s="72">
        <v>0</v>
      </c>
      <c r="J93" s="70">
        <v>0</v>
      </c>
      <c r="K93" s="72">
        <v>3</v>
      </c>
      <c r="L93" s="72">
        <v>98</v>
      </c>
      <c r="M93" s="70">
        <v>0.99288668310587402</v>
      </c>
      <c r="N93" s="70">
        <v>0.98317008331023004</v>
      </c>
      <c r="O93" s="70">
        <v>0.5393</v>
      </c>
      <c r="P93" s="70">
        <v>0.11203406006097794</v>
      </c>
      <c r="Q93" s="70">
        <v>21059.700292804198</v>
      </c>
      <c r="R93" s="72">
        <v>1150537987</v>
      </c>
      <c r="S93" s="72">
        <v>2479.02</v>
      </c>
      <c r="T93" s="72">
        <v>2646.01</v>
      </c>
      <c r="U93" s="70">
        <v>0.51624043406642339</v>
      </c>
      <c r="V93" s="174">
        <v>90</v>
      </c>
      <c r="W93" s="174">
        <v>0.13900000000000001</v>
      </c>
      <c r="X93" s="70">
        <v>4</v>
      </c>
      <c r="Y93" s="119">
        <v>71.5</v>
      </c>
      <c r="Z93" s="70">
        <v>54</v>
      </c>
      <c r="AA93" s="70">
        <v>330</v>
      </c>
      <c r="AB93" s="70">
        <v>0.6</v>
      </c>
      <c r="AC93" s="70">
        <v>0</v>
      </c>
      <c r="AD93" s="70">
        <v>165</v>
      </c>
      <c r="AE93" s="70">
        <v>216.87</v>
      </c>
      <c r="AF93" s="70">
        <v>151</v>
      </c>
      <c r="AG93" s="70">
        <v>0.52700000000000002</v>
      </c>
      <c r="AH93" s="70">
        <v>0.40760000000000002</v>
      </c>
      <c r="AI93" s="72">
        <v>0</v>
      </c>
      <c r="AJ93" s="72">
        <v>0</v>
      </c>
      <c r="AK93" s="72">
        <v>0</v>
      </c>
      <c r="AL93" s="72" t="s">
        <v>101</v>
      </c>
      <c r="AM93" s="72">
        <v>0</v>
      </c>
      <c r="AN93" s="72">
        <v>0</v>
      </c>
      <c r="AO93" s="72">
        <v>0</v>
      </c>
      <c r="AP93" s="70">
        <v>6.5</v>
      </c>
      <c r="AQ93" s="70">
        <v>9.6999999999999993</v>
      </c>
      <c r="AR93" s="70">
        <v>3.9</v>
      </c>
      <c r="AS93" s="70">
        <v>-0.95197808742523193</v>
      </c>
      <c r="AT93" s="70">
        <v>28</v>
      </c>
      <c r="AU93" s="70">
        <v>75.3</v>
      </c>
      <c r="AV93" s="70">
        <v>75.015390813859796</v>
      </c>
      <c r="AW93" s="70">
        <v>47.4</v>
      </c>
      <c r="AX93" s="70">
        <v>82.19</v>
      </c>
      <c r="AY93" s="70">
        <v>10.7</v>
      </c>
      <c r="AZ93" s="70">
        <v>74.599999999999994</v>
      </c>
      <c r="BA93" s="72"/>
      <c r="BB93" s="72">
        <v>4858969</v>
      </c>
      <c r="BC93" s="72">
        <v>5679405.0544499997</v>
      </c>
      <c r="BD93" s="72">
        <v>178425379</v>
      </c>
      <c r="BE93" s="70">
        <v>0</v>
      </c>
      <c r="BF93" s="70">
        <v>1.3830680000000002</v>
      </c>
      <c r="BG93" s="70">
        <v>2.0016586666666667</v>
      </c>
    </row>
    <row r="94" spans="1:59" s="11" customFormat="1" x14ac:dyDescent="0.25">
      <c r="A94" s="15" t="s">
        <v>409</v>
      </c>
      <c r="B94" t="s">
        <v>14</v>
      </c>
      <c r="C94" s="118" t="s">
        <v>538</v>
      </c>
      <c r="D94" s="70" t="s">
        <v>101</v>
      </c>
      <c r="E94" s="72">
        <v>2167991</v>
      </c>
      <c r="F94" s="72">
        <v>1412488</v>
      </c>
      <c r="G94" s="72">
        <v>14946.406269018</v>
      </c>
      <c r="H94" s="70">
        <v>0.06</v>
      </c>
      <c r="I94" s="72">
        <v>0</v>
      </c>
      <c r="J94" s="70">
        <v>0</v>
      </c>
      <c r="K94" s="72">
        <v>3</v>
      </c>
      <c r="L94" s="72">
        <v>7</v>
      </c>
      <c r="M94" s="70">
        <v>0.99288668310587402</v>
      </c>
      <c r="N94" s="70">
        <v>0.98317008331023004</v>
      </c>
      <c r="O94" s="70">
        <v>0.4768</v>
      </c>
      <c r="P94" s="70">
        <v>0.12669098377227783</v>
      </c>
      <c r="Q94" s="70">
        <v>21059.700292804198</v>
      </c>
      <c r="R94" s="72">
        <v>1150537987</v>
      </c>
      <c r="S94" s="72">
        <v>2479.02</v>
      </c>
      <c r="T94" s="72">
        <v>2646.01</v>
      </c>
      <c r="U94" s="70">
        <v>0.51624043406642339</v>
      </c>
      <c r="V94" s="174">
        <v>90</v>
      </c>
      <c r="W94" s="174">
        <v>0.153</v>
      </c>
      <c r="X94" s="70">
        <v>4</v>
      </c>
      <c r="Y94" s="119">
        <v>80.099999999999994</v>
      </c>
      <c r="Z94" s="70">
        <v>54</v>
      </c>
      <c r="AA94" s="70">
        <v>330</v>
      </c>
      <c r="AB94" s="70">
        <v>4.3</v>
      </c>
      <c r="AC94" s="70">
        <v>0</v>
      </c>
      <c r="AD94" s="70">
        <v>138</v>
      </c>
      <c r="AE94" s="70">
        <v>216.87</v>
      </c>
      <c r="AF94" s="70">
        <v>151</v>
      </c>
      <c r="AG94" s="70">
        <v>0.34899999999999998</v>
      </c>
      <c r="AH94" s="70">
        <v>0.38690000000000002</v>
      </c>
      <c r="AI94" s="72">
        <v>0</v>
      </c>
      <c r="AJ94" s="72">
        <v>4951.9016150104007</v>
      </c>
      <c r="AK94" s="72">
        <v>0</v>
      </c>
      <c r="AL94" s="72" t="s">
        <v>101</v>
      </c>
      <c r="AM94" s="72">
        <v>0</v>
      </c>
      <c r="AN94" s="72">
        <v>0</v>
      </c>
      <c r="AO94" s="72">
        <v>0</v>
      </c>
      <c r="AP94" s="70">
        <v>5.0999999999999996</v>
      </c>
      <c r="AQ94" s="70">
        <v>9.6999999999999993</v>
      </c>
      <c r="AR94" s="70">
        <v>3.9</v>
      </c>
      <c r="AS94" s="70">
        <v>-0.95197808742523193</v>
      </c>
      <c r="AT94" s="70">
        <v>28</v>
      </c>
      <c r="AU94" s="70">
        <v>75.3</v>
      </c>
      <c r="AV94" s="70">
        <v>81.833333333333329</v>
      </c>
      <c r="AW94" s="70">
        <v>47.4</v>
      </c>
      <c r="AX94" s="70">
        <v>82.19</v>
      </c>
      <c r="AY94" s="70">
        <v>19.100000000000001</v>
      </c>
      <c r="AZ94" s="70">
        <v>55.8</v>
      </c>
      <c r="BA94" s="72"/>
      <c r="BB94" s="72">
        <v>4397180</v>
      </c>
      <c r="BC94" s="72">
        <v>4451585.6401899997</v>
      </c>
      <c r="BD94" s="72">
        <v>178425379</v>
      </c>
      <c r="BE94" s="70">
        <v>0</v>
      </c>
      <c r="BF94" s="70">
        <v>1.3830680000000002</v>
      </c>
      <c r="BG94" s="70">
        <v>2.0016586666666667</v>
      </c>
    </row>
    <row r="95" spans="1:59" s="11" customFormat="1" x14ac:dyDescent="0.25">
      <c r="A95" s="15" t="s">
        <v>410</v>
      </c>
      <c r="B95" t="s">
        <v>14</v>
      </c>
      <c r="C95" s="118" t="s">
        <v>539</v>
      </c>
      <c r="D95" s="70" t="s">
        <v>101</v>
      </c>
      <c r="E95" s="72">
        <v>1558376</v>
      </c>
      <c r="F95" s="72">
        <v>971046</v>
      </c>
      <c r="G95" s="72">
        <v>8171.1761711615009</v>
      </c>
      <c r="H95" s="70">
        <v>0.09</v>
      </c>
      <c r="I95" s="72">
        <v>0</v>
      </c>
      <c r="J95" s="70">
        <v>0</v>
      </c>
      <c r="K95" s="72">
        <v>0</v>
      </c>
      <c r="L95" s="72">
        <v>1</v>
      </c>
      <c r="M95" s="70">
        <v>0.99288668310587402</v>
      </c>
      <c r="N95" s="70">
        <v>0.98317008331023004</v>
      </c>
      <c r="O95" s="70">
        <v>0.49380000000000002</v>
      </c>
      <c r="P95" s="70">
        <v>4.3290220201015472E-2</v>
      </c>
      <c r="Q95" s="70">
        <v>21059.700292804198</v>
      </c>
      <c r="R95" s="72">
        <v>1150537987</v>
      </c>
      <c r="S95" s="72">
        <v>2479.02</v>
      </c>
      <c r="T95" s="72">
        <v>2646.01</v>
      </c>
      <c r="U95" s="70">
        <v>0.51624043406642339</v>
      </c>
      <c r="V95" s="174">
        <v>90</v>
      </c>
      <c r="W95" s="174">
        <v>0.14000000000000001</v>
      </c>
      <c r="X95" s="70">
        <v>4</v>
      </c>
      <c r="Y95" s="119">
        <v>80.5</v>
      </c>
      <c r="Z95" s="70">
        <v>54</v>
      </c>
      <c r="AA95" s="70">
        <v>330</v>
      </c>
      <c r="AB95" s="70">
        <v>2.6</v>
      </c>
      <c r="AC95" s="70">
        <v>0</v>
      </c>
      <c r="AD95" s="70">
        <v>265</v>
      </c>
      <c r="AE95" s="70">
        <v>216.87</v>
      </c>
      <c r="AF95" s="70">
        <v>151</v>
      </c>
      <c r="AG95" s="70">
        <v>0.49399999999999999</v>
      </c>
      <c r="AH95" s="70">
        <v>0.3856</v>
      </c>
      <c r="AI95" s="72">
        <v>0</v>
      </c>
      <c r="AJ95" s="72">
        <v>0</v>
      </c>
      <c r="AK95" s="72">
        <v>178.83382366805847</v>
      </c>
      <c r="AL95" s="72" t="s">
        <v>101</v>
      </c>
      <c r="AM95" s="72">
        <v>0</v>
      </c>
      <c r="AN95" s="72">
        <v>0</v>
      </c>
      <c r="AO95" s="72">
        <v>0</v>
      </c>
      <c r="AP95" s="70">
        <v>5.3</v>
      </c>
      <c r="AQ95" s="70">
        <v>9.6999999999999993</v>
      </c>
      <c r="AR95" s="70">
        <v>3.9</v>
      </c>
      <c r="AS95" s="70">
        <v>-0.95197808742523193</v>
      </c>
      <c r="AT95" s="70">
        <v>28</v>
      </c>
      <c r="AU95" s="70">
        <v>75.3</v>
      </c>
      <c r="AV95" s="70">
        <v>92.992595896520967</v>
      </c>
      <c r="AW95" s="70">
        <v>47.4</v>
      </c>
      <c r="AX95" s="70">
        <v>82.19</v>
      </c>
      <c r="AY95" s="70">
        <v>19.2</v>
      </c>
      <c r="AZ95" s="70">
        <v>82.2</v>
      </c>
      <c r="BA95" s="72"/>
      <c r="BB95" s="72">
        <v>4451672</v>
      </c>
      <c r="BC95" s="72">
        <v>4354086.4158399999</v>
      </c>
      <c r="BD95" s="72">
        <v>178425379</v>
      </c>
      <c r="BE95" s="70">
        <v>0</v>
      </c>
      <c r="BF95" s="70">
        <v>1.3830680000000002</v>
      </c>
      <c r="BG95" s="70">
        <v>2.0016586666666667</v>
      </c>
    </row>
    <row r="96" spans="1:59" s="11" customFormat="1" x14ac:dyDescent="0.25">
      <c r="A96" s="15" t="s">
        <v>411</v>
      </c>
      <c r="B96" t="s">
        <v>14</v>
      </c>
      <c r="C96" s="118" t="s">
        <v>540</v>
      </c>
      <c r="D96" s="70" t="s">
        <v>101</v>
      </c>
      <c r="E96" s="72">
        <v>1050653</v>
      </c>
      <c r="F96" s="72">
        <v>588840</v>
      </c>
      <c r="G96" s="72">
        <v>3222.0596723538501</v>
      </c>
      <c r="H96" s="70">
        <v>0.09</v>
      </c>
      <c r="I96" s="72">
        <v>0</v>
      </c>
      <c r="J96" s="70">
        <v>0</v>
      </c>
      <c r="K96" s="72">
        <v>0</v>
      </c>
      <c r="L96" s="72">
        <v>4</v>
      </c>
      <c r="M96" s="70">
        <v>0.99288668310587402</v>
      </c>
      <c r="N96" s="70">
        <v>0.98317008331023004</v>
      </c>
      <c r="O96" s="70">
        <v>0.47649999999999998</v>
      </c>
      <c r="P96" s="70">
        <v>0.15498434007167816</v>
      </c>
      <c r="Q96" s="70">
        <v>21059.700292804198</v>
      </c>
      <c r="R96" s="72">
        <v>1150537987</v>
      </c>
      <c r="S96" s="72">
        <v>2479.02</v>
      </c>
      <c r="T96" s="72">
        <v>2646.01</v>
      </c>
      <c r="U96" s="70">
        <v>0.51624043406642339</v>
      </c>
      <c r="V96" s="174">
        <v>90</v>
      </c>
      <c r="W96" s="174">
        <v>0.13200000000000001</v>
      </c>
      <c r="X96" s="70">
        <v>4</v>
      </c>
      <c r="Y96" s="119">
        <v>73.349999999999994</v>
      </c>
      <c r="Z96" s="70">
        <v>54</v>
      </c>
      <c r="AA96" s="70">
        <v>330</v>
      </c>
      <c r="AB96" s="70">
        <v>5.6</v>
      </c>
      <c r="AC96" s="70">
        <v>20</v>
      </c>
      <c r="AD96" s="70">
        <v>333</v>
      </c>
      <c r="AE96" s="70">
        <v>216.87</v>
      </c>
      <c r="AF96" s="70">
        <v>151</v>
      </c>
      <c r="AG96" s="70">
        <v>0.41799999999999998</v>
      </c>
      <c r="AH96" s="70">
        <v>0.39229999999999998</v>
      </c>
      <c r="AI96" s="72">
        <v>10000</v>
      </c>
      <c r="AJ96" s="72">
        <v>0</v>
      </c>
      <c r="AK96" s="72">
        <v>291.9094779791788</v>
      </c>
      <c r="AL96" s="72" t="s">
        <v>101</v>
      </c>
      <c r="AM96" s="72">
        <v>0</v>
      </c>
      <c r="AN96" s="72">
        <v>0</v>
      </c>
      <c r="AO96" s="72">
        <v>0</v>
      </c>
      <c r="AP96" s="70">
        <v>7.3</v>
      </c>
      <c r="AQ96" s="70">
        <v>9.6999999999999993</v>
      </c>
      <c r="AR96" s="70">
        <v>3.9</v>
      </c>
      <c r="AS96" s="70">
        <v>-0.95197808742523193</v>
      </c>
      <c r="AT96" s="70">
        <v>28</v>
      </c>
      <c r="AU96" s="70">
        <v>75.3</v>
      </c>
      <c r="AV96" s="70">
        <v>74.477514792899413</v>
      </c>
      <c r="AW96" s="70">
        <v>47.4</v>
      </c>
      <c r="AX96" s="70">
        <v>82.19</v>
      </c>
      <c r="AY96" s="70">
        <v>14.7</v>
      </c>
      <c r="AZ96" s="70">
        <v>70.2</v>
      </c>
      <c r="BA96" s="72"/>
      <c r="BB96" s="72">
        <v>7266440</v>
      </c>
      <c r="BC96" s="72">
        <v>7298171.5128800003</v>
      </c>
      <c r="BD96" s="72">
        <v>178425379</v>
      </c>
      <c r="BE96" s="70">
        <v>0</v>
      </c>
      <c r="BF96" s="70">
        <v>1.3830680000000002</v>
      </c>
      <c r="BG96" s="70">
        <v>2.0016586666666667</v>
      </c>
    </row>
    <row r="97" spans="1:59" s="11" customFormat="1" x14ac:dyDescent="0.25">
      <c r="A97" s="15" t="s">
        <v>412</v>
      </c>
      <c r="B97" t="s">
        <v>14</v>
      </c>
      <c r="C97" s="118" t="s">
        <v>541</v>
      </c>
      <c r="D97" s="70">
        <v>1.5</v>
      </c>
      <c r="E97" s="72">
        <v>1546012</v>
      </c>
      <c r="F97" s="72">
        <v>922013</v>
      </c>
      <c r="G97" s="72">
        <v>5005.5697433180003</v>
      </c>
      <c r="H97" s="70">
        <v>0</v>
      </c>
      <c r="I97" s="72">
        <v>0</v>
      </c>
      <c r="J97" s="70">
        <v>0</v>
      </c>
      <c r="K97" s="72">
        <v>3</v>
      </c>
      <c r="L97" s="72">
        <v>12</v>
      </c>
      <c r="M97" s="70">
        <v>0.99288668310587402</v>
      </c>
      <c r="N97" s="70">
        <v>0.98317008331023004</v>
      </c>
      <c r="O97" s="70">
        <v>0.39950000000000002</v>
      </c>
      <c r="P97" s="70">
        <v>0.27295807003974915</v>
      </c>
      <c r="Q97" s="70">
        <v>21059.700292804198</v>
      </c>
      <c r="R97" s="72">
        <v>1150537987</v>
      </c>
      <c r="S97" s="72">
        <v>2479.02</v>
      </c>
      <c r="T97" s="72">
        <v>2646.01</v>
      </c>
      <c r="U97" s="70">
        <v>0.51624043406642339</v>
      </c>
      <c r="V97" s="174">
        <v>100</v>
      </c>
      <c r="W97" s="174">
        <v>0.184</v>
      </c>
      <c r="X97" s="70">
        <v>4</v>
      </c>
      <c r="Y97" s="119">
        <v>56.449999999999996</v>
      </c>
      <c r="Z97" s="70">
        <v>54</v>
      </c>
      <c r="AA97" s="70">
        <v>330</v>
      </c>
      <c r="AB97" s="70">
        <v>2.2999999999999998</v>
      </c>
      <c r="AC97" s="70">
        <v>0</v>
      </c>
      <c r="AD97" s="70">
        <v>86</v>
      </c>
      <c r="AE97" s="70">
        <v>216.87</v>
      </c>
      <c r="AF97" s="70">
        <v>151</v>
      </c>
      <c r="AG97" s="70">
        <v>0.73799999999999999</v>
      </c>
      <c r="AH97" s="70">
        <v>0.39950000000000002</v>
      </c>
      <c r="AI97" s="72">
        <v>0</v>
      </c>
      <c r="AJ97" s="72">
        <v>0</v>
      </c>
      <c r="AK97" s="72">
        <v>161.73441142206272</v>
      </c>
      <c r="AL97" s="72">
        <v>100460.44</v>
      </c>
      <c r="AM97" s="72">
        <v>0</v>
      </c>
      <c r="AN97" s="72">
        <v>0</v>
      </c>
      <c r="AO97" s="72">
        <v>0</v>
      </c>
      <c r="AP97" s="70">
        <v>3.9</v>
      </c>
      <c r="AQ97" s="70">
        <v>8.5</v>
      </c>
      <c r="AR97" s="70">
        <v>3.9</v>
      </c>
      <c r="AS97" s="70">
        <v>-0.95197808742523193</v>
      </c>
      <c r="AT97" s="70">
        <v>28</v>
      </c>
      <c r="AU97" s="70">
        <v>44.8</v>
      </c>
      <c r="AV97" s="70">
        <v>70.534024896265564</v>
      </c>
      <c r="AW97" s="70">
        <v>47.4</v>
      </c>
      <c r="AX97" s="70">
        <v>82.19</v>
      </c>
      <c r="AY97" s="70">
        <v>18.8</v>
      </c>
      <c r="AZ97" s="70">
        <v>38.1</v>
      </c>
      <c r="BA97" s="72"/>
      <c r="BB97" s="72">
        <v>4026020</v>
      </c>
      <c r="BC97" s="72">
        <v>4048620.5281099998</v>
      </c>
      <c r="BD97" s="72">
        <v>178425379</v>
      </c>
      <c r="BE97" s="70">
        <v>0</v>
      </c>
      <c r="BF97" s="70">
        <v>1.3830680000000002</v>
      </c>
      <c r="BG97" s="70">
        <v>2.0016586666666667</v>
      </c>
    </row>
    <row r="98" spans="1:59" s="11" customFormat="1" x14ac:dyDescent="0.25">
      <c r="A98" s="15" t="s">
        <v>413</v>
      </c>
      <c r="B98" t="s">
        <v>14</v>
      </c>
      <c r="C98" s="118" t="s">
        <v>542</v>
      </c>
      <c r="D98" s="70" t="s">
        <v>101</v>
      </c>
      <c r="E98" s="72">
        <v>2422850</v>
      </c>
      <c r="F98" s="72">
        <v>1932319</v>
      </c>
      <c r="G98" s="72">
        <v>32513.671829601</v>
      </c>
      <c r="H98" s="70">
        <v>0.06</v>
      </c>
      <c r="I98" s="72">
        <v>0</v>
      </c>
      <c r="J98" s="70">
        <v>0</v>
      </c>
      <c r="K98" s="72">
        <v>4</v>
      </c>
      <c r="L98" s="72">
        <v>149</v>
      </c>
      <c r="M98" s="70">
        <v>0.99288668310587402</v>
      </c>
      <c r="N98" s="70">
        <v>0.98317008331023004</v>
      </c>
      <c r="O98" s="70">
        <v>0.3881</v>
      </c>
      <c r="P98" s="70">
        <v>8.7866507470607758E-2</v>
      </c>
      <c r="Q98" s="70">
        <v>21059.700292804198</v>
      </c>
      <c r="R98" s="72">
        <v>1150537987</v>
      </c>
      <c r="S98" s="72">
        <v>2479.02</v>
      </c>
      <c r="T98" s="72">
        <v>2646.01</v>
      </c>
      <c r="U98" s="70">
        <v>0.51624043406642339</v>
      </c>
      <c r="V98" s="174">
        <v>91</v>
      </c>
      <c r="W98" s="174">
        <v>8.8000000000000009E-2</v>
      </c>
      <c r="X98" s="70">
        <v>4</v>
      </c>
      <c r="Y98" s="119">
        <v>74.150000000000006</v>
      </c>
      <c r="Z98" s="70">
        <v>54</v>
      </c>
      <c r="AA98" s="70">
        <v>330</v>
      </c>
      <c r="AB98" s="70">
        <v>15.2</v>
      </c>
      <c r="AC98" s="70">
        <v>0</v>
      </c>
      <c r="AD98" s="70">
        <v>146</v>
      </c>
      <c r="AE98" s="70">
        <v>216.87</v>
      </c>
      <c r="AF98" s="70">
        <v>151</v>
      </c>
      <c r="AG98" s="70">
        <v>0.503</v>
      </c>
      <c r="AH98" s="70">
        <v>0.46139999999999998</v>
      </c>
      <c r="AI98" s="72">
        <v>0</v>
      </c>
      <c r="AJ98" s="72">
        <v>511.97316717919887</v>
      </c>
      <c r="AK98" s="72">
        <v>0</v>
      </c>
      <c r="AL98" s="72" t="s">
        <v>101</v>
      </c>
      <c r="AM98" s="72">
        <v>0</v>
      </c>
      <c r="AN98" s="72">
        <v>0</v>
      </c>
      <c r="AO98" s="72">
        <v>0</v>
      </c>
      <c r="AP98" s="70">
        <v>2.7</v>
      </c>
      <c r="AQ98" s="70">
        <v>7.7</v>
      </c>
      <c r="AR98" s="70">
        <v>3.9</v>
      </c>
      <c r="AS98" s="70">
        <v>-0.95197808742523193</v>
      </c>
      <c r="AT98" s="70">
        <v>28</v>
      </c>
      <c r="AU98" s="70">
        <v>82.3</v>
      </c>
      <c r="AV98" s="70">
        <v>88.78479834539813</v>
      </c>
      <c r="AW98" s="70">
        <v>47.4</v>
      </c>
      <c r="AX98" s="70">
        <v>82.19</v>
      </c>
      <c r="AY98" s="70">
        <v>31.6</v>
      </c>
      <c r="AZ98" s="70">
        <v>72</v>
      </c>
      <c r="BA98" s="72"/>
      <c r="BB98" s="72">
        <v>6489120</v>
      </c>
      <c r="BC98" s="72">
        <v>6814370.63026</v>
      </c>
      <c r="BD98" s="72">
        <v>178425379</v>
      </c>
      <c r="BE98" s="70">
        <v>0</v>
      </c>
      <c r="BF98" s="70">
        <v>1.3830680000000002</v>
      </c>
      <c r="BG98" s="70">
        <v>2.0016586666666667</v>
      </c>
    </row>
    <row r="99" spans="1:59" s="11" customFormat="1" x14ac:dyDescent="0.25">
      <c r="A99" s="15" t="s">
        <v>414</v>
      </c>
      <c r="B99" t="s">
        <v>14</v>
      </c>
      <c r="C99" s="118" t="s">
        <v>543</v>
      </c>
      <c r="D99" s="70">
        <v>1.5</v>
      </c>
      <c r="E99" s="72">
        <v>1118306</v>
      </c>
      <c r="F99" s="72">
        <v>276062</v>
      </c>
      <c r="G99" s="72">
        <v>55710.413673969997</v>
      </c>
      <c r="H99" s="70">
        <v>0.13</v>
      </c>
      <c r="I99" s="72">
        <v>0</v>
      </c>
      <c r="J99" s="70">
        <v>0</v>
      </c>
      <c r="K99" s="72">
        <v>3</v>
      </c>
      <c r="L99" s="72">
        <v>1</v>
      </c>
      <c r="M99" s="70">
        <v>0.99288668310587402</v>
      </c>
      <c r="N99" s="70">
        <v>0.98317008331023004</v>
      </c>
      <c r="O99" s="70">
        <v>0.19420000000000001</v>
      </c>
      <c r="P99" s="70">
        <v>0.54780256748199463</v>
      </c>
      <c r="Q99" s="70">
        <v>21059.700292804198</v>
      </c>
      <c r="R99" s="72">
        <v>1150537987</v>
      </c>
      <c r="S99" s="72">
        <v>2479.02</v>
      </c>
      <c r="T99" s="72">
        <v>2646.01</v>
      </c>
      <c r="U99" s="70">
        <v>0.51624043406642339</v>
      </c>
      <c r="V99" s="174">
        <v>185</v>
      </c>
      <c r="W99" s="174">
        <v>0.35700000000000004</v>
      </c>
      <c r="X99" s="70">
        <v>4</v>
      </c>
      <c r="Y99" s="119">
        <v>7.3500000000000005</v>
      </c>
      <c r="Z99" s="70">
        <v>54</v>
      </c>
      <c r="AA99" s="70">
        <v>330</v>
      </c>
      <c r="AB99" s="70">
        <v>6.4</v>
      </c>
      <c r="AC99" s="70">
        <v>0</v>
      </c>
      <c r="AD99" s="70">
        <v>12</v>
      </c>
      <c r="AE99" s="70">
        <v>216.87</v>
      </c>
      <c r="AF99" s="70">
        <v>151</v>
      </c>
      <c r="AG99" s="70">
        <v>0.83199999999999996</v>
      </c>
      <c r="AH99" s="70">
        <v>0.35499999999999998</v>
      </c>
      <c r="AI99" s="72">
        <v>0</v>
      </c>
      <c r="AJ99" s="72">
        <v>5266.4375387101409</v>
      </c>
      <c r="AK99" s="72">
        <v>187.86491424818041</v>
      </c>
      <c r="AL99" s="72">
        <v>225703.84</v>
      </c>
      <c r="AM99" s="72">
        <v>0</v>
      </c>
      <c r="AN99" s="72">
        <v>0</v>
      </c>
      <c r="AO99" s="72">
        <v>0</v>
      </c>
      <c r="AP99" s="70">
        <v>10.5</v>
      </c>
      <c r="AQ99" s="70">
        <v>19.5</v>
      </c>
      <c r="AR99" s="70">
        <v>3.9</v>
      </c>
      <c r="AS99" s="70">
        <v>-0.95197808742523193</v>
      </c>
      <c r="AT99" s="70">
        <v>28</v>
      </c>
      <c r="AU99" s="70">
        <v>39.299999999999997</v>
      </c>
      <c r="AV99" s="70">
        <v>18.919579500657029</v>
      </c>
      <c r="AW99" s="70">
        <v>47.4</v>
      </c>
      <c r="AX99" s="70">
        <v>82.19</v>
      </c>
      <c r="AY99" s="70">
        <v>46.5</v>
      </c>
      <c r="AZ99" s="70">
        <v>64.400000000000006</v>
      </c>
      <c r="BA99" s="72"/>
      <c r="BB99" s="72">
        <v>4676481</v>
      </c>
      <c r="BC99" s="72">
        <v>4825706.5727399997</v>
      </c>
      <c r="BD99" s="72">
        <v>178425379</v>
      </c>
      <c r="BE99" s="70">
        <v>0</v>
      </c>
      <c r="BF99" s="70">
        <v>1.3830680000000002</v>
      </c>
      <c r="BG99" s="70">
        <v>2.0016586666666667</v>
      </c>
    </row>
    <row r="100" spans="1:59" s="11" customFormat="1" x14ac:dyDescent="0.25">
      <c r="A100" s="15" t="s">
        <v>415</v>
      </c>
      <c r="B100" t="s">
        <v>14</v>
      </c>
      <c r="C100" s="118" t="s">
        <v>544</v>
      </c>
      <c r="D100" s="70">
        <v>1</v>
      </c>
      <c r="E100" s="72">
        <v>911735</v>
      </c>
      <c r="F100" s="72">
        <v>748989</v>
      </c>
      <c r="G100" s="72">
        <v>23701.487315537499</v>
      </c>
      <c r="H100" s="70">
        <v>0.13</v>
      </c>
      <c r="I100" s="72">
        <v>0</v>
      </c>
      <c r="J100" s="70">
        <v>0</v>
      </c>
      <c r="K100" s="72">
        <v>3</v>
      </c>
      <c r="L100" s="72">
        <v>231</v>
      </c>
      <c r="M100" s="70">
        <v>0.99288668310587402</v>
      </c>
      <c r="N100" s="70">
        <v>0.98317008331023004</v>
      </c>
      <c r="O100" s="70">
        <v>0.33150000000000002</v>
      </c>
      <c r="P100" s="70">
        <v>0.44782346487045288</v>
      </c>
      <c r="Q100" s="70">
        <v>21059.700292804198</v>
      </c>
      <c r="R100" s="72">
        <v>1150537987</v>
      </c>
      <c r="S100" s="72">
        <v>2479.02</v>
      </c>
      <c r="T100" s="72">
        <v>2646.01</v>
      </c>
      <c r="U100" s="70">
        <v>0.51624043406642339</v>
      </c>
      <c r="V100" s="174">
        <v>160</v>
      </c>
      <c r="W100" s="174">
        <v>0.16300000000000001</v>
      </c>
      <c r="X100" s="70">
        <v>4</v>
      </c>
      <c r="Y100" s="119">
        <v>43.2</v>
      </c>
      <c r="Z100" s="70">
        <v>54</v>
      </c>
      <c r="AA100" s="70">
        <v>330</v>
      </c>
      <c r="AB100" s="70">
        <v>10.5</v>
      </c>
      <c r="AC100" s="70">
        <v>0</v>
      </c>
      <c r="AD100" s="70">
        <v>89</v>
      </c>
      <c r="AE100" s="70">
        <v>216.87</v>
      </c>
      <c r="AF100" s="70">
        <v>151</v>
      </c>
      <c r="AG100" s="70">
        <v>0.55200000000000005</v>
      </c>
      <c r="AH100" s="70">
        <v>0.52410000000000001</v>
      </c>
      <c r="AI100" s="72">
        <v>0</v>
      </c>
      <c r="AJ100" s="72">
        <v>3178.5909138351267</v>
      </c>
      <c r="AK100" s="72">
        <v>113.38702967014298</v>
      </c>
      <c r="AL100" s="72">
        <v>62854.3</v>
      </c>
      <c r="AM100" s="72">
        <v>57902</v>
      </c>
      <c r="AN100" s="72">
        <v>0</v>
      </c>
      <c r="AO100" s="72">
        <v>0</v>
      </c>
      <c r="AP100" s="70">
        <v>5.0999999999999996</v>
      </c>
      <c r="AQ100" s="70">
        <v>20.7</v>
      </c>
      <c r="AR100" s="70">
        <v>3.9</v>
      </c>
      <c r="AS100" s="70">
        <v>-0.95197808742523193</v>
      </c>
      <c r="AT100" s="70">
        <v>28</v>
      </c>
      <c r="AU100" s="70">
        <v>25.9</v>
      </c>
      <c r="AV100" s="70">
        <v>47.9956372968349</v>
      </c>
      <c r="AW100" s="70">
        <v>47.4</v>
      </c>
      <c r="AX100" s="70">
        <v>82.19</v>
      </c>
      <c r="AY100" s="70">
        <v>23.2</v>
      </c>
      <c r="AZ100" s="70">
        <v>31</v>
      </c>
      <c r="BA100" s="72"/>
      <c r="BB100" s="72">
        <v>2822519</v>
      </c>
      <c r="BC100" s="72">
        <v>2842158.0006900001</v>
      </c>
      <c r="BD100" s="72">
        <v>178425379</v>
      </c>
      <c r="BE100" s="70">
        <v>0</v>
      </c>
      <c r="BF100" s="70">
        <v>1.3830680000000002</v>
      </c>
      <c r="BG100" s="70">
        <v>2.0016586666666667</v>
      </c>
    </row>
    <row r="101" spans="1:59" s="11" customFormat="1" x14ac:dyDescent="0.25">
      <c r="A101" s="15" t="s">
        <v>416</v>
      </c>
      <c r="B101" t="s">
        <v>14</v>
      </c>
      <c r="C101" s="118" t="s">
        <v>545</v>
      </c>
      <c r="D101" s="70">
        <v>3.5</v>
      </c>
      <c r="E101" s="72">
        <v>1153993</v>
      </c>
      <c r="F101" s="72">
        <v>320600</v>
      </c>
      <c r="G101" s="72">
        <v>45076.923061055</v>
      </c>
      <c r="H101" s="70">
        <v>0.13</v>
      </c>
      <c r="I101" s="72">
        <v>0</v>
      </c>
      <c r="J101" s="70">
        <v>0</v>
      </c>
      <c r="K101" s="72">
        <v>3</v>
      </c>
      <c r="L101" s="72">
        <v>69</v>
      </c>
      <c r="M101" s="70">
        <v>0.99288668310587402</v>
      </c>
      <c r="N101" s="70">
        <v>0.98317008331023004</v>
      </c>
      <c r="O101" s="70">
        <v>0.12470000000000001</v>
      </c>
      <c r="P101" s="70">
        <v>0.63483363389968872</v>
      </c>
      <c r="Q101" s="70">
        <v>21059.700292804198</v>
      </c>
      <c r="R101" s="72">
        <v>1150537987</v>
      </c>
      <c r="S101" s="72">
        <v>2479.02</v>
      </c>
      <c r="T101" s="72">
        <v>2646.01</v>
      </c>
      <c r="U101" s="70">
        <v>0.51624043406642339</v>
      </c>
      <c r="V101" s="174">
        <v>155</v>
      </c>
      <c r="W101" s="174">
        <v>0.36099999999999999</v>
      </c>
      <c r="X101" s="70">
        <v>4</v>
      </c>
      <c r="Y101" s="119">
        <v>11.05</v>
      </c>
      <c r="Z101" s="70">
        <v>54</v>
      </c>
      <c r="AA101" s="70">
        <v>330</v>
      </c>
      <c r="AB101" s="70">
        <v>5.3</v>
      </c>
      <c r="AC101" s="70">
        <v>0</v>
      </c>
      <c r="AD101" s="70">
        <v>353</v>
      </c>
      <c r="AE101" s="70">
        <v>216.87</v>
      </c>
      <c r="AF101" s="70">
        <v>151</v>
      </c>
      <c r="AG101" s="70">
        <v>0.63</v>
      </c>
      <c r="AH101" s="70">
        <v>0.52300000000000002</v>
      </c>
      <c r="AI101" s="72">
        <v>0</v>
      </c>
      <c r="AJ101" s="72">
        <v>3298.3607646170371</v>
      </c>
      <c r="AK101" s="72">
        <v>176.46598512323988</v>
      </c>
      <c r="AL101" s="72">
        <v>888038.44447772845</v>
      </c>
      <c r="AM101" s="72">
        <v>116619</v>
      </c>
      <c r="AN101" s="72">
        <v>0</v>
      </c>
      <c r="AO101" s="72">
        <v>0</v>
      </c>
      <c r="AP101" s="70">
        <v>11.4</v>
      </c>
      <c r="AQ101" s="70">
        <v>38.6</v>
      </c>
      <c r="AR101" s="70">
        <v>3.9</v>
      </c>
      <c r="AS101" s="70">
        <v>-0.95197808742523193</v>
      </c>
      <c r="AT101" s="70">
        <v>28</v>
      </c>
      <c r="AU101" s="70">
        <v>25.9</v>
      </c>
      <c r="AV101" s="70">
        <v>14.819911829537107</v>
      </c>
      <c r="AW101" s="70">
        <v>47.4</v>
      </c>
      <c r="AX101" s="70">
        <v>82.19</v>
      </c>
      <c r="AY101" s="70">
        <v>31</v>
      </c>
      <c r="AZ101" s="70">
        <v>43.7</v>
      </c>
      <c r="BA101" s="72"/>
      <c r="BB101" s="72">
        <v>2928872</v>
      </c>
      <c r="BC101" s="72">
        <v>3117460.3930000002</v>
      </c>
      <c r="BD101" s="72">
        <v>178425379</v>
      </c>
      <c r="BE101" s="70">
        <v>0</v>
      </c>
      <c r="BF101" s="70">
        <v>1.3830680000000002</v>
      </c>
      <c r="BG101" s="70">
        <v>2.0016586666666667</v>
      </c>
    </row>
    <row r="102" spans="1:59" s="11" customFormat="1" x14ac:dyDescent="0.25">
      <c r="A102" s="15" t="s">
        <v>417</v>
      </c>
      <c r="B102" t="s">
        <v>14</v>
      </c>
      <c r="C102" s="118" t="s">
        <v>546</v>
      </c>
      <c r="D102" s="70">
        <v>2</v>
      </c>
      <c r="E102" s="72">
        <v>2116571</v>
      </c>
      <c r="F102" s="72">
        <v>454050</v>
      </c>
      <c r="G102" s="72">
        <v>37795.072455280002</v>
      </c>
      <c r="H102" s="70">
        <v>0.06</v>
      </c>
      <c r="I102" s="72">
        <v>0</v>
      </c>
      <c r="J102" s="70">
        <v>0</v>
      </c>
      <c r="K102" s="72">
        <v>3</v>
      </c>
      <c r="L102" s="72">
        <v>57</v>
      </c>
      <c r="M102" s="70">
        <v>0.99288668310587402</v>
      </c>
      <c r="N102" s="70">
        <v>0.98317008331023004</v>
      </c>
      <c r="O102" s="70">
        <v>0.26229999999999998</v>
      </c>
      <c r="P102" s="70">
        <v>0.60471731424331665</v>
      </c>
      <c r="Q102" s="70">
        <v>21059.700292804198</v>
      </c>
      <c r="R102" s="72">
        <v>1150537987</v>
      </c>
      <c r="S102" s="72">
        <v>2479.02</v>
      </c>
      <c r="T102" s="72">
        <v>2646.01</v>
      </c>
      <c r="U102" s="70">
        <v>0.51624043406642339</v>
      </c>
      <c r="V102" s="174">
        <v>185</v>
      </c>
      <c r="W102" s="174">
        <v>0.28000000000000003</v>
      </c>
      <c r="X102" s="70">
        <v>4</v>
      </c>
      <c r="Y102" s="119">
        <v>8.65</v>
      </c>
      <c r="Z102" s="70">
        <v>54</v>
      </c>
      <c r="AA102" s="70">
        <v>330</v>
      </c>
      <c r="AB102" s="70">
        <v>0.4</v>
      </c>
      <c r="AC102" s="70">
        <v>0</v>
      </c>
      <c r="AD102" s="70">
        <v>8</v>
      </c>
      <c r="AE102" s="70">
        <v>216.87</v>
      </c>
      <c r="AF102" s="70">
        <v>151</v>
      </c>
      <c r="AG102" s="70">
        <v>0.81100000000000005</v>
      </c>
      <c r="AH102" s="70">
        <v>0.3397</v>
      </c>
      <c r="AI102" s="72">
        <v>0</v>
      </c>
      <c r="AJ102" s="72">
        <v>4601.0990295843285</v>
      </c>
      <c r="AK102" s="72">
        <v>245.55802430710287</v>
      </c>
      <c r="AL102" s="72">
        <v>294849.14</v>
      </c>
      <c r="AM102" s="72">
        <v>0</v>
      </c>
      <c r="AN102" s="72">
        <v>0</v>
      </c>
      <c r="AO102" s="72">
        <v>0</v>
      </c>
      <c r="AP102" s="70">
        <v>7.1</v>
      </c>
      <c r="AQ102" s="70">
        <v>22.3</v>
      </c>
      <c r="AR102" s="70">
        <v>3.9</v>
      </c>
      <c r="AS102" s="70">
        <v>-0.95197808742523193</v>
      </c>
      <c r="AT102" s="70">
        <v>28</v>
      </c>
      <c r="AU102" s="70">
        <v>39.299999999999997</v>
      </c>
      <c r="AV102" s="70">
        <v>22.555162893429042</v>
      </c>
      <c r="AW102" s="70">
        <v>47.4</v>
      </c>
      <c r="AX102" s="70">
        <v>82.19</v>
      </c>
      <c r="AY102" s="70">
        <v>7.5</v>
      </c>
      <c r="AZ102" s="70">
        <v>35.6</v>
      </c>
      <c r="BA102" s="72"/>
      <c r="BB102" s="72">
        <v>4085675</v>
      </c>
      <c r="BC102" s="72">
        <v>4162132.5287799998</v>
      </c>
      <c r="BD102" s="72">
        <v>178425379</v>
      </c>
      <c r="BE102" s="70">
        <v>0</v>
      </c>
      <c r="BF102" s="70">
        <v>1.3830680000000002</v>
      </c>
      <c r="BG102" s="70">
        <v>2.0016586666666667</v>
      </c>
    </row>
    <row r="103" spans="1:59" s="11" customFormat="1" x14ac:dyDescent="0.25">
      <c r="A103" s="15" t="s">
        <v>419</v>
      </c>
      <c r="B103" t="s">
        <v>16</v>
      </c>
      <c r="C103" s="118" t="s">
        <v>548</v>
      </c>
      <c r="D103" s="70">
        <v>1.5</v>
      </c>
      <c r="E103" s="72">
        <v>61887</v>
      </c>
      <c r="F103" s="72">
        <v>312777</v>
      </c>
      <c r="G103" s="72">
        <v>0</v>
      </c>
      <c r="H103" s="70">
        <v>0.22</v>
      </c>
      <c r="I103" s="72">
        <v>55428.1875</v>
      </c>
      <c r="J103" s="70">
        <v>9.375E-2</v>
      </c>
      <c r="K103" s="72">
        <v>0</v>
      </c>
      <c r="L103" s="72">
        <v>1</v>
      </c>
      <c r="M103" s="70">
        <v>0.65737931885321699</v>
      </c>
      <c r="N103" s="70">
        <v>0.15251716845185401</v>
      </c>
      <c r="O103" s="70">
        <v>0.49399999999999999</v>
      </c>
      <c r="P103" s="70">
        <v>0.15652021765708923</v>
      </c>
      <c r="Q103" s="70">
        <v>1613.9111860999999</v>
      </c>
      <c r="R103" s="72">
        <v>71483397</v>
      </c>
      <c r="S103" s="72">
        <v>1108.75</v>
      </c>
      <c r="T103" s="72">
        <v>965.64</v>
      </c>
      <c r="U103" s="70">
        <v>6.569221145735102</v>
      </c>
      <c r="V103" s="174">
        <v>0</v>
      </c>
      <c r="W103" s="174">
        <v>4.5999999999999999E-2</v>
      </c>
      <c r="X103" s="70">
        <v>0.6</v>
      </c>
      <c r="Y103" s="119">
        <v>98.75</v>
      </c>
      <c r="Z103" s="70">
        <v>89.7</v>
      </c>
      <c r="AA103" s="70">
        <v>205</v>
      </c>
      <c r="AB103" s="70">
        <v>0.4</v>
      </c>
      <c r="AC103" s="70">
        <v>0</v>
      </c>
      <c r="AD103" s="70">
        <v>4</v>
      </c>
      <c r="AE103" s="70">
        <v>106.94</v>
      </c>
      <c r="AF103" s="70">
        <v>83</v>
      </c>
      <c r="AG103" s="70">
        <v>0.52100000000000002</v>
      </c>
      <c r="AH103" s="70">
        <v>0.2</v>
      </c>
      <c r="AI103" s="72">
        <v>0</v>
      </c>
      <c r="AJ103" s="72">
        <v>0</v>
      </c>
      <c r="AK103" s="72">
        <v>0</v>
      </c>
      <c r="AL103" s="72">
        <v>11040.5</v>
      </c>
      <c r="AM103" s="72">
        <v>0</v>
      </c>
      <c r="AN103" s="72">
        <v>0</v>
      </c>
      <c r="AO103" s="72">
        <v>0</v>
      </c>
      <c r="AP103" s="70">
        <v>6.7</v>
      </c>
      <c r="AQ103" s="70">
        <v>16.5</v>
      </c>
      <c r="AR103" s="70">
        <v>3.55</v>
      </c>
      <c r="AS103" s="70">
        <v>-0.43514502048492432</v>
      </c>
      <c r="AT103" s="70">
        <v>45</v>
      </c>
      <c r="AU103" s="70">
        <v>93.3</v>
      </c>
      <c r="AV103" s="70">
        <v>60.394239868339852</v>
      </c>
      <c r="AW103" s="70">
        <v>21.7</v>
      </c>
      <c r="AX103" s="70">
        <v>99.95</v>
      </c>
      <c r="AY103" s="70">
        <v>67.5</v>
      </c>
      <c r="AZ103" s="70">
        <v>99.1</v>
      </c>
      <c r="BA103" s="72"/>
      <c r="BB103" s="72">
        <v>3529300</v>
      </c>
      <c r="BC103" s="72">
        <v>3435500.8548099999</v>
      </c>
      <c r="BD103" s="72">
        <v>15256361</v>
      </c>
      <c r="BE103" s="70">
        <v>7.6928999999999997E-2</v>
      </c>
      <c r="BF103" s="70">
        <v>1.575</v>
      </c>
      <c r="BG103" s="70">
        <v>0.40378633333333336</v>
      </c>
    </row>
    <row r="104" spans="1:59" s="11" customFormat="1" x14ac:dyDescent="0.25">
      <c r="A104" s="15" t="s">
        <v>418</v>
      </c>
      <c r="B104" t="s">
        <v>16</v>
      </c>
      <c r="C104" s="118" t="s">
        <v>547</v>
      </c>
      <c r="D104" s="70">
        <v>2.1666666666666665</v>
      </c>
      <c r="E104" s="72">
        <v>252259</v>
      </c>
      <c r="F104" s="72">
        <v>132327</v>
      </c>
      <c r="G104" s="72">
        <v>1911.1477504366001</v>
      </c>
      <c r="H104" s="70">
        <v>0.22</v>
      </c>
      <c r="I104" s="72">
        <v>55428.1875</v>
      </c>
      <c r="J104" s="70">
        <v>9.375E-2</v>
      </c>
      <c r="K104" s="72">
        <v>0</v>
      </c>
      <c r="L104" s="72">
        <v>0</v>
      </c>
      <c r="M104" s="70">
        <v>0.65737931885321699</v>
      </c>
      <c r="N104" s="70">
        <v>0.15251716845185401</v>
      </c>
      <c r="O104" s="70">
        <v>0.49399999999999999</v>
      </c>
      <c r="P104" s="70">
        <v>0.44329193234443665</v>
      </c>
      <c r="Q104" s="70">
        <v>1613.9111860999999</v>
      </c>
      <c r="R104" s="72">
        <v>71483397</v>
      </c>
      <c r="S104" s="72">
        <v>1108.75</v>
      </c>
      <c r="T104" s="72">
        <v>965.64</v>
      </c>
      <c r="U104" s="70">
        <v>6.569221145735102</v>
      </c>
      <c r="V104" s="174">
        <v>28.999999999999996</v>
      </c>
      <c r="W104" s="174">
        <v>0.14699999999999999</v>
      </c>
      <c r="X104" s="70">
        <v>0.6</v>
      </c>
      <c r="Y104" s="119">
        <v>93.25</v>
      </c>
      <c r="Z104" s="70">
        <v>80.599999999999994</v>
      </c>
      <c r="AA104" s="70">
        <v>205</v>
      </c>
      <c r="AB104" s="70">
        <v>0.2</v>
      </c>
      <c r="AC104" s="70">
        <v>0</v>
      </c>
      <c r="AD104" s="70">
        <v>1</v>
      </c>
      <c r="AE104" s="70">
        <v>106.94</v>
      </c>
      <c r="AF104" s="70">
        <v>83</v>
      </c>
      <c r="AG104" s="70">
        <v>0.52100000000000002</v>
      </c>
      <c r="AH104" s="70">
        <v>0.36</v>
      </c>
      <c r="AI104" s="72">
        <v>0</v>
      </c>
      <c r="AJ104" s="72">
        <v>0</v>
      </c>
      <c r="AK104" s="72">
        <v>0</v>
      </c>
      <c r="AL104" s="72">
        <v>117443.94999999998</v>
      </c>
      <c r="AM104" s="72">
        <v>0</v>
      </c>
      <c r="AN104" s="72">
        <v>0</v>
      </c>
      <c r="AO104" s="72">
        <v>0</v>
      </c>
      <c r="AP104" s="70">
        <v>10</v>
      </c>
      <c r="AQ104" s="70">
        <v>26.9</v>
      </c>
      <c r="AR104" s="70">
        <v>3.55</v>
      </c>
      <c r="AS104" s="70">
        <v>-0.43514502048492432</v>
      </c>
      <c r="AT104" s="70">
        <v>45</v>
      </c>
      <c r="AU104" s="70">
        <v>49.5</v>
      </c>
      <c r="AV104" s="70">
        <v>33.735504014272969</v>
      </c>
      <c r="AW104" s="70">
        <v>21.7</v>
      </c>
      <c r="AX104" s="70">
        <v>99.95</v>
      </c>
      <c r="AY104" s="70">
        <v>42.5</v>
      </c>
      <c r="AZ104" s="70">
        <v>69.900000000000006</v>
      </c>
      <c r="BA104" s="72"/>
      <c r="BB104" s="72">
        <v>1692967</v>
      </c>
      <c r="BC104" s="72">
        <v>1670165.33763</v>
      </c>
      <c r="BD104" s="72">
        <v>15256361</v>
      </c>
      <c r="BE104" s="70">
        <v>7.6928999999999997E-2</v>
      </c>
      <c r="BF104" s="70">
        <v>1.575</v>
      </c>
      <c r="BG104" s="70">
        <v>0.40378633333333336</v>
      </c>
    </row>
    <row r="105" spans="1:59" s="11" customFormat="1" x14ac:dyDescent="0.25">
      <c r="A105" s="15" t="s">
        <v>420</v>
      </c>
      <c r="B105" t="s">
        <v>16</v>
      </c>
      <c r="C105" s="118" t="s">
        <v>549</v>
      </c>
      <c r="D105" s="70">
        <v>1.8333333333333333</v>
      </c>
      <c r="E105" s="72">
        <v>112601</v>
      </c>
      <c r="F105" s="72">
        <v>238721</v>
      </c>
      <c r="G105" s="72">
        <v>3466.3964415761502</v>
      </c>
      <c r="H105" s="70">
        <v>0.19</v>
      </c>
      <c r="I105" s="72">
        <v>55428.1875</v>
      </c>
      <c r="J105" s="70">
        <v>9.375E-2</v>
      </c>
      <c r="K105" s="72">
        <v>0</v>
      </c>
      <c r="L105" s="72">
        <v>0</v>
      </c>
      <c r="M105" s="70">
        <v>0.65737931885321699</v>
      </c>
      <c r="N105" s="70">
        <v>0.15251716845185401</v>
      </c>
      <c r="O105" s="70">
        <v>0.49399999999999999</v>
      </c>
      <c r="P105" s="70">
        <v>0.44329193234443665</v>
      </c>
      <c r="Q105" s="70">
        <v>1613.9111860999999</v>
      </c>
      <c r="R105" s="72">
        <v>71483397</v>
      </c>
      <c r="S105" s="72">
        <v>1108.75</v>
      </c>
      <c r="T105" s="72">
        <v>965.64</v>
      </c>
      <c r="U105" s="70">
        <v>6.569221145735102</v>
      </c>
      <c r="V105" s="174">
        <v>0</v>
      </c>
      <c r="W105" s="174">
        <v>0.13200000000000001</v>
      </c>
      <c r="X105" s="70">
        <v>0.6</v>
      </c>
      <c r="Y105" s="119">
        <v>93.25</v>
      </c>
      <c r="Z105" s="70">
        <v>80.599999999999994</v>
      </c>
      <c r="AA105" s="70">
        <v>205</v>
      </c>
      <c r="AB105" s="70">
        <v>1</v>
      </c>
      <c r="AC105" s="70">
        <v>0</v>
      </c>
      <c r="AD105" s="70">
        <v>1</v>
      </c>
      <c r="AE105" s="70">
        <v>106.94</v>
      </c>
      <c r="AF105" s="70">
        <v>83</v>
      </c>
      <c r="AG105" s="70">
        <v>0.52100000000000002</v>
      </c>
      <c r="AH105" s="70">
        <v>0.36</v>
      </c>
      <c r="AI105" s="72">
        <v>173781.30712666907</v>
      </c>
      <c r="AJ105" s="72">
        <v>0</v>
      </c>
      <c r="AK105" s="72">
        <v>2429.9232448923308</v>
      </c>
      <c r="AL105" s="72">
        <v>58630.960000000006</v>
      </c>
      <c r="AM105" s="72">
        <v>0</v>
      </c>
      <c r="AN105" s="72">
        <v>0</v>
      </c>
      <c r="AO105" s="72">
        <v>0</v>
      </c>
      <c r="AP105" s="70">
        <v>7.6</v>
      </c>
      <c r="AQ105" s="70">
        <v>16.100000000000001</v>
      </c>
      <c r="AR105" s="70">
        <v>3.55</v>
      </c>
      <c r="AS105" s="70">
        <v>-0.43514502048492432</v>
      </c>
      <c r="AT105" s="70">
        <v>45</v>
      </c>
      <c r="AU105" s="70">
        <v>35.200000000000003</v>
      </c>
      <c r="AV105" s="70">
        <v>33.735504014272969</v>
      </c>
      <c r="AW105" s="70">
        <v>21.7</v>
      </c>
      <c r="AX105" s="70">
        <v>99.95</v>
      </c>
      <c r="AY105" s="70">
        <v>42.5</v>
      </c>
      <c r="AZ105" s="70">
        <v>62.9</v>
      </c>
      <c r="BA105" s="72"/>
      <c r="BB105" s="72">
        <v>813542</v>
      </c>
      <c r="BC105" s="72">
        <v>786399.041233</v>
      </c>
      <c r="BD105" s="72">
        <v>15256361</v>
      </c>
      <c r="BE105" s="70">
        <v>7.6928999999999997E-2</v>
      </c>
      <c r="BF105" s="70">
        <v>1.575</v>
      </c>
      <c r="BG105" s="70">
        <v>0.40378633333333336</v>
      </c>
    </row>
    <row r="106" spans="1:59" s="11" customFormat="1" x14ac:dyDescent="0.25">
      <c r="A106" s="15" t="s">
        <v>421</v>
      </c>
      <c r="B106" t="s">
        <v>16</v>
      </c>
      <c r="C106" s="118" t="s">
        <v>550</v>
      </c>
      <c r="D106" s="70">
        <v>1.8</v>
      </c>
      <c r="E106" s="72">
        <v>205653</v>
      </c>
      <c r="F106" s="72">
        <v>70378</v>
      </c>
      <c r="G106" s="72">
        <v>2096.0799267289999</v>
      </c>
      <c r="H106" s="70" t="s">
        <v>101</v>
      </c>
      <c r="I106" s="72">
        <v>55428.1875</v>
      </c>
      <c r="J106" s="70">
        <v>9.375E-2</v>
      </c>
      <c r="K106" s="72">
        <v>0</v>
      </c>
      <c r="L106" s="72">
        <v>0</v>
      </c>
      <c r="M106" s="70">
        <v>0.65737931885321699</v>
      </c>
      <c r="N106" s="70">
        <v>0.15251716845185401</v>
      </c>
      <c r="O106" s="70">
        <v>0.49399999999999999</v>
      </c>
      <c r="P106" s="70">
        <v>0.44329193234443665</v>
      </c>
      <c r="Q106" s="70">
        <v>1613.9111860999999</v>
      </c>
      <c r="R106" s="72">
        <v>71483397</v>
      </c>
      <c r="S106" s="72">
        <v>1108.75</v>
      </c>
      <c r="T106" s="72">
        <v>965.64</v>
      </c>
      <c r="U106" s="70">
        <v>6.569221145735102</v>
      </c>
      <c r="V106" s="174">
        <v>0</v>
      </c>
      <c r="W106" s="174">
        <v>0.188</v>
      </c>
      <c r="X106" s="70">
        <v>0.6</v>
      </c>
      <c r="Y106" s="119">
        <v>93.25</v>
      </c>
      <c r="Z106" s="70">
        <v>80.599999999999994</v>
      </c>
      <c r="AA106" s="70">
        <v>205</v>
      </c>
      <c r="AB106" s="70">
        <v>0.5</v>
      </c>
      <c r="AC106" s="70">
        <v>0</v>
      </c>
      <c r="AD106" s="70">
        <v>0</v>
      </c>
      <c r="AE106" s="70">
        <v>106.94</v>
      </c>
      <c r="AF106" s="70">
        <v>83</v>
      </c>
      <c r="AG106" s="70">
        <v>0.52100000000000002</v>
      </c>
      <c r="AH106" s="70">
        <v>0.36</v>
      </c>
      <c r="AI106" s="72">
        <v>0</v>
      </c>
      <c r="AJ106" s="72">
        <v>0</v>
      </c>
      <c r="AK106" s="72">
        <v>1956.7443919516247</v>
      </c>
      <c r="AL106" s="72">
        <v>35783.649999999994</v>
      </c>
      <c r="AM106" s="72">
        <v>0</v>
      </c>
      <c r="AN106" s="72">
        <v>0</v>
      </c>
      <c r="AO106" s="72">
        <v>0</v>
      </c>
      <c r="AP106" s="70">
        <v>9.4</v>
      </c>
      <c r="AQ106" s="70">
        <v>24.2</v>
      </c>
      <c r="AR106" s="70">
        <v>3.55</v>
      </c>
      <c r="AS106" s="70">
        <v>-0.43514502048492432</v>
      </c>
      <c r="AT106" s="70">
        <v>45</v>
      </c>
      <c r="AU106" s="70">
        <v>13.5</v>
      </c>
      <c r="AV106" s="70">
        <v>33.735504014272969</v>
      </c>
      <c r="AW106" s="70">
        <v>21.7</v>
      </c>
      <c r="AX106" s="70">
        <v>99.95</v>
      </c>
      <c r="AY106" s="70">
        <v>42.5</v>
      </c>
      <c r="AZ106" s="70">
        <v>83.2</v>
      </c>
      <c r="BA106" s="72"/>
      <c r="BB106" s="72">
        <v>655121</v>
      </c>
      <c r="BC106" s="72">
        <v>639026.40024800005</v>
      </c>
      <c r="BD106" s="72">
        <v>15256361</v>
      </c>
      <c r="BE106" s="70">
        <v>7.6928999999999997E-2</v>
      </c>
      <c r="BF106" s="70">
        <v>1.575</v>
      </c>
      <c r="BG106" s="70">
        <v>0.40378633333333336</v>
      </c>
    </row>
    <row r="107" spans="1:59" s="11" customFormat="1" x14ac:dyDescent="0.25">
      <c r="A107" s="15" t="s">
        <v>424</v>
      </c>
      <c r="B107" t="s">
        <v>16</v>
      </c>
      <c r="C107" s="118" t="s">
        <v>553</v>
      </c>
      <c r="D107" s="70">
        <v>1.8333333333333333</v>
      </c>
      <c r="E107" s="72">
        <v>106183</v>
      </c>
      <c r="F107" s="72">
        <v>475234</v>
      </c>
      <c r="G107" s="72">
        <v>4468.741894979501</v>
      </c>
      <c r="H107" s="70">
        <v>0.19</v>
      </c>
      <c r="I107" s="72">
        <v>55428.1875</v>
      </c>
      <c r="J107" s="70">
        <v>9.375E-2</v>
      </c>
      <c r="K107" s="72">
        <v>0</v>
      </c>
      <c r="L107" s="72">
        <v>0</v>
      </c>
      <c r="M107" s="70">
        <v>0.65737931885321699</v>
      </c>
      <c r="N107" s="70">
        <v>0.15251716845185401</v>
      </c>
      <c r="O107" s="70">
        <v>0.49399999999999999</v>
      </c>
      <c r="P107" s="70">
        <v>0.44329193234443665</v>
      </c>
      <c r="Q107" s="70">
        <v>1613.9111860999999</v>
      </c>
      <c r="R107" s="72">
        <v>71483397</v>
      </c>
      <c r="S107" s="72">
        <v>1108.75</v>
      </c>
      <c r="T107" s="72">
        <v>965.64</v>
      </c>
      <c r="U107" s="70">
        <v>6.569221145735102</v>
      </c>
      <c r="V107" s="174">
        <v>0</v>
      </c>
      <c r="W107" s="174">
        <v>0.157</v>
      </c>
      <c r="X107" s="70">
        <v>0.6</v>
      </c>
      <c r="Y107" s="119">
        <v>93.25</v>
      </c>
      <c r="Z107" s="70">
        <v>80.599999999999994</v>
      </c>
      <c r="AA107" s="70">
        <v>205</v>
      </c>
      <c r="AB107" s="70">
        <v>1.1000000000000001</v>
      </c>
      <c r="AC107" s="70">
        <v>0</v>
      </c>
      <c r="AD107" s="70">
        <v>0</v>
      </c>
      <c r="AE107" s="70">
        <v>106.94</v>
      </c>
      <c r="AF107" s="70">
        <v>83</v>
      </c>
      <c r="AG107" s="70">
        <v>0.52100000000000002</v>
      </c>
      <c r="AH107" s="70">
        <v>0.36</v>
      </c>
      <c r="AI107" s="72">
        <v>0</v>
      </c>
      <c r="AJ107" s="72">
        <v>0</v>
      </c>
      <c r="AK107" s="72">
        <v>3245.098751310567</v>
      </c>
      <c r="AL107" s="72">
        <v>24334.080000000002</v>
      </c>
      <c r="AM107" s="72">
        <v>0</v>
      </c>
      <c r="AN107" s="72">
        <v>0</v>
      </c>
      <c r="AO107" s="72">
        <v>0</v>
      </c>
      <c r="AP107" s="70">
        <v>7</v>
      </c>
      <c r="AQ107" s="70">
        <v>18.600000000000001</v>
      </c>
      <c r="AR107" s="70">
        <v>3.55</v>
      </c>
      <c r="AS107" s="70">
        <v>-0.43514502048492432</v>
      </c>
      <c r="AT107" s="70">
        <v>45</v>
      </c>
      <c r="AU107" s="70">
        <v>49.9</v>
      </c>
      <c r="AV107" s="70">
        <v>33.735504014272969</v>
      </c>
      <c r="AW107" s="70">
        <v>21.7</v>
      </c>
      <c r="AX107" s="70">
        <v>99.95</v>
      </c>
      <c r="AY107" s="70">
        <v>42.5</v>
      </c>
      <c r="AZ107" s="70">
        <v>83.5</v>
      </c>
      <c r="BA107" s="72"/>
      <c r="BB107" s="72">
        <v>1086464</v>
      </c>
      <c r="BC107" s="72">
        <v>1078720.7593400001</v>
      </c>
      <c r="BD107" s="72">
        <v>15256361</v>
      </c>
      <c r="BE107" s="70">
        <v>7.6928999999999997E-2</v>
      </c>
      <c r="BF107" s="70">
        <v>1.575</v>
      </c>
      <c r="BG107" s="70">
        <v>0.40378633333333336</v>
      </c>
    </row>
    <row r="108" spans="1:59" s="11" customFormat="1" x14ac:dyDescent="0.25">
      <c r="A108" s="15" t="s">
        <v>423</v>
      </c>
      <c r="B108" t="s">
        <v>16</v>
      </c>
      <c r="C108" s="118" t="s">
        <v>552</v>
      </c>
      <c r="D108" s="70">
        <v>2.4</v>
      </c>
      <c r="E108" s="72">
        <v>12866</v>
      </c>
      <c r="F108" s="72">
        <v>0</v>
      </c>
      <c r="G108" s="72">
        <v>2128.8231023358003</v>
      </c>
      <c r="H108" s="70" t="s">
        <v>101</v>
      </c>
      <c r="I108" s="72">
        <v>55428.1875</v>
      </c>
      <c r="J108" s="70">
        <v>9.375E-2</v>
      </c>
      <c r="K108" s="72">
        <v>0</v>
      </c>
      <c r="L108" s="72">
        <v>0</v>
      </c>
      <c r="M108" s="70">
        <v>0.65737931885321699</v>
      </c>
      <c r="N108" s="70">
        <v>0.15251716845185401</v>
      </c>
      <c r="O108" s="70">
        <v>0.49399999999999999</v>
      </c>
      <c r="P108" s="70">
        <v>0.42150002717971802</v>
      </c>
      <c r="Q108" s="70">
        <v>1613.9111860999999</v>
      </c>
      <c r="R108" s="72">
        <v>71483397</v>
      </c>
      <c r="S108" s="72">
        <v>1108.75</v>
      </c>
      <c r="T108" s="72">
        <v>965.64</v>
      </c>
      <c r="U108" s="70">
        <v>6.569221145735102</v>
      </c>
      <c r="V108" s="174">
        <v>0</v>
      </c>
      <c r="W108" s="174">
        <v>0.13100000000000001</v>
      </c>
      <c r="X108" s="70">
        <v>0.6</v>
      </c>
      <c r="Y108" s="119">
        <v>85.949999999999989</v>
      </c>
      <c r="Z108" s="70">
        <v>67.599999999999994</v>
      </c>
      <c r="AA108" s="70">
        <v>205</v>
      </c>
      <c r="AB108" s="70">
        <v>1.7</v>
      </c>
      <c r="AC108" s="70">
        <v>0</v>
      </c>
      <c r="AD108" s="70">
        <v>0</v>
      </c>
      <c r="AE108" s="70">
        <v>106.94</v>
      </c>
      <c r="AF108" s="70">
        <v>83</v>
      </c>
      <c r="AG108" s="70">
        <v>0.52100000000000002</v>
      </c>
      <c r="AH108" s="70">
        <v>0.36</v>
      </c>
      <c r="AI108" s="72">
        <v>0</v>
      </c>
      <c r="AJ108" s="72">
        <v>0</v>
      </c>
      <c r="AK108" s="72">
        <v>0</v>
      </c>
      <c r="AL108" s="72">
        <v>11421.600000000002</v>
      </c>
      <c r="AM108" s="72">
        <v>0</v>
      </c>
      <c r="AN108" s="72">
        <v>0</v>
      </c>
      <c r="AO108" s="72">
        <v>0</v>
      </c>
      <c r="AP108" s="70">
        <v>6.6</v>
      </c>
      <c r="AQ108" s="70">
        <v>14.4</v>
      </c>
      <c r="AR108" s="70">
        <v>3.55</v>
      </c>
      <c r="AS108" s="70">
        <v>-0.43514502048492432</v>
      </c>
      <c r="AT108" s="70">
        <v>45</v>
      </c>
      <c r="AU108" s="70">
        <v>13</v>
      </c>
      <c r="AV108" s="70">
        <v>45.286512068149548</v>
      </c>
      <c r="AW108" s="70">
        <v>21.7</v>
      </c>
      <c r="AX108" s="70">
        <v>99.95</v>
      </c>
      <c r="AY108" s="70">
        <v>16.600000000000001</v>
      </c>
      <c r="AZ108" s="70">
        <v>61.6</v>
      </c>
      <c r="BA108" s="72"/>
      <c r="BB108" s="72">
        <v>172482</v>
      </c>
      <c r="BC108" s="72">
        <v>178055.319219</v>
      </c>
      <c r="BD108" s="72">
        <v>15256361</v>
      </c>
      <c r="BE108" s="70">
        <v>7.6928999999999997E-2</v>
      </c>
      <c r="BF108" s="70">
        <v>1.575</v>
      </c>
      <c r="BG108" s="70">
        <v>0.40378633333333336</v>
      </c>
    </row>
    <row r="109" spans="1:59" s="11" customFormat="1" x14ac:dyDescent="0.25">
      <c r="A109" s="15" t="s">
        <v>422</v>
      </c>
      <c r="B109" t="s">
        <v>16</v>
      </c>
      <c r="C109" s="118" t="s">
        <v>551</v>
      </c>
      <c r="D109" s="70">
        <v>2.3333333333333335</v>
      </c>
      <c r="E109" s="72">
        <v>316868</v>
      </c>
      <c r="F109" s="72">
        <v>280054</v>
      </c>
      <c r="G109" s="72">
        <v>4872.2428299124995</v>
      </c>
      <c r="H109" s="70">
        <v>0.03</v>
      </c>
      <c r="I109" s="72">
        <v>55428.1875</v>
      </c>
      <c r="J109" s="70">
        <v>9.375E-2</v>
      </c>
      <c r="K109" s="72">
        <v>0</v>
      </c>
      <c r="L109" s="72">
        <v>0</v>
      </c>
      <c r="M109" s="70">
        <v>0.65737931885321699</v>
      </c>
      <c r="N109" s="70">
        <v>0.15251716845185401</v>
      </c>
      <c r="O109" s="70">
        <v>0.49399999999999999</v>
      </c>
      <c r="P109" s="70">
        <v>0.42150002717971802</v>
      </c>
      <c r="Q109" s="70">
        <v>1613.9111860999999</v>
      </c>
      <c r="R109" s="72">
        <v>71483397</v>
      </c>
      <c r="S109" s="72">
        <v>1108.75</v>
      </c>
      <c r="T109" s="72">
        <v>965.64</v>
      </c>
      <c r="U109" s="70">
        <v>6.569221145735102</v>
      </c>
      <c r="V109" s="174">
        <v>27</v>
      </c>
      <c r="W109" s="174">
        <v>0.193</v>
      </c>
      <c r="X109" s="70">
        <v>0.6</v>
      </c>
      <c r="Y109" s="119">
        <v>85.949999999999989</v>
      </c>
      <c r="Z109" s="70">
        <v>67.599999999999994</v>
      </c>
      <c r="AA109" s="70">
        <v>205</v>
      </c>
      <c r="AB109" s="70">
        <v>2.4</v>
      </c>
      <c r="AC109" s="70">
        <v>0</v>
      </c>
      <c r="AD109" s="70">
        <v>0</v>
      </c>
      <c r="AE109" s="70">
        <v>106.94</v>
      </c>
      <c r="AF109" s="70">
        <v>83</v>
      </c>
      <c r="AG109" s="70">
        <v>0.52100000000000002</v>
      </c>
      <c r="AH109" s="70">
        <v>0.36</v>
      </c>
      <c r="AI109" s="72">
        <v>0</v>
      </c>
      <c r="AJ109" s="72">
        <v>0</v>
      </c>
      <c r="AK109" s="72">
        <v>0</v>
      </c>
      <c r="AL109" s="72">
        <v>47686.350000000006</v>
      </c>
      <c r="AM109" s="72">
        <v>0</v>
      </c>
      <c r="AN109" s="72">
        <v>0</v>
      </c>
      <c r="AO109" s="72">
        <v>0</v>
      </c>
      <c r="AP109" s="70">
        <v>8.4</v>
      </c>
      <c r="AQ109" s="70">
        <v>26.1</v>
      </c>
      <c r="AR109" s="70">
        <v>3.55</v>
      </c>
      <c r="AS109" s="70">
        <v>-0.43514502048492432</v>
      </c>
      <c r="AT109" s="70">
        <v>45</v>
      </c>
      <c r="AU109" s="70">
        <v>20.7</v>
      </c>
      <c r="AV109" s="70">
        <v>45.286512068149548</v>
      </c>
      <c r="AW109" s="70">
        <v>21.7</v>
      </c>
      <c r="AX109" s="70">
        <v>99.95</v>
      </c>
      <c r="AY109" s="70">
        <v>16.600000000000001</v>
      </c>
      <c r="AZ109" s="70">
        <v>20.8</v>
      </c>
      <c r="BA109" s="72"/>
      <c r="BB109" s="72">
        <v>748451</v>
      </c>
      <c r="BC109" s="72">
        <v>745856.75311000005</v>
      </c>
      <c r="BD109" s="72">
        <v>15256361</v>
      </c>
      <c r="BE109" s="70">
        <v>7.6928999999999997E-2</v>
      </c>
      <c r="BF109" s="70">
        <v>1.575</v>
      </c>
      <c r="BG109" s="70">
        <v>0.40378633333333336</v>
      </c>
    </row>
    <row r="110" spans="1:59" s="11" customFormat="1" x14ac:dyDescent="0.25">
      <c r="A110" s="15" t="s">
        <v>425</v>
      </c>
      <c r="B110" t="s">
        <v>16</v>
      </c>
      <c r="C110" s="118" t="s">
        <v>554</v>
      </c>
      <c r="D110" s="70">
        <v>2.3333333333333335</v>
      </c>
      <c r="E110" s="72">
        <v>430808</v>
      </c>
      <c r="F110" s="72">
        <v>185868</v>
      </c>
      <c r="G110" s="72">
        <v>527.12624227959998</v>
      </c>
      <c r="H110" s="70">
        <v>0.19</v>
      </c>
      <c r="I110" s="72">
        <v>55428.1875</v>
      </c>
      <c r="J110" s="70">
        <v>9.375E-2</v>
      </c>
      <c r="K110" s="72">
        <v>0</v>
      </c>
      <c r="L110" s="72">
        <v>0</v>
      </c>
      <c r="M110" s="70">
        <v>0.65737931885321699</v>
      </c>
      <c r="N110" s="70">
        <v>0.15251716845185401</v>
      </c>
      <c r="O110" s="70">
        <v>0.49399999999999999</v>
      </c>
      <c r="P110" s="70">
        <v>0.32551324367523193</v>
      </c>
      <c r="Q110" s="70">
        <v>1613.9111860999999</v>
      </c>
      <c r="R110" s="72">
        <v>71483397</v>
      </c>
      <c r="S110" s="72">
        <v>1108.75</v>
      </c>
      <c r="T110" s="72">
        <v>965.64</v>
      </c>
      <c r="U110" s="70">
        <v>6.569221145735102</v>
      </c>
      <c r="V110" s="174">
        <v>0</v>
      </c>
      <c r="W110" s="174">
        <v>0.22600000000000001</v>
      </c>
      <c r="X110" s="70">
        <v>0.6</v>
      </c>
      <c r="Y110" s="119">
        <v>88.300000000000011</v>
      </c>
      <c r="Z110" s="70">
        <v>73.400000000000006</v>
      </c>
      <c r="AA110" s="70">
        <v>205</v>
      </c>
      <c r="AB110" s="70">
        <v>0.1</v>
      </c>
      <c r="AC110" s="70">
        <v>0</v>
      </c>
      <c r="AD110" s="70">
        <v>0</v>
      </c>
      <c r="AE110" s="70">
        <v>106.94</v>
      </c>
      <c r="AF110" s="70">
        <v>83</v>
      </c>
      <c r="AG110" s="70">
        <v>0.52100000000000002</v>
      </c>
      <c r="AH110" s="70">
        <v>0.32</v>
      </c>
      <c r="AI110" s="72">
        <v>0</v>
      </c>
      <c r="AJ110" s="72">
        <v>0</v>
      </c>
      <c r="AK110" s="72">
        <v>0</v>
      </c>
      <c r="AL110" s="72">
        <v>61316.24</v>
      </c>
      <c r="AM110" s="72">
        <v>0</v>
      </c>
      <c r="AN110" s="72">
        <v>0</v>
      </c>
      <c r="AO110" s="72">
        <v>0</v>
      </c>
      <c r="AP110" s="70">
        <v>16.100000000000001</v>
      </c>
      <c r="AQ110" s="70">
        <v>31.3</v>
      </c>
      <c r="AR110" s="70">
        <v>3.55</v>
      </c>
      <c r="AS110" s="70">
        <v>-0.43514502048492432</v>
      </c>
      <c r="AT110" s="70">
        <v>45</v>
      </c>
      <c r="AU110" s="70">
        <v>42.9</v>
      </c>
      <c r="AV110" s="70">
        <v>35.657499999999999</v>
      </c>
      <c r="AW110" s="70">
        <v>21.7</v>
      </c>
      <c r="AX110" s="70">
        <v>99.95</v>
      </c>
      <c r="AY110" s="70">
        <v>64.2</v>
      </c>
      <c r="AZ110" s="70">
        <v>95.2</v>
      </c>
      <c r="BA110" s="72"/>
      <c r="BB110" s="72">
        <v>976885</v>
      </c>
      <c r="BC110" s="72">
        <v>960654.600706</v>
      </c>
      <c r="BD110" s="72">
        <v>15256361</v>
      </c>
      <c r="BE110" s="70">
        <v>7.6928999999999997E-2</v>
      </c>
      <c r="BF110" s="70">
        <v>1.575</v>
      </c>
      <c r="BG110" s="70">
        <v>0.40378633333333336</v>
      </c>
    </row>
    <row r="111" spans="1:59" s="11" customFormat="1" x14ac:dyDescent="0.25">
      <c r="A111" s="15" t="s">
        <v>426</v>
      </c>
      <c r="B111" t="s">
        <v>16</v>
      </c>
      <c r="C111" s="118" t="s">
        <v>555</v>
      </c>
      <c r="D111" s="70">
        <v>3</v>
      </c>
      <c r="E111" s="72">
        <v>372412</v>
      </c>
      <c r="F111" s="72">
        <v>128554</v>
      </c>
      <c r="G111" s="72">
        <v>5239.9145755765003</v>
      </c>
      <c r="H111" s="70">
        <v>0.16</v>
      </c>
      <c r="I111" s="72">
        <v>55428.1875</v>
      </c>
      <c r="J111" s="70">
        <v>9.375E-2</v>
      </c>
      <c r="K111" s="72">
        <v>0</v>
      </c>
      <c r="L111" s="72">
        <v>0</v>
      </c>
      <c r="M111" s="70">
        <v>0.65737931885321699</v>
      </c>
      <c r="N111" s="70">
        <v>0.15251716845185401</v>
      </c>
      <c r="O111" s="70">
        <v>0.49399999999999999</v>
      </c>
      <c r="P111" s="70">
        <v>0.32551324367523193</v>
      </c>
      <c r="Q111" s="70">
        <v>1613.9111860999999</v>
      </c>
      <c r="R111" s="72">
        <v>71483397</v>
      </c>
      <c r="S111" s="72">
        <v>1108.75</v>
      </c>
      <c r="T111" s="72">
        <v>965.64</v>
      </c>
      <c r="U111" s="70">
        <v>6.569221145735102</v>
      </c>
      <c r="V111" s="174">
        <v>22</v>
      </c>
      <c r="W111" s="174">
        <v>0.255</v>
      </c>
      <c r="X111" s="70">
        <v>0.6</v>
      </c>
      <c r="Y111" s="119">
        <v>88.300000000000011</v>
      </c>
      <c r="Z111" s="70">
        <v>73.400000000000006</v>
      </c>
      <c r="AA111" s="70">
        <v>205</v>
      </c>
      <c r="AB111" s="70">
        <v>0.3</v>
      </c>
      <c r="AC111" s="70">
        <v>0</v>
      </c>
      <c r="AD111" s="70">
        <v>1</v>
      </c>
      <c r="AE111" s="70">
        <v>106.94</v>
      </c>
      <c r="AF111" s="70">
        <v>83</v>
      </c>
      <c r="AG111" s="70">
        <v>0.52100000000000002</v>
      </c>
      <c r="AH111" s="70">
        <v>0.32</v>
      </c>
      <c r="AI111" s="72">
        <v>139910.97487669086</v>
      </c>
      <c r="AJ111" s="72">
        <v>0</v>
      </c>
      <c r="AK111" s="72">
        <v>0</v>
      </c>
      <c r="AL111" s="72">
        <v>144275.07000000004</v>
      </c>
      <c r="AM111" s="72">
        <v>0</v>
      </c>
      <c r="AN111" s="72">
        <v>0</v>
      </c>
      <c r="AO111" s="72">
        <v>0</v>
      </c>
      <c r="AP111" s="70">
        <v>16.5</v>
      </c>
      <c r="AQ111" s="70">
        <v>28.4</v>
      </c>
      <c r="AR111" s="70">
        <v>3.55</v>
      </c>
      <c r="AS111" s="70">
        <v>-0.43514502048492432</v>
      </c>
      <c r="AT111" s="70">
        <v>45</v>
      </c>
      <c r="AU111" s="70">
        <v>38.200000000000003</v>
      </c>
      <c r="AV111" s="70">
        <v>35.657499999999999</v>
      </c>
      <c r="AW111" s="70">
        <v>21.7</v>
      </c>
      <c r="AX111" s="70">
        <v>99.95</v>
      </c>
      <c r="AY111" s="70">
        <v>64.2</v>
      </c>
      <c r="AZ111" s="70">
        <v>84.1</v>
      </c>
      <c r="BA111" s="72"/>
      <c r="BB111" s="72">
        <v>654981</v>
      </c>
      <c r="BC111" s="72">
        <v>629109.83333499997</v>
      </c>
      <c r="BD111" s="72">
        <v>15256361</v>
      </c>
      <c r="BE111" s="70">
        <v>7.6928999999999997E-2</v>
      </c>
      <c r="BF111" s="70">
        <v>1.575</v>
      </c>
      <c r="BG111" s="70">
        <v>0.40378633333333336</v>
      </c>
    </row>
    <row r="112" spans="1:59" s="11" customFormat="1" x14ac:dyDescent="0.25">
      <c r="A112" s="15" t="s">
        <v>428</v>
      </c>
      <c r="B112" t="s">
        <v>16</v>
      </c>
      <c r="C112" s="118" t="s">
        <v>557</v>
      </c>
      <c r="D112" s="70">
        <v>2.3333333333333335</v>
      </c>
      <c r="E112" s="72">
        <v>33524</v>
      </c>
      <c r="F112" s="72">
        <v>423411</v>
      </c>
      <c r="G112" s="72">
        <v>20873.005179046002</v>
      </c>
      <c r="H112" s="70">
        <v>0.19</v>
      </c>
      <c r="I112" s="72">
        <v>55428.1875</v>
      </c>
      <c r="J112" s="70">
        <v>9.375E-2</v>
      </c>
      <c r="K112" s="72">
        <v>0</v>
      </c>
      <c r="L112" s="72">
        <v>2</v>
      </c>
      <c r="M112" s="70">
        <v>0.65737931885321699</v>
      </c>
      <c r="N112" s="70">
        <v>0.15251716845185401</v>
      </c>
      <c r="O112" s="70">
        <v>0.49399999999999999</v>
      </c>
      <c r="P112" s="70">
        <v>0.32551324367523193</v>
      </c>
      <c r="Q112" s="70">
        <v>1613.9111860999999</v>
      </c>
      <c r="R112" s="72">
        <v>71483397</v>
      </c>
      <c r="S112" s="72">
        <v>1108.75</v>
      </c>
      <c r="T112" s="72">
        <v>965.64</v>
      </c>
      <c r="U112" s="70">
        <v>6.569221145735102</v>
      </c>
      <c r="V112" s="174">
        <v>25</v>
      </c>
      <c r="W112" s="174">
        <v>0.19800000000000001</v>
      </c>
      <c r="X112" s="70">
        <v>0.6</v>
      </c>
      <c r="Y112" s="119">
        <v>88.300000000000011</v>
      </c>
      <c r="Z112" s="70">
        <v>73.400000000000006</v>
      </c>
      <c r="AA112" s="70">
        <v>205</v>
      </c>
      <c r="AB112" s="70">
        <v>0.9</v>
      </c>
      <c r="AC112" s="70">
        <v>0</v>
      </c>
      <c r="AD112" s="70">
        <v>1</v>
      </c>
      <c r="AE112" s="70">
        <v>106.94</v>
      </c>
      <c r="AF112" s="70">
        <v>83</v>
      </c>
      <c r="AG112" s="70">
        <v>0.52100000000000002</v>
      </c>
      <c r="AH112" s="70">
        <v>0.32</v>
      </c>
      <c r="AI112" s="72">
        <v>215569.54860722693</v>
      </c>
      <c r="AJ112" s="72">
        <v>0</v>
      </c>
      <c r="AK112" s="72">
        <v>3014.2336118454778</v>
      </c>
      <c r="AL112" s="72">
        <v>20183.38</v>
      </c>
      <c r="AM112" s="72">
        <v>0</v>
      </c>
      <c r="AN112" s="72">
        <v>0</v>
      </c>
      <c r="AO112" s="72">
        <v>0</v>
      </c>
      <c r="AP112" s="70">
        <v>13.9</v>
      </c>
      <c r="AQ112" s="70">
        <v>20.9</v>
      </c>
      <c r="AR112" s="70">
        <v>3.55</v>
      </c>
      <c r="AS112" s="70">
        <v>-0.43514502048492432</v>
      </c>
      <c r="AT112" s="70">
        <v>45</v>
      </c>
      <c r="AU112" s="70">
        <v>59.4</v>
      </c>
      <c r="AV112" s="70">
        <v>35.657499999999999</v>
      </c>
      <c r="AW112" s="70">
        <v>21.7</v>
      </c>
      <c r="AX112" s="70">
        <v>99.95</v>
      </c>
      <c r="AY112" s="70">
        <v>64.2</v>
      </c>
      <c r="AZ112" s="70">
        <v>85.2</v>
      </c>
      <c r="BA112" s="72"/>
      <c r="BB112" s="72">
        <v>1009170</v>
      </c>
      <c r="BC112" s="72">
        <v>1009121.45623</v>
      </c>
      <c r="BD112" s="72">
        <v>15256361</v>
      </c>
      <c r="BE112" s="70">
        <v>7.6928999999999997E-2</v>
      </c>
      <c r="BF112" s="70">
        <v>1.575</v>
      </c>
      <c r="BG112" s="70">
        <v>0.40378633333333336</v>
      </c>
    </row>
    <row r="113" spans="1:59" s="11" customFormat="1" x14ac:dyDescent="0.25">
      <c r="A113" s="15" t="s">
        <v>427</v>
      </c>
      <c r="B113" t="s">
        <v>16</v>
      </c>
      <c r="C113" s="118" t="s">
        <v>556</v>
      </c>
      <c r="D113" s="70">
        <v>2.2000000000000002</v>
      </c>
      <c r="E113" s="72">
        <v>244045</v>
      </c>
      <c r="F113" s="72">
        <v>96886</v>
      </c>
      <c r="G113" s="72">
        <v>1590.974545262</v>
      </c>
      <c r="H113" s="70" t="s">
        <v>101</v>
      </c>
      <c r="I113" s="72">
        <v>55428.1875</v>
      </c>
      <c r="J113" s="70">
        <v>9.375E-2</v>
      </c>
      <c r="K113" s="72">
        <v>0</v>
      </c>
      <c r="L113" s="72">
        <v>12</v>
      </c>
      <c r="M113" s="70">
        <v>0.65737931885321699</v>
      </c>
      <c r="N113" s="70">
        <v>0.15251716845185401</v>
      </c>
      <c r="O113" s="70">
        <v>0.49399999999999999</v>
      </c>
      <c r="P113" s="70">
        <v>0.42150002717971802</v>
      </c>
      <c r="Q113" s="70">
        <v>1613.9111860999999</v>
      </c>
      <c r="R113" s="72">
        <v>71483397</v>
      </c>
      <c r="S113" s="72">
        <v>1108.75</v>
      </c>
      <c r="T113" s="72">
        <v>965.64</v>
      </c>
      <c r="U113" s="70">
        <v>6.569221145735102</v>
      </c>
      <c r="V113" s="174">
        <v>0</v>
      </c>
      <c r="W113" s="174">
        <v>0.18100000000000002</v>
      </c>
      <c r="X113" s="70">
        <v>0.6</v>
      </c>
      <c r="Y113" s="119">
        <v>85.949999999999989</v>
      </c>
      <c r="Z113" s="70">
        <v>67.599999999999994</v>
      </c>
      <c r="AA113" s="70">
        <v>205</v>
      </c>
      <c r="AB113" s="70">
        <v>1.1000000000000001</v>
      </c>
      <c r="AC113" s="70">
        <v>0</v>
      </c>
      <c r="AD113" s="70">
        <v>0</v>
      </c>
      <c r="AE113" s="70">
        <v>106.94</v>
      </c>
      <c r="AF113" s="70">
        <v>83</v>
      </c>
      <c r="AG113" s="70">
        <v>0.52100000000000002</v>
      </c>
      <c r="AH113" s="70">
        <v>0.36</v>
      </c>
      <c r="AI113" s="72">
        <v>110440.16938941313</v>
      </c>
      <c r="AJ113" s="72">
        <v>0</v>
      </c>
      <c r="AK113" s="72">
        <v>0</v>
      </c>
      <c r="AL113" s="72">
        <v>45173.229999999996</v>
      </c>
      <c r="AM113" s="72">
        <v>0</v>
      </c>
      <c r="AN113" s="72">
        <v>0</v>
      </c>
      <c r="AO113" s="72">
        <v>0</v>
      </c>
      <c r="AP113" s="70">
        <v>7.3</v>
      </c>
      <c r="AQ113" s="70">
        <v>21.3</v>
      </c>
      <c r="AR113" s="70">
        <v>3.55</v>
      </c>
      <c r="AS113" s="70">
        <v>-0.43514502048492432</v>
      </c>
      <c r="AT113" s="70">
        <v>45</v>
      </c>
      <c r="AU113" s="70">
        <v>23.2</v>
      </c>
      <c r="AV113" s="70">
        <v>45.286512068149548</v>
      </c>
      <c r="AW113" s="70">
        <v>21.7</v>
      </c>
      <c r="AX113" s="70">
        <v>99.95</v>
      </c>
      <c r="AY113" s="70">
        <v>16.600000000000001</v>
      </c>
      <c r="AZ113" s="70">
        <v>12.6</v>
      </c>
      <c r="BA113" s="72"/>
      <c r="BB113" s="72">
        <v>517016</v>
      </c>
      <c r="BC113" s="72">
        <v>508465.23020300001</v>
      </c>
      <c r="BD113" s="72">
        <v>15256361</v>
      </c>
      <c r="BE113" s="70">
        <v>7.6928999999999997E-2</v>
      </c>
      <c r="BF113" s="70">
        <v>1.575</v>
      </c>
      <c r="BG113" s="70">
        <v>0.40378633333333336</v>
      </c>
    </row>
    <row r="114" spans="1:59" s="11" customFormat="1" x14ac:dyDescent="0.25">
      <c r="A114" s="15" t="s">
        <v>429</v>
      </c>
      <c r="B114" t="s">
        <v>16</v>
      </c>
      <c r="C114" s="118" t="s">
        <v>558</v>
      </c>
      <c r="D114" s="70">
        <v>2.8333333333333335</v>
      </c>
      <c r="E114" s="72">
        <v>227276</v>
      </c>
      <c r="F114" s="72">
        <v>6741</v>
      </c>
      <c r="G114" s="72">
        <v>2822.0636011101501</v>
      </c>
      <c r="H114" s="70">
        <v>0.13</v>
      </c>
      <c r="I114" s="72">
        <v>55428.1875</v>
      </c>
      <c r="J114" s="70">
        <v>9.375E-2</v>
      </c>
      <c r="K114" s="72">
        <v>0</v>
      </c>
      <c r="L114" s="72">
        <v>0</v>
      </c>
      <c r="M114" s="70">
        <v>0.65737931885321699</v>
      </c>
      <c r="N114" s="70">
        <v>0.15251716845185401</v>
      </c>
      <c r="O114" s="70">
        <v>0.49399999999999999</v>
      </c>
      <c r="P114" s="70">
        <v>0.42150002717971802</v>
      </c>
      <c r="Q114" s="70">
        <v>1613.9111860999999</v>
      </c>
      <c r="R114" s="72">
        <v>71483397</v>
      </c>
      <c r="S114" s="72">
        <v>1108.75</v>
      </c>
      <c r="T114" s="72">
        <v>965.64</v>
      </c>
      <c r="U114" s="70">
        <v>6.569221145735102</v>
      </c>
      <c r="V114" s="174">
        <v>36</v>
      </c>
      <c r="W114" s="174">
        <v>0.21299999999999999</v>
      </c>
      <c r="X114" s="70">
        <v>0.6</v>
      </c>
      <c r="Y114" s="119">
        <v>85.949999999999989</v>
      </c>
      <c r="Z114" s="70">
        <v>67.599999999999994</v>
      </c>
      <c r="AA114" s="70">
        <v>205</v>
      </c>
      <c r="AB114" s="70">
        <v>1.4</v>
      </c>
      <c r="AC114" s="70">
        <v>0</v>
      </c>
      <c r="AD114" s="70">
        <v>0</v>
      </c>
      <c r="AE114" s="70">
        <v>106.94</v>
      </c>
      <c r="AF114" s="70">
        <v>83</v>
      </c>
      <c r="AG114" s="70">
        <v>0.52100000000000002</v>
      </c>
      <c r="AH114" s="70">
        <v>0.36</v>
      </c>
      <c r="AI114" s="72">
        <v>0</v>
      </c>
      <c r="AJ114" s="72">
        <v>0</v>
      </c>
      <c r="AK114" s="72">
        <v>0</v>
      </c>
      <c r="AL114" s="72">
        <v>128833.81999999999</v>
      </c>
      <c r="AM114" s="72">
        <v>0</v>
      </c>
      <c r="AN114" s="72">
        <v>0</v>
      </c>
      <c r="AO114" s="72">
        <v>0</v>
      </c>
      <c r="AP114" s="70">
        <v>12.5</v>
      </c>
      <c r="AQ114" s="70">
        <v>20.399999999999999</v>
      </c>
      <c r="AR114" s="70">
        <v>3.55</v>
      </c>
      <c r="AS114" s="70">
        <v>-0.43514502048492432</v>
      </c>
      <c r="AT114" s="70">
        <v>45</v>
      </c>
      <c r="AU114" s="70">
        <v>25.3</v>
      </c>
      <c r="AV114" s="70">
        <v>45.286512068149548</v>
      </c>
      <c r="AW114" s="70">
        <v>21.7</v>
      </c>
      <c r="AX114" s="70">
        <v>99.95</v>
      </c>
      <c r="AY114" s="70">
        <v>16.600000000000001</v>
      </c>
      <c r="AZ114" s="70">
        <v>51.7</v>
      </c>
      <c r="BA114" s="72"/>
      <c r="BB114" s="72">
        <v>783777</v>
      </c>
      <c r="BC114" s="72">
        <v>763128.15514100005</v>
      </c>
      <c r="BD114" s="72">
        <v>15256361</v>
      </c>
      <c r="BE114" s="70">
        <v>7.6928999999999997E-2</v>
      </c>
      <c r="BF114" s="70">
        <v>1.575</v>
      </c>
      <c r="BG114" s="70">
        <v>0.40378633333333336</v>
      </c>
    </row>
    <row r="115" spans="1:59" s="11" customFormat="1" x14ac:dyDescent="0.25">
      <c r="A115" s="15" t="s">
        <v>430</v>
      </c>
      <c r="B115" t="s">
        <v>16</v>
      </c>
      <c r="C115" s="118" t="s">
        <v>559</v>
      </c>
      <c r="D115" s="70">
        <v>1.8333333333333333</v>
      </c>
      <c r="E115" s="72">
        <v>470612</v>
      </c>
      <c r="F115" s="72">
        <v>438386</v>
      </c>
      <c r="G115" s="72">
        <v>24.428799528169002</v>
      </c>
      <c r="H115" s="70">
        <v>0.22</v>
      </c>
      <c r="I115" s="72">
        <v>55428.1875</v>
      </c>
      <c r="J115" s="70">
        <v>9.375E-2</v>
      </c>
      <c r="K115" s="72">
        <v>0</v>
      </c>
      <c r="L115" s="72">
        <v>0</v>
      </c>
      <c r="M115" s="70">
        <v>0.65737931885321699</v>
      </c>
      <c r="N115" s="70">
        <v>0.15251716845185401</v>
      </c>
      <c r="O115" s="70">
        <v>0.49399999999999999</v>
      </c>
      <c r="P115" s="70">
        <v>0.15652021765708923</v>
      </c>
      <c r="Q115" s="70">
        <v>1613.9111860999999</v>
      </c>
      <c r="R115" s="72">
        <v>71483397</v>
      </c>
      <c r="S115" s="72">
        <v>1108.75</v>
      </c>
      <c r="T115" s="72">
        <v>965.64</v>
      </c>
      <c r="U115" s="70">
        <v>6.569221145735102</v>
      </c>
      <c r="V115" s="174">
        <v>53</v>
      </c>
      <c r="W115" s="174">
        <v>0.14000000000000001</v>
      </c>
      <c r="X115" s="70">
        <v>0.6</v>
      </c>
      <c r="Y115" s="119">
        <v>98.75</v>
      </c>
      <c r="Z115" s="70">
        <v>89.7</v>
      </c>
      <c r="AA115" s="70">
        <v>205</v>
      </c>
      <c r="AB115" s="70">
        <v>0.3</v>
      </c>
      <c r="AC115" s="70">
        <v>0</v>
      </c>
      <c r="AD115" s="70">
        <v>0</v>
      </c>
      <c r="AE115" s="70">
        <v>106.94</v>
      </c>
      <c r="AF115" s="70">
        <v>83</v>
      </c>
      <c r="AG115" s="70">
        <v>0.52100000000000002</v>
      </c>
      <c r="AH115" s="70">
        <v>0.2</v>
      </c>
      <c r="AI115" s="72">
        <v>0</v>
      </c>
      <c r="AJ115" s="72">
        <v>0</v>
      </c>
      <c r="AK115" s="72">
        <v>0</v>
      </c>
      <c r="AL115" s="72">
        <v>89701.74</v>
      </c>
      <c r="AM115" s="72">
        <v>0</v>
      </c>
      <c r="AN115" s="72">
        <v>0</v>
      </c>
      <c r="AO115" s="72">
        <v>0</v>
      </c>
      <c r="AP115" s="70">
        <v>9</v>
      </c>
      <c r="AQ115" s="70">
        <v>24.1</v>
      </c>
      <c r="AR115" s="70">
        <v>3.55</v>
      </c>
      <c r="AS115" s="70">
        <v>-0.43514502048492432</v>
      </c>
      <c r="AT115" s="70">
        <v>45</v>
      </c>
      <c r="AU115" s="70">
        <v>65.900000000000006</v>
      </c>
      <c r="AV115" s="70">
        <v>60.394239868339852</v>
      </c>
      <c r="AW115" s="70">
        <v>21.7</v>
      </c>
      <c r="AX115" s="70">
        <v>99.95</v>
      </c>
      <c r="AY115" s="70">
        <v>67.5</v>
      </c>
      <c r="AZ115" s="70">
        <v>87.8</v>
      </c>
      <c r="BA115" s="72"/>
      <c r="BB115" s="72">
        <v>1995037</v>
      </c>
      <c r="BC115" s="72">
        <v>2005770.66163</v>
      </c>
      <c r="BD115" s="72">
        <v>15256361</v>
      </c>
      <c r="BE115" s="70">
        <v>7.6928999999999997E-2</v>
      </c>
      <c r="BF115" s="70">
        <v>1.575</v>
      </c>
      <c r="BG115" s="70">
        <v>0.40378633333333336</v>
      </c>
    </row>
    <row r="116" spans="1:59" s="11" customFormat="1" x14ac:dyDescent="0.25">
      <c r="A116" s="15" t="s">
        <v>431</v>
      </c>
      <c r="B116" t="s">
        <v>16</v>
      </c>
      <c r="C116" s="118" t="s">
        <v>560</v>
      </c>
      <c r="D116" s="70">
        <v>2.3333333333333335</v>
      </c>
      <c r="E116" s="72">
        <v>128546</v>
      </c>
      <c r="F116" s="72">
        <v>90001</v>
      </c>
      <c r="G116" s="72">
        <v>534.09380884339998</v>
      </c>
      <c r="H116" s="70">
        <v>0.06</v>
      </c>
      <c r="I116" s="72">
        <v>55428.1875</v>
      </c>
      <c r="J116" s="70">
        <v>9.375E-2</v>
      </c>
      <c r="K116" s="72">
        <v>3</v>
      </c>
      <c r="L116" s="72">
        <v>3</v>
      </c>
      <c r="M116" s="70">
        <v>0.65737931885321699</v>
      </c>
      <c r="N116" s="70">
        <v>0.15251716845185401</v>
      </c>
      <c r="O116" s="70">
        <v>0.49399999999999999</v>
      </c>
      <c r="P116" s="70">
        <v>0.42150002717971802</v>
      </c>
      <c r="Q116" s="70">
        <v>1613.9111860999999</v>
      </c>
      <c r="R116" s="72">
        <v>71483397</v>
      </c>
      <c r="S116" s="72">
        <v>1108.75</v>
      </c>
      <c r="T116" s="72">
        <v>965.64</v>
      </c>
      <c r="U116" s="70">
        <v>6.569221145735102</v>
      </c>
      <c r="V116" s="174">
        <v>26</v>
      </c>
      <c r="W116" s="174">
        <v>7.9000000000000001E-2</v>
      </c>
      <c r="X116" s="70">
        <v>0.6</v>
      </c>
      <c r="Y116" s="119">
        <v>85.949999999999989</v>
      </c>
      <c r="Z116" s="70">
        <v>67.599999999999994</v>
      </c>
      <c r="AA116" s="70">
        <v>205</v>
      </c>
      <c r="AB116" s="70">
        <v>1</v>
      </c>
      <c r="AC116" s="70">
        <v>0</v>
      </c>
      <c r="AD116" s="70">
        <v>1</v>
      </c>
      <c r="AE116" s="70">
        <v>106.94</v>
      </c>
      <c r="AF116" s="70">
        <v>83</v>
      </c>
      <c r="AG116" s="70">
        <v>0.52100000000000002</v>
      </c>
      <c r="AH116" s="70">
        <v>0.36</v>
      </c>
      <c r="AI116" s="72">
        <v>0</v>
      </c>
      <c r="AJ116" s="72">
        <v>0</v>
      </c>
      <c r="AK116" s="72">
        <v>0</v>
      </c>
      <c r="AL116" s="72">
        <v>33368.449999999997</v>
      </c>
      <c r="AM116" s="72">
        <v>0</v>
      </c>
      <c r="AN116" s="72">
        <v>0</v>
      </c>
      <c r="AO116" s="72">
        <v>0</v>
      </c>
      <c r="AP116" s="70">
        <v>6.5</v>
      </c>
      <c r="AQ116" s="70">
        <v>11.4</v>
      </c>
      <c r="AR116" s="70">
        <v>3.55</v>
      </c>
      <c r="AS116" s="70">
        <v>-0.43514502048492432</v>
      </c>
      <c r="AT116" s="70">
        <v>45</v>
      </c>
      <c r="AU116" s="70">
        <v>61.3</v>
      </c>
      <c r="AV116" s="70">
        <v>45.286512068149548</v>
      </c>
      <c r="AW116" s="70">
        <v>21.7</v>
      </c>
      <c r="AX116" s="70">
        <v>99.95</v>
      </c>
      <c r="AY116" s="70">
        <v>16.600000000000001</v>
      </c>
      <c r="AZ116" s="70">
        <v>43.5</v>
      </c>
      <c r="BA116" s="72"/>
      <c r="BB116" s="72">
        <v>621168</v>
      </c>
      <c r="BC116" s="72">
        <v>610140.17079899996</v>
      </c>
      <c r="BD116" s="72">
        <v>15256361</v>
      </c>
      <c r="BE116" s="70">
        <v>7.6928999999999997E-2</v>
      </c>
      <c r="BF116" s="70">
        <v>1.575</v>
      </c>
      <c r="BG116" s="70">
        <v>0.40378633333333336</v>
      </c>
    </row>
    <row r="117" spans="1:59" s="11" customFormat="1" x14ac:dyDescent="0.25">
      <c r="A117" s="15" t="s">
        <v>433</v>
      </c>
      <c r="B117" t="s">
        <v>4</v>
      </c>
      <c r="C117" s="118" t="s">
        <v>562</v>
      </c>
      <c r="D117" s="70">
        <v>3.1666666666666665</v>
      </c>
      <c r="E117" s="72">
        <v>1647</v>
      </c>
      <c r="F117" s="72">
        <v>0</v>
      </c>
      <c r="G117" s="72">
        <v>13092.538546305999</v>
      </c>
      <c r="H117" s="70">
        <v>0.16</v>
      </c>
      <c r="I117" s="72">
        <v>170500</v>
      </c>
      <c r="J117" s="70">
        <v>0.16129032258064516</v>
      </c>
      <c r="K117" s="72">
        <v>0</v>
      </c>
      <c r="L117" s="72">
        <v>0</v>
      </c>
      <c r="M117" s="70">
        <v>0.86662574288971606</v>
      </c>
      <c r="N117" s="70">
        <v>0.75496599632862105</v>
      </c>
      <c r="O117" s="70">
        <v>0.39600000000000002</v>
      </c>
      <c r="P117" s="70">
        <v>0.65362832332539322</v>
      </c>
      <c r="Q117" s="70">
        <v>0</v>
      </c>
      <c r="R117" s="72">
        <v>1018041518</v>
      </c>
      <c r="S117" s="72">
        <v>391.93</v>
      </c>
      <c r="T117" s="72">
        <v>684.22</v>
      </c>
      <c r="U117" s="70">
        <v>5.7445510912103614</v>
      </c>
      <c r="V117" s="174">
        <v>36</v>
      </c>
      <c r="W117" s="174">
        <v>0.214</v>
      </c>
      <c r="X117" s="70">
        <v>0.4</v>
      </c>
      <c r="Y117" s="119">
        <v>33.700000000000003</v>
      </c>
      <c r="Z117" s="70">
        <v>30.1</v>
      </c>
      <c r="AA117" s="70">
        <v>209</v>
      </c>
      <c r="AB117" s="70">
        <v>2.1</v>
      </c>
      <c r="AC117" s="70">
        <v>0</v>
      </c>
      <c r="AD117" s="70">
        <v>1</v>
      </c>
      <c r="AE117" s="70">
        <v>79.02</v>
      </c>
      <c r="AF117" s="70">
        <v>181</v>
      </c>
      <c r="AG117" s="70">
        <v>0.69499999999999995</v>
      </c>
      <c r="AH117" s="70">
        <v>0.13</v>
      </c>
      <c r="AI117" s="72">
        <v>0</v>
      </c>
      <c r="AJ117" s="72">
        <v>0</v>
      </c>
      <c r="AK117" s="72">
        <v>0</v>
      </c>
      <c r="AL117" s="72">
        <v>66864.800000000003</v>
      </c>
      <c r="AM117" s="72">
        <v>0</v>
      </c>
      <c r="AN117" s="72">
        <v>0</v>
      </c>
      <c r="AO117" s="72">
        <v>0</v>
      </c>
      <c r="AP117" s="70">
        <v>16.100000000000001</v>
      </c>
      <c r="AQ117" s="70">
        <v>20.399999999999999</v>
      </c>
      <c r="AR117" s="70" t="s">
        <v>101</v>
      </c>
      <c r="AS117" s="70">
        <v>-1.4503635168075562</v>
      </c>
      <c r="AT117" s="70">
        <v>20</v>
      </c>
      <c r="AU117" s="70">
        <v>23.4</v>
      </c>
      <c r="AV117" s="70">
        <v>7.5339933993399342</v>
      </c>
      <c r="AW117" s="70">
        <v>2.7</v>
      </c>
      <c r="AX117" s="70">
        <v>40.17</v>
      </c>
      <c r="AY117" s="70">
        <v>4.5</v>
      </c>
      <c r="AZ117" s="70">
        <v>87.7</v>
      </c>
      <c r="BA117" s="72"/>
      <c r="BB117" s="72">
        <v>337694</v>
      </c>
      <c r="BC117" s="72">
        <v>347333.992524</v>
      </c>
      <c r="BD117" s="72">
        <v>14706217</v>
      </c>
      <c r="BE117" s="70">
        <v>0</v>
      </c>
      <c r="BF117" s="70">
        <v>0</v>
      </c>
      <c r="BG117" s="70">
        <v>1.2348319999999999</v>
      </c>
    </row>
    <row r="118" spans="1:59" s="11" customFormat="1" x14ac:dyDescent="0.25">
      <c r="A118" s="15" t="s">
        <v>432</v>
      </c>
      <c r="B118" t="s">
        <v>4</v>
      </c>
      <c r="C118" s="118" t="s">
        <v>561</v>
      </c>
      <c r="D118" s="70">
        <v>2.6666666666666665</v>
      </c>
      <c r="E118" s="72">
        <v>7582</v>
      </c>
      <c r="F118" s="72">
        <v>0</v>
      </c>
      <c r="G118" s="72">
        <v>12121.766083883502</v>
      </c>
      <c r="H118" s="70">
        <v>0.13</v>
      </c>
      <c r="I118" s="72">
        <v>170500</v>
      </c>
      <c r="J118" s="70">
        <v>0.16129032258064516</v>
      </c>
      <c r="K118" s="72">
        <v>0</v>
      </c>
      <c r="L118" s="72">
        <v>0</v>
      </c>
      <c r="M118" s="70">
        <v>0.86662574288971606</v>
      </c>
      <c r="N118" s="70">
        <v>0.75496599632862105</v>
      </c>
      <c r="O118" s="70">
        <v>0.39600000000000002</v>
      </c>
      <c r="P118" s="70">
        <v>0.65866500085285673</v>
      </c>
      <c r="Q118" s="70">
        <v>0</v>
      </c>
      <c r="R118" s="72">
        <v>1018041518</v>
      </c>
      <c r="S118" s="72">
        <v>391.93</v>
      </c>
      <c r="T118" s="72">
        <v>684.22</v>
      </c>
      <c r="U118" s="70">
        <v>5.7445510912103614</v>
      </c>
      <c r="V118" s="174">
        <v>57.999999999999993</v>
      </c>
      <c r="W118" s="174">
        <v>0.191</v>
      </c>
      <c r="X118" s="70">
        <v>0.4</v>
      </c>
      <c r="Y118" s="119">
        <v>13.2</v>
      </c>
      <c r="Z118" s="70">
        <v>30.5</v>
      </c>
      <c r="AA118" s="70">
        <v>209</v>
      </c>
      <c r="AB118" s="70">
        <v>0.5</v>
      </c>
      <c r="AC118" s="70">
        <v>0</v>
      </c>
      <c r="AD118" s="70">
        <v>0</v>
      </c>
      <c r="AE118" s="70">
        <v>79.02</v>
      </c>
      <c r="AF118" s="70">
        <v>181</v>
      </c>
      <c r="AG118" s="70">
        <v>0.69499999999999995</v>
      </c>
      <c r="AH118" s="70">
        <v>0.26</v>
      </c>
      <c r="AI118" s="72">
        <v>0</v>
      </c>
      <c r="AJ118" s="72">
        <v>0</v>
      </c>
      <c r="AK118" s="72">
        <v>0</v>
      </c>
      <c r="AL118" s="72">
        <v>81557.070000000007</v>
      </c>
      <c r="AM118" s="72">
        <v>0</v>
      </c>
      <c r="AN118" s="72">
        <v>0</v>
      </c>
      <c r="AO118" s="72">
        <v>0</v>
      </c>
      <c r="AP118" s="70">
        <v>16.600000000000001</v>
      </c>
      <c r="AQ118" s="70">
        <v>20.399999999999999</v>
      </c>
      <c r="AR118" s="70" t="s">
        <v>101</v>
      </c>
      <c r="AS118" s="70">
        <v>-1.4503635168075562</v>
      </c>
      <c r="AT118" s="70">
        <v>20</v>
      </c>
      <c r="AU118" s="70">
        <v>23.4</v>
      </c>
      <c r="AV118" s="70">
        <v>17.155491990846681</v>
      </c>
      <c r="AW118" s="70">
        <v>2.7</v>
      </c>
      <c r="AX118" s="70">
        <v>40.17</v>
      </c>
      <c r="AY118" s="70">
        <v>3.4</v>
      </c>
      <c r="AZ118" s="70">
        <v>61.1</v>
      </c>
      <c r="BA118" s="72"/>
      <c r="BB118" s="72">
        <v>626592</v>
      </c>
      <c r="BC118" s="72">
        <v>607488.39427100006</v>
      </c>
      <c r="BD118" s="72">
        <v>14706217</v>
      </c>
      <c r="BE118" s="70">
        <v>0</v>
      </c>
      <c r="BF118" s="70">
        <v>0</v>
      </c>
      <c r="BG118" s="70">
        <v>1.2348319999999999</v>
      </c>
    </row>
    <row r="119" spans="1:59" s="11" customFormat="1" x14ac:dyDescent="0.25">
      <c r="A119" s="15" t="s">
        <v>434</v>
      </c>
      <c r="B119" t="s">
        <v>4</v>
      </c>
      <c r="C119" s="118" t="s">
        <v>563</v>
      </c>
      <c r="D119" s="70">
        <v>1</v>
      </c>
      <c r="E119" s="72">
        <v>0</v>
      </c>
      <c r="F119" s="72">
        <v>0</v>
      </c>
      <c r="G119" s="72">
        <v>0.11799476623525001</v>
      </c>
      <c r="H119" s="70" t="s">
        <v>101</v>
      </c>
      <c r="I119" s="72">
        <v>170500</v>
      </c>
      <c r="J119" s="70">
        <v>0.16129032258064516</v>
      </c>
      <c r="K119" s="72">
        <v>0</v>
      </c>
      <c r="L119" s="72">
        <v>0</v>
      </c>
      <c r="M119" s="70">
        <v>0.86662574288971606</v>
      </c>
      <c r="N119" s="70">
        <v>0.75496599632862105</v>
      </c>
      <c r="O119" s="70">
        <v>0.39600000000000002</v>
      </c>
      <c r="P119" s="70">
        <v>0.53724166924282679</v>
      </c>
      <c r="Q119" s="70">
        <v>0</v>
      </c>
      <c r="R119" s="72">
        <v>1018041518</v>
      </c>
      <c r="S119" s="72">
        <v>391.93</v>
      </c>
      <c r="T119" s="72">
        <v>684.22</v>
      </c>
      <c r="U119" s="70">
        <v>5.7445510912103614</v>
      </c>
      <c r="V119" s="174">
        <v>112.99999999999999</v>
      </c>
      <c r="W119" s="174">
        <v>0.33299999999999996</v>
      </c>
      <c r="X119" s="70">
        <v>0.4</v>
      </c>
      <c r="Y119" s="119">
        <v>17</v>
      </c>
      <c r="Z119" s="70">
        <v>19.600000000000001</v>
      </c>
      <c r="AA119" s="70">
        <v>209</v>
      </c>
      <c r="AB119" s="70">
        <v>5.3</v>
      </c>
      <c r="AC119" s="70">
        <v>0</v>
      </c>
      <c r="AD119" s="70">
        <v>0</v>
      </c>
      <c r="AE119" s="70">
        <v>79.02</v>
      </c>
      <c r="AF119" s="70">
        <v>181</v>
      </c>
      <c r="AG119" s="70">
        <v>0.69499999999999995</v>
      </c>
      <c r="AH119" s="70">
        <v>0.15</v>
      </c>
      <c r="AI119" s="72">
        <v>0</v>
      </c>
      <c r="AJ119" s="72">
        <v>0</v>
      </c>
      <c r="AK119" s="72">
        <v>0</v>
      </c>
      <c r="AL119" s="72" t="s">
        <v>101</v>
      </c>
      <c r="AM119" s="72">
        <v>0</v>
      </c>
      <c r="AN119" s="72">
        <v>0</v>
      </c>
      <c r="AO119" s="72">
        <v>0</v>
      </c>
      <c r="AP119" s="70">
        <v>19.3</v>
      </c>
      <c r="AQ119" s="70">
        <v>20.399999999999999</v>
      </c>
      <c r="AR119" s="70" t="s">
        <v>101</v>
      </c>
      <c r="AS119" s="70">
        <v>-1.4503635168075562</v>
      </c>
      <c r="AT119" s="70">
        <v>20</v>
      </c>
      <c r="AU119" s="70">
        <v>23.4</v>
      </c>
      <c r="AV119" s="70">
        <v>18.09090909090909</v>
      </c>
      <c r="AW119" s="70">
        <v>2.7</v>
      </c>
      <c r="AX119" s="70">
        <v>40.17</v>
      </c>
      <c r="AY119" s="70">
        <v>10.9</v>
      </c>
      <c r="AZ119" s="70">
        <v>30.2</v>
      </c>
      <c r="BA119" s="72"/>
      <c r="BB119" s="72">
        <v>125005</v>
      </c>
      <c r="BC119" s="72">
        <v>159402.00592200001</v>
      </c>
      <c r="BD119" s="72">
        <v>14706217</v>
      </c>
      <c r="BE119" s="70">
        <v>0</v>
      </c>
      <c r="BF119" s="70">
        <v>0</v>
      </c>
      <c r="BG119" s="70">
        <v>1.2348319999999999</v>
      </c>
    </row>
    <row r="120" spans="1:59" s="11" customFormat="1" x14ac:dyDescent="0.25">
      <c r="A120" s="15" t="s">
        <v>435</v>
      </c>
      <c r="B120" t="s">
        <v>4</v>
      </c>
      <c r="C120" s="118" t="s">
        <v>564</v>
      </c>
      <c r="D120" s="70">
        <v>1.3333333333333333</v>
      </c>
      <c r="E120" s="72">
        <v>12787</v>
      </c>
      <c r="F120" s="72">
        <v>51753</v>
      </c>
      <c r="G120" s="72">
        <v>5819.6008164099994</v>
      </c>
      <c r="H120" s="70">
        <v>0.06</v>
      </c>
      <c r="I120" s="72">
        <v>170500</v>
      </c>
      <c r="J120" s="70">
        <v>0.16129032258064516</v>
      </c>
      <c r="K120" s="72">
        <v>0</v>
      </c>
      <c r="L120" s="72">
        <v>0</v>
      </c>
      <c r="M120" s="70">
        <v>0.86662574288971606</v>
      </c>
      <c r="N120" s="70">
        <v>0.75496599632862105</v>
      </c>
      <c r="O120" s="70">
        <v>0.39600000000000002</v>
      </c>
      <c r="P120" s="70">
        <v>0.64593738854236216</v>
      </c>
      <c r="Q120" s="70">
        <v>0</v>
      </c>
      <c r="R120" s="72">
        <v>1018041518</v>
      </c>
      <c r="S120" s="72">
        <v>391.93</v>
      </c>
      <c r="T120" s="72">
        <v>684.22</v>
      </c>
      <c r="U120" s="70">
        <v>5.7445510912103614</v>
      </c>
      <c r="V120" s="174">
        <v>111.00000000000001</v>
      </c>
      <c r="W120" s="174">
        <v>0.21600000000000003</v>
      </c>
      <c r="X120" s="70">
        <v>0.4</v>
      </c>
      <c r="Y120" s="119">
        <v>12.3</v>
      </c>
      <c r="Z120" s="70">
        <v>27.9</v>
      </c>
      <c r="AA120" s="70">
        <v>209</v>
      </c>
      <c r="AB120" s="70">
        <v>1.9</v>
      </c>
      <c r="AC120" s="70">
        <v>0</v>
      </c>
      <c r="AD120" s="70">
        <v>3</v>
      </c>
      <c r="AE120" s="70">
        <v>79.02</v>
      </c>
      <c r="AF120" s="70">
        <v>181</v>
      </c>
      <c r="AG120" s="70">
        <v>0.69499999999999995</v>
      </c>
      <c r="AH120" s="70">
        <v>0.13</v>
      </c>
      <c r="AI120" s="72">
        <v>0</v>
      </c>
      <c r="AJ120" s="72">
        <v>0</v>
      </c>
      <c r="AK120" s="72">
        <v>0</v>
      </c>
      <c r="AL120" s="72">
        <v>0</v>
      </c>
      <c r="AM120" s="72">
        <v>0</v>
      </c>
      <c r="AN120" s="72">
        <v>0</v>
      </c>
      <c r="AO120" s="72">
        <v>0</v>
      </c>
      <c r="AP120" s="70">
        <v>12.1</v>
      </c>
      <c r="AQ120" s="70">
        <v>20.399999999999999</v>
      </c>
      <c r="AR120" s="70" t="s">
        <v>101</v>
      </c>
      <c r="AS120" s="70">
        <v>-1.4503635168075562</v>
      </c>
      <c r="AT120" s="70">
        <v>20</v>
      </c>
      <c r="AU120" s="70">
        <v>23.4</v>
      </c>
      <c r="AV120" s="70">
        <v>9.4564102564102566</v>
      </c>
      <c r="AW120" s="70">
        <v>2.7</v>
      </c>
      <c r="AX120" s="70">
        <v>40.17</v>
      </c>
      <c r="AY120" s="70">
        <v>8.3000000000000007</v>
      </c>
      <c r="AZ120" s="70">
        <v>85.5</v>
      </c>
      <c r="BA120" s="72"/>
      <c r="BB120" s="72">
        <v>762056</v>
      </c>
      <c r="BC120" s="72">
        <v>528210.68961999996</v>
      </c>
      <c r="BD120" s="72">
        <v>14706217</v>
      </c>
      <c r="BE120" s="70">
        <v>0</v>
      </c>
      <c r="BF120" s="70">
        <v>0</v>
      </c>
      <c r="BG120" s="70">
        <v>1.2348319999999999</v>
      </c>
    </row>
    <row r="121" spans="1:59" s="11" customFormat="1" x14ac:dyDescent="0.25">
      <c r="A121" s="15" t="s">
        <v>749</v>
      </c>
      <c r="B121" t="s">
        <v>4</v>
      </c>
      <c r="C121" s="196" t="s">
        <v>751</v>
      </c>
      <c r="D121" s="70">
        <v>2</v>
      </c>
      <c r="E121" s="72">
        <v>0</v>
      </c>
      <c r="F121" s="72">
        <v>0</v>
      </c>
      <c r="G121" s="72">
        <v>11.360187572611501</v>
      </c>
      <c r="H121" s="70" t="s">
        <v>101</v>
      </c>
      <c r="I121" s="72">
        <v>170500</v>
      </c>
      <c r="J121" s="70">
        <v>0.16129032258064516</v>
      </c>
      <c r="K121" s="72">
        <v>0</v>
      </c>
      <c r="L121" s="72">
        <v>0</v>
      </c>
      <c r="M121" s="70">
        <v>0.86662574288971606</v>
      </c>
      <c r="N121" s="70">
        <v>0.75496599632862105</v>
      </c>
      <c r="O121" s="70">
        <v>0.39600000000000002</v>
      </c>
      <c r="P121" s="70">
        <v>0.62517370247866577</v>
      </c>
      <c r="Q121" s="70">
        <v>0</v>
      </c>
      <c r="R121" s="72">
        <v>1018041518</v>
      </c>
      <c r="S121" s="72">
        <v>391.93</v>
      </c>
      <c r="T121" s="72">
        <v>684.22</v>
      </c>
      <c r="U121" s="70">
        <v>5.7445510912103614</v>
      </c>
      <c r="V121" s="174">
        <v>54</v>
      </c>
      <c r="W121" s="174">
        <v>0.12300000000000001</v>
      </c>
      <c r="X121" s="70">
        <v>0.4</v>
      </c>
      <c r="Y121" s="119">
        <v>24.4</v>
      </c>
      <c r="Z121" s="70">
        <v>37.700000000000003</v>
      </c>
      <c r="AA121" s="70">
        <v>209</v>
      </c>
      <c r="AB121" s="70">
        <v>1.9</v>
      </c>
      <c r="AC121" s="70">
        <v>0</v>
      </c>
      <c r="AD121" s="70">
        <v>0</v>
      </c>
      <c r="AE121" s="70">
        <v>79.02</v>
      </c>
      <c r="AF121" s="70">
        <v>181</v>
      </c>
      <c r="AG121" s="70">
        <v>0.69499999999999995</v>
      </c>
      <c r="AH121" s="70">
        <v>0.05</v>
      </c>
      <c r="AI121" s="72">
        <v>0</v>
      </c>
      <c r="AJ121" s="72">
        <v>0</v>
      </c>
      <c r="AK121" s="72">
        <v>0</v>
      </c>
      <c r="AL121" s="72" t="s">
        <v>101</v>
      </c>
      <c r="AM121" s="72">
        <v>0</v>
      </c>
      <c r="AN121" s="72">
        <v>28254</v>
      </c>
      <c r="AO121" s="72">
        <v>0</v>
      </c>
      <c r="AP121" s="70">
        <v>10</v>
      </c>
      <c r="AQ121" s="70">
        <v>20.399999999999999</v>
      </c>
      <c r="AR121" s="70" t="s">
        <v>101</v>
      </c>
      <c r="AS121" s="70">
        <v>-1.4503635168075562</v>
      </c>
      <c r="AT121" s="70">
        <v>20</v>
      </c>
      <c r="AU121" s="70">
        <v>23.4</v>
      </c>
      <c r="AV121" s="70">
        <v>19.023076923076925</v>
      </c>
      <c r="AW121" s="70">
        <v>2.7</v>
      </c>
      <c r="AX121" s="70">
        <v>40.17</v>
      </c>
      <c r="AY121" s="70">
        <v>0.5</v>
      </c>
      <c r="AZ121" s="70">
        <v>7.1</v>
      </c>
      <c r="BA121" s="72"/>
      <c r="BB121" s="72">
        <v>143077.95379204099</v>
      </c>
      <c r="BC121" s="72">
        <v>252881.99271600001</v>
      </c>
      <c r="BD121" s="72">
        <v>14706217</v>
      </c>
      <c r="BE121" s="70">
        <v>0</v>
      </c>
      <c r="BF121" s="70">
        <v>0</v>
      </c>
      <c r="BG121" s="70">
        <v>1.2348319999999999</v>
      </c>
    </row>
    <row r="122" spans="1:59" s="11" customFormat="1" x14ac:dyDescent="0.25">
      <c r="A122" s="15" t="s">
        <v>750</v>
      </c>
      <c r="B122" s="15" t="s">
        <v>4</v>
      </c>
      <c r="C122" s="196" t="s">
        <v>752</v>
      </c>
      <c r="D122" s="70">
        <v>2</v>
      </c>
      <c r="E122" s="72">
        <v>0</v>
      </c>
      <c r="F122" s="72">
        <v>0</v>
      </c>
      <c r="G122" s="72">
        <v>156.79535215602502</v>
      </c>
      <c r="H122" s="70" t="s">
        <v>101</v>
      </c>
      <c r="I122" s="72">
        <v>170500</v>
      </c>
      <c r="J122" s="70">
        <v>0.16129032258064516</v>
      </c>
      <c r="K122" s="72">
        <v>0</v>
      </c>
      <c r="L122" s="72">
        <v>0</v>
      </c>
      <c r="M122" s="70">
        <v>0.86662574288971606</v>
      </c>
      <c r="N122" s="70">
        <v>0.75496599632862105</v>
      </c>
      <c r="O122" s="70">
        <v>0.39600000000000002</v>
      </c>
      <c r="P122" s="70">
        <v>0.62517370247866577</v>
      </c>
      <c r="Q122" s="70">
        <v>0</v>
      </c>
      <c r="R122" s="72">
        <v>1018041518</v>
      </c>
      <c r="S122" s="72">
        <v>391.93</v>
      </c>
      <c r="T122" s="72">
        <v>684.22</v>
      </c>
      <c r="U122" s="70">
        <v>5.7445510912103614</v>
      </c>
      <c r="V122" s="174">
        <v>163</v>
      </c>
      <c r="W122" s="174">
        <v>0.38100000000000001</v>
      </c>
      <c r="X122" s="70">
        <v>0.4</v>
      </c>
      <c r="Y122" s="119">
        <v>24.4</v>
      </c>
      <c r="Z122" s="70">
        <v>37.700000000000003</v>
      </c>
      <c r="AA122" s="70">
        <v>209</v>
      </c>
      <c r="AB122" s="70">
        <v>1.9</v>
      </c>
      <c r="AC122" s="70">
        <v>0</v>
      </c>
      <c r="AD122" s="70">
        <v>0</v>
      </c>
      <c r="AE122" s="70">
        <v>79.02</v>
      </c>
      <c r="AF122" s="70">
        <v>181</v>
      </c>
      <c r="AG122" s="70">
        <v>0.69499999999999995</v>
      </c>
      <c r="AH122" s="70">
        <v>0.05</v>
      </c>
      <c r="AI122" s="72">
        <v>0</v>
      </c>
      <c r="AJ122" s="72">
        <v>0</v>
      </c>
      <c r="AK122" s="72">
        <v>0</v>
      </c>
      <c r="AL122" s="72" t="s">
        <v>101</v>
      </c>
      <c r="AM122" s="72">
        <v>0</v>
      </c>
      <c r="AN122" s="72">
        <v>0</v>
      </c>
      <c r="AO122" s="72">
        <v>0</v>
      </c>
      <c r="AP122" s="70">
        <v>23.3</v>
      </c>
      <c r="AQ122" s="70">
        <v>20.399999999999999</v>
      </c>
      <c r="AR122" s="70" t="s">
        <v>101</v>
      </c>
      <c r="AS122" s="70">
        <v>-1.4503635168075562</v>
      </c>
      <c r="AT122" s="70">
        <v>20</v>
      </c>
      <c r="AU122" s="70">
        <v>23.4</v>
      </c>
      <c r="AV122" s="70">
        <v>19.023076923076925</v>
      </c>
      <c r="AW122" s="70">
        <v>2.7</v>
      </c>
      <c r="AX122" s="70">
        <v>40.17</v>
      </c>
      <c r="AY122" s="70">
        <v>0.5</v>
      </c>
      <c r="AZ122" s="70">
        <v>7.1</v>
      </c>
      <c r="BA122" s="72"/>
      <c r="BB122" s="72">
        <v>80828.046207959022</v>
      </c>
      <c r="BC122" s="72">
        <v>32268.3851531</v>
      </c>
      <c r="BD122" s="72">
        <v>14706217</v>
      </c>
      <c r="BE122" s="70">
        <v>0</v>
      </c>
      <c r="BF122" s="70">
        <v>0</v>
      </c>
      <c r="BG122" s="70">
        <v>1.2348319999999999</v>
      </c>
    </row>
    <row r="123" spans="1:59" s="11" customFormat="1" x14ac:dyDescent="0.25">
      <c r="A123" s="15" t="s">
        <v>436</v>
      </c>
      <c r="B123" t="s">
        <v>4</v>
      </c>
      <c r="C123" s="118" t="s">
        <v>565</v>
      </c>
      <c r="D123" s="70">
        <v>2.3333333333333335</v>
      </c>
      <c r="E123" s="72">
        <v>211792</v>
      </c>
      <c r="F123" s="72">
        <v>7135</v>
      </c>
      <c r="G123" s="72">
        <v>906.09609808750008</v>
      </c>
      <c r="H123" s="70">
        <v>0.09</v>
      </c>
      <c r="I123" s="72">
        <v>170500</v>
      </c>
      <c r="J123" s="70">
        <v>0.16129032258064516</v>
      </c>
      <c r="K123" s="72">
        <v>0</v>
      </c>
      <c r="L123" s="72">
        <v>0</v>
      </c>
      <c r="M123" s="70">
        <v>0.86662574288971606</v>
      </c>
      <c r="N123" s="70">
        <v>0.75496599632862105</v>
      </c>
      <c r="O123" s="70">
        <v>0.39600000000000002</v>
      </c>
      <c r="P123" s="70">
        <v>0.64271481560301913</v>
      </c>
      <c r="Q123" s="70">
        <v>0</v>
      </c>
      <c r="R123" s="72">
        <v>1018041518</v>
      </c>
      <c r="S123" s="72">
        <v>391.93</v>
      </c>
      <c r="T123" s="72">
        <v>684.22</v>
      </c>
      <c r="U123" s="70">
        <v>5.7445510912103614</v>
      </c>
      <c r="V123" s="174">
        <v>124</v>
      </c>
      <c r="W123" s="174">
        <v>0.24600000000000002</v>
      </c>
      <c r="X123" s="70">
        <v>0.4</v>
      </c>
      <c r="Y123" s="119">
        <v>42.400000000000006</v>
      </c>
      <c r="Z123" s="70">
        <v>61.6</v>
      </c>
      <c r="AA123" s="70">
        <v>209</v>
      </c>
      <c r="AB123" s="70">
        <v>1.2</v>
      </c>
      <c r="AC123" s="70">
        <v>0</v>
      </c>
      <c r="AD123" s="70">
        <v>5</v>
      </c>
      <c r="AE123" s="70">
        <v>79.02</v>
      </c>
      <c r="AF123" s="70">
        <v>181</v>
      </c>
      <c r="AG123" s="70">
        <v>0.69499999999999995</v>
      </c>
      <c r="AH123" s="70">
        <v>0.2</v>
      </c>
      <c r="AI123" s="72">
        <v>0</v>
      </c>
      <c r="AJ123" s="72">
        <v>0</v>
      </c>
      <c r="AK123" s="72">
        <v>0</v>
      </c>
      <c r="AL123" s="72">
        <v>59505.090000000004</v>
      </c>
      <c r="AM123" s="72">
        <v>0</v>
      </c>
      <c r="AN123" s="72">
        <v>0</v>
      </c>
      <c r="AO123" s="72">
        <v>0</v>
      </c>
      <c r="AP123" s="70">
        <v>13.9</v>
      </c>
      <c r="AQ123" s="70">
        <v>20.399999999999999</v>
      </c>
      <c r="AR123" s="70" t="s">
        <v>101</v>
      </c>
      <c r="AS123" s="70">
        <v>-1.4503635168075562</v>
      </c>
      <c r="AT123" s="70">
        <v>20</v>
      </c>
      <c r="AU123" s="70">
        <v>23.4</v>
      </c>
      <c r="AV123" s="70">
        <v>23.151302288871349</v>
      </c>
      <c r="AW123" s="70">
        <v>2.7</v>
      </c>
      <c r="AX123" s="70">
        <v>40.17</v>
      </c>
      <c r="AY123" s="70">
        <v>8.8000000000000007</v>
      </c>
      <c r="AZ123" s="70">
        <v>56.3</v>
      </c>
      <c r="BA123" s="72"/>
      <c r="BB123" s="72">
        <v>600448</v>
      </c>
      <c r="BC123" s="72">
        <v>679387.425025</v>
      </c>
      <c r="BD123" s="72">
        <v>14706217</v>
      </c>
      <c r="BE123" s="70">
        <v>0</v>
      </c>
      <c r="BF123" s="70">
        <v>0</v>
      </c>
      <c r="BG123" s="70">
        <v>1.2348319999999999</v>
      </c>
    </row>
    <row r="124" spans="1:59" s="11" customFormat="1" x14ac:dyDescent="0.25">
      <c r="A124" s="15" t="s">
        <v>437</v>
      </c>
      <c r="B124" t="s">
        <v>4</v>
      </c>
      <c r="C124" s="118" t="s">
        <v>566</v>
      </c>
      <c r="D124" s="70">
        <v>2.1666666666666665</v>
      </c>
      <c r="E124" s="72">
        <v>248437</v>
      </c>
      <c r="F124" s="72">
        <v>990</v>
      </c>
      <c r="G124" s="72">
        <v>15487.307302867999</v>
      </c>
      <c r="H124" s="70">
        <v>0.16</v>
      </c>
      <c r="I124" s="72">
        <v>170500</v>
      </c>
      <c r="J124" s="70">
        <v>0.16129032258064516</v>
      </c>
      <c r="K124" s="72">
        <v>0</v>
      </c>
      <c r="L124" s="72">
        <v>10</v>
      </c>
      <c r="M124" s="70">
        <v>0.86662574288971606</v>
      </c>
      <c r="N124" s="70">
        <v>0.75496599632862105</v>
      </c>
      <c r="O124" s="70">
        <v>0.39600000000000002</v>
      </c>
      <c r="P124" s="70">
        <v>0.65380883207925167</v>
      </c>
      <c r="Q124" s="70">
        <v>0</v>
      </c>
      <c r="R124" s="72">
        <v>1018041518</v>
      </c>
      <c r="S124" s="72">
        <v>391.93</v>
      </c>
      <c r="T124" s="72">
        <v>684.22</v>
      </c>
      <c r="U124" s="70">
        <v>5.7445510912103614</v>
      </c>
      <c r="V124" s="174">
        <v>62</v>
      </c>
      <c r="W124" s="174">
        <v>0.17499999999999999</v>
      </c>
      <c r="X124" s="70">
        <v>0.4</v>
      </c>
      <c r="Y124" s="119">
        <v>43.8</v>
      </c>
      <c r="Z124" s="70">
        <v>53.3</v>
      </c>
      <c r="AA124" s="70">
        <v>209</v>
      </c>
      <c r="AB124" s="70">
        <v>1.2</v>
      </c>
      <c r="AC124" s="70">
        <v>0</v>
      </c>
      <c r="AD124" s="70">
        <v>3</v>
      </c>
      <c r="AE124" s="70">
        <v>79.02</v>
      </c>
      <c r="AF124" s="70">
        <v>181</v>
      </c>
      <c r="AG124" s="70">
        <v>0.69499999999999995</v>
      </c>
      <c r="AH124" s="70">
        <v>0.1</v>
      </c>
      <c r="AI124" s="72">
        <v>0</v>
      </c>
      <c r="AJ124" s="72">
        <v>0</v>
      </c>
      <c r="AK124" s="72">
        <v>0</v>
      </c>
      <c r="AL124" s="72">
        <v>21106.04</v>
      </c>
      <c r="AM124" s="72">
        <v>0</v>
      </c>
      <c r="AN124" s="72">
        <v>0</v>
      </c>
      <c r="AO124" s="72">
        <v>0</v>
      </c>
      <c r="AP124" s="70">
        <v>11.5</v>
      </c>
      <c r="AQ124" s="70">
        <v>20.399999999999999</v>
      </c>
      <c r="AR124" s="70" t="s">
        <v>101</v>
      </c>
      <c r="AS124" s="70">
        <v>-1.4503635168075562</v>
      </c>
      <c r="AT124" s="70">
        <v>20</v>
      </c>
      <c r="AU124" s="70">
        <v>23.4</v>
      </c>
      <c r="AV124" s="70">
        <v>9.0786729857819903</v>
      </c>
      <c r="AW124" s="70">
        <v>2.7</v>
      </c>
      <c r="AX124" s="70">
        <v>40.17</v>
      </c>
      <c r="AY124" s="70">
        <v>5.9</v>
      </c>
      <c r="AZ124" s="70">
        <v>94.4</v>
      </c>
      <c r="BA124" s="72"/>
      <c r="BB124" s="72">
        <v>742989</v>
      </c>
      <c r="BC124" s="72">
        <v>590863.98199400003</v>
      </c>
      <c r="BD124" s="72">
        <v>14706217</v>
      </c>
      <c r="BE124" s="70">
        <v>0</v>
      </c>
      <c r="BF124" s="70">
        <v>0</v>
      </c>
      <c r="BG124" s="70">
        <v>1.2348319999999999</v>
      </c>
    </row>
    <row r="125" spans="1:59" s="11" customFormat="1" x14ac:dyDescent="0.25">
      <c r="A125" s="15" t="s">
        <v>438</v>
      </c>
      <c r="B125" t="s">
        <v>4</v>
      </c>
      <c r="C125" s="118" t="s">
        <v>567</v>
      </c>
      <c r="D125" s="70">
        <v>3.1666666666666665</v>
      </c>
      <c r="E125" s="72">
        <v>170886</v>
      </c>
      <c r="F125" s="72">
        <v>40973</v>
      </c>
      <c r="G125" s="72">
        <v>10623.209704027</v>
      </c>
      <c r="H125" s="70">
        <v>0.09</v>
      </c>
      <c r="I125" s="72">
        <v>170500</v>
      </c>
      <c r="J125" s="70">
        <v>0.16129032258064516</v>
      </c>
      <c r="K125" s="72">
        <v>0</v>
      </c>
      <c r="L125" s="72">
        <v>0</v>
      </c>
      <c r="M125" s="70">
        <v>0.86662574288971606</v>
      </c>
      <c r="N125" s="70">
        <v>0.75496599632862105</v>
      </c>
      <c r="O125" s="70">
        <v>0.39600000000000002</v>
      </c>
      <c r="P125" s="70">
        <v>0.69559509491986837</v>
      </c>
      <c r="Q125" s="70">
        <v>0</v>
      </c>
      <c r="R125" s="72">
        <v>1018041518</v>
      </c>
      <c r="S125" s="72">
        <v>391.93</v>
      </c>
      <c r="T125" s="72">
        <v>684.22</v>
      </c>
      <c r="U125" s="70">
        <v>5.7445510912103614</v>
      </c>
      <c r="V125" s="174">
        <v>13</v>
      </c>
      <c r="W125" s="174">
        <v>0.33</v>
      </c>
      <c r="X125" s="70">
        <v>0.4</v>
      </c>
      <c r="Y125" s="119">
        <v>33.9</v>
      </c>
      <c r="Z125" s="70">
        <v>39</v>
      </c>
      <c r="AA125" s="70">
        <v>209</v>
      </c>
      <c r="AB125" s="70">
        <v>0.7</v>
      </c>
      <c r="AC125" s="70">
        <v>0</v>
      </c>
      <c r="AD125" s="70">
        <v>0</v>
      </c>
      <c r="AE125" s="70">
        <v>79.02</v>
      </c>
      <c r="AF125" s="70">
        <v>181</v>
      </c>
      <c r="AG125" s="70">
        <v>0.69499999999999995</v>
      </c>
      <c r="AH125" s="70">
        <v>0.15</v>
      </c>
      <c r="AI125" s="72">
        <v>0</v>
      </c>
      <c r="AJ125" s="72">
        <v>0</v>
      </c>
      <c r="AK125" s="72">
        <v>0</v>
      </c>
      <c r="AL125" s="72">
        <v>92097.12000000001</v>
      </c>
      <c r="AM125" s="72">
        <v>0</v>
      </c>
      <c r="AN125" s="72">
        <v>0</v>
      </c>
      <c r="AO125" s="72">
        <v>0</v>
      </c>
      <c r="AP125" s="70">
        <v>14.9</v>
      </c>
      <c r="AQ125" s="70">
        <v>20.399999999999999</v>
      </c>
      <c r="AR125" s="70" t="s">
        <v>101</v>
      </c>
      <c r="AS125" s="70">
        <v>-1.4503635168075562</v>
      </c>
      <c r="AT125" s="70">
        <v>20</v>
      </c>
      <c r="AU125" s="70">
        <v>23.4</v>
      </c>
      <c r="AV125" s="70">
        <v>6.6710213776722087</v>
      </c>
      <c r="AW125" s="70">
        <v>2.7</v>
      </c>
      <c r="AX125" s="70">
        <v>40.17</v>
      </c>
      <c r="AY125" s="70">
        <v>2.2000000000000002</v>
      </c>
      <c r="AZ125" s="70">
        <v>72.099999999999994</v>
      </c>
      <c r="BA125" s="72"/>
      <c r="BB125" s="72">
        <v>448332</v>
      </c>
      <c r="BC125" s="72">
        <v>394828.08535900002</v>
      </c>
      <c r="BD125" s="72">
        <v>14706217</v>
      </c>
      <c r="BE125" s="70">
        <v>0</v>
      </c>
      <c r="BF125" s="70">
        <v>0</v>
      </c>
      <c r="BG125" s="70">
        <v>1.2348319999999999</v>
      </c>
    </row>
    <row r="126" spans="1:59" s="11" customFormat="1" x14ac:dyDescent="0.25">
      <c r="A126" s="15" t="s">
        <v>439</v>
      </c>
      <c r="B126" t="s">
        <v>4</v>
      </c>
      <c r="C126" s="118" t="s">
        <v>568</v>
      </c>
      <c r="D126" s="70">
        <v>2.5</v>
      </c>
      <c r="E126" s="72">
        <v>151144</v>
      </c>
      <c r="F126" s="72">
        <v>198858</v>
      </c>
      <c r="G126" s="72">
        <v>10999.405216191</v>
      </c>
      <c r="H126" s="70">
        <v>0.09</v>
      </c>
      <c r="I126" s="72">
        <v>170500</v>
      </c>
      <c r="J126" s="70">
        <v>0.16129032258064516</v>
      </c>
      <c r="K126" s="72">
        <v>3</v>
      </c>
      <c r="L126" s="72">
        <v>0</v>
      </c>
      <c r="M126" s="70">
        <v>0.86662574288971606</v>
      </c>
      <c r="N126" s="70">
        <v>0.75496599632862105</v>
      </c>
      <c r="O126" s="70">
        <v>0.39600000000000002</v>
      </c>
      <c r="P126" s="70">
        <v>0.74404218386565746</v>
      </c>
      <c r="Q126" s="70">
        <v>0</v>
      </c>
      <c r="R126" s="72">
        <v>1018041518</v>
      </c>
      <c r="S126" s="72">
        <v>391.93</v>
      </c>
      <c r="T126" s="72">
        <v>684.22</v>
      </c>
      <c r="U126" s="70">
        <v>5.7445510912103614</v>
      </c>
      <c r="V126" s="174">
        <v>27</v>
      </c>
      <c r="W126" s="174">
        <v>0.29100000000000004</v>
      </c>
      <c r="X126" s="70">
        <v>0.4</v>
      </c>
      <c r="Y126" s="119">
        <v>27.450000000000003</v>
      </c>
      <c r="Z126" s="70">
        <v>35.299999999999997</v>
      </c>
      <c r="AA126" s="70">
        <v>209</v>
      </c>
      <c r="AB126" s="70">
        <v>2.1</v>
      </c>
      <c r="AC126" s="70">
        <v>0</v>
      </c>
      <c r="AD126" s="70">
        <v>3</v>
      </c>
      <c r="AE126" s="70">
        <v>79.02</v>
      </c>
      <c r="AF126" s="70">
        <v>181</v>
      </c>
      <c r="AG126" s="70">
        <v>0.69499999999999995</v>
      </c>
      <c r="AH126" s="70">
        <v>0.09</v>
      </c>
      <c r="AI126" s="72">
        <v>0</v>
      </c>
      <c r="AJ126" s="72">
        <v>0</v>
      </c>
      <c r="AK126" s="72">
        <v>0</v>
      </c>
      <c r="AL126" s="72">
        <v>123274.72827315994</v>
      </c>
      <c r="AM126" s="72">
        <v>103670</v>
      </c>
      <c r="AN126" s="72">
        <v>8275</v>
      </c>
      <c r="AO126" s="72">
        <v>14810</v>
      </c>
      <c r="AP126" s="70">
        <v>12.2</v>
      </c>
      <c r="AQ126" s="70">
        <v>20.399999999999999</v>
      </c>
      <c r="AR126" s="70" t="s">
        <v>101</v>
      </c>
      <c r="AS126" s="70">
        <v>-1.4503635168075562</v>
      </c>
      <c r="AT126" s="70">
        <v>20</v>
      </c>
      <c r="AU126" s="70">
        <v>23.4</v>
      </c>
      <c r="AV126" s="70">
        <v>4.3090909090909095</v>
      </c>
      <c r="AW126" s="70">
        <v>2.7</v>
      </c>
      <c r="AX126" s="70">
        <v>40.17</v>
      </c>
      <c r="AY126" s="70">
        <v>1.3</v>
      </c>
      <c r="AZ126" s="70">
        <v>80.099999999999994</v>
      </c>
      <c r="BA126" s="72"/>
      <c r="BB126" s="72">
        <v>575876</v>
      </c>
      <c r="BC126" s="72">
        <v>691776.25225899997</v>
      </c>
      <c r="BD126" s="72">
        <v>14706217</v>
      </c>
      <c r="BE126" s="70">
        <v>0</v>
      </c>
      <c r="BF126" s="70">
        <v>0</v>
      </c>
      <c r="BG126" s="70">
        <v>1.2348319999999999</v>
      </c>
    </row>
    <row r="127" spans="1:59" s="11" customFormat="1" x14ac:dyDescent="0.25">
      <c r="A127" s="15" t="s">
        <v>440</v>
      </c>
      <c r="B127" t="s">
        <v>4</v>
      </c>
      <c r="C127" s="118" t="s">
        <v>569</v>
      </c>
      <c r="D127" s="70">
        <v>1.8333333333333333</v>
      </c>
      <c r="E127" s="72">
        <v>63772</v>
      </c>
      <c r="F127" s="72">
        <v>229034</v>
      </c>
      <c r="G127" s="72">
        <v>981.91911680189992</v>
      </c>
      <c r="H127" s="70">
        <v>0.09</v>
      </c>
      <c r="I127" s="72">
        <v>170500</v>
      </c>
      <c r="J127" s="70">
        <v>0.16129032258064516</v>
      </c>
      <c r="K127" s="72">
        <v>0</v>
      </c>
      <c r="L127" s="72">
        <v>0</v>
      </c>
      <c r="M127" s="70">
        <v>0.86662574288971606</v>
      </c>
      <c r="N127" s="70">
        <v>0.75496599632862105</v>
      </c>
      <c r="O127" s="70">
        <v>0.39600000000000002</v>
      </c>
      <c r="P127" s="70">
        <v>0.43986634611568942</v>
      </c>
      <c r="Q127" s="70">
        <v>0</v>
      </c>
      <c r="R127" s="72">
        <v>1018041518</v>
      </c>
      <c r="S127" s="72">
        <v>391.93</v>
      </c>
      <c r="T127" s="72">
        <v>684.22</v>
      </c>
      <c r="U127" s="70">
        <v>5.7445510912103614</v>
      </c>
      <c r="V127" s="174">
        <v>156</v>
      </c>
      <c r="W127" s="174">
        <v>0.109</v>
      </c>
      <c r="X127" s="70">
        <v>0.4</v>
      </c>
      <c r="Y127" s="119">
        <v>46.6</v>
      </c>
      <c r="Z127" s="70">
        <v>54.3</v>
      </c>
      <c r="AA127" s="70">
        <v>209</v>
      </c>
      <c r="AB127" s="70">
        <v>2.7</v>
      </c>
      <c r="AC127" s="70">
        <v>0</v>
      </c>
      <c r="AD127" s="70">
        <v>0</v>
      </c>
      <c r="AE127" s="70">
        <v>79.02</v>
      </c>
      <c r="AF127" s="70">
        <v>181</v>
      </c>
      <c r="AG127" s="70">
        <v>0.69499999999999995</v>
      </c>
      <c r="AH127" s="70">
        <v>0.5</v>
      </c>
      <c r="AI127" s="72">
        <v>0</v>
      </c>
      <c r="AJ127" s="72">
        <v>0</v>
      </c>
      <c r="AK127" s="72">
        <v>0</v>
      </c>
      <c r="AL127" s="72">
        <v>0</v>
      </c>
      <c r="AM127" s="72">
        <v>0</v>
      </c>
      <c r="AN127" s="72">
        <v>0</v>
      </c>
      <c r="AO127" s="72">
        <v>1528</v>
      </c>
      <c r="AP127" s="70">
        <v>3.8</v>
      </c>
      <c r="AQ127" s="70">
        <v>20.399999999999999</v>
      </c>
      <c r="AR127" s="70" t="s">
        <v>101</v>
      </c>
      <c r="AS127" s="70">
        <v>-1.4503635168075562</v>
      </c>
      <c r="AT127" s="70">
        <v>20</v>
      </c>
      <c r="AU127" s="70">
        <v>23.4</v>
      </c>
      <c r="AV127" s="70">
        <v>39.448262032085559</v>
      </c>
      <c r="AW127" s="70">
        <v>2.7</v>
      </c>
      <c r="AX127" s="70">
        <v>40.17</v>
      </c>
      <c r="AY127" s="70">
        <v>9.4</v>
      </c>
      <c r="AZ127" s="70">
        <v>53.9</v>
      </c>
      <c r="BA127" s="72"/>
      <c r="BB127" s="72">
        <v>927752</v>
      </c>
      <c r="BC127" s="72">
        <v>573712.33466499997</v>
      </c>
      <c r="BD127" s="72">
        <v>14706217</v>
      </c>
      <c r="BE127" s="70">
        <v>0</v>
      </c>
      <c r="BF127" s="70">
        <v>0</v>
      </c>
      <c r="BG127" s="70">
        <v>1.2348319999999999</v>
      </c>
    </row>
    <row r="128" spans="1:59" s="11" customFormat="1" x14ac:dyDescent="0.25">
      <c r="A128" s="15" t="s">
        <v>441</v>
      </c>
      <c r="B128" t="s">
        <v>4</v>
      </c>
      <c r="C128" s="118" t="s">
        <v>570</v>
      </c>
      <c r="D128" s="70">
        <v>1.8333333333333333</v>
      </c>
      <c r="E128" s="72">
        <v>564068</v>
      </c>
      <c r="F128" s="72">
        <v>119853</v>
      </c>
      <c r="G128" s="72">
        <v>14731.041585502502</v>
      </c>
      <c r="H128" s="70">
        <v>0.03</v>
      </c>
      <c r="I128" s="72">
        <v>170500</v>
      </c>
      <c r="J128" s="70">
        <v>0.16129032258064516</v>
      </c>
      <c r="K128" s="72">
        <v>0</v>
      </c>
      <c r="L128" s="72">
        <v>0</v>
      </c>
      <c r="M128" s="70">
        <v>0.86662574288971606</v>
      </c>
      <c r="N128" s="70">
        <v>0.75496599632862105</v>
      </c>
      <c r="O128" s="70">
        <v>0.39600000000000002</v>
      </c>
      <c r="P128" s="70">
        <v>0.50359851946144751</v>
      </c>
      <c r="Q128" s="70">
        <v>0</v>
      </c>
      <c r="R128" s="72">
        <v>1018041518</v>
      </c>
      <c r="S128" s="72">
        <v>391.93</v>
      </c>
      <c r="T128" s="72">
        <v>684.22</v>
      </c>
      <c r="U128" s="70">
        <v>5.7445510912103614</v>
      </c>
      <c r="V128" s="174">
        <v>223</v>
      </c>
      <c r="W128" s="174">
        <v>0.13900000000000001</v>
      </c>
      <c r="X128" s="70">
        <v>0.4</v>
      </c>
      <c r="Y128" s="119">
        <v>52.8</v>
      </c>
      <c r="Z128" s="70">
        <v>63.1</v>
      </c>
      <c r="AA128" s="70">
        <v>209</v>
      </c>
      <c r="AB128" s="70">
        <v>0.1</v>
      </c>
      <c r="AC128" s="70">
        <v>0</v>
      </c>
      <c r="AD128" s="70">
        <v>1</v>
      </c>
      <c r="AE128" s="70">
        <v>79.02</v>
      </c>
      <c r="AF128" s="70">
        <v>181</v>
      </c>
      <c r="AG128" s="70">
        <v>0.69499999999999995</v>
      </c>
      <c r="AH128" s="70">
        <v>0.28000000000000003</v>
      </c>
      <c r="AI128" s="72">
        <v>0</v>
      </c>
      <c r="AJ128" s="72">
        <v>0</v>
      </c>
      <c r="AK128" s="72">
        <v>0</v>
      </c>
      <c r="AL128" s="72">
        <v>0</v>
      </c>
      <c r="AM128" s="72">
        <v>0</v>
      </c>
      <c r="AN128" s="72">
        <v>33523</v>
      </c>
      <c r="AO128" s="72">
        <v>25709</v>
      </c>
      <c r="AP128" s="70">
        <v>5.3</v>
      </c>
      <c r="AQ128" s="70">
        <v>20.399999999999999</v>
      </c>
      <c r="AR128" s="70" t="s">
        <v>101</v>
      </c>
      <c r="AS128" s="70">
        <v>-1.4503635168075562</v>
      </c>
      <c r="AT128" s="70">
        <v>20</v>
      </c>
      <c r="AU128" s="70">
        <v>23.4</v>
      </c>
      <c r="AV128" s="70">
        <v>32.86330014224751</v>
      </c>
      <c r="AW128" s="70">
        <v>2.7</v>
      </c>
      <c r="AX128" s="70">
        <v>40.17</v>
      </c>
      <c r="AY128" s="70">
        <v>2.9</v>
      </c>
      <c r="AZ128" s="70">
        <v>40.5</v>
      </c>
      <c r="BA128" s="72"/>
      <c r="BB128" s="72">
        <v>1045090</v>
      </c>
      <c r="BC128" s="72">
        <v>1237640.77107</v>
      </c>
      <c r="BD128" s="72">
        <v>14706217</v>
      </c>
      <c r="BE128" s="70">
        <v>0</v>
      </c>
      <c r="BF128" s="70">
        <v>0</v>
      </c>
      <c r="BG128" s="70">
        <v>1.2348319999999999</v>
      </c>
    </row>
    <row r="129" spans="1:59" s="11" customFormat="1" x14ac:dyDescent="0.25">
      <c r="A129" s="15" t="s">
        <v>442</v>
      </c>
      <c r="B129" t="s">
        <v>4</v>
      </c>
      <c r="C129" s="118" t="s">
        <v>571</v>
      </c>
      <c r="D129" s="70">
        <v>1.8333333333333333</v>
      </c>
      <c r="E129" s="72">
        <v>143515</v>
      </c>
      <c r="F129" s="72">
        <v>277119</v>
      </c>
      <c r="G129" s="72">
        <v>6284.459693871001</v>
      </c>
      <c r="H129" s="70">
        <v>0.03</v>
      </c>
      <c r="I129" s="72">
        <v>170500</v>
      </c>
      <c r="J129" s="70">
        <v>0.16129032258064516</v>
      </c>
      <c r="K129" s="72">
        <v>0</v>
      </c>
      <c r="L129" s="72">
        <v>0</v>
      </c>
      <c r="M129" s="70">
        <v>0.86662574288971606</v>
      </c>
      <c r="N129" s="70">
        <v>0.75496599632862105</v>
      </c>
      <c r="O129" s="70">
        <v>0.39600000000000002</v>
      </c>
      <c r="P129" s="70">
        <v>0.52864615338735632</v>
      </c>
      <c r="Q129" s="70">
        <v>0</v>
      </c>
      <c r="R129" s="72">
        <v>1018041518</v>
      </c>
      <c r="S129" s="72">
        <v>391.93</v>
      </c>
      <c r="T129" s="72">
        <v>684.22</v>
      </c>
      <c r="U129" s="70">
        <v>5.7445510912103614</v>
      </c>
      <c r="V129" s="174">
        <v>225.99999999999997</v>
      </c>
      <c r="W129" s="174">
        <v>0.12300000000000001</v>
      </c>
      <c r="X129" s="70">
        <v>0.4</v>
      </c>
      <c r="Y129" s="119">
        <v>73.3</v>
      </c>
      <c r="Z129" s="70">
        <v>68.8</v>
      </c>
      <c r="AA129" s="70">
        <v>209</v>
      </c>
      <c r="AB129" s="70">
        <v>0.6</v>
      </c>
      <c r="AC129" s="70">
        <v>0</v>
      </c>
      <c r="AD129" s="70">
        <v>0</v>
      </c>
      <c r="AE129" s="70">
        <v>79.02</v>
      </c>
      <c r="AF129" s="70">
        <v>181</v>
      </c>
      <c r="AG129" s="70">
        <v>0.69499999999999995</v>
      </c>
      <c r="AH129" s="70">
        <v>0.40400000000000003</v>
      </c>
      <c r="AI129" s="72">
        <v>0</v>
      </c>
      <c r="AJ129" s="72">
        <v>0</v>
      </c>
      <c r="AK129" s="72">
        <v>0</v>
      </c>
      <c r="AL129" s="72">
        <v>0</v>
      </c>
      <c r="AM129" s="72">
        <v>0</v>
      </c>
      <c r="AN129" s="72">
        <v>5477</v>
      </c>
      <c r="AO129" s="72">
        <v>5853</v>
      </c>
      <c r="AP129" s="70">
        <v>6</v>
      </c>
      <c r="AQ129" s="70">
        <v>20.399999999999999</v>
      </c>
      <c r="AR129" s="70" t="s">
        <v>101</v>
      </c>
      <c r="AS129" s="70">
        <v>-1.4503635168075562</v>
      </c>
      <c r="AT129" s="70">
        <v>20</v>
      </c>
      <c r="AU129" s="70">
        <v>23.4</v>
      </c>
      <c r="AV129" s="70">
        <v>30.801983880967143</v>
      </c>
      <c r="AW129" s="70">
        <v>2.7</v>
      </c>
      <c r="AX129" s="70">
        <v>40.17</v>
      </c>
      <c r="AY129" s="70">
        <v>3.2</v>
      </c>
      <c r="AZ129" s="70">
        <v>31</v>
      </c>
      <c r="BA129" s="72"/>
      <c r="BB129" s="72">
        <v>838080</v>
      </c>
      <c r="BC129" s="72">
        <v>769246.03901800001</v>
      </c>
      <c r="BD129" s="72">
        <v>14706217</v>
      </c>
      <c r="BE129" s="70">
        <v>0</v>
      </c>
      <c r="BF129" s="70">
        <v>0</v>
      </c>
      <c r="BG129" s="70">
        <v>1.2348319999999999</v>
      </c>
    </row>
    <row r="130" spans="1:59" s="11" customFormat="1" x14ac:dyDescent="0.25">
      <c r="A130" s="15" t="s">
        <v>444</v>
      </c>
      <c r="B130" t="s">
        <v>4</v>
      </c>
      <c r="C130" s="118" t="s">
        <v>573</v>
      </c>
      <c r="D130" s="70">
        <v>1.6666666666666667</v>
      </c>
      <c r="E130" s="72">
        <v>109442</v>
      </c>
      <c r="F130" s="72">
        <v>193427</v>
      </c>
      <c r="G130" s="72">
        <v>11454.446525401499</v>
      </c>
      <c r="H130" s="70">
        <v>0.09</v>
      </c>
      <c r="I130" s="72">
        <v>170500</v>
      </c>
      <c r="J130" s="70">
        <v>0.16129032258064516</v>
      </c>
      <c r="K130" s="72">
        <v>0</v>
      </c>
      <c r="L130" s="72">
        <v>0</v>
      </c>
      <c r="M130" s="70">
        <v>0.86662574288971606</v>
      </c>
      <c r="N130" s="70">
        <v>0.75496599632862105</v>
      </c>
      <c r="O130" s="70">
        <v>0.39600000000000002</v>
      </c>
      <c r="P130" s="70">
        <v>0.50914867694629129</v>
      </c>
      <c r="Q130" s="70">
        <v>0</v>
      </c>
      <c r="R130" s="72">
        <v>1018041518</v>
      </c>
      <c r="S130" s="72">
        <v>391.93</v>
      </c>
      <c r="T130" s="72">
        <v>684.22</v>
      </c>
      <c r="U130" s="70">
        <v>5.7445510912103614</v>
      </c>
      <c r="V130" s="174">
        <v>77</v>
      </c>
      <c r="W130" s="174">
        <v>0.151</v>
      </c>
      <c r="X130" s="70">
        <v>0.4</v>
      </c>
      <c r="Y130" s="119">
        <v>54.4</v>
      </c>
      <c r="Z130" s="70">
        <v>74.900000000000006</v>
      </c>
      <c r="AA130" s="70">
        <v>209</v>
      </c>
      <c r="AB130" s="70">
        <v>0.7</v>
      </c>
      <c r="AC130" s="70">
        <v>0</v>
      </c>
      <c r="AD130" s="70">
        <v>3</v>
      </c>
      <c r="AE130" s="70">
        <v>79.02</v>
      </c>
      <c r="AF130" s="70">
        <v>181</v>
      </c>
      <c r="AG130" s="70">
        <v>0.69499999999999995</v>
      </c>
      <c r="AH130" s="70">
        <v>0.13</v>
      </c>
      <c r="AI130" s="72">
        <v>0</v>
      </c>
      <c r="AJ130" s="72">
        <v>0</v>
      </c>
      <c r="AK130" s="72">
        <v>0</v>
      </c>
      <c r="AL130" s="72">
        <v>0</v>
      </c>
      <c r="AM130" s="72">
        <v>0</v>
      </c>
      <c r="AN130" s="72">
        <v>1334</v>
      </c>
      <c r="AO130" s="72">
        <v>0</v>
      </c>
      <c r="AP130" s="70">
        <v>8.4</v>
      </c>
      <c r="AQ130" s="70">
        <v>20.399999999999999</v>
      </c>
      <c r="AR130" s="70" t="s">
        <v>101</v>
      </c>
      <c r="AS130" s="70">
        <v>-1.4503635168075562</v>
      </c>
      <c r="AT130" s="70">
        <v>20</v>
      </c>
      <c r="AU130" s="70">
        <v>23.4</v>
      </c>
      <c r="AV130" s="70">
        <v>37.713597033374533</v>
      </c>
      <c r="AW130" s="70">
        <v>2.7</v>
      </c>
      <c r="AX130" s="70">
        <v>40.17</v>
      </c>
      <c r="AY130" s="70">
        <v>4.9000000000000004</v>
      </c>
      <c r="AZ130" s="70">
        <v>50.9</v>
      </c>
      <c r="BA130" s="72"/>
      <c r="BB130" s="72">
        <v>1030686</v>
      </c>
      <c r="BC130" s="72">
        <v>948126.78653200006</v>
      </c>
      <c r="BD130" s="72">
        <v>14706217</v>
      </c>
      <c r="BE130" s="70">
        <v>0</v>
      </c>
      <c r="BF130" s="70">
        <v>0</v>
      </c>
      <c r="BG130" s="70">
        <v>1.2348319999999999</v>
      </c>
    </row>
    <row r="131" spans="1:59" s="11" customFormat="1" x14ac:dyDescent="0.25">
      <c r="A131" s="15" t="s">
        <v>445</v>
      </c>
      <c r="B131" t="s">
        <v>4</v>
      </c>
      <c r="C131" s="118" t="s">
        <v>574</v>
      </c>
      <c r="D131" s="70">
        <v>1.8333333333333333</v>
      </c>
      <c r="E131" s="72">
        <v>116902</v>
      </c>
      <c r="F131" s="72">
        <v>368507</v>
      </c>
      <c r="G131" s="72">
        <v>4945.3567815549995</v>
      </c>
      <c r="H131" s="70">
        <v>0.06</v>
      </c>
      <c r="I131" s="72">
        <v>170500</v>
      </c>
      <c r="J131" s="70">
        <v>0.16129032258064516</v>
      </c>
      <c r="K131" s="72">
        <v>0</v>
      </c>
      <c r="L131" s="72">
        <v>0</v>
      </c>
      <c r="M131" s="70">
        <v>0.86662574288971606</v>
      </c>
      <c r="N131" s="70">
        <v>0.75496599632862105</v>
      </c>
      <c r="O131" s="70">
        <v>0.39600000000000002</v>
      </c>
      <c r="P131" s="70">
        <v>0.47854144287392902</v>
      </c>
      <c r="Q131" s="70">
        <v>0</v>
      </c>
      <c r="R131" s="72">
        <v>1018041518</v>
      </c>
      <c r="S131" s="72">
        <v>391.93</v>
      </c>
      <c r="T131" s="72">
        <v>684.22</v>
      </c>
      <c r="U131" s="70">
        <v>5.7445510912103614</v>
      </c>
      <c r="V131" s="174">
        <v>97</v>
      </c>
      <c r="W131" s="174">
        <v>0.16899999999999998</v>
      </c>
      <c r="X131" s="70">
        <v>0.4</v>
      </c>
      <c r="Y131" s="119">
        <v>72.3</v>
      </c>
      <c r="Z131" s="70">
        <v>83.6</v>
      </c>
      <c r="AA131" s="70">
        <v>209</v>
      </c>
      <c r="AB131" s="70">
        <v>0.9</v>
      </c>
      <c r="AC131" s="70">
        <v>0</v>
      </c>
      <c r="AD131" s="70">
        <v>0</v>
      </c>
      <c r="AE131" s="70">
        <v>79.02</v>
      </c>
      <c r="AF131" s="70">
        <v>181</v>
      </c>
      <c r="AG131" s="70">
        <v>0.69499999999999995</v>
      </c>
      <c r="AH131" s="70">
        <v>0.2</v>
      </c>
      <c r="AI131" s="72">
        <v>0</v>
      </c>
      <c r="AJ131" s="72">
        <v>0</v>
      </c>
      <c r="AK131" s="72">
        <v>0</v>
      </c>
      <c r="AL131" s="72">
        <v>0</v>
      </c>
      <c r="AM131" s="72">
        <v>0</v>
      </c>
      <c r="AN131" s="72">
        <v>0</v>
      </c>
      <c r="AO131" s="72">
        <v>0</v>
      </c>
      <c r="AP131" s="70">
        <v>9.6999999999999993</v>
      </c>
      <c r="AQ131" s="70">
        <v>20.399999999999999</v>
      </c>
      <c r="AR131" s="70" t="s">
        <v>101</v>
      </c>
      <c r="AS131" s="70">
        <v>-1.4503635168075562</v>
      </c>
      <c r="AT131" s="70">
        <v>20</v>
      </c>
      <c r="AU131" s="70">
        <v>23.4</v>
      </c>
      <c r="AV131" s="70">
        <v>48.420016963528411</v>
      </c>
      <c r="AW131" s="70">
        <v>2.7</v>
      </c>
      <c r="AX131" s="70">
        <v>40.17</v>
      </c>
      <c r="AY131" s="70">
        <v>8</v>
      </c>
      <c r="AZ131" s="70">
        <v>33.4</v>
      </c>
      <c r="BA131" s="72"/>
      <c r="BB131" s="72">
        <v>757831</v>
      </c>
      <c r="BC131" s="72">
        <v>687792.95858900005</v>
      </c>
      <c r="BD131" s="72">
        <v>14706217</v>
      </c>
      <c r="BE131" s="70">
        <v>0</v>
      </c>
      <c r="BF131" s="70">
        <v>0</v>
      </c>
      <c r="BG131" s="70">
        <v>1.2348319999999999</v>
      </c>
    </row>
    <row r="132" spans="1:59" s="11" customFormat="1" x14ac:dyDescent="0.25">
      <c r="A132" s="15" t="s">
        <v>443</v>
      </c>
      <c r="B132" t="s">
        <v>4</v>
      </c>
      <c r="C132" s="118" t="s">
        <v>572</v>
      </c>
      <c r="D132" s="70">
        <v>2.1666666666666665</v>
      </c>
      <c r="E132" s="72">
        <v>21583</v>
      </c>
      <c r="F132" s="72">
        <v>404432</v>
      </c>
      <c r="G132" s="72">
        <v>9110.0939315765008</v>
      </c>
      <c r="H132" s="70">
        <v>0.06</v>
      </c>
      <c r="I132" s="72">
        <v>170500</v>
      </c>
      <c r="J132" s="70">
        <v>0.16129032258064516</v>
      </c>
      <c r="K132" s="72">
        <v>0</v>
      </c>
      <c r="L132" s="72">
        <v>0</v>
      </c>
      <c r="M132" s="70">
        <v>0.86662574288971606</v>
      </c>
      <c r="N132" s="70">
        <v>0.75496599632862105</v>
      </c>
      <c r="O132" s="70">
        <v>0.39600000000000002</v>
      </c>
      <c r="P132" s="70">
        <v>0.41149373996988142</v>
      </c>
      <c r="Q132" s="70">
        <v>0</v>
      </c>
      <c r="R132" s="72">
        <v>1018041518</v>
      </c>
      <c r="S132" s="72">
        <v>391.93</v>
      </c>
      <c r="T132" s="72">
        <v>684.22</v>
      </c>
      <c r="U132" s="70">
        <v>5.7445510912103614</v>
      </c>
      <c r="V132" s="174">
        <v>43</v>
      </c>
      <c r="W132" s="174">
        <v>0.106</v>
      </c>
      <c r="X132" s="70">
        <v>0.4</v>
      </c>
      <c r="Y132" s="119">
        <v>55.15</v>
      </c>
      <c r="Z132" s="70">
        <v>58.6</v>
      </c>
      <c r="AA132" s="70">
        <v>209</v>
      </c>
      <c r="AB132" s="70">
        <v>2.9</v>
      </c>
      <c r="AC132" s="70">
        <v>0</v>
      </c>
      <c r="AD132" s="70">
        <v>0</v>
      </c>
      <c r="AE132" s="70">
        <v>79.02</v>
      </c>
      <c r="AF132" s="70">
        <v>181</v>
      </c>
      <c r="AG132" s="70">
        <v>0.69499999999999995</v>
      </c>
      <c r="AH132" s="70">
        <v>0.51</v>
      </c>
      <c r="AI132" s="72">
        <v>0</v>
      </c>
      <c r="AJ132" s="72">
        <v>0</v>
      </c>
      <c r="AK132" s="72">
        <v>0</v>
      </c>
      <c r="AL132" s="72">
        <v>6043.1900000000005</v>
      </c>
      <c r="AM132" s="72">
        <v>0</v>
      </c>
      <c r="AN132" s="72">
        <v>19601</v>
      </c>
      <c r="AO132" s="72">
        <v>34496</v>
      </c>
      <c r="AP132" s="70">
        <v>6.4</v>
      </c>
      <c r="AQ132" s="70">
        <v>20.399999999999999</v>
      </c>
      <c r="AR132" s="70" t="s">
        <v>101</v>
      </c>
      <c r="AS132" s="70">
        <v>-1.4503635168075562</v>
      </c>
      <c r="AT132" s="70">
        <v>20</v>
      </c>
      <c r="AU132" s="70">
        <v>23.4</v>
      </c>
      <c r="AV132" s="70">
        <v>44.621301316808676</v>
      </c>
      <c r="AW132" s="70">
        <v>2.7</v>
      </c>
      <c r="AX132" s="70">
        <v>40.17</v>
      </c>
      <c r="AY132" s="70">
        <v>14.1</v>
      </c>
      <c r="AZ132" s="70">
        <v>51.7</v>
      </c>
      <c r="BA132" s="72"/>
      <c r="BB132" s="72">
        <v>789918</v>
      </c>
      <c r="BC132" s="72">
        <v>722551.49836900004</v>
      </c>
      <c r="BD132" s="72">
        <v>14706217</v>
      </c>
      <c r="BE132" s="70">
        <v>0</v>
      </c>
      <c r="BF132" s="70">
        <v>0</v>
      </c>
      <c r="BG132" s="70">
        <v>1.2348319999999999</v>
      </c>
    </row>
    <row r="133" spans="1:59" s="11" customFormat="1" x14ac:dyDescent="0.25">
      <c r="A133" s="15" t="s">
        <v>447</v>
      </c>
      <c r="B133" t="s">
        <v>4</v>
      </c>
      <c r="C133" s="118" t="s">
        <v>576</v>
      </c>
      <c r="D133" s="70">
        <v>2.6666666666666665</v>
      </c>
      <c r="E133" s="72">
        <v>59609</v>
      </c>
      <c r="F133" s="72">
        <v>451771</v>
      </c>
      <c r="G133" s="72">
        <v>4333.2034276305003</v>
      </c>
      <c r="H133" s="70">
        <v>0.13</v>
      </c>
      <c r="I133" s="72">
        <v>170500</v>
      </c>
      <c r="J133" s="70">
        <v>0.16129032258064516</v>
      </c>
      <c r="K133" s="72">
        <v>0</v>
      </c>
      <c r="L133" s="72">
        <v>0</v>
      </c>
      <c r="M133" s="70">
        <v>0.86662574288971606</v>
      </c>
      <c r="N133" s="70">
        <v>0.75496599632862105</v>
      </c>
      <c r="O133" s="70">
        <v>0.39600000000000002</v>
      </c>
      <c r="P133" s="70">
        <v>0.68288648712695488</v>
      </c>
      <c r="Q133" s="70">
        <v>0</v>
      </c>
      <c r="R133" s="72">
        <v>1018041518</v>
      </c>
      <c r="S133" s="72">
        <v>391.93</v>
      </c>
      <c r="T133" s="72">
        <v>684.22</v>
      </c>
      <c r="U133" s="70">
        <v>5.7445510912103614</v>
      </c>
      <c r="V133" s="174">
        <v>36</v>
      </c>
      <c r="W133" s="174">
        <v>0.23699999999999999</v>
      </c>
      <c r="X133" s="70">
        <v>0.4</v>
      </c>
      <c r="Y133" s="119">
        <v>15.5</v>
      </c>
      <c r="Z133" s="70">
        <v>24.2</v>
      </c>
      <c r="AA133" s="70">
        <v>209</v>
      </c>
      <c r="AB133" s="70">
        <v>0.7</v>
      </c>
      <c r="AC133" s="70">
        <v>0</v>
      </c>
      <c r="AD133" s="70">
        <v>0</v>
      </c>
      <c r="AE133" s="70">
        <v>79.02</v>
      </c>
      <c r="AF133" s="70">
        <v>181</v>
      </c>
      <c r="AG133" s="70">
        <v>0.69499999999999995</v>
      </c>
      <c r="AH133" s="70">
        <v>0.12</v>
      </c>
      <c r="AI133" s="72">
        <v>0</v>
      </c>
      <c r="AJ133" s="72">
        <v>0</v>
      </c>
      <c r="AK133" s="72">
        <v>0</v>
      </c>
      <c r="AL133" s="72">
        <v>205593.65999999997</v>
      </c>
      <c r="AM133" s="72">
        <v>0</v>
      </c>
      <c r="AN133" s="72">
        <v>119009</v>
      </c>
      <c r="AO133" s="72">
        <v>0</v>
      </c>
      <c r="AP133" s="70">
        <v>16.899999999999999</v>
      </c>
      <c r="AQ133" s="70">
        <v>20.399999999999999</v>
      </c>
      <c r="AR133" s="70" t="s">
        <v>101</v>
      </c>
      <c r="AS133" s="70">
        <v>-1.4503635168075562</v>
      </c>
      <c r="AT133" s="70">
        <v>20</v>
      </c>
      <c r="AU133" s="70">
        <v>23.4</v>
      </c>
      <c r="AV133" s="70">
        <v>10.556570363466916</v>
      </c>
      <c r="AW133" s="70">
        <v>2.7</v>
      </c>
      <c r="AX133" s="70">
        <v>40.17</v>
      </c>
      <c r="AY133" s="70">
        <v>8.9</v>
      </c>
      <c r="AZ133" s="70">
        <v>28.7</v>
      </c>
      <c r="BA133" s="72"/>
      <c r="BB133" s="72">
        <v>963234</v>
      </c>
      <c r="BC133" s="72">
        <v>958603.91091400001</v>
      </c>
      <c r="BD133" s="72">
        <v>14706217</v>
      </c>
      <c r="BE133" s="70">
        <v>0</v>
      </c>
      <c r="BF133" s="70">
        <v>0</v>
      </c>
      <c r="BG133" s="70">
        <v>1.2348319999999999</v>
      </c>
    </row>
    <row r="134" spans="1:59" s="11" customFormat="1" x14ac:dyDescent="0.25">
      <c r="A134" s="15" t="s">
        <v>448</v>
      </c>
      <c r="B134" t="s">
        <v>4</v>
      </c>
      <c r="C134" s="118" t="s">
        <v>577</v>
      </c>
      <c r="D134" s="70">
        <v>1.6666666666666667</v>
      </c>
      <c r="E134" s="72">
        <v>192887</v>
      </c>
      <c r="F134" s="72">
        <v>6043</v>
      </c>
      <c r="G134" s="72">
        <v>7200.4785527985005</v>
      </c>
      <c r="H134" s="70">
        <v>0.09</v>
      </c>
      <c r="I134" s="72">
        <v>170500</v>
      </c>
      <c r="J134" s="70">
        <v>0.16129032258064516</v>
      </c>
      <c r="K134" s="72">
        <v>0</v>
      </c>
      <c r="L134" s="72">
        <v>0</v>
      </c>
      <c r="M134" s="70">
        <v>0.86662574288971606</v>
      </c>
      <c r="N134" s="70">
        <v>0.75496599632862105</v>
      </c>
      <c r="O134" s="70">
        <v>0.39600000000000002</v>
      </c>
      <c r="P134" s="70">
        <v>0.67828641427413405</v>
      </c>
      <c r="Q134" s="70">
        <v>0</v>
      </c>
      <c r="R134" s="72">
        <v>1018041518</v>
      </c>
      <c r="S134" s="72">
        <v>391.93</v>
      </c>
      <c r="T134" s="72">
        <v>684.22</v>
      </c>
      <c r="U134" s="70">
        <v>5.7445510912103614</v>
      </c>
      <c r="V134" s="174">
        <v>180</v>
      </c>
      <c r="W134" s="174">
        <v>0.24600000000000002</v>
      </c>
      <c r="X134" s="70">
        <v>0.4</v>
      </c>
      <c r="Y134" s="119">
        <v>32.35</v>
      </c>
      <c r="Z134" s="70">
        <v>39.9</v>
      </c>
      <c r="AA134" s="70">
        <v>209</v>
      </c>
      <c r="AB134" s="70">
        <v>0.9</v>
      </c>
      <c r="AC134" s="70">
        <v>0</v>
      </c>
      <c r="AD134" s="70">
        <v>1</v>
      </c>
      <c r="AE134" s="70">
        <v>79.02</v>
      </c>
      <c r="AF134" s="70">
        <v>181</v>
      </c>
      <c r="AG134" s="70">
        <v>0.69499999999999995</v>
      </c>
      <c r="AH134" s="70">
        <v>0.16</v>
      </c>
      <c r="AI134" s="72">
        <v>0</v>
      </c>
      <c r="AJ134" s="72">
        <v>0</v>
      </c>
      <c r="AK134" s="72">
        <v>0</v>
      </c>
      <c r="AL134" s="72">
        <v>2205.96</v>
      </c>
      <c r="AM134" s="72">
        <v>64</v>
      </c>
      <c r="AN134" s="72">
        <v>8754</v>
      </c>
      <c r="AO134" s="72">
        <v>29165</v>
      </c>
      <c r="AP134" s="70">
        <v>15.6</v>
      </c>
      <c r="AQ134" s="70">
        <v>20.399999999999999</v>
      </c>
      <c r="AR134" s="70" t="s">
        <v>101</v>
      </c>
      <c r="AS134" s="70">
        <v>-1.4503635168075562</v>
      </c>
      <c r="AT134" s="70">
        <v>20</v>
      </c>
      <c r="AU134" s="70">
        <v>23.4</v>
      </c>
      <c r="AV134" s="70">
        <v>13.289293849658314</v>
      </c>
      <c r="AW134" s="70">
        <v>2.7</v>
      </c>
      <c r="AX134" s="70">
        <v>40.17</v>
      </c>
      <c r="AY134" s="70">
        <v>6.3</v>
      </c>
      <c r="AZ134" s="70">
        <v>50.9</v>
      </c>
      <c r="BA134" s="72"/>
      <c r="BB134" s="72">
        <v>405292</v>
      </c>
      <c r="BC134" s="72">
        <v>370899.67894000001</v>
      </c>
      <c r="BD134" s="72">
        <v>14706217</v>
      </c>
      <c r="BE134" s="70">
        <v>0</v>
      </c>
      <c r="BF134" s="70">
        <v>0</v>
      </c>
      <c r="BG134" s="70">
        <v>1.2348319999999999</v>
      </c>
    </row>
    <row r="135" spans="1:59" s="11" customFormat="1" x14ac:dyDescent="0.25">
      <c r="A135" s="15" t="s">
        <v>449</v>
      </c>
      <c r="B135" t="s">
        <v>4</v>
      </c>
      <c r="C135" s="118" t="s">
        <v>578</v>
      </c>
      <c r="D135" s="70">
        <v>2.1666666666666665</v>
      </c>
      <c r="E135" s="72">
        <v>112867</v>
      </c>
      <c r="F135" s="72">
        <v>74624</v>
      </c>
      <c r="G135" s="72">
        <v>15754.152594294499</v>
      </c>
      <c r="H135" s="70">
        <v>0.16</v>
      </c>
      <c r="I135" s="72">
        <v>170500</v>
      </c>
      <c r="J135" s="70">
        <v>0.16129032258064516</v>
      </c>
      <c r="K135" s="72">
        <v>0</v>
      </c>
      <c r="L135" s="72">
        <v>0</v>
      </c>
      <c r="M135" s="70">
        <v>0.86662574288971606</v>
      </c>
      <c r="N135" s="70">
        <v>0.75496599632862105</v>
      </c>
      <c r="O135" s="70">
        <v>0.39600000000000002</v>
      </c>
      <c r="P135" s="70">
        <v>0.6965387121171297</v>
      </c>
      <c r="Q135" s="70">
        <v>0</v>
      </c>
      <c r="R135" s="72">
        <v>1018041518</v>
      </c>
      <c r="S135" s="72">
        <v>391.93</v>
      </c>
      <c r="T135" s="72">
        <v>684.22</v>
      </c>
      <c r="U135" s="70">
        <v>5.7445510912103614</v>
      </c>
      <c r="V135" s="174">
        <v>146</v>
      </c>
      <c r="W135" s="174">
        <v>0.22699999999999998</v>
      </c>
      <c r="X135" s="70">
        <v>0.4</v>
      </c>
      <c r="Y135" s="119">
        <v>32.200000000000003</v>
      </c>
      <c r="Z135" s="70">
        <v>37.299999999999997</v>
      </c>
      <c r="AA135" s="70">
        <v>209</v>
      </c>
      <c r="AB135" s="70">
        <v>0.1</v>
      </c>
      <c r="AC135" s="70">
        <v>0</v>
      </c>
      <c r="AD135" s="70">
        <v>0</v>
      </c>
      <c r="AE135" s="70">
        <v>79.02</v>
      </c>
      <c r="AF135" s="70">
        <v>181</v>
      </c>
      <c r="AG135" s="70">
        <v>0.69499999999999995</v>
      </c>
      <c r="AH135" s="70">
        <v>0.01</v>
      </c>
      <c r="AI135" s="72">
        <v>0</v>
      </c>
      <c r="AJ135" s="72">
        <v>0</v>
      </c>
      <c r="AK135" s="72">
        <v>0</v>
      </c>
      <c r="AL135" s="72">
        <v>85238.65</v>
      </c>
      <c r="AM135" s="72">
        <v>0</v>
      </c>
      <c r="AN135" s="72">
        <v>63744</v>
      </c>
      <c r="AO135" s="72">
        <v>0</v>
      </c>
      <c r="AP135" s="70">
        <v>11.1</v>
      </c>
      <c r="AQ135" s="70">
        <v>20.399999999999999</v>
      </c>
      <c r="AR135" s="70" t="s">
        <v>101</v>
      </c>
      <c r="AS135" s="70">
        <v>-1.4503635168075562</v>
      </c>
      <c r="AT135" s="70">
        <v>20</v>
      </c>
      <c r="AU135" s="70">
        <v>23.4</v>
      </c>
      <c r="AV135" s="70">
        <v>10.846475195822453</v>
      </c>
      <c r="AW135" s="70">
        <v>2.7</v>
      </c>
      <c r="AX135" s="70">
        <v>40.17</v>
      </c>
      <c r="AY135" s="70">
        <v>9.8000000000000007</v>
      </c>
      <c r="AZ135" s="70">
        <v>53</v>
      </c>
      <c r="BA135" s="72"/>
      <c r="BB135" s="72">
        <v>509070</v>
      </c>
      <c r="BC135" s="72">
        <v>513416.79674299998</v>
      </c>
      <c r="BD135" s="72">
        <v>14706217</v>
      </c>
      <c r="BE135" s="70">
        <v>0</v>
      </c>
      <c r="BF135" s="70">
        <v>0</v>
      </c>
      <c r="BG135" s="70">
        <v>1.2348319999999999</v>
      </c>
    </row>
    <row r="136" spans="1:59" s="11" customFormat="1" x14ac:dyDescent="0.25">
      <c r="A136" s="15" t="s">
        <v>450</v>
      </c>
      <c r="B136" t="s">
        <v>4</v>
      </c>
      <c r="C136" s="118" t="s">
        <v>579</v>
      </c>
      <c r="D136" s="70">
        <v>2</v>
      </c>
      <c r="E136" s="72">
        <v>40212</v>
      </c>
      <c r="F136" s="72">
        <v>402708</v>
      </c>
      <c r="G136" s="72">
        <v>2936.0461267097498</v>
      </c>
      <c r="H136" s="70">
        <v>0.03</v>
      </c>
      <c r="I136" s="72">
        <v>170500</v>
      </c>
      <c r="J136" s="70">
        <v>0.16129032258064516</v>
      </c>
      <c r="K136" s="72">
        <v>0</v>
      </c>
      <c r="L136" s="72">
        <v>0</v>
      </c>
      <c r="M136" s="70">
        <v>0.86662574288971606</v>
      </c>
      <c r="N136" s="70">
        <v>0.75496599632862105</v>
      </c>
      <c r="O136" s="70">
        <v>0.39600000000000002</v>
      </c>
      <c r="P136" s="70">
        <v>0.48676010248599932</v>
      </c>
      <c r="Q136" s="70">
        <v>0</v>
      </c>
      <c r="R136" s="72">
        <v>1018041518</v>
      </c>
      <c r="S136" s="72">
        <v>391.93</v>
      </c>
      <c r="T136" s="72">
        <v>684.22</v>
      </c>
      <c r="U136" s="70">
        <v>5.7445510912103614</v>
      </c>
      <c r="V136" s="174">
        <v>119</v>
      </c>
      <c r="W136" s="174">
        <v>0.11800000000000001</v>
      </c>
      <c r="X136" s="70">
        <v>0.4</v>
      </c>
      <c r="Y136" s="119">
        <v>58.7</v>
      </c>
      <c r="Z136" s="70">
        <v>80.7</v>
      </c>
      <c r="AA136" s="70">
        <v>209</v>
      </c>
      <c r="AB136" s="70">
        <v>2.5</v>
      </c>
      <c r="AC136" s="70">
        <v>0</v>
      </c>
      <c r="AD136" s="70">
        <v>1</v>
      </c>
      <c r="AE136" s="70">
        <v>79.02</v>
      </c>
      <c r="AF136" s="70">
        <v>181</v>
      </c>
      <c r="AG136" s="70">
        <v>0.69499999999999995</v>
      </c>
      <c r="AH136" s="70">
        <v>0.33</v>
      </c>
      <c r="AI136" s="72">
        <v>0</v>
      </c>
      <c r="AJ136" s="72">
        <v>0</v>
      </c>
      <c r="AK136" s="72">
        <v>0</v>
      </c>
      <c r="AL136" s="72">
        <v>10136.43</v>
      </c>
      <c r="AM136" s="72">
        <v>0</v>
      </c>
      <c r="AN136" s="72">
        <v>0</v>
      </c>
      <c r="AO136" s="72">
        <v>0</v>
      </c>
      <c r="AP136" s="70">
        <v>9</v>
      </c>
      <c r="AQ136" s="70">
        <v>20.399999999999999</v>
      </c>
      <c r="AR136" s="70" t="s">
        <v>101</v>
      </c>
      <c r="AS136" s="70">
        <v>-1.4503635168075562</v>
      </c>
      <c r="AT136" s="70">
        <v>20</v>
      </c>
      <c r="AU136" s="70">
        <v>23.4</v>
      </c>
      <c r="AV136" s="70">
        <v>34.123239969719911</v>
      </c>
      <c r="AW136" s="70">
        <v>2.7</v>
      </c>
      <c r="AX136" s="70">
        <v>40.17</v>
      </c>
      <c r="AY136" s="70">
        <v>7.1</v>
      </c>
      <c r="AZ136" s="70">
        <v>35.299999999999997</v>
      </c>
      <c r="BA136" s="72"/>
      <c r="BB136" s="72">
        <v>893837</v>
      </c>
      <c r="BC136" s="72">
        <v>773681.43465299997</v>
      </c>
      <c r="BD136" s="72">
        <v>14706217</v>
      </c>
      <c r="BE136" s="70">
        <v>0</v>
      </c>
      <c r="BF136" s="70">
        <v>0</v>
      </c>
      <c r="BG136" s="70">
        <v>1.2348319999999999</v>
      </c>
    </row>
    <row r="137" spans="1:59" s="11" customFormat="1" x14ac:dyDescent="0.25">
      <c r="A137" s="15" t="s">
        <v>451</v>
      </c>
      <c r="B137" t="s">
        <v>4</v>
      </c>
      <c r="C137" s="118" t="s">
        <v>580</v>
      </c>
      <c r="D137" s="70">
        <v>1</v>
      </c>
      <c r="E137" s="72">
        <v>0</v>
      </c>
      <c r="F137" s="72">
        <v>0</v>
      </c>
      <c r="G137" s="72">
        <v>0</v>
      </c>
      <c r="H137" s="70" t="s">
        <v>101</v>
      </c>
      <c r="I137" s="72">
        <v>170500</v>
      </c>
      <c r="J137" s="70">
        <v>0.16129032258064516</v>
      </c>
      <c r="K137" s="72">
        <v>3</v>
      </c>
      <c r="L137" s="72">
        <v>0</v>
      </c>
      <c r="M137" s="70">
        <v>0.86662574288971606</v>
      </c>
      <c r="N137" s="70">
        <v>0.75496599632862105</v>
      </c>
      <c r="O137" s="70">
        <v>0.39600000000000002</v>
      </c>
      <c r="P137" s="70">
        <v>0.53724166924282679</v>
      </c>
      <c r="Q137" s="70">
        <v>0</v>
      </c>
      <c r="R137" s="72">
        <v>1018041518</v>
      </c>
      <c r="S137" s="72">
        <v>391.93</v>
      </c>
      <c r="T137" s="72">
        <v>684.22</v>
      </c>
      <c r="U137" s="70">
        <v>5.7445510912103614</v>
      </c>
      <c r="V137" s="174">
        <v>91</v>
      </c>
      <c r="W137" s="174">
        <v>0.156</v>
      </c>
      <c r="X137" s="70">
        <v>0.4</v>
      </c>
      <c r="Y137" s="119">
        <v>17</v>
      </c>
      <c r="Z137" s="70">
        <v>19.600000000000001</v>
      </c>
      <c r="AA137" s="70">
        <v>209</v>
      </c>
      <c r="AB137" s="70">
        <v>5.3</v>
      </c>
      <c r="AC137" s="70">
        <v>0</v>
      </c>
      <c r="AD137" s="70">
        <v>0</v>
      </c>
      <c r="AE137" s="70">
        <v>79.02</v>
      </c>
      <c r="AF137" s="70">
        <v>181</v>
      </c>
      <c r="AG137" s="70">
        <v>0.69499999999999995</v>
      </c>
      <c r="AH137" s="70">
        <v>0.15</v>
      </c>
      <c r="AI137" s="72">
        <v>0</v>
      </c>
      <c r="AJ137" s="72">
        <v>0</v>
      </c>
      <c r="AK137" s="72">
        <v>0</v>
      </c>
      <c r="AL137" s="72" t="s">
        <v>101</v>
      </c>
      <c r="AM137" s="72">
        <v>0</v>
      </c>
      <c r="AN137" s="72">
        <v>0</v>
      </c>
      <c r="AO137" s="72">
        <v>0</v>
      </c>
      <c r="AP137" s="70">
        <v>9.9</v>
      </c>
      <c r="AQ137" s="70">
        <v>20.399999999999999</v>
      </c>
      <c r="AR137" s="70" t="s">
        <v>101</v>
      </c>
      <c r="AS137" s="70">
        <v>-1.4503635168075562</v>
      </c>
      <c r="AT137" s="70">
        <v>20</v>
      </c>
      <c r="AU137" s="70">
        <v>23.4</v>
      </c>
      <c r="AV137" s="70">
        <v>18.09090909090909</v>
      </c>
      <c r="AW137" s="70">
        <v>2.7</v>
      </c>
      <c r="AX137" s="70">
        <v>40.17</v>
      </c>
      <c r="AY137" s="70">
        <v>10.9</v>
      </c>
      <c r="AZ137" s="70">
        <v>30.2</v>
      </c>
      <c r="BA137" s="72"/>
      <c r="BB137" s="72">
        <v>34131</v>
      </c>
      <c r="BC137" s="72">
        <v>43384.778499400003</v>
      </c>
      <c r="BD137" s="72">
        <v>14706217</v>
      </c>
      <c r="BE137" s="70">
        <v>0</v>
      </c>
      <c r="BF137" s="70">
        <v>0</v>
      </c>
      <c r="BG137" s="70">
        <v>1.2348319999999999</v>
      </c>
    </row>
    <row r="138" spans="1:59" s="11" customFormat="1" x14ac:dyDescent="0.25">
      <c r="A138" s="15" t="s">
        <v>446</v>
      </c>
      <c r="B138" t="s">
        <v>4</v>
      </c>
      <c r="C138" s="118" t="s">
        <v>575</v>
      </c>
      <c r="D138" s="70" t="s">
        <v>101</v>
      </c>
      <c r="E138" s="72">
        <v>280519</v>
      </c>
      <c r="F138" s="72">
        <v>496</v>
      </c>
      <c r="G138" s="72">
        <v>29948.157017275</v>
      </c>
      <c r="H138" s="70" t="s">
        <v>101</v>
      </c>
      <c r="I138" s="72">
        <v>170500</v>
      </c>
      <c r="J138" s="70">
        <v>0.16129032258064516</v>
      </c>
      <c r="K138" s="72">
        <v>0</v>
      </c>
      <c r="L138" s="72">
        <v>0</v>
      </c>
      <c r="M138" s="70">
        <v>0.86662574288971606</v>
      </c>
      <c r="N138" s="70">
        <v>0.75496599632862105</v>
      </c>
      <c r="O138" s="70">
        <v>0.39600000000000002</v>
      </c>
      <c r="P138" s="70">
        <v>0.55210281554284901</v>
      </c>
      <c r="Q138" s="70">
        <v>0</v>
      </c>
      <c r="R138" s="72">
        <v>1018041518</v>
      </c>
      <c r="S138" s="72">
        <v>391.93</v>
      </c>
      <c r="T138" s="72">
        <v>684.22</v>
      </c>
      <c r="U138" s="70">
        <v>5.7445510912103614</v>
      </c>
      <c r="V138" s="174">
        <v>49</v>
      </c>
      <c r="W138" s="174">
        <v>0.14899999999999999</v>
      </c>
      <c r="X138" s="70">
        <v>0.4</v>
      </c>
      <c r="Y138" s="119">
        <v>56.75</v>
      </c>
      <c r="Z138" s="70">
        <v>72.3</v>
      </c>
      <c r="AA138" s="70">
        <v>209</v>
      </c>
      <c r="AB138" s="70">
        <v>4</v>
      </c>
      <c r="AC138" s="70">
        <v>0</v>
      </c>
      <c r="AD138" s="70">
        <v>18</v>
      </c>
      <c r="AE138" s="70">
        <v>79.02</v>
      </c>
      <c r="AF138" s="70">
        <v>181</v>
      </c>
      <c r="AG138" s="70">
        <v>0.69499999999999995</v>
      </c>
      <c r="AH138" s="70">
        <v>0.16</v>
      </c>
      <c r="AI138" s="72">
        <v>0</v>
      </c>
      <c r="AJ138" s="72">
        <v>0</v>
      </c>
      <c r="AK138" s="72">
        <v>0</v>
      </c>
      <c r="AL138" s="72" t="s">
        <v>101</v>
      </c>
      <c r="AM138" s="72">
        <v>0</v>
      </c>
      <c r="AN138" s="72">
        <v>4571</v>
      </c>
      <c r="AO138" s="72">
        <v>4973</v>
      </c>
      <c r="AP138" s="70">
        <v>11.7</v>
      </c>
      <c r="AQ138" s="70">
        <v>21.3</v>
      </c>
      <c r="AR138" s="70" t="s">
        <v>101</v>
      </c>
      <c r="AS138" s="70">
        <v>-1.4503635168075562</v>
      </c>
      <c r="AT138" s="70">
        <v>20</v>
      </c>
      <c r="AU138" s="70">
        <v>49.6</v>
      </c>
      <c r="AV138" s="70">
        <v>63.581338188438785</v>
      </c>
      <c r="AW138" s="70">
        <v>2.7</v>
      </c>
      <c r="AX138" s="70">
        <v>40.17</v>
      </c>
      <c r="AY138" s="70">
        <v>32.6</v>
      </c>
      <c r="AZ138" s="70">
        <v>96.6</v>
      </c>
      <c r="BA138" s="72"/>
      <c r="BB138" s="72">
        <v>1390309</v>
      </c>
      <c r="BC138" s="72">
        <v>1391208.75718</v>
      </c>
      <c r="BD138" s="72">
        <v>14706217</v>
      </c>
      <c r="BE138" s="70">
        <v>0</v>
      </c>
      <c r="BF138" s="70">
        <v>0</v>
      </c>
      <c r="BG138" s="70">
        <v>1.2348319999999999</v>
      </c>
    </row>
    <row r="139" spans="1:59" s="11" customFormat="1" x14ac:dyDescent="0.25">
      <c r="A139" s="15" t="s">
        <v>452</v>
      </c>
      <c r="B139" t="s">
        <v>4</v>
      </c>
      <c r="C139" s="118" t="s">
        <v>581</v>
      </c>
      <c r="D139" s="70">
        <v>3</v>
      </c>
      <c r="E139" s="72">
        <v>214045</v>
      </c>
      <c r="F139" s="72">
        <v>286388</v>
      </c>
      <c r="G139" s="72">
        <v>1376.2258330674499</v>
      </c>
      <c r="H139" s="70">
        <v>0.16</v>
      </c>
      <c r="I139" s="72">
        <v>170500</v>
      </c>
      <c r="J139" s="70">
        <v>0.16129032258064516</v>
      </c>
      <c r="K139" s="72">
        <v>0</v>
      </c>
      <c r="L139" s="72">
        <v>0</v>
      </c>
      <c r="M139" s="70">
        <v>0.86662574288971606</v>
      </c>
      <c r="N139" s="70">
        <v>0.75496599632862105</v>
      </c>
      <c r="O139" s="70">
        <v>0.39600000000000002</v>
      </c>
      <c r="P139" s="70">
        <v>0.70917987200764854</v>
      </c>
      <c r="Q139" s="70">
        <v>0</v>
      </c>
      <c r="R139" s="72">
        <v>1018041518</v>
      </c>
      <c r="S139" s="72">
        <v>391.93</v>
      </c>
      <c r="T139" s="72">
        <v>684.22</v>
      </c>
      <c r="U139" s="70">
        <v>5.7445510912103614</v>
      </c>
      <c r="V139" s="174">
        <v>60</v>
      </c>
      <c r="W139" s="174">
        <v>0.23199999999999998</v>
      </c>
      <c r="X139" s="70">
        <v>0.4</v>
      </c>
      <c r="Y139" s="119">
        <v>12.15</v>
      </c>
      <c r="Z139" s="70">
        <v>22.6</v>
      </c>
      <c r="AA139" s="70">
        <v>209</v>
      </c>
      <c r="AB139" s="70">
        <v>1</v>
      </c>
      <c r="AC139" s="70">
        <v>0</v>
      </c>
      <c r="AD139" s="70">
        <v>1</v>
      </c>
      <c r="AE139" s="70">
        <v>79.02</v>
      </c>
      <c r="AF139" s="70">
        <v>181</v>
      </c>
      <c r="AG139" s="70">
        <v>0.69499999999999995</v>
      </c>
      <c r="AH139" s="70">
        <v>0.04</v>
      </c>
      <c r="AI139" s="72">
        <v>0</v>
      </c>
      <c r="AJ139" s="72">
        <v>0</v>
      </c>
      <c r="AK139" s="72">
        <v>0</v>
      </c>
      <c r="AL139" s="72">
        <v>143785.51</v>
      </c>
      <c r="AM139" s="72">
        <v>0</v>
      </c>
      <c r="AN139" s="72">
        <v>105086</v>
      </c>
      <c r="AO139" s="72">
        <v>0</v>
      </c>
      <c r="AP139" s="70">
        <v>13.7</v>
      </c>
      <c r="AQ139" s="70">
        <v>20.399999999999999</v>
      </c>
      <c r="AR139" s="70" t="s">
        <v>101</v>
      </c>
      <c r="AS139" s="70">
        <v>-1.4503635168075562</v>
      </c>
      <c r="AT139" s="70">
        <v>20</v>
      </c>
      <c r="AU139" s="70">
        <v>23.4</v>
      </c>
      <c r="AV139" s="70">
        <v>4.6625912408759129</v>
      </c>
      <c r="AW139" s="70">
        <v>2.7</v>
      </c>
      <c r="AX139" s="70">
        <v>40.17</v>
      </c>
      <c r="AY139" s="70">
        <v>1.9</v>
      </c>
      <c r="AZ139" s="70">
        <v>9.6999999999999993</v>
      </c>
      <c r="BA139" s="72"/>
      <c r="BB139" s="72">
        <v>678089</v>
      </c>
      <c r="BC139" s="72">
        <v>758139.00045399996</v>
      </c>
      <c r="BD139" s="72">
        <v>14706217</v>
      </c>
      <c r="BE139" s="70">
        <v>0</v>
      </c>
      <c r="BF139" s="70">
        <v>0</v>
      </c>
      <c r="BG139" s="70">
        <v>1.2348319999999999</v>
      </c>
    </row>
    <row r="140" spans="1:59" x14ac:dyDescent="0.25">
      <c r="A140" s="15"/>
      <c r="B140"/>
      <c r="C140" s="15"/>
      <c r="D140" s="72"/>
      <c r="E140" s="72"/>
      <c r="F140" s="72"/>
      <c r="G140" s="72"/>
      <c r="H140" s="72"/>
      <c r="I140" s="72"/>
      <c r="J140" s="72"/>
      <c r="K140" s="72"/>
      <c r="L140" s="70"/>
      <c r="M140" s="70"/>
      <c r="N140" s="70"/>
      <c r="O140" s="70"/>
      <c r="P140" s="70"/>
      <c r="Q140" s="70"/>
      <c r="R140" s="72"/>
      <c r="S140" s="72"/>
      <c r="T140" s="72"/>
      <c r="U140" s="70"/>
      <c r="V140" s="206"/>
      <c r="W140" s="206"/>
      <c r="X140" s="175"/>
      <c r="Y140" s="175"/>
      <c r="Z140" s="176"/>
      <c r="AA140" s="176"/>
      <c r="AB140" s="175"/>
      <c r="AC140" s="175"/>
      <c r="AD140" s="175"/>
      <c r="AE140" s="174"/>
      <c r="AF140" s="175"/>
      <c r="AG140" s="174"/>
      <c r="AH140" s="174"/>
      <c r="AI140" s="176"/>
      <c r="AJ140" s="176"/>
      <c r="AK140" s="176"/>
      <c r="AL140" s="176"/>
      <c r="AM140" s="176"/>
      <c r="AN140" s="176"/>
      <c r="AO140" s="176"/>
      <c r="AP140" s="203"/>
      <c r="AQ140" s="205"/>
      <c r="AR140" s="174"/>
      <c r="AS140" s="174"/>
      <c r="AT140" s="176"/>
      <c r="AU140" s="175"/>
      <c r="AV140" s="174"/>
      <c r="AW140" s="174"/>
      <c r="AX140" s="174"/>
      <c r="AY140" s="175"/>
      <c r="AZ140" s="175"/>
      <c r="BA140" s="176"/>
      <c r="BB140" s="176"/>
      <c r="BC140" s="176"/>
      <c r="BD140" s="176"/>
    </row>
    <row r="141" spans="1:59" x14ac:dyDescent="0.25">
      <c r="A141" s="15"/>
      <c r="B141"/>
      <c r="C141" s="15"/>
      <c r="D141" s="72"/>
      <c r="E141" s="72"/>
      <c r="F141" s="72"/>
      <c r="G141" s="72"/>
      <c r="H141" s="72"/>
      <c r="I141" s="72"/>
      <c r="J141" s="72"/>
      <c r="K141" s="72"/>
      <c r="L141" s="70"/>
      <c r="M141" s="70"/>
      <c r="N141" s="70"/>
      <c r="O141" s="70"/>
      <c r="P141" s="70"/>
      <c r="Q141" s="70"/>
      <c r="R141" s="72"/>
      <c r="S141" s="72"/>
      <c r="T141" s="72"/>
      <c r="U141" s="70"/>
      <c r="V141" s="206"/>
      <c r="W141" s="206"/>
      <c r="X141" s="175"/>
      <c r="Y141" s="175"/>
      <c r="Z141" s="176"/>
      <c r="AA141" s="176"/>
      <c r="AB141" s="175"/>
      <c r="AC141" s="175"/>
      <c r="AD141" s="175"/>
      <c r="AE141" s="174"/>
      <c r="AF141" s="175"/>
      <c r="AG141" s="174"/>
      <c r="AH141" s="174"/>
      <c r="AI141" s="176"/>
      <c r="AJ141" s="176"/>
      <c r="AK141" s="176"/>
      <c r="AL141" s="176"/>
      <c r="AM141" s="176"/>
      <c r="AN141" s="176"/>
      <c r="AO141" s="176"/>
      <c r="AP141" s="203"/>
      <c r="AQ141" s="205"/>
      <c r="AR141" s="174"/>
      <c r="AS141" s="174"/>
      <c r="AT141" s="176"/>
      <c r="AU141" s="175"/>
      <c r="AV141" s="174"/>
      <c r="AW141" s="174"/>
      <c r="AX141" s="174"/>
      <c r="AY141" s="175"/>
      <c r="AZ141" s="175"/>
      <c r="BA141" s="176"/>
      <c r="BB141" s="176"/>
      <c r="BC141" s="176"/>
      <c r="BD141" s="176"/>
    </row>
    <row r="142" spans="1:59" x14ac:dyDescent="0.25">
      <c r="A142" s="15"/>
      <c r="B142"/>
      <c r="C142" s="15"/>
      <c r="D142" s="72"/>
      <c r="E142" s="72"/>
      <c r="F142" s="72"/>
      <c r="G142" s="72"/>
      <c r="H142" s="72"/>
      <c r="I142" s="72"/>
      <c r="J142" s="72"/>
      <c r="K142" s="72"/>
      <c r="L142" s="70"/>
      <c r="M142" s="70"/>
      <c r="N142" s="70"/>
      <c r="O142" s="70"/>
      <c r="P142" s="70"/>
      <c r="Q142" s="70"/>
      <c r="R142" s="72"/>
      <c r="S142" s="72"/>
      <c r="T142" s="72"/>
      <c r="U142" s="70"/>
      <c r="V142" s="206"/>
      <c r="W142" s="206"/>
      <c r="X142" s="175"/>
      <c r="Y142" s="175"/>
      <c r="Z142" s="176"/>
      <c r="AA142" s="176"/>
      <c r="AB142" s="175"/>
      <c r="AC142" s="175"/>
      <c r="AD142" s="175"/>
      <c r="AE142" s="174"/>
      <c r="AF142" s="175"/>
      <c r="AG142" s="174"/>
      <c r="AH142" s="174"/>
      <c r="AI142" s="176"/>
      <c r="AJ142" s="176"/>
      <c r="AK142" s="176"/>
      <c r="AL142" s="176"/>
      <c r="AM142" s="176"/>
      <c r="AN142" s="176"/>
      <c r="AO142" s="176"/>
      <c r="AP142" s="203"/>
      <c r="AQ142" s="205"/>
      <c r="AR142" s="174"/>
      <c r="AS142" s="174"/>
      <c r="AT142" s="176"/>
      <c r="AU142" s="175"/>
      <c r="AV142" s="174"/>
      <c r="AW142" s="174"/>
      <c r="AX142" s="174"/>
      <c r="AY142" s="175"/>
      <c r="AZ142" s="175"/>
      <c r="BA142" s="176"/>
      <c r="BB142" s="176"/>
      <c r="BC142" s="176"/>
      <c r="BD142" s="176"/>
    </row>
    <row r="143" spans="1:59" x14ac:dyDescent="0.25">
      <c r="A143" s="15"/>
      <c r="B143"/>
      <c r="C143" s="15"/>
      <c r="D143" s="72"/>
      <c r="E143" s="72"/>
      <c r="F143" s="72"/>
      <c r="G143" s="72"/>
      <c r="H143" s="72"/>
      <c r="I143" s="72"/>
      <c r="J143" s="72"/>
      <c r="K143" s="72"/>
      <c r="L143" s="70"/>
      <c r="M143" s="70"/>
      <c r="N143" s="70"/>
      <c r="O143" s="70"/>
      <c r="P143" s="70"/>
      <c r="Q143" s="70"/>
      <c r="R143" s="72"/>
      <c r="S143" s="72"/>
      <c r="T143" s="72"/>
      <c r="U143" s="70"/>
      <c r="V143" s="206"/>
      <c r="W143" s="206"/>
      <c r="X143" s="175"/>
      <c r="Y143" s="175"/>
      <c r="Z143" s="176"/>
      <c r="AA143" s="176"/>
      <c r="AB143" s="175"/>
      <c r="AC143" s="175"/>
      <c r="AD143" s="175"/>
      <c r="AE143" s="174"/>
      <c r="AF143" s="175"/>
      <c r="AG143" s="174"/>
      <c r="AH143" s="174"/>
      <c r="AI143" s="176"/>
      <c r="AJ143" s="176"/>
      <c r="AK143" s="176"/>
      <c r="AL143" s="176"/>
      <c r="AM143" s="176"/>
      <c r="AN143" s="176"/>
      <c r="AO143" s="176"/>
      <c r="AP143" s="203"/>
      <c r="AQ143" s="205"/>
      <c r="AR143" s="174"/>
      <c r="AS143" s="174"/>
      <c r="AT143" s="176"/>
      <c r="AU143" s="175"/>
      <c r="AV143" s="174"/>
      <c r="AW143" s="174"/>
      <c r="AX143" s="174"/>
      <c r="AY143" s="175"/>
      <c r="AZ143" s="175"/>
      <c r="BA143" s="176"/>
      <c r="BB143" s="176"/>
      <c r="BC143" s="176"/>
      <c r="BD143" s="176"/>
    </row>
    <row r="144" spans="1:59" x14ac:dyDescent="0.25">
      <c r="A144" s="15"/>
      <c r="B144"/>
      <c r="C144" s="15"/>
      <c r="D144" s="72"/>
      <c r="E144" s="72"/>
      <c r="F144" s="72"/>
      <c r="G144" s="72"/>
      <c r="H144" s="72"/>
      <c r="I144" s="72"/>
      <c r="J144" s="72"/>
      <c r="K144" s="72"/>
      <c r="L144" s="70"/>
      <c r="M144" s="70"/>
      <c r="N144" s="70"/>
      <c r="O144" s="70"/>
      <c r="P144" s="70"/>
      <c r="Q144" s="70"/>
      <c r="R144" s="72"/>
      <c r="S144" s="72"/>
      <c r="T144" s="72"/>
      <c r="U144" s="70"/>
      <c r="V144" s="206"/>
      <c r="W144" s="206"/>
      <c r="X144" s="175"/>
      <c r="Y144" s="175"/>
      <c r="Z144" s="176"/>
      <c r="AA144" s="176"/>
      <c r="AB144" s="175"/>
      <c r="AC144" s="175"/>
      <c r="AD144" s="175"/>
      <c r="AE144" s="174"/>
      <c r="AF144" s="175"/>
      <c r="AG144" s="174"/>
      <c r="AH144" s="174"/>
      <c r="AI144" s="176"/>
      <c r="AJ144" s="176"/>
      <c r="AK144" s="176"/>
      <c r="AL144" s="176"/>
      <c r="AM144" s="176"/>
      <c r="AN144" s="176"/>
      <c r="AO144" s="176"/>
      <c r="AP144" s="203"/>
      <c r="AQ144" s="205"/>
      <c r="AR144" s="174"/>
      <c r="AS144" s="174"/>
      <c r="AT144" s="176"/>
      <c r="AU144" s="175"/>
      <c r="AV144" s="174"/>
      <c r="AW144" s="174"/>
      <c r="AX144" s="174"/>
      <c r="AY144" s="175"/>
      <c r="AZ144" s="175"/>
      <c r="BA144" s="176"/>
      <c r="BB144" s="176"/>
      <c r="BC144" s="176"/>
      <c r="BD144" s="176"/>
    </row>
    <row r="145" spans="1:56" x14ac:dyDescent="0.25">
      <c r="A145" s="15"/>
      <c r="B145"/>
      <c r="C145" s="15"/>
      <c r="D145" s="72"/>
      <c r="E145" s="72"/>
      <c r="F145" s="72"/>
      <c r="G145" s="72"/>
      <c r="H145" s="72"/>
      <c r="I145" s="72"/>
      <c r="J145" s="72"/>
      <c r="K145" s="72"/>
      <c r="L145" s="70"/>
      <c r="M145" s="70"/>
      <c r="N145" s="70"/>
      <c r="O145" s="70"/>
      <c r="P145" s="70"/>
      <c r="Q145" s="70"/>
      <c r="R145" s="72"/>
      <c r="S145" s="72"/>
      <c r="T145" s="72"/>
      <c r="U145" s="70"/>
      <c r="V145" s="206"/>
      <c r="W145" s="206"/>
      <c r="X145" s="175"/>
      <c r="Y145" s="175"/>
      <c r="Z145" s="176"/>
      <c r="AA145" s="176"/>
      <c r="AB145" s="175"/>
      <c r="AC145" s="175"/>
      <c r="AD145" s="175"/>
      <c r="AE145" s="174"/>
      <c r="AF145" s="175"/>
      <c r="AG145" s="174"/>
      <c r="AH145" s="174"/>
      <c r="AI145" s="176"/>
      <c r="AJ145" s="176"/>
      <c r="AK145" s="176"/>
      <c r="AL145" s="176"/>
      <c r="AM145" s="176"/>
      <c r="AN145" s="176"/>
      <c r="AO145" s="176"/>
      <c r="AP145" s="203"/>
      <c r="AQ145" s="205"/>
      <c r="AR145" s="174"/>
      <c r="AS145" s="174"/>
      <c r="AT145" s="176"/>
      <c r="AU145" s="175"/>
      <c r="AV145" s="174"/>
      <c r="AW145" s="174"/>
      <c r="AX145" s="174"/>
      <c r="AY145" s="175"/>
      <c r="AZ145" s="175"/>
      <c r="BA145" s="176"/>
      <c r="BB145" s="176"/>
      <c r="BC145" s="176"/>
      <c r="BD145" s="176"/>
    </row>
    <row r="146" spans="1:56" x14ac:dyDescent="0.25">
      <c r="A146" s="15"/>
      <c r="B146"/>
      <c r="C146" s="15"/>
      <c r="D146" s="72"/>
      <c r="E146" s="72"/>
      <c r="F146" s="72"/>
      <c r="G146" s="72"/>
      <c r="H146" s="72"/>
      <c r="I146" s="72"/>
      <c r="J146" s="72"/>
      <c r="K146" s="72"/>
      <c r="L146" s="70"/>
      <c r="M146" s="70"/>
      <c r="N146" s="70"/>
      <c r="O146" s="70"/>
      <c r="P146" s="70"/>
      <c r="Q146" s="70"/>
      <c r="R146" s="72"/>
      <c r="S146" s="72"/>
      <c r="T146" s="72"/>
      <c r="U146" s="70"/>
      <c r="V146" s="206"/>
      <c r="W146" s="206"/>
      <c r="X146" s="175"/>
      <c r="Y146" s="175"/>
      <c r="Z146" s="176"/>
      <c r="AA146" s="176"/>
      <c r="AB146" s="175"/>
      <c r="AC146" s="175"/>
      <c r="AD146" s="175"/>
      <c r="AE146" s="174"/>
      <c r="AF146" s="175"/>
      <c r="AG146" s="174"/>
      <c r="AH146" s="174"/>
      <c r="AI146" s="176"/>
      <c r="AJ146" s="176"/>
      <c r="AK146" s="176"/>
      <c r="AL146" s="176"/>
      <c r="AM146" s="176"/>
      <c r="AN146" s="176"/>
      <c r="AO146" s="176"/>
      <c r="AP146" s="203"/>
      <c r="AQ146" s="205"/>
      <c r="AR146" s="174"/>
      <c r="AS146" s="174"/>
      <c r="AT146" s="176"/>
      <c r="AU146" s="175"/>
      <c r="AV146" s="174"/>
      <c r="AW146" s="174"/>
      <c r="AX146" s="174"/>
      <c r="AY146" s="175"/>
      <c r="AZ146" s="175"/>
      <c r="BA146" s="176"/>
      <c r="BB146" s="176"/>
      <c r="BC146" s="176"/>
      <c r="BD146" s="176"/>
    </row>
    <row r="147" spans="1:56" x14ac:dyDescent="0.25">
      <c r="A147" s="15"/>
      <c r="B147"/>
      <c r="C147" s="15"/>
      <c r="D147" s="72"/>
      <c r="E147" s="72"/>
      <c r="F147" s="72"/>
      <c r="G147" s="72"/>
      <c r="H147" s="72"/>
      <c r="I147" s="72"/>
      <c r="J147" s="72"/>
      <c r="K147" s="72"/>
      <c r="L147" s="70"/>
      <c r="M147" s="70"/>
      <c r="N147" s="70"/>
      <c r="O147" s="70"/>
      <c r="P147" s="70"/>
      <c r="Q147" s="70"/>
      <c r="R147" s="72"/>
      <c r="S147" s="72"/>
      <c r="T147" s="72"/>
      <c r="U147" s="70"/>
      <c r="V147" s="206"/>
      <c r="W147" s="206"/>
      <c r="X147" s="175"/>
      <c r="Y147" s="175"/>
      <c r="Z147" s="176"/>
      <c r="AA147" s="176"/>
      <c r="AB147" s="175"/>
      <c r="AC147" s="175"/>
      <c r="AD147" s="175"/>
      <c r="AE147" s="174"/>
      <c r="AF147" s="175"/>
      <c r="AG147" s="174"/>
      <c r="AH147" s="174"/>
      <c r="AI147" s="176"/>
      <c r="AJ147" s="176"/>
      <c r="AK147" s="176"/>
      <c r="AL147" s="176"/>
      <c r="AM147" s="176"/>
      <c r="AN147" s="176"/>
      <c r="AO147" s="176"/>
      <c r="AP147" s="203"/>
      <c r="AQ147" s="205"/>
      <c r="AR147" s="174"/>
      <c r="AS147" s="174"/>
      <c r="AT147" s="176"/>
      <c r="AU147" s="175"/>
      <c r="AV147" s="174"/>
      <c r="AW147" s="174"/>
      <c r="AX147" s="174"/>
      <c r="AY147" s="175"/>
      <c r="AZ147" s="175"/>
      <c r="BA147" s="176"/>
      <c r="BB147" s="176"/>
      <c r="BC147" s="176"/>
      <c r="BD147" s="176"/>
    </row>
    <row r="148" spans="1:56" x14ac:dyDescent="0.25">
      <c r="A148" s="15"/>
      <c r="B148"/>
      <c r="C148" s="15"/>
      <c r="D148" s="72"/>
      <c r="E148" s="72"/>
      <c r="F148" s="72"/>
      <c r="G148" s="72"/>
      <c r="H148" s="72"/>
      <c r="I148" s="72"/>
      <c r="J148" s="72"/>
      <c r="K148" s="72"/>
      <c r="L148" s="70"/>
      <c r="M148" s="70"/>
      <c r="N148" s="70"/>
      <c r="O148" s="70"/>
      <c r="P148" s="70"/>
      <c r="Q148" s="70"/>
      <c r="R148" s="72"/>
      <c r="S148" s="72"/>
      <c r="T148" s="72"/>
      <c r="U148" s="70"/>
      <c r="V148" s="206"/>
      <c r="W148" s="206"/>
      <c r="X148" s="175"/>
      <c r="Y148" s="175"/>
      <c r="Z148" s="176"/>
      <c r="AA148" s="176"/>
      <c r="AB148" s="175"/>
      <c r="AC148" s="175"/>
      <c r="AD148" s="175"/>
      <c r="AE148" s="174"/>
      <c r="AF148" s="175"/>
      <c r="AG148" s="174"/>
      <c r="AH148" s="174"/>
      <c r="AI148" s="176"/>
      <c r="AJ148" s="176"/>
      <c r="AK148" s="176"/>
      <c r="AL148" s="176"/>
      <c r="AM148" s="176"/>
      <c r="AN148" s="176"/>
      <c r="AO148" s="176"/>
      <c r="AP148" s="203"/>
      <c r="AQ148" s="205"/>
      <c r="AR148" s="174"/>
      <c r="AS148" s="174"/>
      <c r="AT148" s="176"/>
      <c r="AU148" s="175"/>
      <c r="AV148" s="174"/>
      <c r="AW148" s="174"/>
      <c r="AX148" s="174"/>
      <c r="AY148" s="175"/>
      <c r="AZ148" s="175"/>
      <c r="BA148" s="176"/>
      <c r="BB148" s="176"/>
      <c r="BC148" s="176"/>
      <c r="BD148" s="176"/>
    </row>
    <row r="149" spans="1:56" x14ac:dyDescent="0.25">
      <c r="A149" s="15"/>
      <c r="B149"/>
      <c r="C149" s="15"/>
      <c r="D149" s="72"/>
      <c r="E149" s="72"/>
      <c r="F149" s="72"/>
      <c r="G149" s="72"/>
      <c r="H149" s="72"/>
      <c r="I149" s="72"/>
      <c r="J149" s="72"/>
      <c r="K149" s="72"/>
      <c r="L149" s="70"/>
      <c r="M149" s="70"/>
      <c r="N149" s="70"/>
      <c r="O149" s="70"/>
      <c r="P149" s="70"/>
      <c r="Q149" s="70"/>
      <c r="R149" s="72"/>
      <c r="S149" s="72"/>
      <c r="T149" s="72"/>
      <c r="U149" s="70"/>
      <c r="V149" s="206"/>
      <c r="W149" s="206"/>
      <c r="X149" s="175"/>
      <c r="Y149" s="175"/>
      <c r="Z149" s="176"/>
      <c r="AA149" s="176"/>
      <c r="AB149" s="175"/>
      <c r="AC149" s="175"/>
      <c r="AD149" s="175"/>
      <c r="AE149" s="174"/>
      <c r="AF149" s="175"/>
      <c r="AG149" s="174"/>
      <c r="AH149" s="174"/>
      <c r="AI149" s="176"/>
      <c r="AJ149" s="176"/>
      <c r="AK149" s="176"/>
      <c r="AL149" s="176"/>
      <c r="AM149" s="176"/>
      <c r="AN149" s="176"/>
      <c r="AO149" s="176"/>
      <c r="AP149" s="203"/>
      <c r="AQ149" s="205"/>
      <c r="AR149" s="174"/>
      <c r="AS149" s="174"/>
      <c r="AT149" s="176"/>
      <c r="AU149" s="175"/>
      <c r="AV149" s="174"/>
      <c r="AW149" s="174"/>
      <c r="AX149" s="174"/>
      <c r="AY149" s="175"/>
      <c r="AZ149" s="175"/>
      <c r="BA149" s="176"/>
      <c r="BB149" s="176"/>
      <c r="BC149" s="176"/>
      <c r="BD149" s="176"/>
    </row>
    <row r="150" spans="1:56" x14ac:dyDescent="0.25">
      <c r="A150" s="15"/>
      <c r="B150"/>
      <c r="C150" s="15"/>
      <c r="D150" s="72"/>
      <c r="E150" s="72"/>
      <c r="F150" s="72"/>
      <c r="G150" s="72"/>
      <c r="H150" s="72"/>
      <c r="I150" s="72"/>
      <c r="J150" s="72"/>
      <c r="K150" s="72"/>
      <c r="L150" s="70"/>
      <c r="M150" s="70"/>
      <c r="N150" s="70"/>
      <c r="O150" s="70"/>
      <c r="P150" s="70"/>
      <c r="Q150" s="70"/>
      <c r="R150" s="72"/>
      <c r="S150" s="72"/>
      <c r="T150" s="72"/>
      <c r="U150" s="70"/>
      <c r="V150" s="206"/>
      <c r="W150" s="206"/>
      <c r="X150" s="175"/>
      <c r="Y150" s="175"/>
      <c r="Z150" s="176"/>
      <c r="AA150" s="176"/>
      <c r="AB150" s="175"/>
      <c r="AC150" s="175"/>
      <c r="AD150" s="175"/>
      <c r="AE150" s="174"/>
      <c r="AF150" s="175"/>
      <c r="AG150" s="174"/>
      <c r="AH150" s="174"/>
      <c r="AI150" s="176"/>
      <c r="AJ150" s="176"/>
      <c r="AK150" s="176"/>
      <c r="AL150" s="176"/>
      <c r="AM150" s="176"/>
      <c r="AN150" s="176"/>
      <c r="AO150" s="176"/>
      <c r="AP150" s="203"/>
      <c r="AQ150" s="205"/>
      <c r="AR150" s="174"/>
      <c r="AS150" s="174"/>
      <c r="AT150" s="176"/>
      <c r="AU150" s="175"/>
      <c r="AV150" s="174"/>
      <c r="AW150" s="174"/>
      <c r="AX150" s="174"/>
      <c r="AY150" s="175"/>
      <c r="AZ150" s="175"/>
      <c r="BA150" s="176"/>
      <c r="BB150" s="176"/>
      <c r="BC150" s="176"/>
      <c r="BD150" s="176"/>
    </row>
    <row r="151" spans="1:56" x14ac:dyDescent="0.25">
      <c r="A151" s="15"/>
      <c r="B151"/>
      <c r="C151" s="15"/>
      <c r="D151" s="72"/>
      <c r="E151" s="72"/>
      <c r="F151" s="72"/>
      <c r="G151" s="72"/>
      <c r="H151" s="72"/>
      <c r="I151" s="72"/>
      <c r="J151" s="72"/>
      <c r="K151" s="72"/>
      <c r="L151" s="70"/>
      <c r="M151" s="70"/>
      <c r="N151" s="70"/>
      <c r="O151" s="70"/>
      <c r="P151" s="70"/>
      <c r="Q151" s="70"/>
      <c r="R151" s="72"/>
      <c r="S151" s="72"/>
      <c r="T151" s="72"/>
      <c r="U151" s="70"/>
      <c r="V151" s="206"/>
      <c r="W151" s="206"/>
      <c r="X151" s="175"/>
      <c r="Y151" s="175"/>
      <c r="Z151" s="176"/>
      <c r="AA151" s="176"/>
      <c r="AB151" s="175"/>
      <c r="AC151" s="175"/>
      <c r="AD151" s="175"/>
      <c r="AE151" s="174"/>
      <c r="AF151" s="175"/>
      <c r="AG151" s="174"/>
      <c r="AH151" s="174"/>
      <c r="AI151" s="176"/>
      <c r="AJ151" s="176"/>
      <c r="AK151" s="176"/>
      <c r="AL151" s="176"/>
      <c r="AM151" s="176"/>
      <c r="AN151" s="176"/>
      <c r="AO151" s="176"/>
      <c r="AP151" s="203"/>
      <c r="AQ151" s="205"/>
      <c r="AR151" s="174"/>
      <c r="AS151" s="174"/>
      <c r="AT151" s="176"/>
      <c r="AU151" s="175"/>
      <c r="AV151" s="174"/>
      <c r="AW151" s="174"/>
      <c r="AX151" s="174"/>
      <c r="AY151" s="175"/>
      <c r="AZ151" s="175"/>
      <c r="BA151" s="176"/>
      <c r="BB151" s="176"/>
      <c r="BC151" s="176"/>
      <c r="BD151" s="176"/>
    </row>
    <row r="152" spans="1:56" x14ac:dyDescent="0.25">
      <c r="A152" s="15"/>
      <c r="B152"/>
      <c r="C152" s="15"/>
      <c r="D152" s="72"/>
      <c r="E152" s="72"/>
      <c r="F152" s="72"/>
      <c r="G152" s="72"/>
      <c r="H152" s="72"/>
      <c r="I152" s="72"/>
      <c r="J152" s="72"/>
      <c r="K152" s="72"/>
      <c r="L152" s="70"/>
      <c r="M152" s="70"/>
      <c r="N152" s="70"/>
      <c r="O152" s="70"/>
      <c r="P152" s="70"/>
      <c r="Q152" s="70"/>
      <c r="R152" s="72"/>
      <c r="S152" s="72"/>
      <c r="T152" s="72"/>
      <c r="U152" s="70"/>
      <c r="V152" s="206"/>
      <c r="W152" s="206"/>
      <c r="X152" s="175"/>
      <c r="Y152" s="175"/>
      <c r="Z152" s="176"/>
      <c r="AA152" s="176"/>
      <c r="AB152" s="175"/>
      <c r="AC152" s="175"/>
      <c r="AD152" s="175"/>
      <c r="AE152" s="174"/>
      <c r="AF152" s="175"/>
      <c r="AG152" s="174"/>
      <c r="AH152" s="174"/>
      <c r="AI152" s="176"/>
      <c r="AJ152" s="176"/>
      <c r="AK152" s="176"/>
      <c r="AL152" s="176"/>
      <c r="AM152" s="176"/>
      <c r="AN152" s="176"/>
      <c r="AO152" s="176"/>
      <c r="AP152" s="203"/>
      <c r="AQ152" s="205"/>
      <c r="AR152" s="174"/>
      <c r="AS152" s="174"/>
      <c r="AT152" s="176"/>
      <c r="AU152" s="175"/>
      <c r="AV152" s="174"/>
      <c r="AW152" s="174"/>
      <c r="AX152" s="174"/>
      <c r="AY152" s="175"/>
      <c r="AZ152" s="175"/>
      <c r="BA152" s="176"/>
      <c r="BB152" s="176"/>
      <c r="BC152" s="176"/>
      <c r="BD152" s="176"/>
    </row>
    <row r="153" spans="1:56" x14ac:dyDescent="0.25">
      <c r="A153" s="15"/>
      <c r="B153"/>
      <c r="C153" s="15"/>
      <c r="D153" s="72"/>
      <c r="E153" s="72"/>
      <c r="F153" s="72"/>
      <c r="G153" s="72"/>
      <c r="H153" s="72"/>
      <c r="I153" s="72"/>
      <c r="J153" s="72"/>
      <c r="K153" s="72"/>
      <c r="L153" s="70"/>
      <c r="M153" s="70"/>
      <c r="N153" s="70"/>
      <c r="O153" s="70"/>
      <c r="P153" s="70"/>
      <c r="Q153" s="70"/>
      <c r="R153" s="72"/>
      <c r="S153" s="72"/>
      <c r="T153" s="72"/>
      <c r="U153" s="70"/>
      <c r="V153" s="206"/>
      <c r="W153" s="206"/>
      <c r="X153" s="175"/>
      <c r="Y153" s="175"/>
      <c r="Z153" s="176"/>
      <c r="AA153" s="176"/>
      <c r="AB153" s="175"/>
      <c r="AC153" s="175"/>
      <c r="AD153" s="175"/>
      <c r="AE153" s="174"/>
      <c r="AF153" s="175"/>
      <c r="AG153" s="174"/>
      <c r="AH153" s="174"/>
      <c r="AI153" s="176"/>
      <c r="AJ153" s="176"/>
      <c r="AK153" s="176"/>
      <c r="AL153" s="176"/>
      <c r="AM153" s="176"/>
      <c r="AN153" s="176"/>
      <c r="AO153" s="176"/>
      <c r="AP153" s="203"/>
      <c r="AQ153" s="205"/>
      <c r="AR153" s="174"/>
      <c r="AS153" s="174"/>
      <c r="AT153" s="176"/>
      <c r="AU153" s="175"/>
      <c r="AV153" s="174"/>
      <c r="AW153" s="174"/>
      <c r="AX153" s="174"/>
      <c r="AY153" s="175"/>
      <c r="AZ153" s="175"/>
      <c r="BA153" s="176"/>
      <c r="BB153" s="176"/>
      <c r="BC153" s="176"/>
      <c r="BD153" s="176"/>
    </row>
    <row r="154" spans="1:56" x14ac:dyDescent="0.25">
      <c r="A154" s="15"/>
      <c r="B154"/>
      <c r="C154" s="15"/>
      <c r="D154" s="72"/>
      <c r="E154" s="72"/>
      <c r="F154" s="72"/>
      <c r="G154" s="72"/>
      <c r="H154" s="72"/>
      <c r="I154" s="72"/>
      <c r="J154" s="72"/>
      <c r="K154" s="72"/>
      <c r="L154" s="70"/>
      <c r="M154" s="70"/>
      <c r="N154" s="70"/>
      <c r="O154" s="70"/>
      <c r="P154" s="70"/>
      <c r="Q154" s="70"/>
      <c r="R154" s="72"/>
      <c r="S154" s="72"/>
      <c r="T154" s="72"/>
      <c r="U154" s="70"/>
      <c r="V154" s="206"/>
      <c r="W154" s="206"/>
      <c r="X154" s="175"/>
      <c r="Y154" s="175"/>
      <c r="Z154" s="176"/>
      <c r="AA154" s="176"/>
      <c r="AB154" s="175"/>
      <c r="AC154" s="175"/>
      <c r="AD154" s="175"/>
      <c r="AE154" s="174"/>
      <c r="AF154" s="175"/>
      <c r="AG154" s="174"/>
      <c r="AH154" s="174"/>
      <c r="AI154" s="176"/>
      <c r="AJ154" s="176"/>
      <c r="AK154" s="176"/>
      <c r="AL154" s="176"/>
      <c r="AM154" s="176"/>
      <c r="AN154" s="176"/>
      <c r="AO154" s="176"/>
      <c r="AP154" s="203"/>
      <c r="AQ154" s="205"/>
      <c r="AR154" s="174"/>
      <c r="AS154" s="174"/>
      <c r="AT154" s="176"/>
      <c r="AU154" s="175"/>
      <c r="AV154" s="174"/>
      <c r="AW154" s="174"/>
      <c r="AX154" s="174"/>
      <c r="AY154" s="175"/>
      <c r="AZ154" s="175"/>
      <c r="BA154" s="176"/>
      <c r="BB154" s="176"/>
      <c r="BC154" s="176"/>
      <c r="BD154" s="176"/>
    </row>
    <row r="155" spans="1:56" x14ac:dyDescent="0.25">
      <c r="A155" s="15"/>
      <c r="B155"/>
      <c r="C155" s="15"/>
      <c r="D155" s="72"/>
      <c r="E155" s="72"/>
      <c r="F155" s="72"/>
      <c r="G155" s="72"/>
      <c r="H155" s="72"/>
      <c r="I155" s="72"/>
      <c r="J155" s="72"/>
      <c r="K155" s="72"/>
      <c r="L155" s="70"/>
      <c r="M155" s="70"/>
      <c r="N155" s="70"/>
      <c r="O155" s="70"/>
      <c r="P155" s="70"/>
      <c r="Q155" s="70"/>
      <c r="R155" s="72"/>
      <c r="S155" s="72"/>
      <c r="T155" s="72"/>
      <c r="U155" s="70"/>
      <c r="V155" s="206"/>
      <c r="W155" s="206"/>
      <c r="X155" s="175"/>
      <c r="Y155" s="175"/>
      <c r="Z155" s="176"/>
      <c r="AA155" s="176"/>
      <c r="AB155" s="175"/>
      <c r="AC155" s="175"/>
      <c r="AD155" s="175"/>
      <c r="AE155" s="174"/>
      <c r="AF155" s="175"/>
      <c r="AG155" s="174"/>
      <c r="AH155" s="174"/>
      <c r="AI155" s="176"/>
      <c r="AJ155" s="176"/>
      <c r="AK155" s="176"/>
      <c r="AL155" s="176"/>
      <c r="AM155" s="176"/>
      <c r="AN155" s="176"/>
      <c r="AO155" s="176"/>
      <c r="AP155" s="203"/>
      <c r="AQ155" s="205"/>
      <c r="AR155" s="174"/>
      <c r="AS155" s="174"/>
      <c r="AT155" s="176"/>
      <c r="AU155" s="175"/>
      <c r="AV155" s="174"/>
      <c r="AW155" s="174"/>
      <c r="AX155" s="174"/>
      <c r="AY155" s="175"/>
      <c r="AZ155" s="175"/>
      <c r="BA155" s="176"/>
      <c r="BB155" s="176"/>
      <c r="BC155" s="176"/>
      <c r="BD155" s="176"/>
    </row>
    <row r="156" spans="1:56" x14ac:dyDescent="0.25">
      <c r="A156" s="15"/>
      <c r="B156"/>
      <c r="C156" s="15"/>
      <c r="D156" s="72"/>
      <c r="E156" s="72"/>
      <c r="F156" s="72"/>
      <c r="G156" s="72"/>
      <c r="H156" s="72"/>
      <c r="I156" s="72"/>
      <c r="J156" s="72"/>
      <c r="K156" s="72"/>
      <c r="L156" s="70"/>
      <c r="M156" s="70"/>
      <c r="N156" s="70"/>
      <c r="O156" s="70"/>
      <c r="P156" s="70"/>
      <c r="Q156" s="70"/>
      <c r="R156" s="72"/>
      <c r="S156" s="72"/>
      <c r="T156" s="72"/>
      <c r="U156" s="70"/>
      <c r="V156" s="206"/>
      <c r="W156" s="206"/>
      <c r="X156" s="175"/>
      <c r="Y156" s="175"/>
      <c r="Z156" s="176"/>
      <c r="AA156" s="176"/>
      <c r="AB156" s="175"/>
      <c r="AC156" s="175"/>
      <c r="AD156" s="175"/>
      <c r="AE156" s="174"/>
      <c r="AF156" s="175"/>
      <c r="AG156" s="174"/>
      <c r="AH156" s="174"/>
      <c r="AI156" s="176"/>
      <c r="AJ156" s="176"/>
      <c r="AK156" s="176"/>
      <c r="AL156" s="176"/>
      <c r="AM156" s="176"/>
      <c r="AN156" s="176"/>
      <c r="AO156" s="176"/>
      <c r="AP156" s="203"/>
      <c r="AQ156" s="205"/>
      <c r="AR156" s="174"/>
      <c r="AS156" s="174"/>
      <c r="AT156" s="176"/>
      <c r="AU156" s="175"/>
      <c r="AV156" s="174"/>
      <c r="AW156" s="174"/>
      <c r="AX156" s="174"/>
      <c r="AY156" s="175"/>
      <c r="AZ156" s="175"/>
      <c r="BA156" s="176"/>
      <c r="BB156" s="176"/>
      <c r="BC156" s="176"/>
      <c r="BD156" s="176"/>
    </row>
    <row r="157" spans="1:56" x14ac:dyDescent="0.25">
      <c r="A157" s="15"/>
      <c r="B157"/>
      <c r="C157" s="15"/>
      <c r="D157" s="72"/>
      <c r="E157" s="72"/>
      <c r="F157" s="72"/>
      <c r="G157" s="72"/>
      <c r="H157" s="72"/>
      <c r="I157" s="72"/>
      <c r="J157" s="72"/>
      <c r="K157" s="72"/>
      <c r="L157" s="70"/>
      <c r="M157" s="70"/>
      <c r="N157" s="70"/>
      <c r="O157" s="70"/>
      <c r="P157" s="70"/>
      <c r="Q157" s="70"/>
      <c r="R157" s="72"/>
      <c r="S157" s="72"/>
      <c r="T157" s="72"/>
      <c r="U157" s="70"/>
      <c r="V157" s="206"/>
      <c r="W157" s="206"/>
      <c r="X157" s="175"/>
      <c r="Y157" s="175"/>
      <c r="Z157" s="176"/>
      <c r="AA157" s="176"/>
      <c r="AB157" s="175"/>
      <c r="AC157" s="175"/>
      <c r="AD157" s="175"/>
      <c r="AE157" s="174"/>
      <c r="AF157" s="175"/>
      <c r="AG157" s="174"/>
      <c r="AH157" s="174"/>
      <c r="AI157" s="176"/>
      <c r="AJ157" s="176"/>
      <c r="AK157" s="176"/>
      <c r="AL157" s="176"/>
      <c r="AM157" s="176"/>
      <c r="AN157" s="176"/>
      <c r="AO157" s="176"/>
      <c r="AP157" s="203"/>
      <c r="AQ157" s="205"/>
      <c r="AR157" s="174"/>
      <c r="AS157" s="174"/>
      <c r="AT157" s="176"/>
      <c r="AU157" s="175"/>
      <c r="AV157" s="174"/>
      <c r="AW157" s="174"/>
      <c r="AX157" s="174"/>
      <c r="AY157" s="175"/>
      <c r="AZ157" s="175"/>
      <c r="BA157" s="176"/>
      <c r="BB157" s="176"/>
      <c r="BC157" s="176"/>
      <c r="BD157" s="176"/>
    </row>
    <row r="158" spans="1:56" x14ac:dyDescent="0.25">
      <c r="A158" s="15"/>
      <c r="B158"/>
      <c r="C158" s="15"/>
      <c r="D158" s="72"/>
      <c r="E158" s="72"/>
      <c r="F158" s="72"/>
      <c r="G158" s="72"/>
      <c r="H158" s="72"/>
      <c r="I158" s="72"/>
      <c r="J158" s="72"/>
      <c r="K158" s="72"/>
      <c r="L158" s="70"/>
      <c r="M158" s="70"/>
      <c r="N158" s="70"/>
      <c r="O158" s="70"/>
      <c r="P158" s="70"/>
      <c r="Q158" s="70"/>
      <c r="R158" s="72"/>
      <c r="S158" s="72"/>
      <c r="T158" s="72"/>
      <c r="U158" s="70"/>
      <c r="V158" s="206"/>
      <c r="W158" s="206"/>
      <c r="X158" s="175"/>
      <c r="Y158" s="175"/>
      <c r="Z158" s="176"/>
      <c r="AA158" s="176"/>
      <c r="AB158" s="175"/>
      <c r="AC158" s="175"/>
      <c r="AD158" s="175"/>
      <c r="AE158" s="174"/>
      <c r="AF158" s="175"/>
      <c r="AG158" s="174"/>
      <c r="AH158" s="174"/>
      <c r="AI158" s="176"/>
      <c r="AJ158" s="176"/>
      <c r="AK158" s="176"/>
      <c r="AL158" s="176"/>
      <c r="AM158" s="176"/>
      <c r="AN158" s="176"/>
      <c r="AO158" s="176"/>
      <c r="AP158" s="203"/>
      <c r="AQ158" s="205"/>
      <c r="AR158" s="174"/>
      <c r="AS158" s="174"/>
      <c r="AT158" s="176"/>
      <c r="AU158" s="175"/>
      <c r="AV158" s="174"/>
      <c r="AW158" s="174"/>
      <c r="AX158" s="174"/>
      <c r="AY158" s="175"/>
      <c r="AZ158" s="175"/>
      <c r="BA158" s="176"/>
      <c r="BB158" s="176"/>
      <c r="BC158" s="176"/>
      <c r="BD158" s="176"/>
    </row>
    <row r="159" spans="1:56" x14ac:dyDescent="0.25">
      <c r="A159" s="15"/>
      <c r="B159"/>
      <c r="C159" s="15"/>
      <c r="D159" s="72"/>
      <c r="E159" s="72"/>
      <c r="F159" s="72"/>
      <c r="G159" s="72"/>
      <c r="H159" s="72"/>
      <c r="I159" s="72"/>
      <c r="J159" s="72"/>
      <c r="K159" s="72"/>
      <c r="L159" s="70"/>
      <c r="M159" s="70"/>
      <c r="N159" s="70"/>
      <c r="O159" s="70"/>
      <c r="P159" s="70"/>
      <c r="Q159" s="70"/>
      <c r="R159" s="72"/>
      <c r="S159" s="72"/>
      <c r="T159" s="72"/>
      <c r="U159" s="70"/>
      <c r="V159" s="206"/>
      <c r="W159" s="206"/>
      <c r="X159" s="175"/>
      <c r="Y159" s="175"/>
      <c r="Z159" s="176"/>
      <c r="AA159" s="176"/>
      <c r="AB159" s="175"/>
      <c r="AC159" s="175"/>
      <c r="AD159" s="175"/>
      <c r="AE159" s="174"/>
      <c r="AF159" s="175"/>
      <c r="AG159" s="174"/>
      <c r="AH159" s="174"/>
      <c r="AI159" s="176"/>
      <c r="AJ159" s="176"/>
      <c r="AK159" s="176"/>
      <c r="AL159" s="176"/>
      <c r="AM159" s="176"/>
      <c r="AN159" s="176"/>
      <c r="AO159" s="176"/>
      <c r="AP159" s="203"/>
      <c r="AQ159" s="205"/>
      <c r="AR159" s="174"/>
      <c r="AS159" s="174"/>
      <c r="AT159" s="176"/>
      <c r="AU159" s="175"/>
      <c r="AV159" s="174"/>
      <c r="AW159" s="174"/>
      <c r="AX159" s="174"/>
      <c r="AY159" s="175"/>
      <c r="AZ159" s="175"/>
      <c r="BA159" s="176"/>
      <c r="BB159" s="176"/>
      <c r="BC159" s="176"/>
      <c r="BD159" s="176"/>
    </row>
    <row r="160" spans="1:56" x14ac:dyDescent="0.25">
      <c r="A160" s="15"/>
      <c r="B160"/>
      <c r="C160" s="15"/>
      <c r="D160" s="72"/>
      <c r="E160" s="72"/>
      <c r="F160" s="72"/>
      <c r="G160" s="72"/>
      <c r="H160" s="72"/>
      <c r="I160" s="72"/>
      <c r="J160" s="72"/>
      <c r="K160" s="72"/>
      <c r="L160" s="70"/>
      <c r="M160" s="70"/>
      <c r="N160" s="70"/>
      <c r="O160" s="70"/>
      <c r="P160" s="70"/>
      <c r="Q160" s="70"/>
      <c r="R160" s="72"/>
      <c r="S160" s="72"/>
      <c r="T160" s="72"/>
      <c r="U160" s="70"/>
      <c r="V160" s="206"/>
      <c r="W160" s="206"/>
      <c r="X160" s="175"/>
      <c r="Y160" s="175"/>
      <c r="Z160" s="176"/>
      <c r="AA160" s="176"/>
      <c r="AB160" s="175"/>
      <c r="AC160" s="175"/>
      <c r="AD160" s="175"/>
      <c r="AE160" s="174"/>
      <c r="AF160" s="175"/>
      <c r="AG160" s="174"/>
      <c r="AH160" s="174"/>
      <c r="AI160" s="176"/>
      <c r="AJ160" s="176"/>
      <c r="AK160" s="176"/>
      <c r="AL160" s="176"/>
      <c r="AM160" s="176"/>
      <c r="AN160" s="176"/>
      <c r="AO160" s="176"/>
      <c r="AP160" s="203"/>
      <c r="AQ160" s="205"/>
      <c r="AR160" s="174"/>
      <c r="AS160" s="174"/>
      <c r="AT160" s="176"/>
      <c r="AU160" s="175"/>
      <c r="AV160" s="174"/>
      <c r="AW160" s="174"/>
      <c r="AX160" s="174"/>
      <c r="AY160" s="175"/>
      <c r="AZ160" s="175"/>
      <c r="BA160" s="176"/>
      <c r="BB160" s="176"/>
      <c r="BC160" s="176"/>
      <c r="BD160" s="176"/>
    </row>
    <row r="161" spans="1:56" x14ac:dyDescent="0.25">
      <c r="A161" s="15"/>
      <c r="B161"/>
      <c r="C161" s="15"/>
      <c r="D161" s="72"/>
      <c r="E161" s="72"/>
      <c r="F161" s="72"/>
      <c r="G161" s="72"/>
      <c r="H161" s="72"/>
      <c r="I161" s="72"/>
      <c r="J161" s="72"/>
      <c r="K161" s="72"/>
      <c r="L161" s="70"/>
      <c r="M161" s="70"/>
      <c r="N161" s="70"/>
      <c r="O161" s="70"/>
      <c r="P161" s="70"/>
      <c r="Q161" s="70"/>
      <c r="R161" s="72"/>
      <c r="S161" s="72"/>
      <c r="T161" s="72"/>
      <c r="U161" s="70"/>
      <c r="V161" s="206"/>
      <c r="W161" s="206"/>
      <c r="X161" s="175"/>
      <c r="Y161" s="175"/>
      <c r="Z161" s="176"/>
      <c r="AA161" s="176"/>
      <c r="AB161" s="175"/>
      <c r="AC161" s="175"/>
      <c r="AD161" s="175"/>
      <c r="AE161" s="174"/>
      <c r="AF161" s="175"/>
      <c r="AG161" s="174"/>
      <c r="AH161" s="174"/>
      <c r="AI161" s="176"/>
      <c r="AJ161" s="176"/>
      <c r="AK161" s="176"/>
      <c r="AL161" s="176"/>
      <c r="AM161" s="176"/>
      <c r="AN161" s="176"/>
      <c r="AO161" s="176"/>
      <c r="AP161" s="203"/>
      <c r="AQ161" s="205"/>
      <c r="AR161" s="174"/>
      <c r="AS161" s="174"/>
      <c r="AT161" s="176"/>
      <c r="AU161" s="175"/>
      <c r="AV161" s="174"/>
      <c r="AW161" s="174"/>
      <c r="AX161" s="174"/>
      <c r="AY161" s="175"/>
      <c r="AZ161" s="175"/>
      <c r="BA161" s="176"/>
      <c r="BB161" s="176"/>
      <c r="BC161" s="176"/>
      <c r="BD161" s="176"/>
    </row>
    <row r="162" spans="1:56" x14ac:dyDescent="0.25">
      <c r="A162" s="15"/>
      <c r="B162"/>
      <c r="C162" s="15"/>
      <c r="D162" s="72"/>
      <c r="E162" s="72"/>
      <c r="F162" s="72"/>
      <c r="G162" s="72"/>
      <c r="H162" s="72"/>
      <c r="I162" s="72"/>
      <c r="J162" s="72"/>
      <c r="K162" s="72"/>
      <c r="L162" s="70"/>
      <c r="M162" s="70"/>
      <c r="N162" s="70"/>
      <c r="O162" s="70"/>
      <c r="P162" s="70"/>
      <c r="Q162" s="70"/>
      <c r="R162" s="72"/>
      <c r="S162" s="72"/>
      <c r="T162" s="72"/>
      <c r="U162" s="70"/>
      <c r="V162" s="206"/>
      <c r="W162" s="206"/>
      <c r="X162" s="175"/>
      <c r="Y162" s="175"/>
      <c r="Z162" s="176"/>
      <c r="AA162" s="176"/>
      <c r="AB162" s="175"/>
      <c r="AC162" s="175"/>
      <c r="AD162" s="175"/>
      <c r="AE162" s="174"/>
      <c r="AF162" s="175"/>
      <c r="AG162" s="174"/>
      <c r="AH162" s="174"/>
      <c r="AI162" s="176"/>
      <c r="AJ162" s="176"/>
      <c r="AK162" s="176"/>
      <c r="AL162" s="176"/>
      <c r="AM162" s="176"/>
      <c r="AN162" s="176"/>
      <c r="AO162" s="176"/>
      <c r="AP162" s="203"/>
      <c r="AQ162" s="205"/>
      <c r="AR162" s="174"/>
      <c r="AS162" s="174"/>
      <c r="AT162" s="176"/>
      <c r="AU162" s="175"/>
      <c r="AV162" s="174"/>
      <c r="AW162" s="174"/>
      <c r="AX162" s="174"/>
      <c r="AY162" s="175"/>
      <c r="AZ162" s="175"/>
      <c r="BA162" s="176"/>
      <c r="BB162" s="176"/>
      <c r="BC162" s="176"/>
      <c r="BD162" s="176"/>
    </row>
    <row r="163" spans="1:56" x14ac:dyDescent="0.25">
      <c r="A163" s="15"/>
      <c r="B163"/>
      <c r="C163" s="15"/>
      <c r="D163" s="72"/>
      <c r="E163" s="72"/>
      <c r="F163" s="72"/>
      <c r="G163" s="72"/>
      <c r="H163" s="72"/>
      <c r="I163" s="72"/>
      <c r="J163" s="72"/>
      <c r="K163" s="72"/>
      <c r="L163" s="70"/>
      <c r="M163" s="70"/>
      <c r="N163" s="70"/>
      <c r="O163" s="70"/>
      <c r="P163" s="70"/>
      <c r="Q163" s="70"/>
      <c r="R163" s="72"/>
      <c r="S163" s="72"/>
      <c r="T163" s="72"/>
      <c r="U163" s="70"/>
      <c r="V163" s="206"/>
      <c r="W163" s="206"/>
      <c r="X163" s="175"/>
      <c r="Y163" s="175"/>
      <c r="Z163" s="176"/>
      <c r="AA163" s="176"/>
      <c r="AB163" s="175"/>
      <c r="AC163" s="175"/>
      <c r="AD163" s="175"/>
      <c r="AE163" s="174"/>
      <c r="AF163" s="175"/>
      <c r="AG163" s="174"/>
      <c r="AH163" s="174"/>
      <c r="AI163" s="176"/>
      <c r="AJ163" s="176"/>
      <c r="AK163" s="176"/>
      <c r="AL163" s="176"/>
      <c r="AM163" s="176"/>
      <c r="AN163" s="176"/>
      <c r="AO163" s="176"/>
      <c r="AP163" s="203"/>
      <c r="AQ163" s="205"/>
      <c r="AR163" s="174"/>
      <c r="AS163" s="174"/>
      <c r="AT163" s="176"/>
      <c r="AU163" s="175"/>
      <c r="AV163" s="174"/>
      <c r="AW163" s="174"/>
      <c r="AX163" s="174"/>
      <c r="AY163" s="175"/>
      <c r="AZ163" s="175"/>
      <c r="BA163" s="176"/>
      <c r="BB163" s="176"/>
      <c r="BC163" s="176"/>
      <c r="BD163" s="176"/>
    </row>
    <row r="164" spans="1:56" x14ac:dyDescent="0.25">
      <c r="A164" s="15"/>
      <c r="B164"/>
      <c r="C164" s="15"/>
      <c r="D164" s="72"/>
      <c r="E164" s="72"/>
      <c r="F164" s="72"/>
      <c r="G164" s="72"/>
      <c r="H164" s="72"/>
      <c r="I164" s="72"/>
      <c r="J164" s="72"/>
      <c r="K164" s="72"/>
      <c r="L164" s="70"/>
      <c r="M164" s="70"/>
      <c r="N164" s="70"/>
      <c r="O164" s="70"/>
      <c r="P164" s="70"/>
      <c r="Q164" s="70"/>
      <c r="R164" s="72"/>
      <c r="S164" s="72"/>
      <c r="T164" s="72"/>
      <c r="U164" s="70"/>
      <c r="V164" s="206"/>
      <c r="W164" s="206"/>
      <c r="X164" s="175"/>
      <c r="Y164" s="175"/>
      <c r="Z164" s="176"/>
      <c r="AA164" s="176"/>
      <c r="AB164" s="175"/>
      <c r="AC164" s="175"/>
      <c r="AD164" s="175"/>
      <c r="AE164" s="174"/>
      <c r="AF164" s="175"/>
      <c r="AG164" s="174"/>
      <c r="AH164" s="174"/>
      <c r="AI164" s="176"/>
      <c r="AJ164" s="176"/>
      <c r="AK164" s="176"/>
      <c r="AL164" s="176"/>
      <c r="AM164" s="176"/>
      <c r="AN164" s="176"/>
      <c r="AO164" s="176"/>
      <c r="AP164" s="203"/>
      <c r="AQ164" s="205"/>
      <c r="AR164" s="174"/>
      <c r="AS164" s="174"/>
      <c r="AT164" s="176"/>
      <c r="AU164" s="175"/>
      <c r="AV164" s="174"/>
      <c r="AW164" s="174"/>
      <c r="AX164" s="174"/>
      <c r="AY164" s="175"/>
      <c r="AZ164" s="175"/>
      <c r="BA164" s="176"/>
      <c r="BB164" s="176"/>
      <c r="BC164" s="176"/>
      <c r="BD164" s="176"/>
    </row>
    <row r="165" spans="1:56" x14ac:dyDescent="0.25">
      <c r="A165" s="15"/>
      <c r="B165"/>
      <c r="C165" s="15"/>
      <c r="D165" s="72"/>
      <c r="E165" s="72"/>
      <c r="F165" s="72"/>
      <c r="G165" s="72"/>
      <c r="H165" s="72"/>
      <c r="I165" s="72"/>
      <c r="J165" s="72"/>
      <c r="K165" s="72"/>
      <c r="L165" s="70"/>
      <c r="M165" s="70"/>
      <c r="N165" s="70"/>
      <c r="O165" s="70"/>
      <c r="P165" s="70"/>
      <c r="Q165" s="70"/>
      <c r="R165" s="72"/>
      <c r="S165" s="72"/>
      <c r="T165" s="72"/>
      <c r="U165" s="70"/>
      <c r="V165" s="206"/>
      <c r="W165" s="206"/>
      <c r="X165" s="175"/>
      <c r="Y165" s="175"/>
      <c r="Z165" s="176"/>
      <c r="AA165" s="176"/>
      <c r="AB165" s="175"/>
      <c r="AC165" s="175"/>
      <c r="AD165" s="175"/>
      <c r="AE165" s="174"/>
      <c r="AF165" s="175"/>
      <c r="AG165" s="174"/>
      <c r="AH165" s="174"/>
      <c r="AI165" s="176"/>
      <c r="AJ165" s="176"/>
      <c r="AK165" s="176"/>
      <c r="AL165" s="176"/>
      <c r="AM165" s="176"/>
      <c r="AN165" s="176"/>
      <c r="AO165" s="176"/>
      <c r="AP165" s="203"/>
      <c r="AQ165" s="205"/>
      <c r="AR165" s="174"/>
      <c r="AS165" s="174"/>
      <c r="AT165" s="176"/>
      <c r="AU165" s="175"/>
      <c r="AV165" s="174"/>
      <c r="AW165" s="174"/>
      <c r="AX165" s="174"/>
      <c r="AY165" s="175"/>
      <c r="AZ165" s="175"/>
      <c r="BA165" s="176"/>
      <c r="BB165" s="176"/>
      <c r="BC165" s="176"/>
      <c r="BD165" s="176"/>
    </row>
    <row r="166" spans="1:56" x14ac:dyDescent="0.25">
      <c r="A166" s="15"/>
      <c r="B166"/>
      <c r="C166" s="15"/>
      <c r="D166" s="72"/>
      <c r="E166" s="72"/>
      <c r="F166" s="72"/>
      <c r="G166" s="72"/>
      <c r="H166" s="72"/>
      <c r="I166" s="72"/>
      <c r="J166" s="72"/>
      <c r="K166" s="72"/>
      <c r="L166" s="70"/>
      <c r="M166" s="70"/>
      <c r="N166" s="70"/>
      <c r="O166" s="70"/>
      <c r="P166" s="70"/>
      <c r="Q166" s="70"/>
      <c r="R166" s="72"/>
      <c r="S166" s="72"/>
      <c r="T166" s="72"/>
      <c r="U166" s="70"/>
      <c r="V166" s="206"/>
      <c r="W166" s="206"/>
      <c r="X166" s="175"/>
      <c r="Y166" s="175"/>
      <c r="Z166" s="176"/>
      <c r="AA166" s="176"/>
      <c r="AB166" s="175"/>
      <c r="AC166" s="175"/>
      <c r="AD166" s="175"/>
      <c r="AE166" s="174"/>
      <c r="AF166" s="175"/>
      <c r="AG166" s="174"/>
      <c r="AH166" s="174"/>
      <c r="AI166" s="176"/>
      <c r="AJ166" s="176"/>
      <c r="AK166" s="176"/>
      <c r="AL166" s="176"/>
      <c r="AM166" s="176"/>
      <c r="AN166" s="176"/>
      <c r="AO166" s="176"/>
      <c r="AP166" s="203"/>
      <c r="AQ166" s="205"/>
      <c r="AR166" s="174"/>
      <c r="AS166" s="174"/>
      <c r="AT166" s="176"/>
      <c r="AU166" s="175"/>
      <c r="AV166" s="174"/>
      <c r="AW166" s="174"/>
      <c r="AX166" s="174"/>
      <c r="AY166" s="175"/>
      <c r="AZ166" s="175"/>
      <c r="BA166" s="176"/>
      <c r="BB166" s="176"/>
      <c r="BC166" s="176"/>
      <c r="BD166" s="176"/>
    </row>
    <row r="167" spans="1:56" x14ac:dyDescent="0.25">
      <c r="A167" s="15"/>
      <c r="B167"/>
      <c r="C167" s="15"/>
      <c r="D167" s="72"/>
      <c r="E167" s="72"/>
      <c r="F167" s="72"/>
      <c r="G167" s="72"/>
      <c r="H167" s="72"/>
      <c r="I167" s="72"/>
      <c r="J167" s="72"/>
      <c r="K167" s="72"/>
      <c r="L167" s="70"/>
      <c r="M167" s="70"/>
      <c r="N167" s="70"/>
      <c r="O167" s="70"/>
      <c r="P167" s="70"/>
      <c r="Q167" s="70"/>
      <c r="R167" s="72"/>
      <c r="S167" s="72"/>
      <c r="T167" s="72"/>
      <c r="U167" s="70"/>
      <c r="V167" s="206"/>
      <c r="W167" s="206"/>
      <c r="X167" s="175"/>
      <c r="Y167" s="175"/>
      <c r="Z167" s="176"/>
      <c r="AA167" s="176"/>
      <c r="AB167" s="175"/>
      <c r="AC167" s="175"/>
      <c r="AD167" s="175"/>
      <c r="AE167" s="174"/>
      <c r="AF167" s="175"/>
      <c r="AG167" s="174"/>
      <c r="AH167" s="174"/>
      <c r="AI167" s="176"/>
      <c r="AJ167" s="176"/>
      <c r="AK167" s="176"/>
      <c r="AL167" s="176"/>
      <c r="AM167" s="176"/>
      <c r="AN167" s="176"/>
      <c r="AO167" s="176"/>
      <c r="AP167" s="203"/>
      <c r="AQ167" s="205"/>
      <c r="AR167" s="174"/>
      <c r="AS167" s="174"/>
      <c r="AT167" s="176"/>
      <c r="AU167" s="175"/>
      <c r="AV167" s="174"/>
      <c r="AW167" s="174"/>
      <c r="AX167" s="174"/>
      <c r="AY167" s="175"/>
      <c r="AZ167" s="175"/>
      <c r="BA167" s="176"/>
      <c r="BB167" s="176"/>
      <c r="BC167" s="176"/>
      <c r="BD167" s="176"/>
    </row>
    <row r="168" spans="1:56" x14ac:dyDescent="0.25">
      <c r="A168" s="15"/>
      <c r="B168"/>
      <c r="C168" s="15"/>
      <c r="D168" s="72"/>
      <c r="E168" s="72"/>
      <c r="F168" s="72"/>
      <c r="G168" s="72"/>
      <c r="H168" s="72"/>
      <c r="I168" s="72"/>
      <c r="J168" s="72"/>
      <c r="K168" s="72"/>
      <c r="L168" s="70"/>
      <c r="M168" s="70"/>
      <c r="N168" s="70"/>
      <c r="O168" s="70"/>
      <c r="P168" s="70"/>
      <c r="Q168" s="70"/>
      <c r="R168" s="72"/>
      <c r="S168" s="72"/>
      <c r="T168" s="72"/>
      <c r="U168" s="70"/>
      <c r="V168" s="206"/>
      <c r="W168" s="206"/>
      <c r="X168" s="175"/>
      <c r="Y168" s="175"/>
      <c r="Z168" s="176"/>
      <c r="AA168" s="176"/>
      <c r="AB168" s="175"/>
      <c r="AC168" s="175"/>
      <c r="AD168" s="175"/>
      <c r="AE168" s="174"/>
      <c r="AF168" s="175"/>
      <c r="AG168" s="174"/>
      <c r="AH168" s="174"/>
      <c r="AI168" s="176"/>
      <c r="AJ168" s="176"/>
      <c r="AK168" s="176"/>
      <c r="AL168" s="176"/>
      <c r="AM168" s="176"/>
      <c r="AN168" s="176"/>
      <c r="AO168" s="176"/>
      <c r="AP168" s="203"/>
      <c r="AQ168" s="205"/>
      <c r="AR168" s="174"/>
      <c r="AS168" s="174"/>
      <c r="AT168" s="176"/>
      <c r="AU168" s="175"/>
      <c r="AV168" s="174"/>
      <c r="AW168" s="174"/>
      <c r="AX168" s="174"/>
      <c r="AY168" s="175"/>
      <c r="AZ168" s="175"/>
      <c r="BA168" s="176"/>
      <c r="BB168" s="176"/>
      <c r="BC168" s="176"/>
      <c r="BD168" s="176"/>
    </row>
    <row r="169" spans="1:56" x14ac:dyDescent="0.25">
      <c r="A169" s="15"/>
      <c r="B169"/>
      <c r="C169" s="15"/>
      <c r="D169" s="72"/>
      <c r="E169" s="72"/>
      <c r="F169" s="72"/>
      <c r="G169" s="72"/>
      <c r="H169" s="72"/>
      <c r="I169" s="72"/>
      <c r="J169" s="72"/>
      <c r="K169" s="72"/>
      <c r="L169" s="70"/>
      <c r="M169" s="70"/>
      <c r="N169" s="70"/>
      <c r="O169" s="70"/>
      <c r="P169" s="70"/>
      <c r="Q169" s="70"/>
      <c r="R169" s="72"/>
      <c r="S169" s="72"/>
      <c r="T169" s="72"/>
      <c r="U169" s="70"/>
      <c r="V169" s="206"/>
      <c r="W169" s="206"/>
      <c r="X169" s="175"/>
      <c r="Y169" s="175"/>
      <c r="Z169" s="176"/>
      <c r="AA169" s="176"/>
      <c r="AB169" s="175"/>
      <c r="AC169" s="175"/>
      <c r="AD169" s="175"/>
      <c r="AE169" s="174"/>
      <c r="AF169" s="175"/>
      <c r="AG169" s="174"/>
      <c r="AH169" s="174"/>
      <c r="AI169" s="176"/>
      <c r="AJ169" s="176"/>
      <c r="AK169" s="176"/>
      <c r="AL169" s="176"/>
      <c r="AM169" s="176"/>
      <c r="AN169" s="176"/>
      <c r="AO169" s="176"/>
      <c r="AP169" s="203"/>
      <c r="AQ169" s="205"/>
      <c r="AR169" s="174"/>
      <c r="AS169" s="174"/>
      <c r="AT169" s="176"/>
      <c r="AU169" s="175"/>
      <c r="AV169" s="174"/>
      <c r="AW169" s="174"/>
      <c r="AX169" s="174"/>
      <c r="AY169" s="175"/>
      <c r="AZ169" s="175"/>
      <c r="BA169" s="176"/>
      <c r="BB169" s="176"/>
      <c r="BC169" s="176"/>
      <c r="BD169" s="176"/>
    </row>
    <row r="170" spans="1:56" x14ac:dyDescent="0.25">
      <c r="A170" s="15"/>
      <c r="B170"/>
      <c r="C170" s="15"/>
      <c r="D170" s="72"/>
      <c r="E170" s="72"/>
      <c r="F170" s="72"/>
      <c r="G170" s="72"/>
      <c r="H170" s="72"/>
      <c r="I170" s="72"/>
      <c r="J170" s="72"/>
      <c r="K170" s="72"/>
      <c r="L170" s="70"/>
      <c r="M170" s="70"/>
      <c r="N170" s="70"/>
      <c r="O170" s="70"/>
      <c r="P170" s="70"/>
      <c r="Q170" s="70"/>
      <c r="R170" s="72"/>
      <c r="S170" s="72"/>
      <c r="T170" s="72"/>
      <c r="U170" s="70"/>
      <c r="V170" s="206"/>
      <c r="W170" s="206"/>
      <c r="X170" s="175"/>
      <c r="Y170" s="175"/>
      <c r="Z170" s="176"/>
      <c r="AA170" s="176"/>
      <c r="AB170" s="175"/>
      <c r="AC170" s="175"/>
      <c r="AD170" s="175"/>
      <c r="AE170" s="174"/>
      <c r="AF170" s="175"/>
      <c r="AG170" s="174"/>
      <c r="AH170" s="174"/>
      <c r="AI170" s="176"/>
      <c r="AJ170" s="176"/>
      <c r="AK170" s="176"/>
      <c r="AL170" s="176"/>
      <c r="AM170" s="176"/>
      <c r="AN170" s="176"/>
      <c r="AO170" s="176"/>
      <c r="AP170" s="203"/>
      <c r="AQ170" s="205"/>
      <c r="AR170" s="174"/>
      <c r="AS170" s="174"/>
      <c r="AT170" s="176"/>
      <c r="AU170" s="175"/>
      <c r="AV170" s="174"/>
      <c r="AW170" s="174"/>
      <c r="AX170" s="174"/>
      <c r="AY170" s="175"/>
      <c r="AZ170" s="175"/>
      <c r="BA170" s="176"/>
      <c r="BB170" s="176"/>
      <c r="BC170" s="176"/>
      <c r="BD170" s="176"/>
    </row>
    <row r="171" spans="1:56" x14ac:dyDescent="0.25">
      <c r="A171" s="15"/>
      <c r="B171"/>
      <c r="C171" s="15"/>
      <c r="D171" s="72"/>
      <c r="E171" s="72"/>
      <c r="F171" s="72"/>
      <c r="G171" s="72"/>
      <c r="H171" s="72"/>
      <c r="I171" s="72"/>
      <c r="J171" s="72"/>
      <c r="K171" s="72"/>
      <c r="L171" s="70"/>
      <c r="M171" s="70"/>
      <c r="N171" s="70"/>
      <c r="O171" s="70"/>
      <c r="P171" s="70"/>
      <c r="Q171" s="70"/>
      <c r="R171" s="72"/>
      <c r="S171" s="72"/>
      <c r="T171" s="72"/>
      <c r="U171" s="70"/>
      <c r="V171" s="206"/>
      <c r="W171" s="206"/>
      <c r="X171" s="175"/>
      <c r="Y171" s="175"/>
      <c r="Z171" s="176"/>
      <c r="AA171" s="176"/>
      <c r="AB171" s="175"/>
      <c r="AC171" s="175"/>
      <c r="AD171" s="175"/>
      <c r="AE171" s="174"/>
      <c r="AF171" s="175"/>
      <c r="AG171" s="174"/>
      <c r="AH171" s="174"/>
      <c r="AI171" s="176"/>
      <c r="AJ171" s="176"/>
      <c r="AK171" s="176"/>
      <c r="AL171" s="176"/>
      <c r="AM171" s="176"/>
      <c r="AN171" s="176"/>
      <c r="AO171" s="176"/>
      <c r="AP171" s="203"/>
      <c r="AQ171" s="205"/>
      <c r="AR171" s="174"/>
      <c r="AS171" s="174"/>
      <c r="AT171" s="176"/>
      <c r="AU171" s="175"/>
      <c r="AV171" s="174"/>
      <c r="AW171" s="174"/>
      <c r="AX171" s="174"/>
      <c r="AY171" s="175"/>
      <c r="AZ171" s="175"/>
      <c r="BA171" s="176"/>
      <c r="BB171" s="176"/>
      <c r="BC171" s="176"/>
      <c r="BD171" s="176"/>
    </row>
    <row r="172" spans="1:56" x14ac:dyDescent="0.25">
      <c r="A172" s="15"/>
      <c r="B172"/>
      <c r="C172" s="15"/>
      <c r="D172" s="72"/>
      <c r="E172" s="72"/>
      <c r="F172" s="72"/>
      <c r="G172" s="72"/>
      <c r="H172" s="72"/>
      <c r="I172" s="72"/>
      <c r="J172" s="72"/>
      <c r="K172" s="72"/>
      <c r="L172" s="70"/>
      <c r="M172" s="70"/>
      <c r="N172" s="70"/>
      <c r="O172" s="70"/>
      <c r="P172" s="70"/>
      <c r="Q172" s="70"/>
      <c r="R172" s="72"/>
      <c r="S172" s="72"/>
      <c r="T172" s="72"/>
      <c r="U172" s="70"/>
      <c r="V172" s="206"/>
      <c r="W172" s="206"/>
      <c r="X172" s="175"/>
      <c r="Y172" s="175"/>
      <c r="Z172" s="176"/>
      <c r="AA172" s="176"/>
      <c r="AB172" s="175"/>
      <c r="AC172" s="175"/>
      <c r="AD172" s="175"/>
      <c r="AE172" s="174"/>
      <c r="AF172" s="175"/>
      <c r="AG172" s="174"/>
      <c r="AH172" s="174"/>
      <c r="AI172" s="176"/>
      <c r="AJ172" s="176"/>
      <c r="AK172" s="176"/>
      <c r="AL172" s="176"/>
      <c r="AM172" s="176"/>
      <c r="AN172" s="176"/>
      <c r="AO172" s="176"/>
      <c r="AP172" s="203"/>
      <c r="AQ172" s="205"/>
      <c r="AR172" s="174"/>
      <c r="AS172" s="174"/>
      <c r="AT172" s="176"/>
      <c r="AU172" s="175"/>
      <c r="AV172" s="174"/>
      <c r="AW172" s="174"/>
      <c r="AX172" s="174"/>
      <c r="AY172" s="175"/>
      <c r="AZ172" s="175"/>
      <c r="BA172" s="176"/>
      <c r="BB172" s="176"/>
      <c r="BC172" s="176"/>
      <c r="BD172" s="176"/>
    </row>
    <row r="173" spans="1:56" x14ac:dyDescent="0.25">
      <c r="A173" s="15"/>
      <c r="B173"/>
      <c r="C173" s="15"/>
      <c r="D173" s="72"/>
      <c r="E173" s="72"/>
      <c r="F173" s="72"/>
      <c r="G173" s="72"/>
      <c r="H173" s="72"/>
      <c r="I173" s="72"/>
      <c r="J173" s="72"/>
      <c r="K173" s="72"/>
      <c r="L173" s="70"/>
      <c r="M173" s="70"/>
      <c r="N173" s="70"/>
      <c r="O173" s="70"/>
      <c r="P173" s="70"/>
      <c r="Q173" s="70"/>
      <c r="R173" s="72"/>
      <c r="S173" s="72"/>
      <c r="T173" s="72"/>
      <c r="U173" s="70"/>
      <c r="V173" s="206"/>
      <c r="W173" s="206"/>
      <c r="X173" s="175"/>
      <c r="Y173" s="175"/>
      <c r="Z173" s="176"/>
      <c r="AA173" s="176"/>
      <c r="AB173" s="175"/>
      <c r="AC173" s="175"/>
      <c r="AD173" s="175"/>
      <c r="AE173" s="174"/>
      <c r="AF173" s="175"/>
      <c r="AG173" s="174"/>
      <c r="AH173" s="174"/>
      <c r="AI173" s="176"/>
      <c r="AJ173" s="176"/>
      <c r="AK173" s="176"/>
      <c r="AL173" s="176"/>
      <c r="AM173" s="176"/>
      <c r="AN173" s="176"/>
      <c r="AO173" s="176"/>
      <c r="AP173" s="203"/>
      <c r="AQ173" s="205"/>
      <c r="AR173" s="174"/>
      <c r="AS173" s="174"/>
      <c r="AT173" s="176"/>
      <c r="AU173" s="175"/>
      <c r="AV173" s="174"/>
      <c r="AW173" s="174"/>
      <c r="AX173" s="174"/>
      <c r="AY173" s="175"/>
      <c r="AZ173" s="175"/>
      <c r="BA173" s="176"/>
      <c r="BB173" s="176"/>
      <c r="BC173" s="176"/>
      <c r="BD173" s="176"/>
    </row>
    <row r="174" spans="1:56" x14ac:dyDescent="0.25">
      <c r="A174" s="15"/>
      <c r="B174"/>
      <c r="C174" s="15"/>
      <c r="D174" s="72"/>
      <c r="E174" s="72"/>
      <c r="F174" s="72"/>
      <c r="G174" s="72"/>
      <c r="H174" s="72"/>
      <c r="I174" s="72"/>
      <c r="J174" s="72"/>
      <c r="K174" s="72"/>
      <c r="L174" s="70"/>
      <c r="M174" s="70"/>
      <c r="N174" s="70"/>
      <c r="O174" s="70"/>
      <c r="P174" s="70"/>
      <c r="Q174" s="70"/>
      <c r="R174" s="72"/>
      <c r="S174" s="72"/>
      <c r="T174" s="72"/>
      <c r="U174" s="70"/>
      <c r="V174" s="206"/>
      <c r="W174" s="206"/>
      <c r="X174" s="175"/>
      <c r="Y174" s="175"/>
      <c r="Z174" s="176"/>
      <c r="AA174" s="176"/>
      <c r="AB174" s="175"/>
      <c r="AC174" s="175"/>
      <c r="AD174" s="175"/>
      <c r="AE174" s="174"/>
      <c r="AF174" s="175"/>
      <c r="AG174" s="174"/>
      <c r="AH174" s="174"/>
      <c r="AI174" s="176"/>
      <c r="AJ174" s="176"/>
      <c r="AK174" s="176"/>
      <c r="AL174" s="176"/>
      <c r="AM174" s="176"/>
      <c r="AN174" s="176"/>
      <c r="AO174" s="176"/>
      <c r="AP174" s="203"/>
      <c r="AQ174" s="205"/>
      <c r="AR174" s="174"/>
      <c r="AS174" s="174"/>
      <c r="AT174" s="176"/>
      <c r="AU174" s="175"/>
      <c r="AV174" s="174"/>
      <c r="AW174" s="174"/>
      <c r="AX174" s="174"/>
      <c r="AY174" s="175"/>
      <c r="AZ174" s="175"/>
      <c r="BA174" s="176"/>
      <c r="BB174" s="176"/>
      <c r="BC174" s="176"/>
      <c r="BD174" s="176"/>
    </row>
    <row r="175" spans="1:56" x14ac:dyDescent="0.25">
      <c r="A175" s="15"/>
      <c r="B175"/>
      <c r="C175" s="15"/>
      <c r="D175" s="72"/>
      <c r="E175" s="72"/>
      <c r="F175" s="72"/>
      <c r="G175" s="72"/>
      <c r="H175" s="72"/>
      <c r="I175" s="72"/>
      <c r="J175" s="72"/>
      <c r="K175" s="72"/>
      <c r="L175" s="70"/>
      <c r="M175" s="70"/>
      <c r="N175" s="70"/>
      <c r="O175" s="70"/>
      <c r="P175" s="70"/>
      <c r="Q175" s="70"/>
      <c r="R175" s="72"/>
      <c r="S175" s="72"/>
      <c r="T175" s="72"/>
      <c r="U175" s="70"/>
      <c r="V175" s="206"/>
      <c r="W175" s="206"/>
      <c r="X175" s="175"/>
      <c r="Y175" s="175"/>
      <c r="Z175" s="176"/>
      <c r="AA175" s="176"/>
      <c r="AB175" s="175"/>
      <c r="AC175" s="175"/>
      <c r="AD175" s="175"/>
      <c r="AE175" s="174"/>
      <c r="AF175" s="175"/>
      <c r="AG175" s="174"/>
      <c r="AH175" s="174"/>
      <c r="AI175" s="176"/>
      <c r="AJ175" s="176"/>
      <c r="AK175" s="176"/>
      <c r="AL175" s="176"/>
      <c r="AM175" s="176"/>
      <c r="AN175" s="176"/>
      <c r="AO175" s="176"/>
      <c r="AP175" s="203"/>
      <c r="AQ175" s="205"/>
      <c r="AR175" s="174"/>
      <c r="AS175" s="174"/>
      <c r="AT175" s="176"/>
      <c r="AU175" s="175"/>
      <c r="AV175" s="174"/>
      <c r="AW175" s="174"/>
      <c r="AX175" s="174"/>
      <c r="AY175" s="175"/>
      <c r="AZ175" s="175"/>
      <c r="BA175" s="176"/>
      <c r="BB175" s="176"/>
      <c r="BC175" s="176"/>
      <c r="BD175" s="176"/>
    </row>
    <row r="176" spans="1:56" x14ac:dyDescent="0.25">
      <c r="A176" s="15"/>
      <c r="B176"/>
      <c r="C176" s="15"/>
      <c r="D176" s="72"/>
      <c r="E176" s="72"/>
      <c r="F176" s="72"/>
      <c r="G176" s="72"/>
      <c r="H176" s="72"/>
      <c r="I176" s="72"/>
      <c r="J176" s="72"/>
      <c r="K176" s="72"/>
      <c r="L176" s="70"/>
      <c r="M176" s="70"/>
      <c r="N176" s="70"/>
      <c r="O176" s="70"/>
      <c r="P176" s="70"/>
      <c r="Q176" s="70"/>
      <c r="R176" s="72"/>
      <c r="S176" s="72"/>
      <c r="T176" s="72"/>
      <c r="U176" s="70"/>
      <c r="V176" s="206"/>
      <c r="W176" s="206"/>
      <c r="X176" s="175"/>
      <c r="Y176" s="175"/>
      <c r="Z176" s="176"/>
      <c r="AA176" s="176"/>
      <c r="AB176" s="175"/>
      <c r="AC176" s="175"/>
      <c r="AD176" s="175"/>
      <c r="AE176" s="174"/>
      <c r="AF176" s="175"/>
      <c r="AG176" s="174"/>
      <c r="AH176" s="174"/>
      <c r="AI176" s="176"/>
      <c r="AJ176" s="176"/>
      <c r="AK176" s="176"/>
      <c r="AL176" s="176"/>
      <c r="AM176" s="176"/>
      <c r="AN176" s="176"/>
      <c r="AO176" s="176"/>
      <c r="AP176" s="203"/>
      <c r="AQ176" s="205"/>
      <c r="AR176" s="174"/>
      <c r="AS176" s="174"/>
      <c r="AT176" s="176"/>
      <c r="AU176" s="175"/>
      <c r="AV176" s="174"/>
      <c r="AW176" s="174"/>
      <c r="AX176" s="174"/>
      <c r="AY176" s="175"/>
      <c r="AZ176" s="175"/>
      <c r="BA176" s="176"/>
      <c r="BB176" s="176"/>
      <c r="BC176" s="176"/>
      <c r="BD176" s="176"/>
    </row>
    <row r="177" spans="1:56" x14ac:dyDescent="0.25">
      <c r="A177" s="15"/>
      <c r="B177"/>
      <c r="C177" s="15"/>
      <c r="D177" s="72"/>
      <c r="E177" s="72"/>
      <c r="F177" s="72"/>
      <c r="G177" s="72"/>
      <c r="H177" s="72"/>
      <c r="I177" s="72"/>
      <c r="J177" s="72"/>
      <c r="K177" s="72"/>
      <c r="L177" s="70"/>
      <c r="M177" s="70"/>
      <c r="N177" s="70"/>
      <c r="O177" s="70"/>
      <c r="P177" s="70"/>
      <c r="Q177" s="70"/>
      <c r="R177" s="72"/>
      <c r="S177" s="72"/>
      <c r="T177" s="72"/>
      <c r="U177" s="70"/>
      <c r="V177" s="206"/>
      <c r="W177" s="206"/>
      <c r="X177" s="175"/>
      <c r="Y177" s="175"/>
      <c r="Z177" s="176"/>
      <c r="AA177" s="176"/>
      <c r="AB177" s="175"/>
      <c r="AC177" s="175"/>
      <c r="AD177" s="175"/>
      <c r="AE177" s="174"/>
      <c r="AF177" s="175"/>
      <c r="AG177" s="174"/>
      <c r="AH177" s="174"/>
      <c r="AI177" s="176"/>
      <c r="AJ177" s="176"/>
      <c r="AK177" s="176"/>
      <c r="AL177" s="176"/>
      <c r="AM177" s="176"/>
      <c r="AN177" s="176"/>
      <c r="AO177" s="176"/>
      <c r="AP177" s="203"/>
      <c r="AQ177" s="205"/>
      <c r="AR177" s="174"/>
      <c r="AS177" s="174"/>
      <c r="AT177" s="176"/>
      <c r="AU177" s="175"/>
      <c r="AV177" s="174"/>
      <c r="AW177" s="174"/>
      <c r="AX177" s="174"/>
      <c r="AY177" s="175"/>
      <c r="AZ177" s="175"/>
      <c r="BA177" s="176"/>
      <c r="BB177" s="176"/>
      <c r="BC177" s="176"/>
      <c r="BD177" s="176"/>
    </row>
    <row r="178" spans="1:56" x14ac:dyDescent="0.25">
      <c r="A178" s="15"/>
      <c r="B178"/>
      <c r="C178" s="15"/>
      <c r="D178" s="72"/>
      <c r="E178" s="72"/>
      <c r="F178" s="72"/>
      <c r="G178" s="72"/>
      <c r="H178" s="72"/>
      <c r="I178" s="72"/>
      <c r="J178" s="72"/>
      <c r="K178" s="72"/>
      <c r="L178" s="70"/>
      <c r="M178" s="70"/>
      <c r="N178" s="70"/>
      <c r="O178" s="70"/>
      <c r="P178" s="70"/>
      <c r="Q178" s="70"/>
      <c r="R178" s="72"/>
      <c r="S178" s="72"/>
      <c r="T178" s="72"/>
      <c r="U178" s="70"/>
      <c r="V178" s="206"/>
      <c r="W178" s="206"/>
      <c r="X178" s="175"/>
      <c r="Y178" s="175"/>
      <c r="Z178" s="176"/>
      <c r="AA178" s="176"/>
      <c r="AB178" s="175"/>
      <c r="AC178" s="175"/>
      <c r="AD178" s="175"/>
      <c r="AE178" s="174"/>
      <c r="AF178" s="175"/>
      <c r="AG178" s="174"/>
      <c r="AH178" s="174"/>
      <c r="AI178" s="176"/>
      <c r="AJ178" s="176"/>
      <c r="AK178" s="176"/>
      <c r="AL178" s="176"/>
      <c r="AM178" s="176"/>
      <c r="AN178" s="176"/>
      <c r="AO178" s="176"/>
      <c r="AP178" s="203"/>
      <c r="AQ178" s="205"/>
      <c r="AR178" s="174"/>
      <c r="AS178" s="174"/>
      <c r="AT178" s="176"/>
      <c r="AU178" s="175"/>
      <c r="AV178" s="174"/>
      <c r="AW178" s="174"/>
      <c r="AX178" s="174"/>
      <c r="AY178" s="175"/>
      <c r="AZ178" s="175"/>
      <c r="BA178" s="176"/>
      <c r="BB178" s="176"/>
      <c r="BC178" s="176"/>
      <c r="BD178" s="176"/>
    </row>
    <row r="179" spans="1:56" x14ac:dyDescent="0.25">
      <c r="A179" s="15"/>
      <c r="B179"/>
      <c r="C179" s="15"/>
      <c r="D179" s="72"/>
      <c r="E179" s="72"/>
      <c r="F179" s="72"/>
      <c r="G179" s="72"/>
      <c r="H179" s="72"/>
      <c r="I179" s="72"/>
      <c r="J179" s="72"/>
      <c r="K179" s="72"/>
      <c r="L179" s="70"/>
      <c r="M179" s="70"/>
      <c r="N179" s="70"/>
      <c r="O179" s="70"/>
      <c r="P179" s="70"/>
      <c r="Q179" s="70"/>
      <c r="R179" s="72"/>
      <c r="S179" s="72"/>
      <c r="T179" s="72"/>
      <c r="U179" s="70"/>
      <c r="V179" s="206"/>
      <c r="W179" s="206"/>
      <c r="X179" s="175"/>
      <c r="Y179" s="175"/>
      <c r="Z179" s="176"/>
      <c r="AA179" s="176"/>
      <c r="AB179" s="175"/>
      <c r="AC179" s="175"/>
      <c r="AD179" s="175"/>
      <c r="AE179" s="174"/>
      <c r="AF179" s="175"/>
      <c r="AG179" s="174"/>
      <c r="AH179" s="174"/>
      <c r="AI179" s="176"/>
      <c r="AJ179" s="176"/>
      <c r="AK179" s="176"/>
      <c r="AL179" s="176"/>
      <c r="AM179" s="176"/>
      <c r="AN179" s="176"/>
      <c r="AO179" s="176"/>
      <c r="AP179" s="203"/>
      <c r="AQ179" s="205"/>
      <c r="AR179" s="174"/>
      <c r="AS179" s="174"/>
      <c r="AT179" s="176"/>
      <c r="AU179" s="175"/>
      <c r="AV179" s="174"/>
      <c r="AW179" s="174"/>
      <c r="AX179" s="174"/>
      <c r="AY179" s="175"/>
      <c r="AZ179" s="175"/>
      <c r="BA179" s="176"/>
      <c r="BB179" s="176"/>
      <c r="BC179" s="176"/>
      <c r="BD179" s="176"/>
    </row>
    <row r="180" spans="1:56" x14ac:dyDescent="0.25">
      <c r="A180" s="15"/>
      <c r="B180"/>
      <c r="C180" s="15"/>
      <c r="D180" s="72"/>
      <c r="E180" s="72"/>
      <c r="F180" s="72"/>
      <c r="G180" s="72"/>
      <c r="H180" s="72"/>
      <c r="I180" s="72"/>
      <c r="J180" s="72"/>
      <c r="K180" s="72"/>
      <c r="L180" s="70"/>
      <c r="M180" s="70"/>
      <c r="N180" s="70"/>
      <c r="O180" s="70"/>
      <c r="P180" s="70"/>
      <c r="Q180" s="70"/>
      <c r="R180" s="72"/>
      <c r="S180" s="72"/>
      <c r="T180" s="72"/>
      <c r="U180" s="70"/>
      <c r="V180" s="206"/>
      <c r="W180" s="206"/>
      <c r="X180" s="175"/>
      <c r="Y180" s="175"/>
      <c r="Z180" s="176"/>
      <c r="AA180" s="176"/>
      <c r="AB180" s="175"/>
      <c r="AC180" s="175"/>
      <c r="AD180" s="175"/>
      <c r="AE180" s="174"/>
      <c r="AF180" s="175"/>
      <c r="AG180" s="174"/>
      <c r="AH180" s="174"/>
      <c r="AI180" s="176"/>
      <c r="AJ180" s="176"/>
      <c r="AK180" s="176"/>
      <c r="AL180" s="176"/>
      <c r="AM180" s="176"/>
      <c r="AN180" s="176"/>
      <c r="AO180" s="176"/>
      <c r="AP180" s="203"/>
      <c r="AQ180" s="205"/>
      <c r="AR180" s="174"/>
      <c r="AS180" s="174"/>
      <c r="AT180" s="176"/>
      <c r="AU180" s="175"/>
      <c r="AV180" s="174"/>
      <c r="AW180" s="174"/>
      <c r="AX180" s="174"/>
      <c r="AY180" s="175"/>
      <c r="AZ180" s="175"/>
      <c r="BA180" s="176"/>
      <c r="BB180" s="176"/>
      <c r="BC180" s="176"/>
      <c r="BD180" s="176"/>
    </row>
    <row r="181" spans="1:56" x14ac:dyDescent="0.25">
      <c r="A181" s="15"/>
      <c r="B181"/>
      <c r="C181" s="15"/>
      <c r="D181" s="72"/>
      <c r="E181" s="72"/>
      <c r="F181" s="72"/>
      <c r="G181" s="72"/>
      <c r="H181" s="72"/>
      <c r="I181" s="72"/>
      <c r="J181" s="72"/>
      <c r="K181" s="72"/>
      <c r="L181" s="70"/>
      <c r="M181" s="70"/>
      <c r="N181" s="70"/>
      <c r="O181" s="70"/>
      <c r="P181" s="70"/>
      <c r="Q181" s="70"/>
      <c r="R181" s="72"/>
      <c r="S181" s="72"/>
      <c r="T181" s="72"/>
      <c r="U181" s="70"/>
      <c r="V181" s="206"/>
      <c r="W181" s="206"/>
      <c r="X181" s="175"/>
      <c r="Y181" s="175"/>
      <c r="Z181" s="176"/>
      <c r="AA181" s="176"/>
      <c r="AB181" s="175"/>
      <c r="AC181" s="175"/>
      <c r="AD181" s="175"/>
      <c r="AE181" s="174"/>
      <c r="AF181" s="175"/>
      <c r="AG181" s="174"/>
      <c r="AH181" s="174"/>
      <c r="AI181" s="176"/>
      <c r="AJ181" s="176"/>
      <c r="AK181" s="176"/>
      <c r="AL181" s="176"/>
      <c r="AM181" s="176"/>
      <c r="AN181" s="176"/>
      <c r="AO181" s="176"/>
      <c r="AP181" s="203"/>
      <c r="AQ181" s="205"/>
      <c r="AR181" s="174"/>
      <c r="AS181" s="174"/>
      <c r="AT181" s="176"/>
      <c r="AU181" s="175"/>
      <c r="AV181" s="174"/>
      <c r="AW181" s="174"/>
      <c r="AX181" s="174"/>
      <c r="AY181" s="175"/>
      <c r="AZ181" s="175"/>
      <c r="BA181" s="176"/>
      <c r="BB181" s="176"/>
      <c r="BC181" s="176"/>
      <c r="BD181" s="176"/>
    </row>
    <row r="182" spans="1:56" x14ac:dyDescent="0.25">
      <c r="A182" s="15"/>
      <c r="B182"/>
      <c r="C182" s="15"/>
      <c r="D182" s="72"/>
      <c r="E182" s="72"/>
      <c r="F182" s="72"/>
      <c r="G182" s="72"/>
      <c r="H182" s="72"/>
      <c r="I182" s="72"/>
      <c r="J182" s="72"/>
      <c r="K182" s="72"/>
      <c r="L182" s="70"/>
      <c r="M182" s="70"/>
      <c r="N182" s="70"/>
      <c r="O182" s="70"/>
      <c r="P182" s="70"/>
      <c r="Q182" s="70"/>
      <c r="R182" s="72"/>
      <c r="S182" s="72"/>
      <c r="T182" s="72"/>
      <c r="U182" s="70"/>
      <c r="V182" s="206"/>
      <c r="W182" s="206"/>
      <c r="X182" s="175"/>
      <c r="Y182" s="175"/>
      <c r="Z182" s="176"/>
      <c r="AA182" s="176"/>
      <c r="AB182" s="175"/>
      <c r="AC182" s="175"/>
      <c r="AD182" s="175"/>
      <c r="AE182" s="174"/>
      <c r="AF182" s="175"/>
      <c r="AG182" s="174"/>
      <c r="AH182" s="174"/>
      <c r="AI182" s="176"/>
      <c r="AJ182" s="176"/>
      <c r="AK182" s="176"/>
      <c r="AL182" s="176"/>
      <c r="AM182" s="176"/>
      <c r="AN182" s="176"/>
      <c r="AO182" s="176"/>
      <c r="AP182" s="203"/>
      <c r="AQ182" s="205"/>
      <c r="AR182" s="174"/>
      <c r="AS182" s="174"/>
      <c r="AT182" s="176"/>
      <c r="AU182" s="175"/>
      <c r="AV182" s="174"/>
      <c r="AW182" s="174"/>
      <c r="AX182" s="174"/>
      <c r="AY182" s="175"/>
      <c r="AZ182" s="175"/>
      <c r="BA182" s="176"/>
      <c r="BB182" s="176"/>
      <c r="BC182" s="176"/>
      <c r="BD182" s="176"/>
    </row>
    <row r="183" spans="1:56" x14ac:dyDescent="0.25">
      <c r="A183" s="15"/>
      <c r="B183"/>
      <c r="C183" s="15"/>
      <c r="D183" s="72"/>
      <c r="E183" s="72"/>
      <c r="F183" s="72"/>
      <c r="G183" s="72"/>
      <c r="H183" s="72"/>
      <c r="I183" s="72"/>
      <c r="J183" s="72"/>
      <c r="K183" s="72"/>
      <c r="L183" s="70"/>
      <c r="M183" s="70"/>
      <c r="N183" s="70"/>
      <c r="O183" s="70"/>
      <c r="P183" s="70"/>
      <c r="Q183" s="70"/>
      <c r="R183" s="72"/>
      <c r="S183" s="72"/>
      <c r="T183" s="72"/>
      <c r="U183" s="70"/>
      <c r="V183" s="206"/>
      <c r="W183" s="206"/>
      <c r="X183" s="175"/>
      <c r="Y183" s="175"/>
      <c r="Z183" s="176"/>
      <c r="AA183" s="176"/>
      <c r="AB183" s="175"/>
      <c r="AC183" s="175"/>
      <c r="AD183" s="175"/>
      <c r="AE183" s="174"/>
      <c r="AF183" s="175"/>
      <c r="AG183" s="174"/>
      <c r="AH183" s="174"/>
      <c r="AI183" s="176"/>
      <c r="AJ183" s="176"/>
      <c r="AK183" s="176"/>
      <c r="AL183" s="176"/>
      <c r="AM183" s="176"/>
      <c r="AN183" s="176"/>
      <c r="AO183" s="176"/>
      <c r="AP183" s="203"/>
      <c r="AQ183" s="205"/>
      <c r="AR183" s="174"/>
      <c r="AS183" s="174"/>
      <c r="AT183" s="176"/>
      <c r="AU183" s="175"/>
      <c r="AV183" s="174"/>
      <c r="AW183" s="174"/>
      <c r="AX183" s="174"/>
      <c r="AY183" s="175"/>
      <c r="AZ183" s="175"/>
      <c r="BA183" s="176"/>
      <c r="BB183" s="176"/>
      <c r="BC183" s="176"/>
      <c r="BD183" s="176"/>
    </row>
    <row r="184" spans="1:56" x14ac:dyDescent="0.25">
      <c r="A184" s="15"/>
      <c r="B184"/>
      <c r="C184" s="15"/>
      <c r="D184" s="72"/>
      <c r="E184" s="72"/>
      <c r="F184" s="72"/>
      <c r="G184" s="72"/>
      <c r="H184" s="72"/>
      <c r="I184" s="72"/>
      <c r="J184" s="72"/>
      <c r="K184" s="72"/>
      <c r="L184" s="70"/>
      <c r="M184" s="70"/>
      <c r="N184" s="70"/>
      <c r="O184" s="70"/>
      <c r="P184" s="70"/>
      <c r="Q184" s="70"/>
      <c r="R184" s="72"/>
      <c r="S184" s="72"/>
      <c r="T184" s="72"/>
      <c r="U184" s="70"/>
      <c r="V184" s="206"/>
      <c r="W184" s="206"/>
      <c r="X184" s="175"/>
      <c r="Y184" s="175"/>
      <c r="Z184" s="176"/>
      <c r="AA184" s="176"/>
      <c r="AB184" s="175"/>
      <c r="AC184" s="175"/>
      <c r="AD184" s="175"/>
      <c r="AE184" s="174"/>
      <c r="AF184" s="175"/>
      <c r="AG184" s="174"/>
      <c r="AH184" s="174"/>
      <c r="AI184" s="176"/>
      <c r="AJ184" s="176"/>
      <c r="AK184" s="176"/>
      <c r="AL184" s="176"/>
      <c r="AM184" s="176"/>
      <c r="AN184" s="176"/>
      <c r="AO184" s="176"/>
      <c r="AP184" s="203"/>
      <c r="AQ184" s="205"/>
      <c r="AR184" s="174"/>
      <c r="AS184" s="174"/>
      <c r="AT184" s="176"/>
      <c r="AU184" s="175"/>
      <c r="AV184" s="174"/>
      <c r="AW184" s="174"/>
      <c r="AX184" s="174"/>
      <c r="AY184" s="175"/>
      <c r="AZ184" s="175"/>
      <c r="BA184" s="176"/>
      <c r="BB184" s="176"/>
      <c r="BC184" s="176"/>
      <c r="BD184" s="176"/>
    </row>
    <row r="185" spans="1:56" x14ac:dyDescent="0.25">
      <c r="A185" s="15"/>
      <c r="B185"/>
      <c r="C185" s="15"/>
      <c r="D185" s="72"/>
      <c r="E185" s="72"/>
      <c r="F185" s="72"/>
      <c r="G185" s="72"/>
      <c r="H185" s="72"/>
      <c r="I185" s="72"/>
      <c r="J185" s="72"/>
      <c r="K185" s="72"/>
      <c r="L185" s="70"/>
      <c r="M185" s="70"/>
      <c r="N185" s="70"/>
      <c r="O185" s="70"/>
      <c r="P185" s="70"/>
      <c r="Q185" s="70"/>
      <c r="R185" s="72"/>
      <c r="S185" s="72"/>
      <c r="T185" s="72"/>
      <c r="U185" s="70"/>
      <c r="V185" s="206"/>
      <c r="W185" s="206"/>
      <c r="X185" s="175"/>
      <c r="Y185" s="175"/>
      <c r="Z185" s="176"/>
      <c r="AA185" s="176"/>
      <c r="AB185" s="175"/>
      <c r="AC185" s="175"/>
      <c r="AD185" s="175"/>
      <c r="AE185" s="174"/>
      <c r="AF185" s="175"/>
      <c r="AG185" s="174"/>
      <c r="AH185" s="174"/>
      <c r="AI185" s="176"/>
      <c r="AJ185" s="176"/>
      <c r="AK185" s="176"/>
      <c r="AL185" s="176"/>
      <c r="AM185" s="176"/>
      <c r="AN185" s="176"/>
      <c r="AO185" s="176"/>
      <c r="AP185" s="203"/>
      <c r="AQ185" s="205"/>
      <c r="AR185" s="174"/>
      <c r="AS185" s="174"/>
      <c r="AT185" s="176"/>
      <c r="AU185" s="175"/>
      <c r="AV185" s="174"/>
      <c r="AW185" s="174"/>
      <c r="AX185" s="174"/>
      <c r="AY185" s="175"/>
      <c r="AZ185" s="175"/>
      <c r="BA185" s="176"/>
      <c r="BB185" s="176"/>
      <c r="BC185" s="176"/>
      <c r="BD185" s="176"/>
    </row>
    <row r="186" spans="1:56" x14ac:dyDescent="0.25">
      <c r="A186" s="15"/>
      <c r="B186"/>
      <c r="C186" s="15"/>
      <c r="D186" s="72"/>
      <c r="E186" s="72"/>
      <c r="F186" s="72"/>
      <c r="G186" s="72"/>
      <c r="H186" s="72"/>
      <c r="I186" s="72"/>
      <c r="J186" s="72"/>
      <c r="K186" s="72"/>
      <c r="L186" s="70"/>
      <c r="M186" s="70"/>
      <c r="N186" s="70"/>
      <c r="O186" s="70"/>
      <c r="P186" s="70"/>
      <c r="Q186" s="70"/>
      <c r="R186" s="72"/>
      <c r="S186" s="72"/>
      <c r="T186" s="72"/>
      <c r="U186" s="70"/>
      <c r="V186" s="206"/>
      <c r="W186" s="206"/>
      <c r="X186" s="175"/>
      <c r="Y186" s="175"/>
      <c r="Z186" s="176"/>
      <c r="AA186" s="176"/>
      <c r="AB186" s="175"/>
      <c r="AC186" s="175"/>
      <c r="AD186" s="175"/>
      <c r="AE186" s="174"/>
      <c r="AF186" s="175"/>
      <c r="AG186" s="174"/>
      <c r="AH186" s="174"/>
      <c r="AI186" s="176"/>
      <c r="AJ186" s="176"/>
      <c r="AK186" s="176"/>
      <c r="AL186" s="176"/>
      <c r="AM186" s="176"/>
      <c r="AN186" s="176"/>
      <c r="AO186" s="176"/>
      <c r="AP186" s="203"/>
      <c r="AQ186" s="205"/>
      <c r="AR186" s="174"/>
      <c r="AS186" s="174"/>
      <c r="AT186" s="176"/>
      <c r="AU186" s="175"/>
      <c r="AV186" s="174"/>
      <c r="AW186" s="174"/>
      <c r="AX186" s="174"/>
      <c r="AY186" s="175"/>
      <c r="AZ186" s="175"/>
      <c r="BA186" s="176"/>
      <c r="BB186" s="176"/>
      <c r="BC186" s="176"/>
      <c r="BD186" s="176"/>
    </row>
    <row r="187" spans="1:56" x14ac:dyDescent="0.25">
      <c r="A187" s="15"/>
      <c r="B187"/>
      <c r="C187" s="15"/>
      <c r="D187" s="72"/>
      <c r="E187" s="72"/>
      <c r="F187" s="72"/>
      <c r="G187" s="72"/>
      <c r="H187" s="72"/>
      <c r="I187" s="72"/>
      <c r="J187" s="72"/>
      <c r="K187" s="72"/>
      <c r="L187" s="70"/>
      <c r="M187" s="70"/>
      <c r="N187" s="70"/>
      <c r="O187" s="70"/>
      <c r="P187" s="70"/>
      <c r="Q187" s="70"/>
      <c r="R187" s="72"/>
      <c r="S187" s="72"/>
      <c r="T187" s="72"/>
      <c r="U187" s="70"/>
      <c r="V187" s="206"/>
      <c r="W187" s="206"/>
      <c r="X187" s="175"/>
      <c r="Y187" s="175"/>
      <c r="Z187" s="176"/>
      <c r="AA187" s="176"/>
      <c r="AB187" s="175"/>
      <c r="AC187" s="175"/>
      <c r="AD187" s="175"/>
      <c r="AE187" s="174"/>
      <c r="AF187" s="175"/>
      <c r="AG187" s="174"/>
      <c r="AH187" s="174"/>
      <c r="AI187" s="176"/>
      <c r="AJ187" s="176"/>
      <c r="AK187" s="176"/>
      <c r="AL187" s="176"/>
      <c r="AM187" s="176"/>
      <c r="AN187" s="176"/>
      <c r="AO187" s="176"/>
      <c r="AP187" s="203"/>
      <c r="AQ187" s="205"/>
      <c r="AR187" s="174"/>
      <c r="AS187" s="174"/>
      <c r="AT187" s="176"/>
      <c r="AU187" s="175"/>
      <c r="AV187" s="174"/>
      <c r="AW187" s="174"/>
      <c r="AX187" s="174"/>
      <c r="AY187" s="175"/>
      <c r="AZ187" s="175"/>
      <c r="BA187" s="176"/>
      <c r="BB187" s="176"/>
      <c r="BC187" s="176"/>
      <c r="BD187" s="176"/>
    </row>
    <row r="188" spans="1:56" x14ac:dyDescent="0.25">
      <c r="A188" s="15"/>
      <c r="B188"/>
      <c r="C188" s="15"/>
      <c r="D188" s="72"/>
      <c r="E188" s="72"/>
      <c r="F188" s="72"/>
      <c r="G188" s="72"/>
      <c r="H188" s="72"/>
      <c r="I188" s="72"/>
      <c r="J188" s="72"/>
      <c r="K188" s="72"/>
      <c r="L188" s="70"/>
      <c r="M188" s="70"/>
      <c r="N188" s="70"/>
      <c r="O188" s="70"/>
      <c r="P188" s="70"/>
      <c r="Q188" s="70"/>
      <c r="R188" s="72"/>
      <c r="S188" s="72"/>
      <c r="T188" s="72"/>
      <c r="U188" s="70"/>
      <c r="V188" s="206"/>
      <c r="W188" s="206"/>
      <c r="X188" s="175"/>
      <c r="Y188" s="175"/>
      <c r="Z188" s="176"/>
      <c r="AA188" s="176"/>
      <c r="AB188" s="175"/>
      <c r="AC188" s="175"/>
      <c r="AD188" s="175"/>
      <c r="AE188" s="174"/>
      <c r="AF188" s="175"/>
      <c r="AG188" s="174"/>
      <c r="AH188" s="174"/>
      <c r="AI188" s="176"/>
      <c r="AJ188" s="176"/>
      <c r="AK188" s="176"/>
      <c r="AL188" s="176"/>
      <c r="AM188" s="176"/>
      <c r="AN188" s="176"/>
      <c r="AO188" s="176"/>
      <c r="AP188" s="203"/>
      <c r="AQ188" s="205"/>
      <c r="AR188" s="174"/>
      <c r="AS188" s="174"/>
      <c r="AT188" s="176"/>
      <c r="AU188" s="175"/>
      <c r="AV188" s="174"/>
      <c r="AW188" s="174"/>
      <c r="AX188" s="174"/>
      <c r="AY188" s="175"/>
      <c r="AZ188" s="175"/>
      <c r="BA188" s="176"/>
      <c r="BB188" s="176"/>
      <c r="BC188" s="176"/>
      <c r="BD188" s="176"/>
    </row>
    <row r="189" spans="1:56" x14ac:dyDescent="0.25">
      <c r="A189" s="15"/>
      <c r="B189"/>
      <c r="C189" s="15"/>
      <c r="D189" s="72"/>
      <c r="E189" s="72"/>
      <c r="F189" s="72"/>
      <c r="G189" s="72"/>
      <c r="H189" s="72"/>
      <c r="I189" s="72"/>
      <c r="J189" s="72"/>
      <c r="K189" s="72"/>
      <c r="L189" s="70"/>
      <c r="M189" s="70"/>
      <c r="N189" s="70"/>
      <c r="O189" s="70"/>
      <c r="P189" s="70"/>
      <c r="Q189" s="70"/>
      <c r="R189" s="72"/>
      <c r="S189" s="72"/>
      <c r="T189" s="72"/>
      <c r="U189" s="70"/>
      <c r="V189" s="206"/>
      <c r="W189" s="206"/>
      <c r="X189" s="175"/>
      <c r="Y189" s="175"/>
      <c r="Z189" s="176"/>
      <c r="AA189" s="176"/>
      <c r="AB189" s="175"/>
      <c r="AC189" s="175"/>
      <c r="AD189" s="175"/>
      <c r="AE189" s="174"/>
      <c r="AF189" s="175"/>
      <c r="AG189" s="174"/>
      <c r="AH189" s="174"/>
      <c r="AI189" s="176"/>
      <c r="AJ189" s="176"/>
      <c r="AK189" s="176"/>
      <c r="AL189" s="176"/>
      <c r="AM189" s="176"/>
      <c r="AN189" s="176"/>
      <c r="AO189" s="176"/>
      <c r="AP189" s="203"/>
      <c r="AQ189" s="205"/>
      <c r="AR189" s="174"/>
      <c r="AS189" s="174"/>
      <c r="AT189" s="176"/>
      <c r="AU189" s="175"/>
      <c r="AV189" s="174"/>
      <c r="AW189" s="174"/>
      <c r="AX189" s="174"/>
      <c r="AY189" s="175"/>
      <c r="AZ189" s="175"/>
      <c r="BA189" s="176"/>
      <c r="BB189" s="176"/>
      <c r="BC189" s="176"/>
      <c r="BD189" s="176"/>
    </row>
    <row r="190" spans="1:56" x14ac:dyDescent="0.25">
      <c r="A190" s="15"/>
      <c r="B190"/>
      <c r="C190" s="15"/>
      <c r="D190" s="72"/>
      <c r="E190" s="72"/>
      <c r="F190" s="72"/>
      <c r="G190" s="72"/>
      <c r="H190" s="72"/>
      <c r="I190" s="72"/>
      <c r="J190" s="72"/>
      <c r="K190" s="72"/>
      <c r="L190" s="70"/>
      <c r="M190" s="70"/>
      <c r="N190" s="70"/>
      <c r="O190" s="70"/>
      <c r="P190" s="70"/>
      <c r="Q190" s="70"/>
      <c r="R190" s="72"/>
      <c r="S190" s="72"/>
      <c r="T190" s="72"/>
      <c r="U190" s="70"/>
      <c r="V190" s="206"/>
      <c r="W190" s="206"/>
      <c r="X190" s="175"/>
      <c r="Y190" s="175"/>
      <c r="Z190" s="176"/>
      <c r="AA190" s="176"/>
      <c r="AB190" s="175"/>
      <c r="AC190" s="175"/>
      <c r="AD190" s="175"/>
      <c r="AE190" s="174"/>
      <c r="AF190" s="175"/>
      <c r="AG190" s="174"/>
      <c r="AH190" s="174"/>
      <c r="AI190" s="176"/>
      <c r="AJ190" s="176"/>
      <c r="AK190" s="176"/>
      <c r="AL190" s="176"/>
      <c r="AM190" s="176"/>
      <c r="AN190" s="176"/>
      <c r="AO190" s="176"/>
      <c r="AP190" s="203"/>
      <c r="AQ190" s="205"/>
      <c r="AR190" s="174"/>
      <c r="AS190" s="174"/>
      <c r="AT190" s="176"/>
      <c r="AU190" s="175"/>
      <c r="AV190" s="174"/>
      <c r="AW190" s="174"/>
      <c r="AX190" s="174"/>
      <c r="AY190" s="175"/>
      <c r="AZ190" s="175"/>
      <c r="BA190" s="176"/>
      <c r="BB190" s="176"/>
      <c r="BC190" s="176"/>
      <c r="BD190" s="176"/>
    </row>
    <row r="191" spans="1:56" x14ac:dyDescent="0.25">
      <c r="A191" s="15"/>
      <c r="B191"/>
      <c r="C191" s="15"/>
      <c r="D191" s="72"/>
      <c r="E191" s="72"/>
      <c r="F191" s="72"/>
      <c r="G191" s="72"/>
      <c r="H191" s="72"/>
      <c r="I191" s="72"/>
      <c r="J191" s="72"/>
      <c r="K191" s="72"/>
      <c r="L191" s="70"/>
      <c r="M191" s="70"/>
      <c r="N191" s="70"/>
      <c r="O191" s="70"/>
      <c r="P191" s="70"/>
      <c r="Q191" s="70"/>
      <c r="R191" s="72"/>
      <c r="S191" s="72"/>
      <c r="T191" s="72"/>
      <c r="U191" s="70"/>
      <c r="V191" s="206"/>
      <c r="W191" s="206"/>
      <c r="X191" s="175"/>
      <c r="Y191" s="175"/>
      <c r="Z191" s="176"/>
      <c r="AA191" s="176"/>
      <c r="AB191" s="175"/>
      <c r="AC191" s="175"/>
      <c r="AD191" s="175"/>
      <c r="AE191" s="174"/>
      <c r="AF191" s="175"/>
      <c r="AG191" s="174"/>
      <c r="AH191" s="174"/>
      <c r="AI191" s="176"/>
      <c r="AJ191" s="176"/>
      <c r="AK191" s="176"/>
      <c r="AL191" s="176"/>
      <c r="AM191" s="176"/>
      <c r="AN191" s="176"/>
      <c r="AO191" s="176"/>
      <c r="AP191" s="203"/>
      <c r="AQ191" s="205"/>
      <c r="AR191" s="174"/>
      <c r="AS191" s="174"/>
      <c r="AT191" s="176"/>
      <c r="AU191" s="175"/>
      <c r="AV191" s="174"/>
      <c r="AW191" s="174"/>
      <c r="AX191" s="174"/>
      <c r="AY191" s="175"/>
      <c r="AZ191" s="175"/>
      <c r="BA191" s="176"/>
      <c r="BB191" s="176"/>
      <c r="BC191" s="176"/>
      <c r="BD191" s="176"/>
    </row>
    <row r="192" spans="1:56" x14ac:dyDescent="0.25">
      <c r="A192" s="15"/>
      <c r="B192"/>
      <c r="C192" s="15"/>
      <c r="D192" s="72"/>
      <c r="E192" s="72"/>
      <c r="F192" s="72"/>
      <c r="G192" s="72"/>
      <c r="H192" s="72"/>
      <c r="I192" s="72"/>
      <c r="J192" s="72"/>
      <c r="K192" s="72"/>
      <c r="L192" s="70"/>
      <c r="M192" s="70"/>
      <c r="N192" s="70"/>
      <c r="O192" s="70"/>
      <c r="P192" s="70"/>
      <c r="Q192" s="70"/>
      <c r="R192" s="72"/>
      <c r="S192" s="72"/>
      <c r="T192" s="72"/>
      <c r="U192" s="70"/>
      <c r="V192" s="206"/>
      <c r="W192" s="206"/>
      <c r="X192" s="175"/>
      <c r="Y192" s="175"/>
      <c r="Z192" s="176"/>
      <c r="AA192" s="176"/>
      <c r="AB192" s="175"/>
      <c r="AC192" s="175"/>
      <c r="AD192" s="175"/>
      <c r="AE192" s="174"/>
      <c r="AF192" s="175"/>
      <c r="AG192" s="174"/>
      <c r="AH192" s="174"/>
      <c r="AI192" s="176"/>
      <c r="AJ192" s="176"/>
      <c r="AK192" s="176"/>
      <c r="AL192" s="176"/>
      <c r="AM192" s="176"/>
      <c r="AN192" s="176"/>
      <c r="AO192" s="176"/>
      <c r="AP192" s="203"/>
      <c r="AQ192" s="205"/>
      <c r="AR192" s="174"/>
      <c r="AS192" s="174"/>
      <c r="AT192" s="176"/>
      <c r="AU192" s="175"/>
      <c r="AV192" s="174"/>
      <c r="AW192" s="174"/>
      <c r="AX192" s="174"/>
      <c r="AY192" s="175"/>
      <c r="AZ192" s="175"/>
      <c r="BA192" s="176"/>
      <c r="BB192" s="176"/>
      <c r="BC192" s="176"/>
      <c r="BD192" s="176"/>
    </row>
    <row r="193" spans="1:56" x14ac:dyDescent="0.25">
      <c r="A193" s="15"/>
      <c r="B193"/>
      <c r="C193" s="15"/>
      <c r="D193" s="72"/>
      <c r="E193" s="72"/>
      <c r="F193" s="72"/>
      <c r="G193" s="72"/>
      <c r="H193" s="72"/>
      <c r="I193" s="72"/>
      <c r="J193" s="72"/>
      <c r="K193" s="72"/>
      <c r="L193" s="70"/>
      <c r="M193" s="70"/>
      <c r="N193" s="70"/>
      <c r="O193" s="70"/>
      <c r="P193" s="70"/>
      <c r="Q193" s="70"/>
      <c r="R193" s="72"/>
      <c r="S193" s="72"/>
      <c r="T193" s="72"/>
      <c r="U193" s="70"/>
      <c r="V193" s="206"/>
      <c r="W193" s="206"/>
      <c r="X193" s="175"/>
      <c r="Y193" s="175"/>
      <c r="Z193" s="176"/>
      <c r="AA193" s="176"/>
      <c r="AB193" s="175"/>
      <c r="AC193" s="175"/>
      <c r="AD193" s="175"/>
      <c r="AE193" s="174"/>
      <c r="AF193" s="175"/>
      <c r="AG193" s="174"/>
      <c r="AH193" s="174"/>
      <c r="AI193" s="176"/>
      <c r="AJ193" s="176"/>
      <c r="AK193" s="176"/>
      <c r="AL193" s="176"/>
      <c r="AM193" s="176"/>
      <c r="AN193" s="176"/>
      <c r="AO193" s="176"/>
      <c r="AP193" s="203"/>
      <c r="AQ193" s="205"/>
      <c r="AR193" s="174"/>
      <c r="AS193" s="174"/>
      <c r="AT193" s="176"/>
      <c r="AU193" s="175"/>
      <c r="AV193" s="174"/>
      <c r="AW193" s="174"/>
      <c r="AX193" s="174"/>
      <c r="AY193" s="175"/>
      <c r="AZ193" s="175"/>
      <c r="BA193" s="176"/>
      <c r="BB193" s="176"/>
      <c r="BC193" s="176"/>
      <c r="BD193" s="176"/>
    </row>
    <row r="194" spans="1:56" x14ac:dyDescent="0.25">
      <c r="A194" s="15"/>
      <c r="B194"/>
      <c r="C194" s="15"/>
      <c r="D194" s="72"/>
      <c r="E194" s="72"/>
      <c r="F194" s="72"/>
      <c r="G194" s="72"/>
      <c r="H194" s="72"/>
      <c r="I194" s="72"/>
      <c r="J194" s="72"/>
      <c r="K194" s="72"/>
      <c r="L194" s="70"/>
      <c r="M194" s="70"/>
      <c r="N194" s="70"/>
      <c r="O194" s="70"/>
      <c r="P194" s="70"/>
      <c r="Q194" s="70"/>
      <c r="R194" s="72"/>
      <c r="S194" s="72"/>
      <c r="T194" s="72"/>
      <c r="U194" s="70"/>
      <c r="V194" s="206"/>
      <c r="W194" s="206"/>
      <c r="X194" s="175"/>
      <c r="Y194" s="175"/>
      <c r="Z194" s="176"/>
      <c r="AA194" s="176"/>
      <c r="AB194" s="175"/>
      <c r="AC194" s="175"/>
      <c r="AD194" s="175"/>
      <c r="AE194" s="174"/>
      <c r="AF194" s="175"/>
      <c r="AG194" s="174"/>
      <c r="AH194" s="174"/>
      <c r="AI194" s="176"/>
      <c r="AJ194" s="176"/>
      <c r="AK194" s="176"/>
      <c r="AL194" s="176"/>
      <c r="AM194" s="176"/>
      <c r="AN194" s="176"/>
      <c r="AO194" s="176"/>
      <c r="AP194" s="203"/>
      <c r="AQ194" s="205"/>
      <c r="AR194" s="174"/>
      <c r="AS194" s="174"/>
      <c r="AT194" s="176"/>
      <c r="AU194" s="175"/>
      <c r="AV194" s="174"/>
      <c r="AW194" s="174"/>
      <c r="AX194" s="174"/>
      <c r="AY194" s="175"/>
      <c r="AZ194" s="175"/>
      <c r="BA194" s="176"/>
      <c r="BB194" s="176"/>
      <c r="BC194" s="176"/>
      <c r="BD194" s="176"/>
    </row>
    <row r="195" spans="1:56" x14ac:dyDescent="0.25">
      <c r="A195" s="15"/>
      <c r="B195"/>
      <c r="C195" s="15"/>
      <c r="D195" s="72"/>
      <c r="E195" s="72"/>
      <c r="F195" s="72"/>
      <c r="G195" s="72"/>
      <c r="H195" s="72"/>
      <c r="I195" s="72"/>
      <c r="J195" s="72"/>
      <c r="K195" s="72"/>
      <c r="L195" s="70"/>
      <c r="M195" s="70"/>
      <c r="N195" s="70"/>
      <c r="O195" s="70"/>
      <c r="P195" s="70"/>
      <c r="Q195" s="70"/>
      <c r="R195" s="72"/>
      <c r="S195" s="72"/>
      <c r="T195" s="72"/>
      <c r="U195" s="70"/>
      <c r="V195" s="206"/>
      <c r="W195" s="206"/>
      <c r="X195" s="175"/>
      <c r="Y195" s="175"/>
      <c r="Z195" s="176"/>
      <c r="AA195" s="176"/>
      <c r="AB195" s="175"/>
      <c r="AC195" s="175"/>
      <c r="AD195" s="175"/>
      <c r="AE195" s="174"/>
      <c r="AF195" s="175"/>
      <c r="AG195" s="174"/>
      <c r="AH195" s="174"/>
      <c r="AI195" s="176"/>
      <c r="AJ195" s="176"/>
      <c r="AK195" s="176"/>
      <c r="AL195" s="176"/>
      <c r="AM195" s="176"/>
      <c r="AN195" s="176"/>
      <c r="AO195" s="176"/>
      <c r="AP195" s="203"/>
      <c r="AQ195" s="205"/>
      <c r="AR195" s="174"/>
      <c r="AS195" s="174"/>
      <c r="AT195" s="176"/>
      <c r="AU195" s="175"/>
      <c r="AV195" s="174"/>
      <c r="AW195" s="174"/>
      <c r="AX195" s="174"/>
      <c r="AY195" s="175"/>
      <c r="AZ195" s="175"/>
      <c r="BA195" s="176"/>
      <c r="BB195" s="176"/>
      <c r="BC195" s="176"/>
      <c r="BD195" s="176"/>
    </row>
    <row r="196" spans="1:56" x14ac:dyDescent="0.25">
      <c r="A196" s="15"/>
      <c r="B196"/>
      <c r="C196" s="15"/>
      <c r="D196" s="72"/>
      <c r="E196" s="72"/>
      <c r="F196" s="72"/>
      <c r="G196" s="72"/>
      <c r="H196" s="72"/>
      <c r="I196" s="72"/>
      <c r="J196" s="72"/>
      <c r="K196" s="72"/>
      <c r="L196" s="70"/>
      <c r="M196" s="70"/>
      <c r="N196" s="70"/>
      <c r="O196" s="70"/>
      <c r="P196" s="70"/>
      <c r="Q196" s="70"/>
      <c r="R196" s="72"/>
      <c r="S196" s="72"/>
      <c r="T196" s="72"/>
      <c r="U196" s="70"/>
      <c r="V196" s="206"/>
      <c r="W196" s="206"/>
      <c r="X196" s="175"/>
      <c r="Y196" s="175"/>
      <c r="Z196" s="176"/>
      <c r="AA196" s="176"/>
      <c r="AB196" s="175"/>
      <c r="AC196" s="175"/>
      <c r="AD196" s="175"/>
      <c r="AE196" s="174"/>
      <c r="AF196" s="175"/>
      <c r="AG196" s="174"/>
      <c r="AH196" s="174"/>
      <c r="AI196" s="176"/>
      <c r="AJ196" s="176"/>
      <c r="AK196" s="176"/>
      <c r="AL196" s="176"/>
      <c r="AM196" s="176"/>
      <c r="AN196" s="176"/>
      <c r="AO196" s="176"/>
      <c r="AP196" s="203"/>
      <c r="AQ196" s="205"/>
      <c r="AR196" s="174"/>
      <c r="AS196" s="174"/>
      <c r="AT196" s="176"/>
      <c r="AU196" s="175"/>
      <c r="AV196" s="174"/>
      <c r="AW196" s="174"/>
      <c r="AX196" s="174"/>
      <c r="AY196" s="175"/>
      <c r="AZ196" s="175"/>
      <c r="BA196" s="176"/>
      <c r="BB196" s="176"/>
      <c r="BC196" s="176"/>
      <c r="BD196" s="176"/>
    </row>
    <row r="197" spans="1:56" x14ac:dyDescent="0.25">
      <c r="A197" s="15"/>
      <c r="B197"/>
      <c r="C197" s="15"/>
      <c r="D197" s="72"/>
      <c r="E197" s="72"/>
      <c r="F197" s="72"/>
      <c r="G197" s="72"/>
      <c r="H197" s="72"/>
      <c r="I197" s="72"/>
      <c r="J197" s="72"/>
      <c r="K197" s="72"/>
      <c r="L197" s="70"/>
      <c r="M197" s="70"/>
      <c r="N197" s="70"/>
      <c r="O197" s="70"/>
      <c r="P197" s="70"/>
      <c r="Q197" s="70"/>
      <c r="R197" s="72"/>
      <c r="S197" s="72"/>
      <c r="T197" s="72"/>
      <c r="U197" s="70"/>
      <c r="V197" s="206"/>
      <c r="W197" s="206"/>
      <c r="X197" s="175"/>
      <c r="Y197" s="175"/>
      <c r="Z197" s="176"/>
      <c r="AA197" s="176"/>
      <c r="AB197" s="175"/>
      <c r="AC197" s="175"/>
      <c r="AD197" s="175"/>
      <c r="AE197" s="174"/>
      <c r="AF197" s="175"/>
      <c r="AG197" s="174"/>
      <c r="AH197" s="174"/>
      <c r="AI197" s="176"/>
      <c r="AJ197" s="176"/>
      <c r="AK197" s="176"/>
      <c r="AL197" s="176"/>
      <c r="AM197" s="176"/>
      <c r="AN197" s="176"/>
      <c r="AO197" s="176"/>
      <c r="AP197" s="203"/>
      <c r="AQ197" s="205"/>
      <c r="AR197" s="174"/>
      <c r="AS197" s="174"/>
      <c r="AT197" s="176"/>
      <c r="AU197" s="175"/>
      <c r="AV197" s="174"/>
      <c r="AW197" s="174"/>
      <c r="AX197" s="174"/>
      <c r="AY197" s="175"/>
      <c r="AZ197" s="175"/>
      <c r="BA197" s="176"/>
      <c r="BB197" s="176"/>
      <c r="BC197" s="176"/>
      <c r="BD197" s="176"/>
    </row>
    <row r="198" spans="1:56" x14ac:dyDescent="0.25">
      <c r="A198" s="15"/>
      <c r="B198"/>
      <c r="C198" s="15"/>
      <c r="D198" s="72"/>
      <c r="E198" s="72"/>
      <c r="F198" s="72"/>
      <c r="G198" s="72"/>
      <c r="H198" s="72"/>
      <c r="I198" s="72"/>
      <c r="J198" s="72"/>
      <c r="K198" s="72"/>
      <c r="L198" s="70"/>
      <c r="M198" s="70"/>
      <c r="N198" s="70"/>
      <c r="O198" s="70"/>
      <c r="P198" s="70"/>
      <c r="Q198" s="70"/>
      <c r="R198" s="72"/>
      <c r="S198" s="72"/>
      <c r="T198" s="72"/>
      <c r="U198" s="70"/>
      <c r="V198" s="206"/>
      <c r="W198" s="206"/>
      <c r="X198" s="175"/>
      <c r="Y198" s="175"/>
      <c r="Z198" s="176"/>
      <c r="AA198" s="176"/>
      <c r="AB198" s="175"/>
      <c r="AC198" s="175"/>
      <c r="AD198" s="175"/>
      <c r="AE198" s="174"/>
      <c r="AF198" s="175"/>
      <c r="AG198" s="174"/>
      <c r="AH198" s="174"/>
      <c r="AI198" s="176"/>
      <c r="AJ198" s="176"/>
      <c r="AK198" s="176"/>
      <c r="AL198" s="176"/>
      <c r="AM198" s="176"/>
      <c r="AN198" s="176"/>
      <c r="AO198" s="176"/>
      <c r="AP198" s="203"/>
      <c r="AQ198" s="205"/>
      <c r="AR198" s="174"/>
      <c r="AS198" s="174"/>
      <c r="AT198" s="176"/>
      <c r="AU198" s="175"/>
      <c r="AV198" s="174"/>
      <c r="AW198" s="174"/>
      <c r="AX198" s="174"/>
      <c r="AY198" s="175"/>
      <c r="AZ198" s="175"/>
      <c r="BA198" s="176"/>
      <c r="BB198" s="176"/>
      <c r="BC198" s="176"/>
      <c r="BD198" s="176"/>
    </row>
    <row r="199" spans="1:56" x14ac:dyDescent="0.25">
      <c r="A199" s="15"/>
      <c r="B199"/>
      <c r="C199" s="15"/>
      <c r="D199" s="72"/>
      <c r="E199" s="72"/>
      <c r="F199" s="72"/>
      <c r="G199" s="72"/>
      <c r="H199" s="72"/>
      <c r="I199" s="72"/>
      <c r="J199" s="72"/>
      <c r="K199" s="72"/>
      <c r="L199" s="70"/>
      <c r="M199" s="70"/>
      <c r="N199" s="70"/>
      <c r="O199" s="70"/>
      <c r="P199" s="70"/>
      <c r="Q199" s="70"/>
      <c r="R199" s="72"/>
      <c r="S199" s="72"/>
      <c r="T199" s="72"/>
      <c r="U199" s="70"/>
      <c r="V199" s="206"/>
      <c r="W199" s="206"/>
      <c r="X199" s="175"/>
      <c r="Y199" s="175"/>
      <c r="Z199" s="176"/>
      <c r="AA199" s="176"/>
      <c r="AB199" s="175"/>
      <c r="AC199" s="175"/>
      <c r="AD199" s="175"/>
      <c r="AE199" s="174"/>
      <c r="AF199" s="175"/>
      <c r="AG199" s="174"/>
      <c r="AH199" s="174"/>
      <c r="AI199" s="176"/>
      <c r="AJ199" s="176"/>
      <c r="AK199" s="176"/>
      <c r="AL199" s="176"/>
      <c r="AM199" s="176"/>
      <c r="AN199" s="176"/>
      <c r="AO199" s="176"/>
      <c r="AP199" s="203"/>
      <c r="AQ199" s="205"/>
      <c r="AR199" s="174"/>
      <c r="AS199" s="174"/>
      <c r="AT199" s="176"/>
      <c r="AU199" s="175"/>
      <c r="AV199" s="174"/>
      <c r="AW199" s="174"/>
      <c r="AX199" s="174"/>
      <c r="AY199" s="175"/>
      <c r="AZ199" s="175"/>
      <c r="BA199" s="176"/>
      <c r="BB199" s="176"/>
      <c r="BC199" s="176"/>
      <c r="BD199" s="176"/>
    </row>
  </sheetData>
  <autoFilter ref="A4:BG4"/>
  <sortState ref="A5:BH136">
    <sortCondition ref="B5:B136"/>
    <sortCondition ref="A5:A136"/>
  </sortState>
  <mergeCells count="1">
    <mergeCell ref="A1:BG1"/>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
  <sheetViews>
    <sheetView showGridLines="0" workbookViewId="0">
      <pane xSplit="2" ySplit="4" topLeftCell="AB5" activePane="bottomRight" state="frozen"/>
      <selection pane="topRight" activeCell="C1" sqref="C1"/>
      <selection pane="bottomLeft" activeCell="A5" sqref="A5"/>
      <selection pane="bottomRight" activeCell="AL2" sqref="AL2"/>
    </sheetView>
  </sheetViews>
  <sheetFormatPr defaultColWidth="9.140625" defaultRowHeight="15" x14ac:dyDescent="0.25"/>
  <cols>
    <col min="1" max="1" width="49.42578125" style="11" bestFit="1" customWidth="1"/>
    <col min="2" max="2" width="5.5703125" style="11" bestFit="1" customWidth="1"/>
    <col min="3" max="52" width="11.42578125" style="11" customWidth="1"/>
    <col min="53" max="16384" width="9.140625" style="11"/>
  </cols>
  <sheetData>
    <row r="1" spans="1:55" x14ac:dyDescent="0.25">
      <c r="A1" s="217"/>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row>
    <row r="2" spans="1:55" s="81" customFormat="1" ht="121.5" customHeight="1" x14ac:dyDescent="0.25">
      <c r="A2" s="15" t="s">
        <v>32</v>
      </c>
      <c r="B2" s="15" t="s">
        <v>18</v>
      </c>
      <c r="C2" s="1" t="s">
        <v>87</v>
      </c>
      <c r="D2" s="1" t="s">
        <v>88</v>
      </c>
      <c r="E2" s="1" t="s">
        <v>89</v>
      </c>
      <c r="F2" s="1" t="s">
        <v>90</v>
      </c>
      <c r="G2" s="1" t="s">
        <v>91</v>
      </c>
      <c r="H2" s="1" t="s">
        <v>92</v>
      </c>
      <c r="I2" s="1" t="s">
        <v>93</v>
      </c>
      <c r="J2" s="159" t="s">
        <v>94</v>
      </c>
      <c r="K2" s="160" t="s">
        <v>698</v>
      </c>
      <c r="L2" s="135" t="s">
        <v>77</v>
      </c>
      <c r="M2" s="1" t="s">
        <v>95</v>
      </c>
      <c r="N2" s="135" t="s">
        <v>78</v>
      </c>
      <c r="O2" s="135" t="s">
        <v>38</v>
      </c>
      <c r="P2" s="135" t="s">
        <v>39</v>
      </c>
      <c r="Q2" s="135" t="s">
        <v>139</v>
      </c>
      <c r="R2" s="135" t="s">
        <v>140</v>
      </c>
      <c r="S2" s="135" t="s">
        <v>140</v>
      </c>
      <c r="T2" s="135" t="s">
        <v>46</v>
      </c>
      <c r="U2" s="135" t="s">
        <v>130</v>
      </c>
      <c r="V2" s="135" t="s">
        <v>45</v>
      </c>
      <c r="W2" s="135" t="s">
        <v>118</v>
      </c>
      <c r="X2" s="135" t="s">
        <v>128</v>
      </c>
      <c r="Y2" s="135" t="s">
        <v>54</v>
      </c>
      <c r="Z2" s="135" t="s">
        <v>53</v>
      </c>
      <c r="AA2" s="135" t="s">
        <v>129</v>
      </c>
      <c r="AB2" s="135" t="s">
        <v>122</v>
      </c>
      <c r="AC2" s="135" t="s">
        <v>37</v>
      </c>
      <c r="AD2" s="135" t="s">
        <v>131</v>
      </c>
      <c r="AE2" s="135" t="s">
        <v>132</v>
      </c>
      <c r="AF2" s="135" t="s">
        <v>132</v>
      </c>
      <c r="AG2" s="135" t="s">
        <v>132</v>
      </c>
      <c r="AH2" s="1" t="s">
        <v>133</v>
      </c>
      <c r="AI2" s="1" t="s">
        <v>134</v>
      </c>
      <c r="AJ2" s="1" t="s">
        <v>47</v>
      </c>
      <c r="AK2" s="135" t="s">
        <v>66</v>
      </c>
      <c r="AL2" s="135" t="s">
        <v>67</v>
      </c>
      <c r="AM2" s="135" t="s">
        <v>68</v>
      </c>
      <c r="AN2" s="135" t="s">
        <v>69</v>
      </c>
      <c r="AO2" s="135" t="s">
        <v>99</v>
      </c>
      <c r="AP2" s="135" t="s">
        <v>20</v>
      </c>
      <c r="AQ2" s="135" t="s">
        <v>56</v>
      </c>
      <c r="AR2" s="135" t="s">
        <v>22</v>
      </c>
      <c r="AS2" s="135" t="s">
        <v>75</v>
      </c>
      <c r="AT2" s="135" t="s">
        <v>23</v>
      </c>
      <c r="AU2" s="135" t="s">
        <v>24</v>
      </c>
      <c r="AV2" s="137" t="s">
        <v>79</v>
      </c>
      <c r="AW2" s="135" t="s">
        <v>41</v>
      </c>
      <c r="AX2" s="135" t="s">
        <v>40</v>
      </c>
      <c r="AY2" s="135" t="s">
        <v>137</v>
      </c>
      <c r="AZ2" s="135" t="s">
        <v>25</v>
      </c>
      <c r="BA2" s="135" t="s">
        <v>594</v>
      </c>
      <c r="BB2" s="135" t="s">
        <v>595</v>
      </c>
      <c r="BC2" s="135" t="s">
        <v>596</v>
      </c>
    </row>
    <row r="3" spans="1:55" x14ac:dyDescent="0.25">
      <c r="A3" s="73" t="s">
        <v>138</v>
      </c>
      <c r="B3" s="15"/>
      <c r="C3" s="74"/>
      <c r="D3" s="74"/>
      <c r="E3" s="74"/>
      <c r="F3" s="74"/>
      <c r="G3" s="74"/>
      <c r="H3" s="74"/>
      <c r="I3" s="74"/>
      <c r="J3" s="157" t="s">
        <v>734</v>
      </c>
      <c r="K3" s="157" t="s">
        <v>734</v>
      </c>
      <c r="L3" s="74">
        <v>2014</v>
      </c>
      <c r="M3" s="74" t="s">
        <v>324</v>
      </c>
      <c r="N3" s="74">
        <v>2013</v>
      </c>
      <c r="O3" s="74">
        <v>2013</v>
      </c>
      <c r="P3" s="74">
        <v>2012</v>
      </c>
      <c r="Q3" s="74" t="s">
        <v>680</v>
      </c>
      <c r="R3" s="74">
        <v>2012</v>
      </c>
      <c r="S3" s="74">
        <v>2013</v>
      </c>
      <c r="T3" s="74">
        <v>2012</v>
      </c>
      <c r="U3" s="74">
        <v>2013</v>
      </c>
      <c r="V3" s="74">
        <v>2013</v>
      </c>
      <c r="W3" s="74">
        <v>2013</v>
      </c>
      <c r="X3" s="74">
        <v>2013</v>
      </c>
      <c r="Y3" s="74">
        <v>2013</v>
      </c>
      <c r="Z3" s="74">
        <v>2013</v>
      </c>
      <c r="AA3" s="74">
        <v>2012</v>
      </c>
      <c r="AB3" s="74">
        <v>2012</v>
      </c>
      <c r="AC3" s="74">
        <v>2013</v>
      </c>
      <c r="AD3" s="74">
        <v>2013</v>
      </c>
      <c r="AE3" s="136">
        <v>2012</v>
      </c>
      <c r="AF3" s="136">
        <v>2013</v>
      </c>
      <c r="AG3" s="136">
        <v>2014</v>
      </c>
      <c r="AH3" s="74">
        <v>2013</v>
      </c>
      <c r="AI3" s="74">
        <v>2013</v>
      </c>
      <c r="AJ3" s="74">
        <v>2013</v>
      </c>
      <c r="AK3" s="136" t="s">
        <v>680</v>
      </c>
      <c r="AL3" s="136" t="s">
        <v>680</v>
      </c>
      <c r="AM3" s="136">
        <v>2014</v>
      </c>
      <c r="AN3" s="136">
        <v>2014</v>
      </c>
      <c r="AO3" s="136" t="s">
        <v>683</v>
      </c>
      <c r="AP3" s="136">
        <v>2013</v>
      </c>
      <c r="AQ3" s="136">
        <v>2014</v>
      </c>
      <c r="AR3" s="136">
        <v>2010</v>
      </c>
      <c r="AS3" s="136" t="s">
        <v>681</v>
      </c>
      <c r="AT3" s="136">
        <v>2013</v>
      </c>
      <c r="AU3" s="136">
        <v>2013</v>
      </c>
      <c r="AV3" s="136" t="s">
        <v>682</v>
      </c>
      <c r="AW3" s="136">
        <v>2012</v>
      </c>
      <c r="AX3" s="136">
        <v>2012</v>
      </c>
      <c r="AY3" s="136">
        <v>2013</v>
      </c>
      <c r="AZ3" s="136">
        <v>2013</v>
      </c>
      <c r="BA3" s="11" t="s">
        <v>684</v>
      </c>
      <c r="BB3" s="11" t="s">
        <v>685</v>
      </c>
      <c r="BC3" s="11" t="s">
        <v>100</v>
      </c>
    </row>
    <row r="4" spans="1:55" ht="45" x14ac:dyDescent="0.25">
      <c r="A4" s="92" t="s">
        <v>96</v>
      </c>
      <c r="B4" s="15"/>
      <c r="C4" s="74" t="s">
        <v>97</v>
      </c>
      <c r="D4" s="74" t="s">
        <v>97</v>
      </c>
      <c r="E4" s="74" t="s">
        <v>97</v>
      </c>
      <c r="F4" s="74" t="s">
        <v>97</v>
      </c>
      <c r="G4" s="74" t="s">
        <v>97</v>
      </c>
      <c r="H4" s="74" t="s">
        <v>97</v>
      </c>
      <c r="I4" s="74" t="s">
        <v>97</v>
      </c>
      <c r="J4" s="74" t="s">
        <v>97</v>
      </c>
      <c r="K4" s="136" t="s">
        <v>117</v>
      </c>
      <c r="L4" s="74" t="s">
        <v>98</v>
      </c>
      <c r="M4" s="74" t="s">
        <v>120</v>
      </c>
      <c r="N4" s="74" t="s">
        <v>98</v>
      </c>
      <c r="O4" s="74" t="s">
        <v>98</v>
      </c>
      <c r="P4" s="74" t="s">
        <v>98</v>
      </c>
      <c r="Q4" s="74" t="s">
        <v>115</v>
      </c>
      <c r="R4" s="74" t="s">
        <v>321</v>
      </c>
      <c r="S4" s="74" t="s">
        <v>321</v>
      </c>
      <c r="T4" s="74" t="s">
        <v>116</v>
      </c>
      <c r="U4" s="74" t="s">
        <v>121</v>
      </c>
      <c r="V4" s="74" t="s">
        <v>117</v>
      </c>
      <c r="W4" s="74" t="s">
        <v>119</v>
      </c>
      <c r="X4" s="74" t="s">
        <v>117</v>
      </c>
      <c r="Y4" s="74" t="s">
        <v>120</v>
      </c>
      <c r="Z4" s="74" t="s">
        <v>117</v>
      </c>
      <c r="AA4" s="74" t="s">
        <v>135</v>
      </c>
      <c r="AB4" s="74" t="s">
        <v>120</v>
      </c>
      <c r="AC4" s="74" t="s">
        <v>98</v>
      </c>
      <c r="AD4" s="74" t="s">
        <v>98</v>
      </c>
      <c r="AE4" s="74" t="s">
        <v>97</v>
      </c>
      <c r="AF4" s="74" t="s">
        <v>97</v>
      </c>
      <c r="AG4" s="74" t="s">
        <v>97</v>
      </c>
      <c r="AH4" s="74" t="s">
        <v>97</v>
      </c>
      <c r="AI4" s="74" t="s">
        <v>97</v>
      </c>
      <c r="AJ4" s="74" t="s">
        <v>97</v>
      </c>
      <c r="AK4" s="74" t="s">
        <v>117</v>
      </c>
      <c r="AL4" s="74" t="s">
        <v>117</v>
      </c>
      <c r="AM4" s="74" t="s">
        <v>98</v>
      </c>
      <c r="AN4" s="74" t="s">
        <v>98</v>
      </c>
      <c r="AO4" s="74" t="s">
        <v>98</v>
      </c>
      <c r="AP4" s="74" t="s">
        <v>98</v>
      </c>
      <c r="AQ4" s="74" t="s">
        <v>98</v>
      </c>
      <c r="AR4" s="74" t="s">
        <v>117</v>
      </c>
      <c r="AS4" s="74" t="s">
        <v>117</v>
      </c>
      <c r="AT4" s="74" t="s">
        <v>117</v>
      </c>
      <c r="AU4" s="74" t="s">
        <v>136</v>
      </c>
      <c r="AV4" s="74" t="s">
        <v>326</v>
      </c>
      <c r="AW4" s="74" t="s">
        <v>117</v>
      </c>
      <c r="AX4" s="74" t="s">
        <v>117</v>
      </c>
      <c r="AY4" s="74" t="s">
        <v>135</v>
      </c>
      <c r="AZ4" s="74" t="s">
        <v>97</v>
      </c>
      <c r="BA4" s="74" t="s">
        <v>321</v>
      </c>
      <c r="BB4" s="74" t="s">
        <v>321</v>
      </c>
      <c r="BC4" s="74" t="s">
        <v>321</v>
      </c>
    </row>
    <row r="5" spans="1:55" x14ac:dyDescent="0.25">
      <c r="A5" s="15" t="s">
        <v>1</v>
      </c>
      <c r="B5" s="15" t="s">
        <v>0</v>
      </c>
      <c r="C5" s="72">
        <v>0</v>
      </c>
      <c r="D5" s="72">
        <v>0</v>
      </c>
      <c r="E5" s="72">
        <v>6877</v>
      </c>
      <c r="F5" s="72">
        <v>0</v>
      </c>
      <c r="G5" s="72">
        <v>0</v>
      </c>
      <c r="H5" s="72">
        <v>0</v>
      </c>
      <c r="I5" s="72">
        <v>0</v>
      </c>
      <c r="J5" s="72">
        <v>314396.45161290321</v>
      </c>
      <c r="K5" s="70">
        <v>0.19354838709677419</v>
      </c>
      <c r="L5" s="72">
        <v>3</v>
      </c>
      <c r="M5" s="70">
        <v>8</v>
      </c>
      <c r="N5" s="70">
        <v>-0.75272607803344727</v>
      </c>
      <c r="O5" s="70">
        <v>0.38835514286447109</v>
      </c>
      <c r="P5" s="70">
        <v>0.50783230000000001</v>
      </c>
      <c r="Q5" s="72">
        <v>321147363</v>
      </c>
      <c r="R5" s="72">
        <v>1158.54</v>
      </c>
      <c r="S5" s="72">
        <v>1040.1099999999999</v>
      </c>
      <c r="T5" s="70">
        <v>10.806718423177673</v>
      </c>
      <c r="U5" s="71">
        <v>97.6</v>
      </c>
      <c r="V5" s="71">
        <v>26</v>
      </c>
      <c r="W5" s="71">
        <v>0.5</v>
      </c>
      <c r="X5" s="72">
        <v>82</v>
      </c>
      <c r="Y5" s="72">
        <v>54</v>
      </c>
      <c r="Z5" s="71">
        <v>0.9</v>
      </c>
      <c r="AA5" s="70">
        <v>90.1</v>
      </c>
      <c r="AB5" s="71">
        <v>163</v>
      </c>
      <c r="AC5" s="70">
        <v>0.60696676862365084</v>
      </c>
      <c r="AD5" s="70">
        <v>39.79</v>
      </c>
      <c r="AE5" s="72">
        <v>2871000</v>
      </c>
      <c r="AF5" s="72">
        <v>0</v>
      </c>
      <c r="AG5" s="72">
        <v>4000000</v>
      </c>
      <c r="AH5" s="72">
        <v>0</v>
      </c>
      <c r="AI5" s="72">
        <v>62369</v>
      </c>
      <c r="AJ5" s="72">
        <v>2</v>
      </c>
      <c r="AK5" s="72">
        <v>125</v>
      </c>
      <c r="AL5" s="71">
        <v>20.7</v>
      </c>
      <c r="AM5" s="70">
        <v>2.16</v>
      </c>
      <c r="AN5" s="71">
        <v>14.6</v>
      </c>
      <c r="AO5" s="70">
        <v>3.7166666666666672</v>
      </c>
      <c r="AP5" s="70">
        <v>-0.61724656820297241</v>
      </c>
      <c r="AQ5" s="72">
        <v>38</v>
      </c>
      <c r="AR5" s="71">
        <v>14.6</v>
      </c>
      <c r="AS5" s="70">
        <v>28.729213714599599</v>
      </c>
      <c r="AT5" s="70">
        <v>4.4000000000000004</v>
      </c>
      <c r="AU5" s="70">
        <v>66.377282949073205</v>
      </c>
      <c r="AV5" s="70">
        <v>5.5691050980964194</v>
      </c>
      <c r="AW5" s="71">
        <v>18.600000000000001</v>
      </c>
      <c r="AX5" s="71">
        <v>81.7</v>
      </c>
      <c r="AY5" s="72">
        <v>1302.2639999999999</v>
      </c>
      <c r="AZ5" s="72">
        <v>17589198</v>
      </c>
      <c r="BA5" s="70">
        <v>0.53661899999999996</v>
      </c>
      <c r="BB5" s="70">
        <v>1.55</v>
      </c>
      <c r="BC5" s="70">
        <v>2.3012790000000001</v>
      </c>
    </row>
    <row r="6" spans="1:55" x14ac:dyDescent="0.25">
      <c r="A6" s="15" t="s">
        <v>3</v>
      </c>
      <c r="B6" s="15" t="s">
        <v>2</v>
      </c>
      <c r="C6" s="72">
        <v>230.42315789473685</v>
      </c>
      <c r="D6" s="72">
        <v>0</v>
      </c>
      <c r="E6" s="72">
        <v>38046</v>
      </c>
      <c r="F6" s="72">
        <v>0</v>
      </c>
      <c r="G6" s="72">
        <v>0</v>
      </c>
      <c r="H6" s="72">
        <v>0</v>
      </c>
      <c r="I6" s="72">
        <v>0</v>
      </c>
      <c r="J6" s="72">
        <v>6029.0322580645161</v>
      </c>
      <c r="K6" s="70">
        <v>3.2258064516129031E-2</v>
      </c>
      <c r="L6" s="72">
        <v>1</v>
      </c>
      <c r="M6" s="70">
        <v>7.6</v>
      </c>
      <c r="N6" s="70">
        <v>-0.51781761646270752</v>
      </c>
      <c r="O6" s="70">
        <v>0.50437667676485054</v>
      </c>
      <c r="P6" s="70">
        <v>0.26031300000000002</v>
      </c>
      <c r="Q6" s="72">
        <v>147739156</v>
      </c>
      <c r="R6" s="72">
        <v>596.24</v>
      </c>
      <c r="S6" s="72">
        <v>737.49</v>
      </c>
      <c r="T6" s="70">
        <v>2.2907997780361171</v>
      </c>
      <c r="U6" s="71">
        <v>94.5</v>
      </c>
      <c r="V6" s="71">
        <v>16.600000000000001</v>
      </c>
      <c r="W6" s="71">
        <v>0.8</v>
      </c>
      <c r="X6" s="72">
        <v>83</v>
      </c>
      <c r="Y6" s="72">
        <v>235</v>
      </c>
      <c r="Z6" s="71">
        <v>4.3</v>
      </c>
      <c r="AA6" s="70">
        <v>120.17</v>
      </c>
      <c r="AB6" s="71">
        <v>103</v>
      </c>
      <c r="AC6" s="70">
        <v>0.62186741612385321</v>
      </c>
      <c r="AD6" s="70">
        <v>38.909999999999997</v>
      </c>
      <c r="AE6" s="72">
        <v>51980</v>
      </c>
      <c r="AF6" s="72">
        <v>0</v>
      </c>
      <c r="AG6" s="72">
        <v>5180</v>
      </c>
      <c r="AH6" s="72">
        <v>0</v>
      </c>
      <c r="AI6" s="72">
        <v>98969</v>
      </c>
      <c r="AJ6" s="72">
        <v>0</v>
      </c>
      <c r="AK6" s="72">
        <v>117</v>
      </c>
      <c r="AL6" s="71">
        <v>10.5</v>
      </c>
      <c r="AM6" s="70" t="s">
        <v>101</v>
      </c>
      <c r="AN6" s="71" t="s">
        <v>101</v>
      </c>
      <c r="AO6" s="70">
        <v>3.9666666666666663</v>
      </c>
      <c r="AP6" s="70">
        <v>-0.86477208137512207</v>
      </c>
      <c r="AQ6" s="72">
        <v>27</v>
      </c>
      <c r="AR6" s="71">
        <v>48.7</v>
      </c>
      <c r="AS6" s="70">
        <v>71.290504455566406</v>
      </c>
      <c r="AT6" s="70">
        <v>6.4</v>
      </c>
      <c r="AU6" s="70">
        <v>70.390468500458695</v>
      </c>
      <c r="AV6" s="70">
        <v>6</v>
      </c>
      <c r="AW6" s="71">
        <v>45.2</v>
      </c>
      <c r="AX6" s="71">
        <v>74.099999999999994</v>
      </c>
      <c r="AY6" s="72">
        <v>2259.2570000000001</v>
      </c>
      <c r="AZ6" s="72">
        <v>22253959</v>
      </c>
      <c r="BA6" s="70">
        <v>0</v>
      </c>
      <c r="BB6" s="70">
        <v>0.72</v>
      </c>
      <c r="BC6" s="70">
        <v>4.4480113333333335</v>
      </c>
    </row>
    <row r="7" spans="1:55" x14ac:dyDescent="0.25">
      <c r="A7" s="15" t="s">
        <v>5</v>
      </c>
      <c r="B7" s="15" t="s">
        <v>4</v>
      </c>
      <c r="C7" s="72">
        <v>0</v>
      </c>
      <c r="D7" s="72">
        <v>0</v>
      </c>
      <c r="E7" s="72">
        <v>23542</v>
      </c>
      <c r="F7" s="72">
        <v>0</v>
      </c>
      <c r="G7" s="72">
        <v>0</v>
      </c>
      <c r="H7" s="72">
        <v>0</v>
      </c>
      <c r="I7" s="72">
        <v>0</v>
      </c>
      <c r="J7" s="72">
        <v>176000</v>
      </c>
      <c r="K7" s="70">
        <v>0.16129032258064516</v>
      </c>
      <c r="L7" s="72">
        <v>3</v>
      </c>
      <c r="M7" s="70">
        <v>7.3</v>
      </c>
      <c r="N7" s="70">
        <v>-1.1007781028747559</v>
      </c>
      <c r="O7" s="70">
        <v>0.37242434514571243</v>
      </c>
      <c r="P7" s="70">
        <v>0.34</v>
      </c>
      <c r="Q7" s="72">
        <v>1053317376</v>
      </c>
      <c r="R7" s="72">
        <v>478.59</v>
      </c>
      <c r="S7" s="72">
        <v>399.33</v>
      </c>
      <c r="T7" s="70">
        <v>3.9137268094936042</v>
      </c>
      <c r="U7" s="71">
        <v>147.5</v>
      </c>
      <c r="V7" s="71">
        <v>33.9</v>
      </c>
      <c r="W7" s="71">
        <v>0.4</v>
      </c>
      <c r="X7" s="72">
        <v>26</v>
      </c>
      <c r="Y7" s="72">
        <v>151</v>
      </c>
      <c r="Z7" s="71">
        <v>2.5</v>
      </c>
      <c r="AA7" s="70">
        <v>41.9</v>
      </c>
      <c r="AB7" s="71">
        <v>181</v>
      </c>
      <c r="AC7" s="70">
        <v>0.70726663629031794</v>
      </c>
      <c r="AD7" s="70">
        <v>39.78</v>
      </c>
      <c r="AE7" s="72">
        <v>2215339</v>
      </c>
      <c r="AF7" s="72">
        <v>1600000</v>
      </c>
      <c r="AG7" s="72">
        <v>0</v>
      </c>
      <c r="AH7" s="72">
        <v>90000</v>
      </c>
      <c r="AI7" s="72">
        <v>355132</v>
      </c>
      <c r="AJ7" s="72">
        <v>115944</v>
      </c>
      <c r="AK7" s="72">
        <v>104</v>
      </c>
      <c r="AL7" s="71">
        <v>34.799999999999997</v>
      </c>
      <c r="AM7" s="70" t="s">
        <v>101</v>
      </c>
      <c r="AN7" s="71" t="s">
        <v>101</v>
      </c>
      <c r="AO7" s="70" t="s">
        <v>101</v>
      </c>
      <c r="AP7" s="70">
        <v>-1.4959820508956909</v>
      </c>
      <c r="AQ7" s="72">
        <v>22</v>
      </c>
      <c r="AR7" s="71" t="s">
        <v>101</v>
      </c>
      <c r="AS7" s="70">
        <v>37.267051696777301</v>
      </c>
      <c r="AT7" s="70">
        <v>2.2999999999999998</v>
      </c>
      <c r="AU7" s="70">
        <v>35.5643768253939</v>
      </c>
      <c r="AV7" s="70">
        <v>3</v>
      </c>
      <c r="AW7" s="71">
        <v>11.9</v>
      </c>
      <c r="AX7" s="71">
        <v>50.7</v>
      </c>
      <c r="AY7" s="72">
        <v>1866.809</v>
      </c>
      <c r="AZ7" s="72">
        <v>12825314</v>
      </c>
      <c r="BA7" s="70">
        <v>0</v>
      </c>
      <c r="BB7" s="70">
        <v>0</v>
      </c>
      <c r="BC7" s="70">
        <v>1.2348319999999999</v>
      </c>
    </row>
    <row r="8" spans="1:55" x14ac:dyDescent="0.25">
      <c r="A8" s="15" t="s">
        <v>7</v>
      </c>
      <c r="B8" s="15" t="s">
        <v>6</v>
      </c>
      <c r="C8" s="72">
        <v>0</v>
      </c>
      <c r="D8" s="72">
        <v>0</v>
      </c>
      <c r="E8" s="72">
        <v>1411</v>
      </c>
      <c r="F8" s="72">
        <v>0</v>
      </c>
      <c r="G8" s="72">
        <v>0</v>
      </c>
      <c r="H8" s="72">
        <v>0</v>
      </c>
      <c r="I8" s="72">
        <v>0</v>
      </c>
      <c r="J8" s="72">
        <v>13806.451612903225</v>
      </c>
      <c r="K8" s="70">
        <v>3.2258064516129031E-2</v>
      </c>
      <c r="L8" s="72">
        <v>0</v>
      </c>
      <c r="M8" s="70">
        <v>10.199999999999999</v>
      </c>
      <c r="N8" s="70">
        <v>-4.6368207782506943E-2</v>
      </c>
      <c r="O8" s="70">
        <v>0.44071496109944619</v>
      </c>
      <c r="P8" s="70">
        <v>0.32852320000000002</v>
      </c>
      <c r="Q8" s="72">
        <v>19898727</v>
      </c>
      <c r="R8" s="72">
        <v>138.80000000000001</v>
      </c>
      <c r="S8" s="72">
        <v>110.8</v>
      </c>
      <c r="T8" s="70">
        <v>15.659489954068276</v>
      </c>
      <c r="U8" s="71">
        <v>73.8</v>
      </c>
      <c r="V8" s="71">
        <v>15.8</v>
      </c>
      <c r="W8" s="71">
        <v>1.1000000000000001</v>
      </c>
      <c r="X8" s="72">
        <v>85</v>
      </c>
      <c r="Y8" s="72">
        <v>173</v>
      </c>
      <c r="Z8" s="71">
        <v>1.2</v>
      </c>
      <c r="AA8" s="70">
        <v>97.69</v>
      </c>
      <c r="AB8" s="71">
        <v>97</v>
      </c>
      <c r="AC8" s="70">
        <v>0.62449375727335998</v>
      </c>
      <c r="AD8" s="70">
        <v>47.28</v>
      </c>
      <c r="AE8" s="72">
        <v>428000</v>
      </c>
      <c r="AF8" s="72">
        <v>3300</v>
      </c>
      <c r="AG8" s="72">
        <v>0</v>
      </c>
      <c r="AH8" s="72">
        <v>0</v>
      </c>
      <c r="AI8" s="72">
        <v>9853</v>
      </c>
      <c r="AJ8" s="72">
        <v>0</v>
      </c>
      <c r="AK8" s="72">
        <v>127</v>
      </c>
      <c r="AL8" s="71">
        <v>6</v>
      </c>
      <c r="AM8" s="70">
        <v>2.81</v>
      </c>
      <c r="AN8" s="71">
        <v>4.5999999999999996</v>
      </c>
      <c r="AO8" s="70">
        <v>3.8166666666666673</v>
      </c>
      <c r="AP8" s="70">
        <v>-0.71818774938583374</v>
      </c>
      <c r="AQ8" s="72">
        <v>29</v>
      </c>
      <c r="AR8" s="71" t="s">
        <v>101</v>
      </c>
      <c r="AS8" s="70">
        <v>52.004360198974602</v>
      </c>
      <c r="AT8" s="70">
        <v>14</v>
      </c>
      <c r="AU8" s="70">
        <v>99.976693695130805</v>
      </c>
      <c r="AV8" s="70">
        <v>33</v>
      </c>
      <c r="AW8" s="71">
        <v>60.2</v>
      </c>
      <c r="AX8" s="71">
        <v>90.1</v>
      </c>
      <c r="AY8" s="72">
        <v>1943.3979999999999</v>
      </c>
      <c r="AZ8" s="72">
        <v>1849285</v>
      </c>
      <c r="BA8" s="70">
        <v>6.4029999999999998E-3</v>
      </c>
      <c r="BB8" s="70">
        <v>0.66</v>
      </c>
      <c r="BC8" s="70">
        <v>2.3313333333333335E-2</v>
      </c>
    </row>
    <row r="9" spans="1:55" x14ac:dyDescent="0.25">
      <c r="A9" s="15" t="s">
        <v>9</v>
      </c>
      <c r="B9" s="15" t="s">
        <v>8</v>
      </c>
      <c r="C9" s="72">
        <v>0</v>
      </c>
      <c r="D9" s="72">
        <v>0</v>
      </c>
      <c r="E9" s="72">
        <v>12606</v>
      </c>
      <c r="F9" s="72">
        <v>0</v>
      </c>
      <c r="G9" s="72">
        <v>0</v>
      </c>
      <c r="H9" s="72">
        <v>0</v>
      </c>
      <c r="I9" s="72">
        <v>0</v>
      </c>
      <c r="J9" s="72">
        <v>175064.51612903227</v>
      </c>
      <c r="K9" s="70">
        <v>0.16129032258064516</v>
      </c>
      <c r="L9" s="72">
        <v>4</v>
      </c>
      <c r="M9" s="70">
        <v>7.5</v>
      </c>
      <c r="N9" s="70">
        <v>-1.6854244470596313</v>
      </c>
      <c r="O9" s="70">
        <v>0.4067044626814591</v>
      </c>
      <c r="P9" s="70">
        <v>0.53345569999999998</v>
      </c>
      <c r="Q9" s="72">
        <v>964530932</v>
      </c>
      <c r="R9" s="72">
        <v>1001.3</v>
      </c>
      <c r="S9" s="72">
        <v>1391.3</v>
      </c>
      <c r="T9" s="70">
        <v>10.209351813922886</v>
      </c>
      <c r="U9" s="71">
        <v>122.7</v>
      </c>
      <c r="V9" s="71">
        <v>27.9</v>
      </c>
      <c r="W9" s="71">
        <v>0.8</v>
      </c>
      <c r="X9" s="72">
        <v>23</v>
      </c>
      <c r="Y9" s="72">
        <v>60</v>
      </c>
      <c r="Z9" s="71">
        <v>0.9</v>
      </c>
      <c r="AA9" s="70">
        <v>73.75</v>
      </c>
      <c r="AB9" s="71">
        <v>176</v>
      </c>
      <c r="AC9" s="70">
        <v>0.67307080097362082</v>
      </c>
      <c r="AD9" s="70">
        <v>33.020000000000003</v>
      </c>
      <c r="AE9" s="72">
        <v>3500000</v>
      </c>
      <c r="AF9" s="72">
        <v>46000</v>
      </c>
      <c r="AG9" s="72">
        <v>7</v>
      </c>
      <c r="AH9" s="72">
        <v>353400</v>
      </c>
      <c r="AI9" s="72">
        <v>13928</v>
      </c>
      <c r="AJ9" s="72">
        <v>28</v>
      </c>
      <c r="AK9" s="72">
        <v>136</v>
      </c>
      <c r="AL9" s="71">
        <v>4.9000000000000004</v>
      </c>
      <c r="AM9" s="70">
        <v>2.12</v>
      </c>
      <c r="AN9" s="71">
        <v>8.3000000000000007</v>
      </c>
      <c r="AO9" s="70">
        <v>3.05</v>
      </c>
      <c r="AP9" s="70">
        <v>-0.83902931213378906</v>
      </c>
      <c r="AQ9" s="72">
        <v>32</v>
      </c>
      <c r="AR9" s="71" t="s">
        <v>101</v>
      </c>
      <c r="AS9" s="70">
        <v>33.560939788818402</v>
      </c>
      <c r="AT9" s="70">
        <v>2.2999999999999998</v>
      </c>
      <c r="AU9" s="70">
        <v>129.06693722572399</v>
      </c>
      <c r="AV9" s="70">
        <v>2</v>
      </c>
      <c r="AW9" s="71">
        <v>21.9</v>
      </c>
      <c r="AX9" s="71">
        <v>67.2</v>
      </c>
      <c r="AY9" s="72">
        <v>1128.0440000000001</v>
      </c>
      <c r="AZ9" s="72">
        <v>15301650</v>
      </c>
      <c r="BA9" s="70">
        <v>0</v>
      </c>
      <c r="BB9" s="70">
        <v>1.4</v>
      </c>
      <c r="BC9" s="70">
        <v>1.3706593333333332</v>
      </c>
    </row>
    <row r="10" spans="1:55" x14ac:dyDescent="0.25">
      <c r="A10" s="15" t="s">
        <v>11</v>
      </c>
      <c r="B10" s="15" t="s">
        <v>10</v>
      </c>
      <c r="C10" s="72">
        <v>0</v>
      </c>
      <c r="D10" s="72">
        <v>0</v>
      </c>
      <c r="E10" s="72">
        <v>1359</v>
      </c>
      <c r="F10" s="72">
        <v>0</v>
      </c>
      <c r="G10" s="72">
        <v>0</v>
      </c>
      <c r="H10" s="72">
        <v>0</v>
      </c>
      <c r="I10" s="72">
        <v>0</v>
      </c>
      <c r="J10" s="72">
        <v>97706.677419354834</v>
      </c>
      <c r="K10" s="70">
        <v>0.16129032258064516</v>
      </c>
      <c r="L10" s="72">
        <v>2</v>
      </c>
      <c r="M10" s="70">
        <v>5</v>
      </c>
      <c r="N10" s="70">
        <v>-1.0169016122817993</v>
      </c>
      <c r="O10" s="70">
        <v>0.4870819578435211</v>
      </c>
      <c r="P10" s="70">
        <v>0.36249219999999999</v>
      </c>
      <c r="Q10" s="72">
        <v>278567395</v>
      </c>
      <c r="R10" s="72">
        <v>408.31</v>
      </c>
      <c r="S10" s="72">
        <v>291.29000000000002</v>
      </c>
      <c r="T10" s="70">
        <v>10.836079689929695</v>
      </c>
      <c r="U10" s="71">
        <v>90.1</v>
      </c>
      <c r="V10" s="71">
        <v>19.5</v>
      </c>
      <c r="W10" s="71">
        <v>1.3</v>
      </c>
      <c r="X10" s="72">
        <v>40</v>
      </c>
      <c r="Y10" s="72">
        <v>115</v>
      </c>
      <c r="Z10" s="71">
        <v>0.4</v>
      </c>
      <c r="AA10" s="70">
        <v>121.66</v>
      </c>
      <c r="AB10" s="71">
        <v>80</v>
      </c>
      <c r="AC10" s="70">
        <v>0.643983862292831</v>
      </c>
      <c r="AD10" s="70">
        <v>40.46</v>
      </c>
      <c r="AE10" s="72">
        <v>700000</v>
      </c>
      <c r="AF10" s="72">
        <v>4225</v>
      </c>
      <c r="AG10" s="72">
        <v>0</v>
      </c>
      <c r="AH10" s="72">
        <v>0</v>
      </c>
      <c r="AI10" s="72">
        <v>96144</v>
      </c>
      <c r="AJ10" s="72">
        <v>6208</v>
      </c>
      <c r="AK10" s="72">
        <v>131</v>
      </c>
      <c r="AL10" s="71">
        <v>6.5</v>
      </c>
      <c r="AM10" s="70">
        <v>2.21</v>
      </c>
      <c r="AN10" s="71">
        <v>4.4000000000000004</v>
      </c>
      <c r="AO10" s="70">
        <v>3.06666666666667</v>
      </c>
      <c r="AP10" s="70">
        <v>-0.90269047021865845</v>
      </c>
      <c r="AQ10" s="72">
        <v>30</v>
      </c>
      <c r="AR10" s="71" t="s">
        <v>101</v>
      </c>
      <c r="AS10" s="70">
        <v>45.5037841796875</v>
      </c>
      <c r="AT10" s="70">
        <v>6.2</v>
      </c>
      <c r="AU10" s="70">
        <v>102.527455859821</v>
      </c>
      <c r="AV10" s="70">
        <v>1.0311438827980983</v>
      </c>
      <c r="AW10" s="71">
        <v>26.7</v>
      </c>
      <c r="AX10" s="71">
        <v>49.6</v>
      </c>
      <c r="AY10" s="72">
        <v>2008.2560000000001</v>
      </c>
      <c r="AZ10" s="72">
        <v>3889880</v>
      </c>
      <c r="BA10" s="70">
        <v>5.2498000000000003E-2</v>
      </c>
      <c r="BB10" s="70">
        <v>0</v>
      </c>
      <c r="BC10" s="70">
        <v>1.5508706666666667</v>
      </c>
    </row>
    <row r="11" spans="1:55" x14ac:dyDescent="0.25">
      <c r="A11" s="15" t="s">
        <v>13</v>
      </c>
      <c r="B11" s="15" t="s">
        <v>12</v>
      </c>
      <c r="C11" s="72">
        <v>0</v>
      </c>
      <c r="D11" s="72">
        <v>0</v>
      </c>
      <c r="E11" s="72">
        <v>23177</v>
      </c>
      <c r="F11" s="72">
        <v>0</v>
      </c>
      <c r="G11" s="72">
        <v>0</v>
      </c>
      <c r="H11" s="72">
        <v>0</v>
      </c>
      <c r="I11" s="72">
        <v>0</v>
      </c>
      <c r="J11" s="72">
        <v>649130.90322580643</v>
      </c>
      <c r="K11" s="70">
        <v>0.22580645161290322</v>
      </c>
      <c r="L11" s="72">
        <v>3</v>
      </c>
      <c r="M11" s="70">
        <v>4.7</v>
      </c>
      <c r="N11" s="70">
        <v>-1.2963707447052002</v>
      </c>
      <c r="O11" s="70">
        <v>0.33699759750576341</v>
      </c>
      <c r="P11" s="70">
        <v>0.58388890000000004</v>
      </c>
      <c r="Q11" s="72">
        <v>1037425567</v>
      </c>
      <c r="R11" s="72">
        <v>901.87</v>
      </c>
      <c r="S11" s="72">
        <v>773.14</v>
      </c>
      <c r="T11" s="70">
        <v>13.549064276010903</v>
      </c>
      <c r="U11" s="71">
        <v>104.2</v>
      </c>
      <c r="V11" s="71">
        <v>37.9</v>
      </c>
      <c r="W11" s="71">
        <v>0.2</v>
      </c>
      <c r="X11" s="72">
        <v>16</v>
      </c>
      <c r="Y11" s="72">
        <v>102</v>
      </c>
      <c r="Z11" s="71">
        <v>0.4</v>
      </c>
      <c r="AA11" s="70">
        <v>44.24</v>
      </c>
      <c r="AB11" s="71">
        <v>154</v>
      </c>
      <c r="AC11" s="70">
        <v>0.67375850129521209</v>
      </c>
      <c r="AD11" s="70">
        <v>34.549999999999997</v>
      </c>
      <c r="AE11" s="72">
        <v>3535826</v>
      </c>
      <c r="AF11" s="72">
        <v>165943</v>
      </c>
      <c r="AG11" s="72">
        <v>165766</v>
      </c>
      <c r="AH11" s="72">
        <v>0</v>
      </c>
      <c r="AI11" s="72">
        <v>60510</v>
      </c>
      <c r="AJ11" s="72">
        <v>3127</v>
      </c>
      <c r="AK11" s="72">
        <v>121</v>
      </c>
      <c r="AL11" s="71">
        <v>11.3</v>
      </c>
      <c r="AM11" s="70">
        <v>2.02</v>
      </c>
      <c r="AN11" s="71">
        <v>11.3</v>
      </c>
      <c r="AO11" s="70">
        <v>2.9</v>
      </c>
      <c r="AP11" s="70">
        <v>-0.7070775032043457</v>
      </c>
      <c r="AQ11" s="72">
        <v>35</v>
      </c>
      <c r="AR11" s="71" t="s">
        <v>101</v>
      </c>
      <c r="AS11" s="70">
        <v>15.4566974639893</v>
      </c>
      <c r="AT11" s="70">
        <v>1.7</v>
      </c>
      <c r="AU11" s="70">
        <v>39.292209696785498</v>
      </c>
      <c r="AV11" s="70">
        <v>1.5206787687450671</v>
      </c>
      <c r="AW11" s="71">
        <v>9</v>
      </c>
      <c r="AX11" s="71">
        <v>52.3</v>
      </c>
      <c r="AY11" s="72">
        <v>771.06799999999998</v>
      </c>
      <c r="AZ11" s="72">
        <v>17831270</v>
      </c>
      <c r="BA11" s="70">
        <v>0</v>
      </c>
      <c r="BB11" s="70">
        <v>1.08</v>
      </c>
      <c r="BC11" s="70">
        <v>1.8837866666666667</v>
      </c>
    </row>
    <row r="12" spans="1:55" x14ac:dyDescent="0.25">
      <c r="A12" s="15" t="s">
        <v>15</v>
      </c>
      <c r="B12" s="15" t="s">
        <v>14</v>
      </c>
      <c r="C12" s="72">
        <v>0</v>
      </c>
      <c r="D12" s="72">
        <v>0</v>
      </c>
      <c r="E12" s="72">
        <v>191347</v>
      </c>
      <c r="F12" s="72">
        <v>0</v>
      </c>
      <c r="G12" s="72">
        <v>0</v>
      </c>
      <c r="H12" s="72">
        <v>0</v>
      </c>
      <c r="I12" s="72">
        <v>0</v>
      </c>
      <c r="J12" s="72">
        <v>0</v>
      </c>
      <c r="K12" s="70">
        <v>0</v>
      </c>
      <c r="L12" s="72">
        <v>5</v>
      </c>
      <c r="M12" s="70">
        <v>20</v>
      </c>
      <c r="N12" s="70">
        <v>-2.0793542861938477</v>
      </c>
      <c r="O12" s="70">
        <v>0.50363604567050857</v>
      </c>
      <c r="P12" s="70">
        <v>0.23892179999999999</v>
      </c>
      <c r="Q12" s="72">
        <v>88645941</v>
      </c>
      <c r="R12" s="72">
        <v>1915.82</v>
      </c>
      <c r="S12" s="72">
        <v>2529.48</v>
      </c>
      <c r="T12" s="70">
        <v>0.43474803129576223</v>
      </c>
      <c r="U12" s="71">
        <v>117.4</v>
      </c>
      <c r="V12" s="71">
        <v>31</v>
      </c>
      <c r="W12" s="71">
        <v>4</v>
      </c>
      <c r="X12" s="72">
        <v>9</v>
      </c>
      <c r="Y12" s="72">
        <v>338</v>
      </c>
      <c r="Z12" s="71">
        <v>3.2</v>
      </c>
      <c r="AA12" s="70">
        <v>161.39999</v>
      </c>
      <c r="AB12" s="71">
        <v>151</v>
      </c>
      <c r="AC12" s="70" t="s">
        <v>101</v>
      </c>
      <c r="AD12" s="70">
        <v>48.83</v>
      </c>
      <c r="AE12" s="72">
        <v>7015896</v>
      </c>
      <c r="AF12" s="72">
        <v>81506</v>
      </c>
      <c r="AG12" s="72">
        <v>22244</v>
      </c>
      <c r="AH12" s="72">
        <v>0</v>
      </c>
      <c r="AI12" s="72">
        <v>3154</v>
      </c>
      <c r="AJ12" s="72">
        <v>0</v>
      </c>
      <c r="AK12" s="72">
        <v>124</v>
      </c>
      <c r="AL12" s="71">
        <v>6.4</v>
      </c>
      <c r="AM12" s="70">
        <v>2.41</v>
      </c>
      <c r="AN12" s="71">
        <v>4</v>
      </c>
      <c r="AO12" s="70">
        <v>3.9</v>
      </c>
      <c r="AP12" s="70">
        <v>-1.0093042850494385</v>
      </c>
      <c r="AQ12" s="72">
        <v>27</v>
      </c>
      <c r="AR12" s="71">
        <v>50.3</v>
      </c>
      <c r="AS12" s="70">
        <v>51.077659606933601</v>
      </c>
      <c r="AT12" s="70">
        <v>38</v>
      </c>
      <c r="AU12" s="70">
        <v>73.291961606273901</v>
      </c>
      <c r="AV12" s="70">
        <v>21</v>
      </c>
      <c r="AW12" s="71">
        <v>27.8</v>
      </c>
      <c r="AX12" s="71">
        <v>64</v>
      </c>
      <c r="AY12" s="72">
        <v>2582.1819999999998</v>
      </c>
      <c r="AZ12" s="72">
        <v>173615345</v>
      </c>
      <c r="BA12" s="70">
        <v>0</v>
      </c>
      <c r="BB12" s="70">
        <v>1.3830680000000002</v>
      </c>
      <c r="BC12" s="70">
        <v>2.0016586666666667</v>
      </c>
    </row>
    <row r="13" spans="1:55" x14ac:dyDescent="0.25">
      <c r="A13" s="15" t="s">
        <v>17</v>
      </c>
      <c r="B13" s="15" t="s">
        <v>16</v>
      </c>
      <c r="C13" s="72">
        <v>0</v>
      </c>
      <c r="D13" s="72">
        <v>0</v>
      </c>
      <c r="E13" s="72">
        <v>16227</v>
      </c>
      <c r="F13" s="72">
        <v>0</v>
      </c>
      <c r="G13" s="72">
        <v>0</v>
      </c>
      <c r="H13" s="72">
        <v>0</v>
      </c>
      <c r="I13" s="72">
        <v>0</v>
      </c>
      <c r="J13" s="72">
        <v>57216.193548387098</v>
      </c>
      <c r="K13" s="70">
        <v>9.6774193548387094E-2</v>
      </c>
      <c r="L13" s="72">
        <v>2</v>
      </c>
      <c r="M13" s="70">
        <v>2.8</v>
      </c>
      <c r="N13" s="70">
        <v>-8.6355820298194885E-2</v>
      </c>
      <c r="O13" s="70">
        <v>0.48527805862157891</v>
      </c>
      <c r="P13" s="70">
        <v>0.38993559999999999</v>
      </c>
      <c r="Q13" s="72">
        <v>96423451</v>
      </c>
      <c r="R13" s="72">
        <v>1080.18</v>
      </c>
      <c r="S13" s="72">
        <v>982.82</v>
      </c>
      <c r="T13" s="70">
        <v>7.7904612850911867</v>
      </c>
      <c r="U13" s="71">
        <v>55.3</v>
      </c>
      <c r="V13" s="71">
        <v>16.8</v>
      </c>
      <c r="W13" s="71">
        <v>0.6</v>
      </c>
      <c r="X13" s="72">
        <v>80</v>
      </c>
      <c r="Y13" s="72">
        <v>136</v>
      </c>
      <c r="Z13" s="71">
        <v>0.5</v>
      </c>
      <c r="AA13" s="70">
        <v>96.49</v>
      </c>
      <c r="AB13" s="71">
        <v>83</v>
      </c>
      <c r="AC13" s="70">
        <v>0.5374709451945221</v>
      </c>
      <c r="AD13" s="70">
        <v>40.299999999999997</v>
      </c>
      <c r="AE13" s="72">
        <v>907000</v>
      </c>
      <c r="AF13" s="72">
        <v>163306</v>
      </c>
      <c r="AG13" s="72">
        <v>1</v>
      </c>
      <c r="AH13" s="72">
        <v>40000</v>
      </c>
      <c r="AI13" s="72">
        <v>14237</v>
      </c>
      <c r="AJ13" s="72">
        <v>0</v>
      </c>
      <c r="AK13" s="72">
        <v>104</v>
      </c>
      <c r="AL13" s="71">
        <v>16.7</v>
      </c>
      <c r="AM13" s="70">
        <v>2.16</v>
      </c>
      <c r="AN13" s="71">
        <v>7.1</v>
      </c>
      <c r="AO13" s="70">
        <v>3.55</v>
      </c>
      <c r="AP13" s="70">
        <v>-0.47856616973876953</v>
      </c>
      <c r="AQ13" s="72">
        <v>43</v>
      </c>
      <c r="AR13" s="71">
        <v>53.5</v>
      </c>
      <c r="AS13" s="70">
        <v>52.051959991455099</v>
      </c>
      <c r="AT13" s="70">
        <v>20.9</v>
      </c>
      <c r="AU13" s="70">
        <v>92.927982747104707</v>
      </c>
      <c r="AV13" s="70">
        <v>7.5158092720618148</v>
      </c>
      <c r="AW13" s="71">
        <v>51.9</v>
      </c>
      <c r="AX13" s="71">
        <v>74.099999999999994</v>
      </c>
      <c r="AY13" s="72">
        <v>1969.9580000000001</v>
      </c>
      <c r="AZ13" s="72">
        <v>14133280</v>
      </c>
      <c r="BA13" s="70">
        <v>7.6928999999999997E-2</v>
      </c>
      <c r="BB13" s="70">
        <v>1.575</v>
      </c>
      <c r="BC13" s="70">
        <v>0.40378633333333336</v>
      </c>
    </row>
  </sheetData>
  <mergeCells count="1">
    <mergeCell ref="A1:BC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5"/>
  <sheetViews>
    <sheetView zoomScale="55" zoomScaleNormal="55" workbookViewId="0">
      <pane ySplit="2" topLeftCell="A12" activePane="bottomLeft" state="frozen"/>
      <selection pane="bottomLeft" activeCell="I14" sqref="I14"/>
    </sheetView>
  </sheetViews>
  <sheetFormatPr defaultColWidth="9.140625" defaultRowHeight="15" x14ac:dyDescent="0.25"/>
  <cols>
    <col min="1" max="1" width="20.28515625" style="88" customWidth="1"/>
    <col min="2" max="2" width="16" style="88" customWidth="1"/>
    <col min="3" max="3" width="18.7109375" style="88" customWidth="1"/>
    <col min="4" max="4" width="32.5703125" style="88" bestFit="1" customWidth="1"/>
    <col min="5" max="5" width="33.140625" style="88" bestFit="1" customWidth="1"/>
    <col min="6" max="6" width="28.7109375" style="88" bestFit="1" customWidth="1"/>
    <col min="7" max="7" width="40.85546875" style="88" bestFit="1" customWidth="1"/>
    <col min="8" max="8" width="15.28515625" style="88" customWidth="1"/>
    <col min="9" max="9" width="71" style="88" customWidth="1"/>
    <col min="10" max="10" width="70.85546875" style="88" customWidth="1"/>
    <col min="11" max="11" width="66.85546875" style="88" customWidth="1"/>
    <col min="12" max="12" width="41.42578125" style="88" customWidth="1"/>
    <col min="13" max="13" width="46.42578125" style="88" customWidth="1"/>
    <col min="14" max="16384" width="9.140625" style="88"/>
  </cols>
  <sheetData>
    <row r="1" spans="1:13" s="170" customFormat="1" ht="45" customHeight="1" x14ac:dyDescent="0.2">
      <c r="A1" s="218" t="s">
        <v>736</v>
      </c>
      <c r="B1" s="218"/>
      <c r="C1" s="218"/>
      <c r="D1" s="218"/>
      <c r="E1" s="218"/>
      <c r="F1" s="218"/>
      <c r="G1" s="218"/>
      <c r="H1" s="218"/>
      <c r="I1" s="218"/>
      <c r="J1" s="218"/>
      <c r="K1" s="218"/>
      <c r="L1" s="218"/>
      <c r="M1" s="218"/>
    </row>
    <row r="2" spans="1:13" s="172" customFormat="1" ht="33.75" customHeight="1" thickBot="1" x14ac:dyDescent="0.3">
      <c r="A2" s="173" t="s">
        <v>144</v>
      </c>
      <c r="B2" s="173" t="s">
        <v>145</v>
      </c>
      <c r="C2" s="173" t="s">
        <v>146</v>
      </c>
      <c r="D2" s="173" t="s">
        <v>147</v>
      </c>
      <c r="E2" s="173" t="s">
        <v>617</v>
      </c>
      <c r="F2" s="173" t="s">
        <v>148</v>
      </c>
      <c r="G2" s="173" t="s">
        <v>149</v>
      </c>
      <c r="H2" s="173" t="s">
        <v>628</v>
      </c>
      <c r="I2" s="173" t="s">
        <v>315</v>
      </c>
      <c r="J2" s="173" t="s">
        <v>316</v>
      </c>
      <c r="K2" s="173" t="s">
        <v>317</v>
      </c>
      <c r="L2" s="173" t="s">
        <v>625</v>
      </c>
      <c r="M2" s="171" t="s">
        <v>213</v>
      </c>
    </row>
    <row r="3" spans="1:13" ht="119.25" customHeight="1" x14ac:dyDescent="0.25">
      <c r="A3" s="163" t="s">
        <v>150</v>
      </c>
      <c r="B3" s="164" t="s">
        <v>26</v>
      </c>
      <c r="C3" s="164" t="s">
        <v>612</v>
      </c>
      <c r="D3" s="164"/>
      <c r="E3" s="164"/>
      <c r="F3" s="164" t="s">
        <v>612</v>
      </c>
      <c r="G3" s="164" t="s">
        <v>612</v>
      </c>
      <c r="H3" s="164" t="s">
        <v>629</v>
      </c>
      <c r="I3" s="164" t="s">
        <v>709</v>
      </c>
      <c r="J3" s="164" t="s">
        <v>626</v>
      </c>
      <c r="K3" s="164" t="s">
        <v>710</v>
      </c>
      <c r="L3" s="164" t="s">
        <v>624</v>
      </c>
      <c r="M3" s="87"/>
    </row>
    <row r="4" spans="1:13" ht="126" customHeight="1" x14ac:dyDescent="0.25">
      <c r="A4" s="163" t="s">
        <v>150</v>
      </c>
      <c r="B4" s="164" t="s">
        <v>26</v>
      </c>
      <c r="C4" s="164" t="s">
        <v>658</v>
      </c>
      <c r="D4" s="164"/>
      <c r="E4" s="164"/>
      <c r="F4" s="164" t="s">
        <v>658</v>
      </c>
      <c r="G4" s="164" t="s">
        <v>658</v>
      </c>
      <c r="H4" s="164" t="s">
        <v>629</v>
      </c>
      <c r="I4" s="164" t="s">
        <v>663</v>
      </c>
      <c r="J4" s="164" t="s">
        <v>659</v>
      </c>
      <c r="K4" s="165"/>
      <c r="L4" s="164" t="s">
        <v>662</v>
      </c>
      <c r="M4" s="87" t="s">
        <v>661</v>
      </c>
    </row>
    <row r="5" spans="1:13" ht="119.25" customHeight="1" x14ac:dyDescent="0.25">
      <c r="A5" s="163" t="s">
        <v>150</v>
      </c>
      <c r="B5" s="164" t="s">
        <v>26</v>
      </c>
      <c r="C5" s="164" t="s">
        <v>153</v>
      </c>
      <c r="D5" s="164" t="s">
        <v>151</v>
      </c>
      <c r="E5" s="164" t="s">
        <v>154</v>
      </c>
      <c r="F5" s="164" t="s">
        <v>102</v>
      </c>
      <c r="G5" s="164" t="s">
        <v>215</v>
      </c>
      <c r="H5" s="164" t="s">
        <v>629</v>
      </c>
      <c r="I5" s="164" t="s">
        <v>254</v>
      </c>
      <c r="J5" s="164" t="s">
        <v>255</v>
      </c>
      <c r="K5" s="164" t="s">
        <v>695</v>
      </c>
      <c r="L5" s="164" t="s">
        <v>696</v>
      </c>
      <c r="M5" s="87" t="s">
        <v>697</v>
      </c>
    </row>
    <row r="6" spans="1:13" ht="119.25" customHeight="1" x14ac:dyDescent="0.25">
      <c r="A6" s="163" t="s">
        <v>150</v>
      </c>
      <c r="B6" s="164" t="s">
        <v>26</v>
      </c>
      <c r="C6" s="164" t="s">
        <v>153</v>
      </c>
      <c r="D6" s="164" t="s">
        <v>152</v>
      </c>
      <c r="E6" s="164" t="s">
        <v>155</v>
      </c>
      <c r="F6" s="164" t="s">
        <v>103</v>
      </c>
      <c r="G6" s="164" t="s">
        <v>216</v>
      </c>
      <c r="H6" s="164" t="s">
        <v>629</v>
      </c>
      <c r="I6" s="164" t="s">
        <v>256</v>
      </c>
      <c r="J6" s="164" t="s">
        <v>255</v>
      </c>
      <c r="K6" s="164" t="s">
        <v>695</v>
      </c>
      <c r="L6" s="164" t="s">
        <v>696</v>
      </c>
      <c r="M6" s="87" t="s">
        <v>697</v>
      </c>
    </row>
    <row r="7" spans="1:13" ht="119.25" customHeight="1" x14ac:dyDescent="0.25">
      <c r="A7" s="163" t="s">
        <v>150</v>
      </c>
      <c r="B7" s="164" t="s">
        <v>26</v>
      </c>
      <c r="C7" s="164" t="s">
        <v>156</v>
      </c>
      <c r="D7" s="164"/>
      <c r="E7" s="164"/>
      <c r="F7" s="164" t="s">
        <v>613</v>
      </c>
      <c r="G7" s="164" t="s">
        <v>614</v>
      </c>
      <c r="H7" s="164" t="s">
        <v>629</v>
      </c>
      <c r="I7" s="164" t="s">
        <v>615</v>
      </c>
      <c r="J7" s="164" t="s">
        <v>257</v>
      </c>
      <c r="K7" s="164"/>
      <c r="L7" s="164" t="s">
        <v>636</v>
      </c>
      <c r="M7" s="93" t="s">
        <v>637</v>
      </c>
    </row>
    <row r="8" spans="1:13" ht="119.25" customHeight="1" x14ac:dyDescent="0.25">
      <c r="A8" s="163" t="s">
        <v>150</v>
      </c>
      <c r="B8" s="164" t="s">
        <v>26</v>
      </c>
      <c r="C8" s="164" t="s">
        <v>156</v>
      </c>
      <c r="D8" s="164" t="s">
        <v>711</v>
      </c>
      <c r="E8" s="164" t="s">
        <v>712</v>
      </c>
      <c r="F8" s="164" t="s">
        <v>699</v>
      </c>
      <c r="G8" s="164" t="s">
        <v>713</v>
      </c>
      <c r="H8" s="164" t="s">
        <v>630</v>
      </c>
      <c r="I8" s="164" t="s">
        <v>714</v>
      </c>
      <c r="J8" s="164" t="s">
        <v>257</v>
      </c>
      <c r="K8" s="164" t="s">
        <v>715</v>
      </c>
      <c r="L8" s="164" t="s">
        <v>716</v>
      </c>
      <c r="M8" s="156" t="s">
        <v>157</v>
      </c>
    </row>
    <row r="9" spans="1:13" ht="119.25" customHeight="1" x14ac:dyDescent="0.25">
      <c r="A9" s="163" t="s">
        <v>150</v>
      </c>
      <c r="B9" s="164" t="s">
        <v>26</v>
      </c>
      <c r="C9" s="164" t="s">
        <v>156</v>
      </c>
      <c r="D9" s="164" t="s">
        <v>717</v>
      </c>
      <c r="E9" s="164" t="s">
        <v>718</v>
      </c>
      <c r="F9" s="164" t="s">
        <v>76</v>
      </c>
      <c r="G9" s="164" t="s">
        <v>719</v>
      </c>
      <c r="H9" s="164" t="s">
        <v>630</v>
      </c>
      <c r="I9" s="164" t="s">
        <v>720</v>
      </c>
      <c r="J9" s="164" t="s">
        <v>257</v>
      </c>
      <c r="K9" s="164" t="s">
        <v>715</v>
      </c>
      <c r="L9" s="164" t="s">
        <v>716</v>
      </c>
      <c r="M9" s="156" t="s">
        <v>157</v>
      </c>
    </row>
    <row r="10" spans="1:13" ht="119.25" customHeight="1" x14ac:dyDescent="0.25">
      <c r="A10" s="163" t="s">
        <v>150</v>
      </c>
      <c r="B10" s="164" t="s">
        <v>26</v>
      </c>
      <c r="C10" s="164" t="s">
        <v>156</v>
      </c>
      <c r="D10" s="164" t="s">
        <v>721</v>
      </c>
      <c r="E10" s="164" t="s">
        <v>722</v>
      </c>
      <c r="F10" s="164" t="s">
        <v>723</v>
      </c>
      <c r="G10" s="164" t="s">
        <v>723</v>
      </c>
      <c r="H10" s="164" t="s">
        <v>630</v>
      </c>
      <c r="I10" s="164" t="s">
        <v>724</v>
      </c>
      <c r="J10" s="164" t="s">
        <v>257</v>
      </c>
      <c r="K10" s="164" t="s">
        <v>715</v>
      </c>
      <c r="L10" s="164" t="s">
        <v>716</v>
      </c>
      <c r="M10" s="156" t="s">
        <v>157</v>
      </c>
    </row>
    <row r="11" spans="1:13" ht="119.25" customHeight="1" x14ac:dyDescent="0.25">
      <c r="A11" s="163" t="s">
        <v>150</v>
      </c>
      <c r="B11" s="164" t="s">
        <v>27</v>
      </c>
      <c r="C11" s="164" t="s">
        <v>725</v>
      </c>
      <c r="D11" s="162" t="s">
        <v>727</v>
      </c>
      <c r="E11" s="162" t="s">
        <v>728</v>
      </c>
      <c r="F11" s="164" t="s">
        <v>705</v>
      </c>
      <c r="G11" s="164" t="s">
        <v>705</v>
      </c>
      <c r="H11" s="164" t="s">
        <v>630</v>
      </c>
      <c r="I11" s="164" t="s">
        <v>729</v>
      </c>
      <c r="J11" s="164" t="s">
        <v>726</v>
      </c>
      <c r="K11" s="162"/>
      <c r="L11" s="162" t="s">
        <v>730</v>
      </c>
      <c r="M11" s="200" t="s">
        <v>731</v>
      </c>
    </row>
    <row r="12" spans="1:13" ht="119.25" customHeight="1" x14ac:dyDescent="0.25">
      <c r="A12" s="163" t="s">
        <v>150</v>
      </c>
      <c r="B12" s="164" t="s">
        <v>27</v>
      </c>
      <c r="C12" s="164" t="s">
        <v>725</v>
      </c>
      <c r="D12" s="162" t="s">
        <v>727</v>
      </c>
      <c r="E12" s="162" t="s">
        <v>732</v>
      </c>
      <c r="F12" s="164" t="s">
        <v>733</v>
      </c>
      <c r="G12" s="164" t="s">
        <v>733</v>
      </c>
      <c r="H12" s="164" t="s">
        <v>630</v>
      </c>
      <c r="I12" s="164" t="s">
        <v>729</v>
      </c>
      <c r="J12" s="164" t="s">
        <v>726</v>
      </c>
      <c r="K12" s="162"/>
      <c r="L12" s="162" t="s">
        <v>730</v>
      </c>
      <c r="M12" s="156" t="s">
        <v>731</v>
      </c>
    </row>
    <row r="13" spans="1:13" ht="119.25" customHeight="1" x14ac:dyDescent="0.25">
      <c r="A13" s="163" t="s">
        <v>150</v>
      </c>
      <c r="B13" s="164" t="s">
        <v>27</v>
      </c>
      <c r="C13" s="164" t="s">
        <v>105</v>
      </c>
      <c r="D13" s="164"/>
      <c r="E13" s="164" t="s">
        <v>160</v>
      </c>
      <c r="F13" s="164" t="s">
        <v>77</v>
      </c>
      <c r="G13" s="164" t="s">
        <v>77</v>
      </c>
      <c r="H13" s="164" t="s">
        <v>629</v>
      </c>
      <c r="I13" s="164" t="s">
        <v>258</v>
      </c>
      <c r="J13" s="164" t="s">
        <v>616</v>
      </c>
      <c r="K13" s="164"/>
      <c r="L13" s="164" t="s">
        <v>161</v>
      </c>
      <c r="M13" s="87" t="s">
        <v>162</v>
      </c>
    </row>
    <row r="14" spans="1:13" ht="127.5" customHeight="1" x14ac:dyDescent="0.25">
      <c r="A14" s="163" t="s">
        <v>150</v>
      </c>
      <c r="B14" s="164" t="s">
        <v>27</v>
      </c>
      <c r="C14" s="164" t="s">
        <v>590</v>
      </c>
      <c r="D14" s="164"/>
      <c r="E14" s="164"/>
      <c r="F14" s="164" t="s">
        <v>584</v>
      </c>
      <c r="G14" s="164" t="s">
        <v>638</v>
      </c>
      <c r="H14" s="164" t="s">
        <v>629</v>
      </c>
      <c r="I14" s="164" t="s">
        <v>632</v>
      </c>
      <c r="J14" s="164" t="s">
        <v>633</v>
      </c>
      <c r="K14" s="164"/>
      <c r="L14" s="164" t="s">
        <v>634</v>
      </c>
      <c r="M14" s="93" t="s">
        <v>635</v>
      </c>
    </row>
    <row r="15" spans="1:13" ht="54.75" customHeight="1" x14ac:dyDescent="0.25">
      <c r="A15" s="166" t="s">
        <v>35</v>
      </c>
      <c r="B15" s="164" t="s">
        <v>163</v>
      </c>
      <c r="C15" s="164" t="s">
        <v>164</v>
      </c>
      <c r="D15" s="164"/>
      <c r="E15" s="164" t="s">
        <v>165</v>
      </c>
      <c r="F15" s="164" t="s">
        <v>38</v>
      </c>
      <c r="G15" s="164" t="s">
        <v>38</v>
      </c>
      <c r="H15" s="164" t="s">
        <v>631</v>
      </c>
      <c r="I15" s="164" t="s">
        <v>259</v>
      </c>
      <c r="J15" s="164" t="s">
        <v>260</v>
      </c>
      <c r="K15" s="164"/>
      <c r="L15" s="164" t="s">
        <v>619</v>
      </c>
      <c r="M15" s="87" t="s">
        <v>166</v>
      </c>
    </row>
    <row r="16" spans="1:13" ht="84.75" customHeight="1" x14ac:dyDescent="0.25">
      <c r="A16" s="166" t="s">
        <v>35</v>
      </c>
      <c r="B16" s="164" t="s">
        <v>163</v>
      </c>
      <c r="C16" s="164" t="s">
        <v>164</v>
      </c>
      <c r="D16" s="164"/>
      <c r="E16" s="164" t="s">
        <v>167</v>
      </c>
      <c r="F16" s="164" t="s">
        <v>39</v>
      </c>
      <c r="G16" s="164" t="s">
        <v>39</v>
      </c>
      <c r="H16" s="164" t="s">
        <v>631</v>
      </c>
      <c r="I16" s="164" t="s">
        <v>261</v>
      </c>
      <c r="J16" s="164" t="s">
        <v>262</v>
      </c>
      <c r="K16" s="164"/>
      <c r="L16" s="164" t="s">
        <v>620</v>
      </c>
      <c r="M16" s="93" t="s">
        <v>621</v>
      </c>
    </row>
    <row r="17" spans="1:13" ht="108.75" customHeight="1" x14ac:dyDescent="0.25">
      <c r="A17" s="166" t="s">
        <v>35</v>
      </c>
      <c r="B17" s="164" t="s">
        <v>163</v>
      </c>
      <c r="C17" s="164" t="s">
        <v>49</v>
      </c>
      <c r="D17" s="164"/>
      <c r="E17" s="164" t="s">
        <v>168</v>
      </c>
      <c r="F17" s="164" t="s">
        <v>37</v>
      </c>
      <c r="G17" s="164" t="s">
        <v>37</v>
      </c>
      <c r="H17" s="164" t="s">
        <v>631</v>
      </c>
      <c r="I17" s="164" t="s">
        <v>263</v>
      </c>
      <c r="J17" s="164" t="s">
        <v>264</v>
      </c>
      <c r="K17" s="164"/>
      <c r="L17" s="164" t="s">
        <v>619</v>
      </c>
      <c r="M17" s="93" t="s">
        <v>169</v>
      </c>
    </row>
    <row r="18" spans="1:13" ht="88.5" customHeight="1" x14ac:dyDescent="0.25">
      <c r="A18" s="166" t="s">
        <v>35</v>
      </c>
      <c r="B18" s="164" t="s">
        <v>163</v>
      </c>
      <c r="C18" s="164" t="s">
        <v>49</v>
      </c>
      <c r="D18" s="164"/>
      <c r="E18" s="164" t="s">
        <v>170</v>
      </c>
      <c r="F18" s="164" t="s">
        <v>171</v>
      </c>
      <c r="G18" s="164" t="s">
        <v>171</v>
      </c>
      <c r="H18" s="164" t="s">
        <v>631</v>
      </c>
      <c r="I18" s="164" t="s">
        <v>265</v>
      </c>
      <c r="J18" s="164" t="s">
        <v>266</v>
      </c>
      <c r="K18" s="164"/>
      <c r="L18" s="164" t="s">
        <v>201</v>
      </c>
      <c r="M18" s="87" t="s">
        <v>325</v>
      </c>
    </row>
    <row r="19" spans="1:13" ht="53.25" customHeight="1" x14ac:dyDescent="0.25">
      <c r="A19" s="166" t="s">
        <v>35</v>
      </c>
      <c r="B19" s="164" t="s">
        <v>163</v>
      </c>
      <c r="C19" s="164" t="s">
        <v>172</v>
      </c>
      <c r="D19" s="164" t="s">
        <v>70</v>
      </c>
      <c r="E19" s="164" t="s">
        <v>173</v>
      </c>
      <c r="F19" s="164" t="s">
        <v>174</v>
      </c>
      <c r="G19" s="164" t="s">
        <v>217</v>
      </c>
      <c r="H19" s="164" t="s">
        <v>630</v>
      </c>
      <c r="I19" s="164" t="s">
        <v>267</v>
      </c>
      <c r="J19" s="164" t="s">
        <v>268</v>
      </c>
      <c r="K19" s="164"/>
      <c r="L19" s="164" t="s">
        <v>175</v>
      </c>
      <c r="M19" s="87" t="s">
        <v>176</v>
      </c>
    </row>
    <row r="20" spans="1:13" ht="143.25" customHeight="1" x14ac:dyDescent="0.25">
      <c r="A20" s="166" t="s">
        <v>35</v>
      </c>
      <c r="B20" s="164" t="s">
        <v>163</v>
      </c>
      <c r="C20" s="164" t="s">
        <v>172</v>
      </c>
      <c r="D20" s="164" t="s">
        <v>70</v>
      </c>
      <c r="E20" s="164" t="s">
        <v>177</v>
      </c>
      <c r="F20" s="164" t="s">
        <v>46</v>
      </c>
      <c r="G20" s="164" t="s">
        <v>46</v>
      </c>
      <c r="H20" s="164" t="s">
        <v>630</v>
      </c>
      <c r="I20" s="164" t="s">
        <v>269</v>
      </c>
      <c r="J20" s="164" t="s">
        <v>268</v>
      </c>
      <c r="K20" s="164"/>
      <c r="L20" s="164" t="s">
        <v>201</v>
      </c>
      <c r="M20" s="87" t="s">
        <v>758</v>
      </c>
    </row>
    <row r="21" spans="1:13" ht="171.75" customHeight="1" x14ac:dyDescent="0.25">
      <c r="A21" s="166" t="s">
        <v>35</v>
      </c>
      <c r="B21" s="164" t="s">
        <v>163</v>
      </c>
      <c r="C21" s="164" t="s">
        <v>172</v>
      </c>
      <c r="D21" s="164" t="s">
        <v>586</v>
      </c>
      <c r="E21" s="164"/>
      <c r="F21" s="164" t="s">
        <v>666</v>
      </c>
      <c r="G21" s="164" t="s">
        <v>665</v>
      </c>
      <c r="H21" s="164" t="s">
        <v>630</v>
      </c>
      <c r="I21" s="164" t="s">
        <v>664</v>
      </c>
      <c r="J21" s="164" t="s">
        <v>660</v>
      </c>
      <c r="K21" s="164"/>
      <c r="L21" s="164" t="s">
        <v>667</v>
      </c>
      <c r="M21" s="93" t="s">
        <v>668</v>
      </c>
    </row>
    <row r="22" spans="1:13" ht="119.25" customHeight="1" x14ac:dyDescent="0.25">
      <c r="A22" s="166" t="s">
        <v>35</v>
      </c>
      <c r="B22" s="164" t="s">
        <v>60</v>
      </c>
      <c r="C22" s="164" t="s">
        <v>48</v>
      </c>
      <c r="D22" s="164"/>
      <c r="E22" s="164" t="s">
        <v>183</v>
      </c>
      <c r="F22" s="164" t="s">
        <v>134</v>
      </c>
      <c r="G22" s="164" t="s">
        <v>134</v>
      </c>
      <c r="H22" s="164" t="s">
        <v>629</v>
      </c>
      <c r="I22" s="164" t="s">
        <v>270</v>
      </c>
      <c r="J22" s="164" t="s">
        <v>271</v>
      </c>
      <c r="K22" s="164" t="s">
        <v>272</v>
      </c>
      <c r="L22" s="164" t="s">
        <v>678</v>
      </c>
      <c r="M22" s="93" t="s">
        <v>679</v>
      </c>
    </row>
    <row r="23" spans="1:13" ht="126.75" customHeight="1" x14ac:dyDescent="0.25">
      <c r="A23" s="166" t="s">
        <v>35</v>
      </c>
      <c r="B23" s="164" t="s">
        <v>60</v>
      </c>
      <c r="C23" s="164" t="s">
        <v>48</v>
      </c>
      <c r="D23" s="164"/>
      <c r="E23" s="164" t="s">
        <v>184</v>
      </c>
      <c r="F23" s="164" t="s">
        <v>133</v>
      </c>
      <c r="G23" s="164" t="s">
        <v>133</v>
      </c>
      <c r="H23" s="164" t="s">
        <v>629</v>
      </c>
      <c r="I23" s="164" t="s">
        <v>270</v>
      </c>
      <c r="J23" s="164" t="s">
        <v>271</v>
      </c>
      <c r="K23" s="164" t="s">
        <v>272</v>
      </c>
      <c r="L23" s="164" t="s">
        <v>676</v>
      </c>
      <c r="M23" s="87" t="s">
        <v>677</v>
      </c>
    </row>
    <row r="24" spans="1:13" ht="128.25" customHeight="1" x14ac:dyDescent="0.25">
      <c r="A24" s="166" t="s">
        <v>35</v>
      </c>
      <c r="B24" s="164" t="s">
        <v>60</v>
      </c>
      <c r="C24" s="164" t="s">
        <v>48</v>
      </c>
      <c r="D24" s="164"/>
      <c r="E24" s="164" t="s">
        <v>218</v>
      </c>
      <c r="F24" s="164" t="s">
        <v>185</v>
      </c>
      <c r="G24" s="164" t="s">
        <v>185</v>
      </c>
      <c r="H24" s="164" t="s">
        <v>630</v>
      </c>
      <c r="I24" s="164" t="s">
        <v>270</v>
      </c>
      <c r="J24" s="164" t="s">
        <v>271</v>
      </c>
      <c r="K24" s="164" t="s">
        <v>272</v>
      </c>
      <c r="L24" s="164" t="s">
        <v>676</v>
      </c>
      <c r="M24" s="87" t="s">
        <v>677</v>
      </c>
    </row>
    <row r="25" spans="1:13" ht="86.25" customHeight="1" x14ac:dyDescent="0.25">
      <c r="A25" s="166" t="s">
        <v>35</v>
      </c>
      <c r="B25" s="164" t="s">
        <v>60</v>
      </c>
      <c r="C25" s="164" t="s">
        <v>71</v>
      </c>
      <c r="D25" s="164" t="s">
        <v>214</v>
      </c>
      <c r="E25" s="164" t="s">
        <v>219</v>
      </c>
      <c r="F25" s="164" t="s">
        <v>220</v>
      </c>
      <c r="G25" s="164" t="s">
        <v>221</v>
      </c>
      <c r="H25" s="164" t="s">
        <v>630</v>
      </c>
      <c r="I25" s="164" t="s">
        <v>273</v>
      </c>
      <c r="J25" s="164" t="s">
        <v>274</v>
      </c>
      <c r="K25" s="164" t="s">
        <v>275</v>
      </c>
      <c r="L25" s="164" t="s">
        <v>186</v>
      </c>
      <c r="M25" s="93" t="s">
        <v>737</v>
      </c>
    </row>
    <row r="26" spans="1:13" ht="91.5" customHeight="1" x14ac:dyDescent="0.25">
      <c r="A26" s="166" t="s">
        <v>35</v>
      </c>
      <c r="B26" s="164" t="s">
        <v>60</v>
      </c>
      <c r="C26" s="164" t="s">
        <v>71</v>
      </c>
      <c r="D26" s="164" t="s">
        <v>214</v>
      </c>
      <c r="E26" s="164" t="s">
        <v>222</v>
      </c>
      <c r="F26" s="164" t="s">
        <v>55</v>
      </c>
      <c r="G26" s="164" t="s">
        <v>223</v>
      </c>
      <c r="H26" s="164" t="s">
        <v>630</v>
      </c>
      <c r="I26" s="164" t="s">
        <v>276</v>
      </c>
      <c r="J26" s="164" t="s">
        <v>277</v>
      </c>
      <c r="K26" s="164" t="s">
        <v>278</v>
      </c>
      <c r="L26" s="164" t="s">
        <v>186</v>
      </c>
      <c r="M26" s="87" t="s">
        <v>187</v>
      </c>
    </row>
    <row r="27" spans="1:13" ht="114.75" customHeight="1" x14ac:dyDescent="0.25">
      <c r="A27" s="166" t="s">
        <v>35</v>
      </c>
      <c r="B27" s="164" t="s">
        <v>60</v>
      </c>
      <c r="C27" s="164" t="s">
        <v>71</v>
      </c>
      <c r="D27" s="164" t="s">
        <v>214</v>
      </c>
      <c r="E27" s="164" t="s">
        <v>224</v>
      </c>
      <c r="F27" s="164" t="s">
        <v>54</v>
      </c>
      <c r="G27" s="164" t="s">
        <v>225</v>
      </c>
      <c r="H27" s="164" t="s">
        <v>630</v>
      </c>
      <c r="I27" s="164" t="s">
        <v>279</v>
      </c>
      <c r="J27" s="164" t="s">
        <v>280</v>
      </c>
      <c r="K27" s="164" t="s">
        <v>281</v>
      </c>
      <c r="L27" s="164" t="s">
        <v>186</v>
      </c>
      <c r="M27" s="93" t="s">
        <v>757</v>
      </c>
    </row>
    <row r="28" spans="1:13" ht="106.5" customHeight="1" x14ac:dyDescent="0.25">
      <c r="A28" s="166" t="s">
        <v>35</v>
      </c>
      <c r="B28" s="164" t="s">
        <v>60</v>
      </c>
      <c r="C28" s="164" t="s">
        <v>71</v>
      </c>
      <c r="D28" s="164" t="s">
        <v>214</v>
      </c>
      <c r="E28" s="164" t="s">
        <v>651</v>
      </c>
      <c r="F28" s="167" t="s">
        <v>647</v>
      </c>
      <c r="G28" s="164" t="s">
        <v>647</v>
      </c>
      <c r="H28" s="164" t="s">
        <v>629</v>
      </c>
      <c r="I28" s="164"/>
      <c r="J28" s="164" t="s">
        <v>656</v>
      </c>
      <c r="K28" s="164"/>
      <c r="L28" s="164" t="s">
        <v>180</v>
      </c>
      <c r="M28" s="87"/>
    </row>
    <row r="29" spans="1:13" ht="106.5" customHeight="1" x14ac:dyDescent="0.25">
      <c r="A29" s="166" t="s">
        <v>35</v>
      </c>
      <c r="B29" s="164" t="s">
        <v>60</v>
      </c>
      <c r="C29" s="164" t="s">
        <v>71</v>
      </c>
      <c r="D29" s="164" t="s">
        <v>214</v>
      </c>
      <c r="E29" s="164" t="s">
        <v>652</v>
      </c>
      <c r="F29" s="167" t="s">
        <v>648</v>
      </c>
      <c r="G29" s="164" t="s">
        <v>648</v>
      </c>
      <c r="H29" s="164" t="s">
        <v>629</v>
      </c>
      <c r="I29" s="164" t="s">
        <v>654</v>
      </c>
      <c r="J29" s="164" t="s">
        <v>655</v>
      </c>
      <c r="K29" s="164"/>
      <c r="L29" s="164" t="s">
        <v>653</v>
      </c>
      <c r="M29" s="87"/>
    </row>
    <row r="30" spans="1:13" ht="106.5" customHeight="1" x14ac:dyDescent="0.25">
      <c r="A30" s="166" t="s">
        <v>35</v>
      </c>
      <c r="B30" s="164" t="s">
        <v>60</v>
      </c>
      <c r="C30" s="164" t="s">
        <v>71</v>
      </c>
      <c r="D30" s="164" t="s">
        <v>178</v>
      </c>
      <c r="E30" s="164" t="s">
        <v>226</v>
      </c>
      <c r="F30" s="164" t="s">
        <v>19</v>
      </c>
      <c r="G30" s="164" t="s">
        <v>179</v>
      </c>
      <c r="H30" s="164" t="s">
        <v>631</v>
      </c>
      <c r="I30" s="164" t="s">
        <v>282</v>
      </c>
      <c r="J30" s="164" t="s">
        <v>283</v>
      </c>
      <c r="K30" s="164" t="s">
        <v>284</v>
      </c>
      <c r="L30" s="164" t="s">
        <v>180</v>
      </c>
      <c r="M30" s="87" t="s">
        <v>181</v>
      </c>
    </row>
    <row r="31" spans="1:13" ht="220.5" customHeight="1" x14ac:dyDescent="0.25">
      <c r="A31" s="166" t="s">
        <v>35</v>
      </c>
      <c r="B31" s="164" t="s">
        <v>60</v>
      </c>
      <c r="C31" s="164" t="s">
        <v>71</v>
      </c>
      <c r="D31" s="164" t="s">
        <v>178</v>
      </c>
      <c r="E31" s="164" t="s">
        <v>227</v>
      </c>
      <c r="F31" s="164" t="s">
        <v>182</v>
      </c>
      <c r="G31" s="164" t="s">
        <v>228</v>
      </c>
      <c r="H31" s="164" t="s">
        <v>629</v>
      </c>
      <c r="I31" s="164" t="s">
        <v>285</v>
      </c>
      <c r="J31" s="164" t="s">
        <v>286</v>
      </c>
      <c r="K31" s="164" t="s">
        <v>618</v>
      </c>
      <c r="L31" s="164" t="s">
        <v>644</v>
      </c>
      <c r="M31" s="93" t="s">
        <v>645</v>
      </c>
    </row>
    <row r="32" spans="1:13" ht="213.75" customHeight="1" x14ac:dyDescent="0.25">
      <c r="A32" s="166" t="s">
        <v>35</v>
      </c>
      <c r="B32" s="164" t="s">
        <v>60</v>
      </c>
      <c r="C32" s="164" t="s">
        <v>71</v>
      </c>
      <c r="D32" s="164" t="s">
        <v>188</v>
      </c>
      <c r="E32" s="164" t="s">
        <v>229</v>
      </c>
      <c r="F32" s="164" t="s">
        <v>230</v>
      </c>
      <c r="G32" s="164" t="s">
        <v>231</v>
      </c>
      <c r="H32" s="164" t="s">
        <v>629</v>
      </c>
      <c r="I32" s="164" t="s">
        <v>287</v>
      </c>
      <c r="J32" s="164" t="s">
        <v>288</v>
      </c>
      <c r="K32" s="164" t="s">
        <v>289</v>
      </c>
      <c r="L32" s="164" t="s">
        <v>675</v>
      </c>
      <c r="M32" s="87" t="s">
        <v>157</v>
      </c>
    </row>
    <row r="33" spans="1:13" ht="213.75" customHeight="1" x14ac:dyDescent="0.25">
      <c r="A33" s="166" t="s">
        <v>35</v>
      </c>
      <c r="B33" s="164" t="s">
        <v>60</v>
      </c>
      <c r="C33" s="164" t="s">
        <v>71</v>
      </c>
      <c r="D33" s="164" t="s">
        <v>593</v>
      </c>
      <c r="E33" s="164"/>
      <c r="F33" s="164" t="s">
        <v>754</v>
      </c>
      <c r="G33" s="164" t="s">
        <v>755</v>
      </c>
      <c r="H33" s="164" t="s">
        <v>629</v>
      </c>
      <c r="I33" s="164"/>
      <c r="J33" s="164" t="s">
        <v>290</v>
      </c>
      <c r="K33" s="164"/>
      <c r="L33" s="164" t="s">
        <v>644</v>
      </c>
      <c r="M33" s="93" t="s">
        <v>645</v>
      </c>
    </row>
    <row r="34" spans="1:13" ht="167.25" customHeight="1" x14ac:dyDescent="0.25">
      <c r="A34" s="166" t="s">
        <v>35</v>
      </c>
      <c r="B34" s="164" t="s">
        <v>60</v>
      </c>
      <c r="C34" s="164" t="s">
        <v>71</v>
      </c>
      <c r="D34" s="164" t="s">
        <v>593</v>
      </c>
      <c r="E34" s="164"/>
      <c r="F34" s="164" t="s">
        <v>592</v>
      </c>
      <c r="G34" s="164" t="s">
        <v>592</v>
      </c>
      <c r="H34" s="164" t="s">
        <v>629</v>
      </c>
      <c r="I34" s="164"/>
      <c r="J34" s="164" t="s">
        <v>290</v>
      </c>
      <c r="K34" s="164"/>
      <c r="L34" s="164" t="s">
        <v>644</v>
      </c>
      <c r="M34" s="93" t="s">
        <v>645</v>
      </c>
    </row>
    <row r="35" spans="1:13" ht="138.75" customHeight="1" x14ac:dyDescent="0.25">
      <c r="A35" s="166" t="s">
        <v>35</v>
      </c>
      <c r="B35" s="164" t="s">
        <v>60</v>
      </c>
      <c r="C35" s="164" t="s">
        <v>71</v>
      </c>
      <c r="D35" s="164" t="s">
        <v>59</v>
      </c>
      <c r="E35" s="164"/>
      <c r="F35" s="164" t="s">
        <v>623</v>
      </c>
      <c r="G35" s="164" t="s">
        <v>623</v>
      </c>
      <c r="H35" s="164" t="s">
        <v>629</v>
      </c>
      <c r="I35" s="164" t="s">
        <v>768</v>
      </c>
      <c r="J35" s="164"/>
      <c r="K35" s="164" t="s">
        <v>627</v>
      </c>
      <c r="L35" s="164" t="s">
        <v>624</v>
      </c>
      <c r="M35" s="87"/>
    </row>
    <row r="36" spans="1:13" ht="90" customHeight="1" x14ac:dyDescent="0.25">
      <c r="A36" s="168" t="s">
        <v>189</v>
      </c>
      <c r="B36" s="164" t="s">
        <v>28</v>
      </c>
      <c r="C36" s="164" t="s">
        <v>62</v>
      </c>
      <c r="D36" s="164"/>
      <c r="E36" s="164" t="s">
        <v>232</v>
      </c>
      <c r="F36" s="164" t="s">
        <v>190</v>
      </c>
      <c r="G36" s="164" t="s">
        <v>190</v>
      </c>
      <c r="H36" s="164" t="s">
        <v>630</v>
      </c>
      <c r="I36" s="164" t="s">
        <v>291</v>
      </c>
      <c r="J36" s="164" t="s">
        <v>292</v>
      </c>
      <c r="K36" s="164"/>
      <c r="L36" s="164" t="s">
        <v>158</v>
      </c>
      <c r="M36" s="93" t="s">
        <v>159</v>
      </c>
    </row>
    <row r="37" spans="1:13" ht="72.75" customHeight="1" x14ac:dyDescent="0.25">
      <c r="A37" s="168" t="s">
        <v>189</v>
      </c>
      <c r="B37" s="164" t="s">
        <v>28</v>
      </c>
      <c r="C37" s="164" t="s">
        <v>62</v>
      </c>
      <c r="D37" s="164"/>
      <c r="E37" s="164" t="s">
        <v>233</v>
      </c>
      <c r="F37" s="164" t="s">
        <v>56</v>
      </c>
      <c r="G37" s="164" t="s">
        <v>234</v>
      </c>
      <c r="H37" s="164" t="s">
        <v>630</v>
      </c>
      <c r="I37" s="164" t="s">
        <v>293</v>
      </c>
      <c r="J37" s="164" t="s">
        <v>294</v>
      </c>
      <c r="K37" s="164"/>
      <c r="L37" s="164" t="s">
        <v>191</v>
      </c>
      <c r="M37" s="87" t="s">
        <v>192</v>
      </c>
    </row>
    <row r="38" spans="1:13" ht="153" customHeight="1" x14ac:dyDescent="0.25">
      <c r="A38" s="168" t="s">
        <v>189</v>
      </c>
      <c r="B38" s="164" t="s">
        <v>28</v>
      </c>
      <c r="C38" s="164" t="s">
        <v>193</v>
      </c>
      <c r="D38" s="164"/>
      <c r="E38" s="164"/>
      <c r="F38" s="169" t="s">
        <v>639</v>
      </c>
      <c r="G38" s="164" t="s">
        <v>622</v>
      </c>
      <c r="H38" s="164" t="s">
        <v>630</v>
      </c>
      <c r="I38" s="164" t="s">
        <v>643</v>
      </c>
      <c r="J38" s="164" t="s">
        <v>642</v>
      </c>
      <c r="K38" s="164"/>
      <c r="L38" s="164" t="s">
        <v>641</v>
      </c>
      <c r="M38" s="87" t="s">
        <v>640</v>
      </c>
    </row>
    <row r="39" spans="1:13" ht="110.25" customHeight="1" x14ac:dyDescent="0.25">
      <c r="A39" s="168" t="s">
        <v>189</v>
      </c>
      <c r="B39" s="164" t="s">
        <v>28</v>
      </c>
      <c r="C39" s="164" t="s">
        <v>193</v>
      </c>
      <c r="D39" s="164"/>
      <c r="E39" s="164" t="s">
        <v>235</v>
      </c>
      <c r="F39" s="164" t="s">
        <v>194</v>
      </c>
      <c r="G39" s="164" t="s">
        <v>236</v>
      </c>
      <c r="H39" s="164" t="s">
        <v>630</v>
      </c>
      <c r="I39" s="164" t="s">
        <v>295</v>
      </c>
      <c r="J39" s="164" t="s">
        <v>296</v>
      </c>
      <c r="K39" s="164" t="s">
        <v>297</v>
      </c>
      <c r="L39" s="164" t="s">
        <v>195</v>
      </c>
      <c r="M39" s="87" t="s">
        <v>196</v>
      </c>
    </row>
    <row r="40" spans="1:13" ht="113.25" customHeight="1" x14ac:dyDescent="0.25">
      <c r="A40" s="168" t="s">
        <v>189</v>
      </c>
      <c r="B40" s="164" t="s">
        <v>29</v>
      </c>
      <c r="C40" s="164" t="s">
        <v>33</v>
      </c>
      <c r="D40" s="164"/>
      <c r="E40" s="164" t="s">
        <v>237</v>
      </c>
      <c r="F40" s="164" t="s">
        <v>21</v>
      </c>
      <c r="G40" s="164" t="s">
        <v>197</v>
      </c>
      <c r="H40" s="164" t="s">
        <v>630</v>
      </c>
      <c r="I40" s="164" t="s">
        <v>298</v>
      </c>
      <c r="J40" s="164" t="s">
        <v>299</v>
      </c>
      <c r="K40" s="164"/>
      <c r="L40" s="164" t="s">
        <v>198</v>
      </c>
      <c r="M40" s="87" t="s">
        <v>199</v>
      </c>
    </row>
    <row r="41" spans="1:13" ht="106.5" customHeight="1" x14ac:dyDescent="0.25">
      <c r="A41" s="168" t="s">
        <v>189</v>
      </c>
      <c r="B41" s="164" t="s">
        <v>29</v>
      </c>
      <c r="C41" s="164" t="s">
        <v>33</v>
      </c>
      <c r="D41" s="164"/>
      <c r="E41" s="164" t="s">
        <v>238</v>
      </c>
      <c r="F41" s="164" t="s">
        <v>22</v>
      </c>
      <c r="G41" s="164" t="s">
        <v>200</v>
      </c>
      <c r="H41" s="164" t="s">
        <v>630</v>
      </c>
      <c r="I41" s="164" t="s">
        <v>300</v>
      </c>
      <c r="J41" s="164" t="s">
        <v>299</v>
      </c>
      <c r="K41" s="164"/>
      <c r="L41" s="164" t="s">
        <v>201</v>
      </c>
      <c r="M41" s="87" t="s">
        <v>202</v>
      </c>
    </row>
    <row r="42" spans="1:13" ht="113.25" customHeight="1" x14ac:dyDescent="0.25">
      <c r="A42" s="168" t="s">
        <v>189</v>
      </c>
      <c r="B42" s="164" t="s">
        <v>29</v>
      </c>
      <c r="C42" s="164" t="s">
        <v>33</v>
      </c>
      <c r="D42" s="164"/>
      <c r="E42" s="164" t="s">
        <v>239</v>
      </c>
      <c r="F42" s="164" t="s">
        <v>240</v>
      </c>
      <c r="G42" s="164" t="s">
        <v>203</v>
      </c>
      <c r="H42" s="164" t="s">
        <v>630</v>
      </c>
      <c r="I42" s="164" t="s">
        <v>301</v>
      </c>
      <c r="J42" s="164" t="s">
        <v>299</v>
      </c>
      <c r="K42" s="164"/>
      <c r="L42" s="164" t="s">
        <v>201</v>
      </c>
      <c r="M42" s="87" t="s">
        <v>204</v>
      </c>
    </row>
    <row r="43" spans="1:13" ht="94.5" customHeight="1" x14ac:dyDescent="0.25">
      <c r="A43" s="168" t="s">
        <v>189</v>
      </c>
      <c r="B43" s="164" t="s">
        <v>29</v>
      </c>
      <c r="C43" s="164" t="s">
        <v>33</v>
      </c>
      <c r="D43" s="164"/>
      <c r="E43" s="164" t="s">
        <v>241</v>
      </c>
      <c r="F43" s="164" t="s">
        <v>242</v>
      </c>
      <c r="G43" s="164" t="s">
        <v>205</v>
      </c>
      <c r="H43" s="164" t="s">
        <v>630</v>
      </c>
      <c r="I43" s="164" t="s">
        <v>302</v>
      </c>
      <c r="J43" s="164" t="s">
        <v>299</v>
      </c>
      <c r="K43" s="164" t="s">
        <v>206</v>
      </c>
      <c r="L43" s="164" t="s">
        <v>201</v>
      </c>
      <c r="M43" s="87" t="s">
        <v>206</v>
      </c>
    </row>
    <row r="44" spans="1:13" ht="126.75" customHeight="1" x14ac:dyDescent="0.25">
      <c r="A44" s="168" t="s">
        <v>189</v>
      </c>
      <c r="B44" s="164" t="s">
        <v>29</v>
      </c>
      <c r="C44" s="164" t="s">
        <v>34</v>
      </c>
      <c r="D44" s="164"/>
      <c r="E44" s="164" t="s">
        <v>243</v>
      </c>
      <c r="F44" s="164" t="s">
        <v>244</v>
      </c>
      <c r="G44" s="164" t="s">
        <v>41</v>
      </c>
      <c r="H44" s="164" t="s">
        <v>761</v>
      </c>
      <c r="I44" s="164" t="s">
        <v>303</v>
      </c>
      <c r="J44" s="164" t="s">
        <v>304</v>
      </c>
      <c r="K44" s="164" t="s">
        <v>305</v>
      </c>
      <c r="L44" s="164" t="s">
        <v>201</v>
      </c>
      <c r="M44" s="87" t="s">
        <v>760</v>
      </c>
    </row>
    <row r="45" spans="1:13" ht="170.25" customHeight="1" x14ac:dyDescent="0.25">
      <c r="A45" s="168" t="s">
        <v>189</v>
      </c>
      <c r="B45" s="164" t="s">
        <v>29</v>
      </c>
      <c r="C45" s="164" t="s">
        <v>34</v>
      </c>
      <c r="D45" s="164"/>
      <c r="E45" s="164" t="s">
        <v>245</v>
      </c>
      <c r="F45" s="164" t="s">
        <v>246</v>
      </c>
      <c r="G45" s="164" t="s">
        <v>40</v>
      </c>
      <c r="H45" s="164" t="s">
        <v>761</v>
      </c>
      <c r="I45" s="164" t="s">
        <v>306</v>
      </c>
      <c r="J45" s="164" t="s">
        <v>307</v>
      </c>
      <c r="K45" s="164" t="s">
        <v>308</v>
      </c>
      <c r="L45" s="164" t="s">
        <v>201</v>
      </c>
      <c r="M45" s="87" t="s">
        <v>759</v>
      </c>
    </row>
    <row r="46" spans="1:13" ht="60" customHeight="1" x14ac:dyDescent="0.25">
      <c r="A46" s="168" t="s">
        <v>189</v>
      </c>
      <c r="B46" s="164" t="s">
        <v>29</v>
      </c>
      <c r="C46" s="164" t="s">
        <v>64</v>
      </c>
      <c r="D46" s="164"/>
      <c r="E46" s="164" t="s">
        <v>247</v>
      </c>
      <c r="F46" s="164" t="s">
        <v>129</v>
      </c>
      <c r="G46" s="164" t="s">
        <v>248</v>
      </c>
      <c r="H46" s="164" t="s">
        <v>630</v>
      </c>
      <c r="I46" s="164" t="s">
        <v>310</v>
      </c>
      <c r="J46" s="164" t="s">
        <v>309</v>
      </c>
      <c r="K46" s="164"/>
      <c r="L46" s="164" t="s">
        <v>186</v>
      </c>
      <c r="M46" s="87" t="s">
        <v>187</v>
      </c>
    </row>
    <row r="47" spans="1:13" ht="64.5" customHeight="1" x14ac:dyDescent="0.25">
      <c r="A47" s="168" t="s">
        <v>189</v>
      </c>
      <c r="B47" s="164" t="s">
        <v>29</v>
      </c>
      <c r="C47" s="164" t="s">
        <v>64</v>
      </c>
      <c r="D47" s="164"/>
      <c r="E47" s="164"/>
      <c r="F47" s="167" t="s">
        <v>693</v>
      </c>
      <c r="G47" s="164" t="s">
        <v>693</v>
      </c>
      <c r="H47" s="164" t="s">
        <v>629</v>
      </c>
      <c r="I47" s="164" t="s">
        <v>694</v>
      </c>
      <c r="J47" s="164"/>
      <c r="K47" s="164"/>
      <c r="L47" s="164" t="s">
        <v>646</v>
      </c>
      <c r="M47" s="87"/>
    </row>
    <row r="48" spans="1:13" ht="91.5" customHeight="1" x14ac:dyDescent="0.25">
      <c r="A48" s="168" t="s">
        <v>189</v>
      </c>
      <c r="B48" s="164" t="s">
        <v>29</v>
      </c>
      <c r="C48" s="164" t="s">
        <v>64</v>
      </c>
      <c r="D48" s="164"/>
      <c r="E48" s="164" t="s">
        <v>249</v>
      </c>
      <c r="F48" s="164" t="s">
        <v>250</v>
      </c>
      <c r="G48" s="164" t="s">
        <v>251</v>
      </c>
      <c r="H48" s="164" t="s">
        <v>630</v>
      </c>
      <c r="I48" s="164" t="s">
        <v>311</v>
      </c>
      <c r="J48" s="164" t="s">
        <v>312</v>
      </c>
      <c r="K48" s="164"/>
      <c r="L48" s="164" t="s">
        <v>186</v>
      </c>
      <c r="M48" s="87" t="s">
        <v>187</v>
      </c>
    </row>
    <row r="49" spans="1:13" ht="100.5" customHeight="1" x14ac:dyDescent="0.25">
      <c r="A49" s="168" t="s">
        <v>189</v>
      </c>
      <c r="B49" s="164" t="s">
        <v>29</v>
      </c>
      <c r="C49" s="164" t="s">
        <v>64</v>
      </c>
      <c r="D49" s="164"/>
      <c r="E49" s="164" t="s">
        <v>252</v>
      </c>
      <c r="F49" s="164" t="s">
        <v>207</v>
      </c>
      <c r="G49" s="164" t="s">
        <v>253</v>
      </c>
      <c r="H49" s="164" t="s">
        <v>630</v>
      </c>
      <c r="I49" s="164" t="s">
        <v>313</v>
      </c>
      <c r="J49" s="164" t="s">
        <v>314</v>
      </c>
      <c r="K49" s="164"/>
      <c r="L49" s="164" t="s">
        <v>186</v>
      </c>
      <c r="M49" s="87" t="s">
        <v>187</v>
      </c>
    </row>
    <row r="50" spans="1:13" ht="30" hidden="1" x14ac:dyDescent="0.25">
      <c r="A50" s="89" t="s">
        <v>208</v>
      </c>
      <c r="B50" s="87"/>
      <c r="C50" s="87"/>
      <c r="D50" s="87"/>
      <c r="E50" s="87"/>
      <c r="F50" s="87" t="s">
        <v>209</v>
      </c>
      <c r="G50" s="87"/>
      <c r="H50" s="87"/>
      <c r="I50" s="87"/>
      <c r="J50" s="87"/>
      <c r="K50" s="87"/>
      <c r="L50" s="87" t="s">
        <v>210</v>
      </c>
      <c r="M50" s="87" t="s">
        <v>211</v>
      </c>
    </row>
    <row r="51" spans="1:13" hidden="1" x14ac:dyDescent="0.25">
      <c r="A51" s="90" t="s">
        <v>208</v>
      </c>
      <c r="B51" s="87"/>
      <c r="C51" s="87"/>
      <c r="D51" s="87"/>
      <c r="E51" s="87"/>
      <c r="F51" s="87" t="s">
        <v>212</v>
      </c>
      <c r="G51" s="87"/>
      <c r="H51" s="87"/>
      <c r="I51" s="87"/>
      <c r="J51" s="87"/>
      <c r="K51" s="87"/>
      <c r="L51" s="87" t="s">
        <v>201</v>
      </c>
      <c r="M51" s="93" t="s">
        <v>322</v>
      </c>
    </row>
    <row r="115" spans="32:32" x14ac:dyDescent="0.25">
      <c r="AF115" s="202" t="s">
        <v>424</v>
      </c>
    </row>
  </sheetData>
  <mergeCells count="1">
    <mergeCell ref="A1:M1"/>
  </mergeCells>
  <hyperlinks>
    <hyperlink ref="M15" r:id="rId1"/>
    <hyperlink ref="M16" r:id="rId2"/>
    <hyperlink ref="M36" r:id="rId3"/>
    <hyperlink ref="M40" r:id="rId4"/>
    <hyperlink ref="M27" r:id="rId5" display="http://apps.who.int/ghodata "/>
    <hyperlink ref="M48" r:id="rId6"/>
    <hyperlink ref="M49" r:id="rId7"/>
    <hyperlink ref="M5" r:id="rId8" display="http://preview.grid.unep.ch/"/>
    <hyperlink ref="M20" r:id="rId9" display="http://data.worldbank.org/indicator/DT.ODA.ODAT.GN.ZS"/>
    <hyperlink ref="M37" r:id="rId10"/>
    <hyperlink ref="M13" r:id="rId11"/>
    <hyperlink ref="M39" r:id="rId12"/>
    <hyperlink ref="M32" r:id="rId13"/>
    <hyperlink ref="M45" r:id="rId14" display="http://data.worldbank.org/indicator/SH.H2O.SAFE.ZS"/>
    <hyperlink ref="M44" r:id="rId15" display="http://data.worldbank.org/indicator/SH.STA.ACSN"/>
    <hyperlink ref="M42" r:id="rId16"/>
    <hyperlink ref="M43" r:id="rId17"/>
    <hyperlink ref="M41" r:id="rId18"/>
    <hyperlink ref="M6" r:id="rId19" display="http://preview.grid.unep.ch/"/>
    <hyperlink ref="M46" r:id="rId20"/>
    <hyperlink ref="M50" r:id="rId21"/>
    <hyperlink ref="M22" r:id="rId22" display="http://data.unhcr.org/SahelSituation/region.php"/>
    <hyperlink ref="M25" r:id="rId23" display="http://apps.who.int/ghodata"/>
    <hyperlink ref="M30" r:id="rId24"/>
    <hyperlink ref="M18" r:id="rId25"/>
    <hyperlink ref="M51" r:id="rId26"/>
    <hyperlink ref="M14" r:id="rId27"/>
    <hyperlink ref="M7" r:id="rId28"/>
    <hyperlink ref="M9" r:id="rId29"/>
    <hyperlink ref="M8" r:id="rId30"/>
    <hyperlink ref="M10" r:id="rId31"/>
    <hyperlink ref="M21" r:id="rId32"/>
    <hyperlink ref="M31" r:id="rId33"/>
    <hyperlink ref="M17" r:id="rId34"/>
    <hyperlink ref="M19" r:id="rId35" display="http://fts.unocha.org/pageloader.aspx; "/>
    <hyperlink ref="M11" r:id="rId36"/>
    <hyperlink ref="M33" r:id="rId37"/>
    <hyperlink ref="M34" r:id="rId38"/>
    <hyperlink ref="M26" r:id="rId39" display="http://preview.grid.unep.ch/"/>
  </hyperlinks>
  <pageMargins left="0.24" right="0.27559055118110237" top="0.39370078740157483" bottom="0.35433070866141736" header="0.35433070866141736" footer="0.15748031496062992"/>
  <pageSetup paperSize="9" scale="36" fitToHeight="0" orientation="landscape" r:id="rId40"/>
  <rowBreaks count="2" manualBreakCount="2">
    <brk id="14" max="16383" man="1"/>
    <brk id="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Home</vt:lpstr>
      <vt:lpstr>Table of Contents</vt:lpstr>
      <vt:lpstr>INFORM SAHEL June 2017 (a-z)</vt:lpstr>
      <vt:lpstr>Hazard &amp; Exposure</vt:lpstr>
      <vt:lpstr>Vulnerability</vt:lpstr>
      <vt:lpstr>Lack of Coping Capacity</vt:lpstr>
      <vt:lpstr>Indicator Data</vt:lpstr>
      <vt:lpstr>Indicator Data (national)</vt:lpstr>
      <vt:lpstr>Indicator Metadata</vt:lpstr>
      <vt:lpstr>'Indicator Metadata'!_2012.06.11___GFM_Indicator_List</vt:lpstr>
      <vt:lpstr>'INFORM SAHEL June 2017 (a-z)'!Print_Area</vt:lpstr>
      <vt:lpstr>'Indicator Metadata'!Print_Titles</vt:lpstr>
      <vt:lpstr>'INFORM SAHEL June 2017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Luca Vernaccini</cp:lastModifiedBy>
  <cp:lastPrinted>2016-07-07T10:07:45Z</cp:lastPrinted>
  <dcterms:created xsi:type="dcterms:W3CDTF">2013-01-24T09:37:59Z</dcterms:created>
  <dcterms:modified xsi:type="dcterms:W3CDTF">2017-07-04T14:54:02Z</dcterms:modified>
</cp:coreProperties>
</file>