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Usuarios\Mercadeo\Desktop\"/>
    </mc:Choice>
  </mc:AlternateContent>
  <bookViews>
    <workbookView xWindow="0" yWindow="0" windowWidth="24000" windowHeight="9735" activeTab="3"/>
  </bookViews>
  <sheets>
    <sheet name="INV TOTAL" sheetId="3" r:id="rId1"/>
    <sheet name="ORBE" sheetId="15" r:id="rId2"/>
    <sheet name="NS DE CUENTA" sheetId="8" r:id="rId3"/>
    <sheet name="COTIZACIONES" sheetId="9" r:id="rId4"/>
    <sheet name="PROYECTOS" sheetId="11" r:id="rId5"/>
    <sheet name="PROMESAS" sheetId="10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8" i="9" l="1"/>
  <c r="T27" i="9"/>
  <c r="T29" i="9"/>
  <c r="T26" i="9"/>
  <c r="O28" i="9"/>
  <c r="O27" i="9"/>
  <c r="O26" i="9"/>
  <c r="T9" i="9"/>
  <c r="T11" i="9" s="1"/>
  <c r="O12" i="9"/>
  <c r="O9" i="9"/>
  <c r="O29" i="9" l="1"/>
  <c r="O11" i="9" l="1"/>
  <c r="G85" i="15"/>
  <c r="G84" i="15"/>
  <c r="G83" i="15"/>
  <c r="G82" i="15"/>
  <c r="G81" i="15"/>
  <c r="G80" i="15"/>
  <c r="G79" i="15"/>
  <c r="G78" i="15"/>
  <c r="G77" i="15"/>
  <c r="G76" i="15"/>
  <c r="G75" i="15"/>
  <c r="G74" i="15"/>
  <c r="G73" i="15"/>
  <c r="G72" i="15"/>
  <c r="G71" i="15"/>
  <c r="F93" i="3"/>
  <c r="L93" i="3" s="1"/>
  <c r="G93" i="3"/>
  <c r="J93" i="3" s="1"/>
  <c r="K93" i="3" s="1"/>
  <c r="F92" i="3"/>
  <c r="L92" i="3" s="1"/>
  <c r="G92" i="3"/>
  <c r="J92" i="3" s="1"/>
  <c r="K92" i="3" s="1"/>
  <c r="F95" i="3"/>
  <c r="G95" i="3" s="1"/>
  <c r="J95" i="3" s="1"/>
  <c r="K95" i="3" s="1"/>
  <c r="L95" i="3"/>
  <c r="F96" i="3"/>
  <c r="L96" i="3" s="1"/>
  <c r="F102" i="3"/>
  <c r="G102" i="3" s="1"/>
  <c r="J102" i="3" s="1"/>
  <c r="K102" i="3" s="1"/>
  <c r="L102" i="3" l="1"/>
  <c r="G96" i="3"/>
  <c r="J96" i="3" s="1"/>
  <c r="K96" i="3" s="1"/>
  <c r="F98" i="3" l="1"/>
  <c r="G98" i="3" s="1"/>
  <c r="J98" i="3" s="1"/>
  <c r="K98" i="3" s="1"/>
  <c r="F97" i="3"/>
  <c r="L97" i="3" s="1"/>
  <c r="G97" i="3" l="1"/>
  <c r="J97" i="3" s="1"/>
  <c r="K97" i="3" s="1"/>
  <c r="L98" i="3"/>
  <c r="J68" i="9" l="1"/>
  <c r="E67" i="9"/>
  <c r="J63" i="9"/>
  <c r="J66" i="9" s="1"/>
  <c r="J67" i="9" s="1"/>
  <c r="E63" i="9"/>
  <c r="E65" i="9" s="1"/>
  <c r="E66" i="9" s="1"/>
  <c r="J50" i="9"/>
  <c r="E50" i="9"/>
  <c r="J45" i="9"/>
  <c r="J48" i="9" s="1"/>
  <c r="J49" i="9" s="1"/>
  <c r="E45" i="9"/>
  <c r="E48" i="9" s="1"/>
  <c r="E49" i="9" s="1"/>
  <c r="J32" i="9"/>
  <c r="E32" i="9"/>
  <c r="J29" i="9"/>
  <c r="E29" i="9"/>
  <c r="J28" i="9"/>
  <c r="J30" i="9" s="1"/>
  <c r="J31" i="9" s="1"/>
  <c r="E28" i="9"/>
  <c r="J15" i="9"/>
  <c r="E15" i="9"/>
  <c r="J12" i="9"/>
  <c r="E12" i="9"/>
  <c r="J11" i="9"/>
  <c r="E11" i="9"/>
  <c r="E30" i="9" l="1"/>
  <c r="E31" i="9" s="1"/>
  <c r="E13" i="9"/>
  <c r="E14" i="9" s="1"/>
  <c r="J13" i="9"/>
  <c r="J14" i="9" s="1"/>
  <c r="F107" i="3"/>
  <c r="L107" i="3" s="1"/>
  <c r="F106" i="3"/>
  <c r="G106" i="3" s="1"/>
  <c r="J106" i="3" s="1"/>
  <c r="K106" i="3" s="1"/>
  <c r="F105" i="3"/>
  <c r="L105" i="3" s="1"/>
  <c r="F104" i="3"/>
  <c r="G104" i="3" s="1"/>
  <c r="J104" i="3" s="1"/>
  <c r="K104" i="3" s="1"/>
  <c r="F103" i="3"/>
  <c r="G103" i="3" s="1"/>
  <c r="J103" i="3" s="1"/>
  <c r="K103" i="3" s="1"/>
  <c r="F101" i="3"/>
  <c r="L101" i="3" s="1"/>
  <c r="F100" i="3"/>
  <c r="L100" i="3" s="1"/>
  <c r="F99" i="3"/>
  <c r="L99" i="3" s="1"/>
  <c r="F94" i="3"/>
  <c r="L94" i="3" s="1"/>
  <c r="D32" i="3"/>
  <c r="L104" i="3" l="1"/>
  <c r="L103" i="3"/>
  <c r="G107" i="3"/>
  <c r="J107" i="3" s="1"/>
  <c r="K107" i="3" s="1"/>
  <c r="L32" i="3"/>
  <c r="I32" i="3"/>
  <c r="H32" i="3"/>
  <c r="G94" i="3"/>
  <c r="J94" i="3" s="1"/>
  <c r="K94" i="3" s="1"/>
  <c r="G101" i="3"/>
  <c r="J101" i="3" s="1"/>
  <c r="K101" i="3" s="1"/>
  <c r="G100" i="3"/>
  <c r="J100" i="3" s="1"/>
  <c r="K100" i="3" s="1"/>
  <c r="G105" i="3"/>
  <c r="J105" i="3" s="1"/>
  <c r="K105" i="3" s="1"/>
  <c r="L106" i="3"/>
  <c r="G99" i="3"/>
  <c r="J99" i="3" s="1"/>
  <c r="K99" i="3" s="1"/>
  <c r="J32" i="3" l="1"/>
  <c r="K32" i="3" s="1"/>
  <c r="H18" i="3"/>
  <c r="H58" i="3" l="1"/>
  <c r="J58" i="3" s="1"/>
  <c r="K58" i="3" s="1"/>
  <c r="L58" i="3"/>
  <c r="L69" i="3" l="1"/>
  <c r="I69" i="3"/>
  <c r="H69" i="3"/>
  <c r="L31" i="3"/>
  <c r="I31" i="3"/>
  <c r="H31" i="3"/>
  <c r="J69" i="3" l="1"/>
  <c r="K69" i="3" s="1"/>
  <c r="J31" i="3"/>
  <c r="K31" i="3" s="1"/>
  <c r="L49" i="3" l="1"/>
  <c r="L50" i="3"/>
  <c r="L51" i="3"/>
  <c r="L52" i="3"/>
  <c r="L53" i="3"/>
  <c r="L54" i="3"/>
  <c r="L55" i="3"/>
  <c r="L56" i="3"/>
  <c r="L57" i="3"/>
  <c r="L48" i="3"/>
  <c r="H49" i="3"/>
  <c r="J49" i="3" s="1"/>
  <c r="K49" i="3" s="1"/>
  <c r="H50" i="3"/>
  <c r="J50" i="3" s="1"/>
  <c r="K50" i="3" s="1"/>
  <c r="H51" i="3"/>
  <c r="J51" i="3" s="1"/>
  <c r="K51" i="3" s="1"/>
  <c r="H52" i="3"/>
  <c r="J52" i="3" s="1"/>
  <c r="K52" i="3" s="1"/>
  <c r="H53" i="3"/>
  <c r="J53" i="3" s="1"/>
  <c r="K53" i="3" s="1"/>
  <c r="H54" i="3"/>
  <c r="J54" i="3" s="1"/>
  <c r="K54" i="3" s="1"/>
  <c r="H55" i="3"/>
  <c r="J55" i="3" s="1"/>
  <c r="K55" i="3" s="1"/>
  <c r="H56" i="3"/>
  <c r="J56" i="3" s="1"/>
  <c r="K56" i="3" s="1"/>
  <c r="H57" i="3"/>
  <c r="J57" i="3" s="1"/>
  <c r="K57" i="3" s="1"/>
  <c r="H48" i="3"/>
  <c r="J48" i="3" s="1"/>
  <c r="K48" i="3" s="1"/>
  <c r="L6" i="3"/>
  <c r="L7" i="3"/>
  <c r="L8" i="3"/>
  <c r="L5" i="3"/>
  <c r="I6" i="3"/>
  <c r="I7" i="3"/>
  <c r="I8" i="3"/>
  <c r="I5" i="3"/>
  <c r="H6" i="3"/>
  <c r="H7" i="3"/>
  <c r="H8" i="3"/>
  <c r="H5" i="3"/>
  <c r="L30" i="3"/>
  <c r="L33" i="3"/>
  <c r="L34" i="3"/>
  <c r="L35" i="3"/>
  <c r="L36" i="3"/>
  <c r="L29" i="3"/>
  <c r="I30" i="3"/>
  <c r="I33" i="3"/>
  <c r="I34" i="3"/>
  <c r="I35" i="3"/>
  <c r="I36" i="3"/>
  <c r="I29" i="3"/>
  <c r="H30" i="3"/>
  <c r="H33" i="3"/>
  <c r="H34" i="3"/>
  <c r="H35" i="3"/>
  <c r="H36" i="3"/>
  <c r="H29" i="3"/>
  <c r="L14" i="3"/>
  <c r="L15" i="3"/>
  <c r="L16" i="3"/>
  <c r="L17" i="3"/>
  <c r="L18" i="3"/>
  <c r="L19" i="3"/>
  <c r="L20" i="3"/>
  <c r="L21" i="3"/>
  <c r="L22" i="3"/>
  <c r="L23" i="3"/>
  <c r="L24" i="3"/>
  <c r="L13" i="3"/>
  <c r="I14" i="3"/>
  <c r="I15" i="3"/>
  <c r="I16" i="3"/>
  <c r="I17" i="3"/>
  <c r="I18" i="3"/>
  <c r="I19" i="3"/>
  <c r="I20" i="3"/>
  <c r="I21" i="3"/>
  <c r="I22" i="3"/>
  <c r="I23" i="3"/>
  <c r="I24" i="3"/>
  <c r="I13" i="3"/>
  <c r="H14" i="3"/>
  <c r="H15" i="3"/>
  <c r="H16" i="3"/>
  <c r="H17" i="3"/>
  <c r="H19" i="3"/>
  <c r="H20" i="3"/>
  <c r="H21" i="3"/>
  <c r="H22" i="3"/>
  <c r="H23" i="3"/>
  <c r="H24" i="3"/>
  <c r="H13" i="3"/>
  <c r="L68" i="3"/>
  <c r="L70" i="3"/>
  <c r="L71" i="3"/>
  <c r="L72" i="3"/>
  <c r="I68" i="3"/>
  <c r="I70" i="3"/>
  <c r="I71" i="3"/>
  <c r="I72" i="3"/>
  <c r="H68" i="3"/>
  <c r="H70" i="3"/>
  <c r="H71" i="3"/>
  <c r="H72" i="3"/>
  <c r="J18" i="3" l="1"/>
  <c r="K18" i="3" s="1"/>
  <c r="J16" i="3"/>
  <c r="K16" i="3" s="1"/>
  <c r="J68" i="3"/>
  <c r="K68" i="3" s="1"/>
  <c r="J15" i="3"/>
  <c r="K15" i="3" s="1"/>
  <c r="J29" i="3"/>
  <c r="K29" i="3" s="1"/>
  <c r="J7" i="3"/>
  <c r="K7" i="3" s="1"/>
  <c r="J23" i="3"/>
  <c r="K23" i="3" s="1"/>
  <c r="J19" i="3"/>
  <c r="K19" i="3" s="1"/>
  <c r="J34" i="3"/>
  <c r="K34" i="3" s="1"/>
  <c r="J13" i="3"/>
  <c r="K13" i="3" s="1"/>
  <c r="J17" i="3"/>
  <c r="K17" i="3" s="1"/>
  <c r="J33" i="3"/>
  <c r="K33" i="3" s="1"/>
  <c r="J6" i="3"/>
  <c r="K6" i="3" s="1"/>
  <c r="J5" i="3"/>
  <c r="K5" i="3" s="1"/>
  <c r="J22" i="3"/>
  <c r="K22" i="3" s="1"/>
  <c r="J14" i="3"/>
  <c r="K14" i="3" s="1"/>
  <c r="J8" i="3"/>
  <c r="K8" i="3" s="1"/>
  <c r="J36" i="3"/>
  <c r="K36" i="3" s="1"/>
  <c r="J35" i="3"/>
  <c r="K35" i="3" s="1"/>
  <c r="J24" i="3"/>
  <c r="K24" i="3" s="1"/>
  <c r="J30" i="3"/>
  <c r="K30" i="3" s="1"/>
  <c r="J72" i="3"/>
  <c r="K72" i="3" s="1"/>
  <c r="J21" i="3"/>
  <c r="K21" i="3" s="1"/>
  <c r="J20" i="3"/>
  <c r="K20" i="3" s="1"/>
  <c r="J70" i="3"/>
  <c r="K70" i="3" s="1"/>
  <c r="J71" i="3"/>
  <c r="K71" i="3" s="1"/>
  <c r="F115" i="3" l="1"/>
  <c r="L115" i="3" s="1"/>
  <c r="F114" i="3"/>
  <c r="L114" i="3" s="1"/>
  <c r="F113" i="3"/>
  <c r="G113" i="3" s="1"/>
  <c r="F112" i="3"/>
  <c r="L112" i="3" s="1"/>
  <c r="F111" i="3"/>
  <c r="F110" i="3"/>
  <c r="L110" i="3" s="1"/>
  <c r="F109" i="3"/>
  <c r="L109" i="3" s="1"/>
  <c r="F108" i="3"/>
  <c r="L108" i="3" s="1"/>
  <c r="K88" i="3"/>
  <c r="F88" i="3"/>
  <c r="I88" i="3" s="1"/>
  <c r="J88" i="3" s="1"/>
  <c r="K87" i="3"/>
  <c r="F87" i="3"/>
  <c r="I87" i="3" s="1"/>
  <c r="J87" i="3" s="1"/>
  <c r="K86" i="3"/>
  <c r="F86" i="3"/>
  <c r="I86" i="3" s="1"/>
  <c r="J86" i="3" s="1"/>
  <c r="K85" i="3"/>
  <c r="F85" i="3"/>
  <c r="I85" i="3" s="1"/>
  <c r="J85" i="3" s="1"/>
  <c r="K84" i="3"/>
  <c r="F84" i="3"/>
  <c r="I84" i="3" s="1"/>
  <c r="J84" i="3" s="1"/>
  <c r="K83" i="3"/>
  <c r="F83" i="3"/>
  <c r="I83" i="3" s="1"/>
  <c r="J83" i="3" s="1"/>
  <c r="K82" i="3"/>
  <c r="F82" i="3"/>
  <c r="I82" i="3" s="1"/>
  <c r="J82" i="3" s="1"/>
  <c r="K81" i="3"/>
  <c r="F81" i="3"/>
  <c r="I81" i="3" s="1"/>
  <c r="J81" i="3" s="1"/>
  <c r="K80" i="3"/>
  <c r="F80" i="3"/>
  <c r="I80" i="3" s="1"/>
  <c r="J80" i="3" s="1"/>
  <c r="K79" i="3"/>
  <c r="F79" i="3"/>
  <c r="I79" i="3" s="1"/>
  <c r="J79" i="3" s="1"/>
  <c r="K78" i="3"/>
  <c r="F78" i="3"/>
  <c r="I78" i="3" s="1"/>
  <c r="J78" i="3" s="1"/>
  <c r="K77" i="3"/>
  <c r="F77" i="3"/>
  <c r="I77" i="3" s="1"/>
  <c r="J77" i="3" s="1"/>
  <c r="L111" i="3" l="1"/>
  <c r="J113" i="3"/>
  <c r="K113" i="3" s="1"/>
  <c r="G108" i="3"/>
  <c r="G115" i="3"/>
  <c r="G109" i="3"/>
  <c r="L113" i="3"/>
  <c r="G112" i="3"/>
  <c r="G110" i="3"/>
  <c r="G111" i="3"/>
  <c r="G114" i="3"/>
  <c r="J115" i="3" l="1"/>
  <c r="K115" i="3" s="1"/>
  <c r="J110" i="3"/>
  <c r="K110" i="3" s="1"/>
  <c r="J114" i="3"/>
  <c r="K114" i="3" s="1"/>
  <c r="J111" i="3"/>
  <c r="K111" i="3" s="1"/>
  <c r="J109" i="3"/>
  <c r="K109" i="3" s="1"/>
  <c r="J108" i="3"/>
  <c r="K108" i="3" s="1"/>
  <c r="J112" i="3"/>
  <c r="K112" i="3" s="1"/>
</calcChain>
</file>

<file path=xl/comments1.xml><?xml version="1.0" encoding="utf-8"?>
<comments xmlns="http://schemas.openxmlformats.org/spreadsheetml/2006/main">
  <authors>
    <author>Sala Venta1</author>
  </authors>
  <commentList>
    <comment ref="C8" authorId="0" shapeId="0">
      <text>
        <r>
          <rPr>
            <b/>
            <sz val="9"/>
            <color indexed="81"/>
            <rFont val="Tahoma"/>
            <family val="2"/>
          </rPr>
          <t>Sala Venta1:</t>
        </r>
        <r>
          <rPr>
            <sz val="9"/>
            <color indexed="81"/>
            <rFont val="Tahoma"/>
            <family val="2"/>
          </rPr>
          <t xml:space="preserve">
PENDIENTE POR ACORDAR FORMA DE PAGO
</t>
        </r>
      </text>
    </comment>
  </commentList>
</comments>
</file>

<file path=xl/comments2.xml><?xml version="1.0" encoding="utf-8"?>
<comments xmlns="http://schemas.openxmlformats.org/spreadsheetml/2006/main">
  <authors>
    <author>Sala Venta1</author>
  </authors>
  <commentList>
    <comment ref="C7" authorId="0" shapeId="0">
      <text>
        <r>
          <rPr>
            <b/>
            <sz val="9"/>
            <color indexed="81"/>
            <rFont val="Tahoma"/>
            <family val="2"/>
          </rPr>
          <t>Sala Venta1:</t>
        </r>
        <r>
          <rPr>
            <sz val="9"/>
            <color indexed="81"/>
            <rFont val="Tahoma"/>
            <family val="2"/>
          </rPr>
          <t xml:space="preserve">
PENDIENTE POR ACORDAR FORMA DE PAGO
</t>
        </r>
      </text>
    </comment>
  </commentList>
</comments>
</file>

<file path=xl/sharedStrings.xml><?xml version="1.0" encoding="utf-8"?>
<sst xmlns="http://schemas.openxmlformats.org/spreadsheetml/2006/main" count="706" uniqueCount="288">
  <si>
    <t>Precio de Venta</t>
  </si>
  <si>
    <t>Código</t>
  </si>
  <si>
    <t>Estado</t>
  </si>
  <si>
    <t>Á. Construida</t>
  </si>
  <si>
    <t>VENDE - ASESORA</t>
  </si>
  <si>
    <t>Fecha de entrega</t>
  </si>
  <si>
    <t>T1-303</t>
  </si>
  <si>
    <t>SEPTIEMBRE. 2016</t>
  </si>
  <si>
    <t>T2-202</t>
  </si>
  <si>
    <t>T3-303</t>
  </si>
  <si>
    <t>M2 $2,305.475</t>
  </si>
  <si>
    <t>ASESORA</t>
  </si>
  <si>
    <t>A1--01</t>
  </si>
  <si>
    <t>NO VENDER</t>
  </si>
  <si>
    <t>Proyectada para Mayo del 2017.</t>
  </si>
  <si>
    <t>A1--02</t>
  </si>
  <si>
    <t>A1--03</t>
  </si>
  <si>
    <t>A1--04</t>
  </si>
  <si>
    <t>A1--05</t>
  </si>
  <si>
    <t>A1--07</t>
  </si>
  <si>
    <t>A1--08</t>
  </si>
  <si>
    <t>A1--09</t>
  </si>
  <si>
    <t>A1--11</t>
  </si>
  <si>
    <t>A1--13</t>
  </si>
  <si>
    <t>A1--14</t>
  </si>
  <si>
    <t>MIRIAM</t>
  </si>
  <si>
    <t>A1--20</t>
  </si>
  <si>
    <t>A-102F</t>
  </si>
  <si>
    <t>A-405F</t>
  </si>
  <si>
    <t>A-501F</t>
  </si>
  <si>
    <t>A-503F</t>
  </si>
  <si>
    <t>A-106F</t>
  </si>
  <si>
    <t>A-306F</t>
  </si>
  <si>
    <t>PRECIO M2 $2,400,000</t>
  </si>
  <si>
    <t>MC-01B</t>
  </si>
  <si>
    <t>MC-02A</t>
  </si>
  <si>
    <t>MC-02B</t>
  </si>
  <si>
    <t>MC-03A</t>
  </si>
  <si>
    <t>MC-03B</t>
  </si>
  <si>
    <t>MC-04A</t>
  </si>
  <si>
    <t>MC-04B</t>
  </si>
  <si>
    <t>MC-06A</t>
  </si>
  <si>
    <t>MC-07A</t>
  </si>
  <si>
    <t>MC-08A</t>
  </si>
  <si>
    <t>MC-10B</t>
  </si>
  <si>
    <t>MC-11B</t>
  </si>
  <si>
    <t>CA-02E</t>
  </si>
  <si>
    <t>CA-11E</t>
  </si>
  <si>
    <t>CA-23E</t>
  </si>
  <si>
    <t>CRÉDITO CONSTRUCTOR: BANCOLOMBIA</t>
  </si>
  <si>
    <t>PISO</t>
  </si>
  <si>
    <t>TIPO</t>
  </si>
  <si>
    <t>APTO</t>
  </si>
  <si>
    <t>M2</t>
  </si>
  <si>
    <t>ÁREA</t>
  </si>
  <si>
    <t>PRECIO DE VENTA</t>
  </si>
  <si>
    <t>CUOTA INICIAL (30%)</t>
  </si>
  <si>
    <t>SEPARACIÓN</t>
  </si>
  <si>
    <t>SALDO INICIAL</t>
  </si>
  <si>
    <t>CRÉDITO (70%)</t>
  </si>
  <si>
    <t>FECHA DE ENTREGA</t>
  </si>
  <si>
    <t>ESTADO</t>
  </si>
  <si>
    <t xml:space="preserve"> CUOTA INICIAL  (30%)</t>
  </si>
  <si>
    <t xml:space="preserve"> SEPARACIÓN </t>
  </si>
  <si>
    <t>SEPARACIÓN EL SALDO 30 DÍAS DESPUÉS</t>
  </si>
  <si>
    <t xml:space="preserve"> SALDO INICIAL </t>
  </si>
  <si>
    <t xml:space="preserve"> CRÉDTIO (70%)</t>
  </si>
  <si>
    <t>49.45</t>
  </si>
  <si>
    <t>CRÉDITO CONSTRUCTOR: DAVIVIENDA</t>
  </si>
  <si>
    <t xml:space="preserve"> CUOTA INICIAL (30%)</t>
  </si>
  <si>
    <t>MC-12A</t>
  </si>
  <si>
    <t>MC-12B</t>
  </si>
  <si>
    <t>MC-13A</t>
  </si>
  <si>
    <t>MC-13B</t>
  </si>
  <si>
    <t>CA-13E</t>
  </si>
  <si>
    <t>RESERVADO KEVIN GRIN</t>
  </si>
  <si>
    <t>RESERVADO 28 A RN2</t>
  </si>
  <si>
    <t>T3-104</t>
  </si>
  <si>
    <t>50.80</t>
  </si>
  <si>
    <t>MA-04A</t>
  </si>
  <si>
    <t>MB-22B</t>
  </si>
  <si>
    <t xml:space="preserve">POR CREAR </t>
  </si>
  <si>
    <t>RESERVADA - KATERINE CLIENTE DEL CERRITO</t>
  </si>
  <si>
    <t>Finales 2016</t>
  </si>
  <si>
    <t>En Multifox</t>
  </si>
  <si>
    <t>EN CUOTAS (7)</t>
  </si>
  <si>
    <t>EN CUOTAS (12)</t>
  </si>
  <si>
    <t>EN CUOTAS (3)</t>
  </si>
  <si>
    <t>M2 $2.289.400</t>
  </si>
  <si>
    <t>M2 $2.462.200</t>
  </si>
  <si>
    <t>DAYANA</t>
  </si>
  <si>
    <t>RESERVADO / GUILLERMO CASTRO - DAVIVIENDA</t>
  </si>
  <si>
    <t>KATERINE $10.000.000</t>
  </si>
  <si>
    <t>KATERINE $14.000.000</t>
  </si>
  <si>
    <t>VENDIDA MAYO</t>
  </si>
  <si>
    <t>TRASLADO P</t>
  </si>
  <si>
    <t>MIRADOR DE LA SIERRA II BL F - 134001</t>
  </si>
  <si>
    <t>A-201F</t>
  </si>
  <si>
    <t>ACUARELA - 128002</t>
  </si>
  <si>
    <t>BOULEVARD DE LA SIERRA - 133001</t>
  </si>
  <si>
    <t>EN CUOTAS (14)</t>
  </si>
  <si>
    <t>FLORES DE MARIA CASAS - 136001</t>
  </si>
  <si>
    <t>MB-04A</t>
  </si>
  <si>
    <t>MB-14A</t>
  </si>
  <si>
    <t>MB-20A</t>
  </si>
  <si>
    <t xml:space="preserve">EN CUOTAS </t>
  </si>
  <si>
    <t>CA-09E</t>
  </si>
  <si>
    <t xml:space="preserve">17 CUOTAS DE </t>
  </si>
  <si>
    <t>DATOS PARA CONSIGNAR POR PROYECTO</t>
  </si>
  <si>
    <t>CUENTA PROMOTORA MIRADOR DE LA SIERRA</t>
  </si>
  <si>
    <t>CUENTAS DE  ORBE S.A.CONSTRUCCIONES</t>
  </si>
  <si>
    <t xml:space="preserve">CUENTA CONSTRUCTORA FLORES DE MARÍA </t>
  </si>
  <si>
    <t>Nit 900633994</t>
  </si>
  <si>
    <t>NIT: 800,182,895-7</t>
  </si>
  <si>
    <t>Nit 900824878</t>
  </si>
  <si>
    <t xml:space="preserve">BANCO </t>
  </si>
  <si>
    <t>TIPO DE CUENTA</t>
  </si>
  <si>
    <t>NUMERO CTA.</t>
  </si>
  <si>
    <t>BANCO</t>
  </si>
  <si>
    <t>TIPO CUENTA</t>
  </si>
  <si>
    <t>Bancolombia</t>
  </si>
  <si>
    <t>CORRIENTE</t>
  </si>
  <si>
    <t>524-105907-60</t>
  </si>
  <si>
    <t>DAVIVIENDA</t>
  </si>
  <si>
    <t>2560-6999961-1</t>
  </si>
  <si>
    <t>BANCOLOMABIA</t>
  </si>
  <si>
    <t>656-44663285</t>
  </si>
  <si>
    <t>MIRADOR DE LA SIERRA IV - CASAS Y APARTAESTUDIOS</t>
  </si>
  <si>
    <t>BANCOLOMBIA</t>
  </si>
  <si>
    <t>CONVENIO</t>
  </si>
  <si>
    <t>2547-6999986-6</t>
  </si>
  <si>
    <t>087-182895-09</t>
  </si>
  <si>
    <t xml:space="preserve">FLORES DE MARÍA </t>
  </si>
  <si>
    <t>BOGOTA</t>
  </si>
  <si>
    <t>494-03645-2</t>
  </si>
  <si>
    <t>BBVA</t>
  </si>
  <si>
    <t>938-14569-5</t>
  </si>
  <si>
    <t>OCCIDENTE</t>
  </si>
  <si>
    <t>900-06070-8</t>
  </si>
  <si>
    <t>BBVA C.G.</t>
  </si>
  <si>
    <t>510-000458</t>
  </si>
  <si>
    <t>AHORROS</t>
  </si>
  <si>
    <t>938-450137</t>
  </si>
  <si>
    <t>FIDUCUENTA</t>
  </si>
  <si>
    <t>0524-002000620</t>
  </si>
  <si>
    <t>524-497-102-91</t>
  </si>
  <si>
    <t xml:space="preserve">ACUARELA - MIRADOR II -  ROSARIO NORTE II - BOULEVARD DE LA SIERRA </t>
  </si>
  <si>
    <t>Información del cliente</t>
  </si>
  <si>
    <t>Cotización</t>
  </si>
  <si>
    <t>Área construída</t>
  </si>
  <si>
    <t>Precio de venta</t>
  </si>
  <si>
    <t>Forma de pago</t>
  </si>
  <si>
    <t>CUOTA INICIAL</t>
  </si>
  <si>
    <t>SALDO CUOTA INICIAL</t>
  </si>
  <si>
    <t>SALDO EN CUOTAS</t>
  </si>
  <si>
    <t>DE</t>
  </si>
  <si>
    <t>SALDO O CRÉDITO</t>
  </si>
  <si>
    <t>Fecha:</t>
  </si>
  <si>
    <t>Manzana / Torres</t>
  </si>
  <si>
    <t>Casa / Apto</t>
  </si>
  <si>
    <t>Apto</t>
  </si>
  <si>
    <t>3 Habitaciones</t>
  </si>
  <si>
    <t>2 Habitaciones</t>
  </si>
  <si>
    <t>Área construída: M2</t>
  </si>
  <si>
    <t xml:space="preserve">75.60 </t>
  </si>
  <si>
    <t>30 DÍAS SALDO DE SEPARACIÓN</t>
  </si>
  <si>
    <t>*Los precios están sujetos a cambios sin previo aviso*</t>
  </si>
  <si>
    <t>Aparta estudio</t>
  </si>
  <si>
    <t>30 DÍAS SALDO DE LA SEPARACIÓN</t>
  </si>
  <si>
    <t>CARLOS ISAIAS QUIROZ ROSADO</t>
  </si>
  <si>
    <t>YULIBETH TORRES PEDROZO</t>
  </si>
  <si>
    <t>DONALDO ENRIQUE GRANADOS MEJIA</t>
  </si>
  <si>
    <t>DORIAN JOSE MOLINA ORTEGA</t>
  </si>
  <si>
    <t>P</t>
  </si>
  <si>
    <t>ALBERTO ELIAS ALVAREZ ALVAREZ</t>
  </si>
  <si>
    <t>MAIRA ALEJANDRA OÑATE VILLALOBOS</t>
  </si>
  <si>
    <t>WILLIAM ALBERTO PEREZ RUA</t>
  </si>
  <si>
    <t>OK</t>
  </si>
  <si>
    <t>PROYECTOS</t>
  </si>
  <si>
    <t>FACEBOOK / ASESORA</t>
  </si>
  <si>
    <t>PÁGINA WEB /ASESORA</t>
  </si>
  <si>
    <t>1. Flores de María</t>
  </si>
  <si>
    <t>KATERINE</t>
  </si>
  <si>
    <t>2. Boulevard de la Sierra</t>
  </si>
  <si>
    <t>3. Mirador del Cerrito</t>
  </si>
  <si>
    <t>4. Acuarela</t>
  </si>
  <si>
    <t>KAREINE</t>
  </si>
  <si>
    <t>5. Mirador de la Sierra II</t>
  </si>
  <si>
    <t>6. Mirador de la Sierra IV - Casas</t>
  </si>
  <si>
    <t>9. Mirador IV Aparta estudios</t>
  </si>
  <si>
    <t>8. Rosario Norte II</t>
  </si>
  <si>
    <t>10. Miraflores</t>
  </si>
  <si>
    <t>JANUER GABRIEL MARTELO ALBA</t>
  </si>
  <si>
    <t>OMAR ALBERTO QUINTERO LOPEZ</t>
  </si>
  <si>
    <t>MARIA JOSE OSORIO</t>
  </si>
  <si>
    <t>YADIRA MEZA QUIROZ</t>
  </si>
  <si>
    <t>Banco que financia: BBVA</t>
  </si>
  <si>
    <t>Banco que financia: BANCOLOMBIA</t>
  </si>
  <si>
    <t>MIRADOR DE LA SIERRA IV - CASAS - 202003</t>
  </si>
  <si>
    <t>190-156509</t>
  </si>
  <si>
    <t>0106-0447-0245-901</t>
  </si>
  <si>
    <t>190-156486</t>
  </si>
  <si>
    <t>0106-0447-0222-901</t>
  </si>
  <si>
    <t>190-156511</t>
  </si>
  <si>
    <t>0106-0447-0247-901</t>
  </si>
  <si>
    <t>RES. DR. JUAN</t>
  </si>
  <si>
    <t>PRIMERA LISTA DE PRECIOS - ROSARIO NORTE II - 139001</t>
  </si>
  <si>
    <t>APECE LIBRE</t>
  </si>
  <si>
    <t>BLOQUE F</t>
  </si>
  <si>
    <t>MC-09A</t>
  </si>
  <si>
    <t>EN CUOTAS (4)</t>
  </si>
  <si>
    <t>YAMILE VEGA ´CONTRATISTA  NO VENDER</t>
  </si>
  <si>
    <t xml:space="preserve">RESERVADO </t>
  </si>
  <si>
    <t>A-304F</t>
  </si>
  <si>
    <t>VENDIDO MAYO - JAIDER MAURICIO PINEDO SOBRINO DRA DEISY</t>
  </si>
  <si>
    <t>RESERVADA L OORENA SMIRTH</t>
  </si>
  <si>
    <t>Reservada Dayana</t>
  </si>
  <si>
    <t xml:space="preserve">Reservada Kathe autorizada por el doc carlos </t>
  </si>
  <si>
    <t>OMAR BAN-STRALHEM RESERVADO CLIENTE ACUARELA</t>
  </si>
  <si>
    <t>ABA LUCI MESTRE</t>
  </si>
  <si>
    <t>VENDIDA EN MAYO $35.MM</t>
  </si>
  <si>
    <t>MARÍA INES RIVERO</t>
  </si>
  <si>
    <t>PRIMERA LISTA DE PRECIOS - MIRADOR DE LA SIERRA IV (8/04/2016) - NO ESTA PARAMETRIZADO</t>
  </si>
  <si>
    <t>MIRADOR DE LA SIERRA IV - 202003 - CASAS</t>
  </si>
  <si>
    <t>CUOTA INICIAL 30% - SEPARACIÓN 10% DEL VALOR DEL INMUEBLE - SALDO INICIAL 3 CUOTAS O MESES - SALDO 70%</t>
  </si>
  <si>
    <t>HASTA MAYO 2017</t>
  </si>
  <si>
    <t>FINAL JUNIO 2016</t>
  </si>
  <si>
    <t>CUOTA INICIAL 30% - SEPARACIÓN 10% DEL VALOR DEL INMUEBLE - SALDO INICIAL 7 CUOTAS O MESES - SALDO 70%</t>
  </si>
  <si>
    <t>CUOTA INICIAL 30% - SEPARACIÓN 1 MES $5,000,000 2 MES $5,000,000  - SALDO INICIAL 17 CUOTAS O MESES - SALDO 70%</t>
  </si>
  <si>
    <t>Casa</t>
  </si>
  <si>
    <t>CASAS</t>
  </si>
  <si>
    <t>A</t>
  </si>
  <si>
    <t>9E</t>
  </si>
  <si>
    <t xml:space="preserve">Fecha: </t>
  </si>
  <si>
    <t>C</t>
  </si>
  <si>
    <t>VENDIDO MAYO ROSA PATERNOSTRA</t>
  </si>
  <si>
    <t>VENDIDO ABRIL / MARÍA CLAUDIA CALDERON OROZCO</t>
  </si>
  <si>
    <t>VENDIDA ABRIL $20MM KEVIN GRIN</t>
  </si>
  <si>
    <t>VENDIDO ABRIL / PRESENTACIÓN CHIQUILLO, PAGO $7,000,000</t>
  </si>
  <si>
    <t>VENDIDO ABRIL</t>
  </si>
  <si>
    <t>RESERVADO POR MIRIAM - HELIO ROMERO SERRANO POLICIA - VENDIDO EN MAYO</t>
  </si>
  <si>
    <t>REFORMA 140653600</t>
  </si>
  <si>
    <t>MERCEDES ARAUJO ORGETA</t>
  </si>
  <si>
    <t xml:space="preserve">ANDREA </t>
  </si>
  <si>
    <t>NO ESTÁN EN VENTA LAS CASAS 1 Y 7</t>
  </si>
  <si>
    <t>PEND TRASLADO</t>
  </si>
  <si>
    <t>NO VENDER DE LA C LAS CASAS: 1A - 11B - 12A - 12B - 13A - 13B</t>
  </si>
  <si>
    <t>NO DISPONIBLE</t>
  </si>
  <si>
    <t>PRIMERA LISTA DE PRECIOS - MIRADOR DE LA SIERRA IV (8/04/2016) - APARTA ESTUDIOS (202004)</t>
  </si>
  <si>
    <t>PRIMERA LISTA DE PRECIOS - ROSARIO NORTE II - (139001)</t>
  </si>
  <si>
    <t>g</t>
  </si>
  <si>
    <t>CUOTA INICIAL 30% - SEPARACIÓN 10% DEL VALOR DEL INMUEBLE - SALDO INICIAL 11 CUOTAS O MESES - SALDO 70%</t>
  </si>
  <si>
    <t>CUOTA INICIAL 30% - SEPARACIÓN 10% DEL VALOR DEL INMUEBLE - SALDO INICIAL 6 CUOTAS O MESES - SALDO 70%</t>
  </si>
  <si>
    <t>70 MILLONES</t>
  </si>
  <si>
    <t>28,500,000 EL 1 DE JUNIO</t>
  </si>
  <si>
    <t>CUOTA INICIAL 30% - SEPARACIÓN 1 MES $5,000,000 2 MES $5,000,000  - SALDO INICIAL 10 CUOTAS O MESES - SALDO 70%</t>
  </si>
  <si>
    <t>Reservada Dayana JUAN CAMILO ESCALANTE - DIJO QUE NO. LIBERADA / ATENDIDO EL 16 DE MAYO.</t>
  </si>
  <si>
    <t>HUGO MORENO ENTRE BOULEVARD Y MIRADOR IV. PÁGINA WEB.</t>
  </si>
  <si>
    <t>02 DE JUNIO 2016</t>
  </si>
  <si>
    <t>MB-13A</t>
  </si>
  <si>
    <t>diciembre 20016</t>
  </si>
  <si>
    <t xml:space="preserve">CUOTA INICIAL 30% - SEPARACIÓN $5,040,000 - SALDO INICIAL 17 CUOTAS O MESES - SALDO 70%
</t>
  </si>
  <si>
    <t xml:space="preserve">RESERVADA </t>
  </si>
  <si>
    <t>VENDIDO MIRIAM</t>
  </si>
  <si>
    <t>TIENE REPORMA 140653600</t>
  </si>
  <si>
    <t>NO VENDER - JUAN DAVID</t>
  </si>
  <si>
    <t>NO VENDER DR. JUAN TADEO : 102F - 501F - 503F</t>
  </si>
  <si>
    <t>RESERVADA SINDY RODRIGUEZ ACERO</t>
  </si>
  <si>
    <t>MIRIAM - OMAR BAN-STRALHEM RESERVADO CLIENTE ACUARELA</t>
  </si>
  <si>
    <t>ANDREA: MERCEDES ARAUJO ORGETA</t>
  </si>
  <si>
    <t>MIRIAM ALBA LUCI MESTRE</t>
  </si>
  <si>
    <t>MIRIAM - RESERVADO KEVIN GRIN</t>
  </si>
  <si>
    <t>MIRIAM - RESERVADO 28 A RN2</t>
  </si>
  <si>
    <t>MIRIAM - RESERVADO / GUILLERMO CASTRO - DAVIVIENDA</t>
  </si>
  <si>
    <t>MIRIAM - MARÍA INÉS RIVERO</t>
  </si>
  <si>
    <t>02 JUNIO DE 2016</t>
  </si>
  <si>
    <t>Fecha: 03 de junio 2016</t>
  </si>
  <si>
    <t xml:space="preserve">Local </t>
  </si>
  <si>
    <t>#4</t>
  </si>
  <si>
    <t>SEPARACIÓN 04/06/2016</t>
  </si>
  <si>
    <t>SALDO CUOTA INICIAL EN JUNIO 2016</t>
  </si>
  <si>
    <t>CRÉDITO HIPOTECARIO</t>
  </si>
  <si>
    <t>Mirador de la Sierra III</t>
  </si>
  <si>
    <t>Área construída / M2</t>
  </si>
  <si>
    <t>CUOTA INICIAL 40%</t>
  </si>
  <si>
    <t>CRÉDITO HIPOTECARIO 60%</t>
  </si>
  <si>
    <t>SALDO CUOTA INICIAL EN 1 CUOTA</t>
  </si>
  <si>
    <t>Local comercial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</si>
</sst>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&quot;$&quot;* #,##0.00_-;\-&quot;$&quot;* #,##0.00_-;_-&quot;$&quot;* &quot;-&quot;??_-;_-@_-"/>
    <numFmt numFmtId="164" formatCode="########0"/>
    <numFmt numFmtId="165" formatCode="########0.00"/>
    <numFmt numFmtId="166" formatCode="###,###,##0"/>
    <numFmt numFmtId="167" formatCode="_-&quot;$&quot;* #,##0_-;\-&quot;$&quot;* #,##0_-;_-&quot;$&quot;* &quot;-&quot;??_-;_-@_-"/>
    <numFmt numFmtId="168" formatCode="#,##0;[Red]#,##0"/>
    <numFmt numFmtId="169" formatCode="&quot;$&quot;#,##0;[Red]&quot;$&quot;#,##0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sz val="10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6"/>
      <color theme="3" tint="-0.499984740745262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FF0000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name val="Arial Narrow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84">
    <xf numFmtId="0" fontId="0" fillId="0" borderId="0" xfId="0"/>
    <xf numFmtId="167" fontId="13" fillId="37" borderId="13" xfId="1" applyNumberFormat="1" applyFont="1" applyFill="1" applyBorder="1" applyAlignment="1">
      <alignment horizontal="center"/>
    </xf>
    <xf numFmtId="0" fontId="23" fillId="34" borderId="0" xfId="0" applyFont="1" applyFill="1"/>
    <xf numFmtId="0" fontId="25" fillId="36" borderId="10" xfId="0" applyNumberFormat="1" applyFont="1" applyFill="1" applyBorder="1" applyAlignment="1" applyProtection="1">
      <alignment horizontal="left"/>
    </xf>
    <xf numFmtId="0" fontId="0" fillId="34" borderId="0" xfId="0" applyFill="1"/>
    <xf numFmtId="165" fontId="27" fillId="0" borderId="10" xfId="0" applyNumberFormat="1" applyFont="1" applyFill="1" applyBorder="1" applyAlignment="1" applyProtection="1">
      <alignment horizontal="center"/>
    </xf>
    <xf numFmtId="0" fontId="25" fillId="36" borderId="10" xfId="0" applyNumberFormat="1" applyFont="1" applyFill="1" applyBorder="1" applyAlignment="1" applyProtection="1">
      <alignment horizontal="center"/>
    </xf>
    <xf numFmtId="167" fontId="0" fillId="34" borderId="0" xfId="1" applyNumberFormat="1" applyFont="1" applyFill="1"/>
    <xf numFmtId="0" fontId="16" fillId="0" borderId="10" xfId="0" applyFont="1" applyBorder="1" applyAlignment="1">
      <alignment horizontal="center"/>
    </xf>
    <xf numFmtId="0" fontId="23" fillId="0" borderId="0" xfId="0" applyFont="1"/>
    <xf numFmtId="3" fontId="26" fillId="0" borderId="10" xfId="0" applyNumberFormat="1" applyFont="1" applyFill="1" applyBorder="1" applyAlignment="1" applyProtection="1">
      <alignment horizontal="center"/>
    </xf>
    <xf numFmtId="0" fontId="27" fillId="0" borderId="14" xfId="0" applyNumberFormat="1" applyFont="1" applyFill="1" applyBorder="1" applyAlignment="1" applyProtection="1">
      <alignment horizontal="center"/>
    </xf>
    <xf numFmtId="168" fontId="0" fillId="34" borderId="15" xfId="0" applyNumberFormat="1" applyFill="1" applyBorder="1" applyAlignment="1">
      <alignment horizontal="center"/>
    </xf>
    <xf numFmtId="167" fontId="13" fillId="37" borderId="10" xfId="1" applyNumberFormat="1" applyFont="1" applyFill="1" applyBorder="1" applyAlignment="1">
      <alignment horizontal="center"/>
    </xf>
    <xf numFmtId="0" fontId="0" fillId="0" borderId="0" xfId="0"/>
    <xf numFmtId="0" fontId="0" fillId="0" borderId="10" xfId="0" applyFont="1" applyBorder="1" applyAlignment="1">
      <alignment horizontal="center"/>
    </xf>
    <xf numFmtId="0" fontId="16" fillId="38" borderId="10" xfId="0" applyFont="1" applyFill="1" applyBorder="1" applyAlignment="1">
      <alignment horizontal="center"/>
    </xf>
    <xf numFmtId="168" fontId="26" fillId="34" borderId="10" xfId="0" applyNumberFormat="1" applyFont="1" applyFill="1" applyBorder="1" applyAlignment="1" applyProtection="1">
      <alignment horizontal="center"/>
    </xf>
    <xf numFmtId="168" fontId="26" fillId="0" borderId="10" xfId="0" applyNumberFormat="1" applyFont="1" applyFill="1" applyBorder="1" applyAlignment="1" applyProtection="1">
      <alignment horizontal="center"/>
    </xf>
    <xf numFmtId="166" fontId="26" fillId="34" borderId="10" xfId="0" applyNumberFormat="1" applyFont="1" applyFill="1" applyBorder="1" applyAlignment="1" applyProtection="1">
      <alignment horizontal="center"/>
    </xf>
    <xf numFmtId="0" fontId="26" fillId="0" borderId="10" xfId="0" applyNumberFormat="1" applyFont="1" applyFill="1" applyBorder="1" applyAlignment="1" applyProtection="1">
      <alignment horizontal="center"/>
    </xf>
    <xf numFmtId="166" fontId="26" fillId="0" borderId="10" xfId="0" applyNumberFormat="1" applyFont="1" applyFill="1" applyBorder="1" applyAlignment="1" applyProtection="1">
      <alignment horizontal="center"/>
    </xf>
    <xf numFmtId="165" fontId="26" fillId="0" borderId="10" xfId="0" applyNumberFormat="1" applyFont="1" applyFill="1" applyBorder="1" applyAlignment="1" applyProtection="1">
      <alignment horizontal="center"/>
    </xf>
    <xf numFmtId="166" fontId="19" fillId="0" borderId="10" xfId="0" applyNumberFormat="1" applyFont="1" applyFill="1" applyBorder="1" applyAlignment="1" applyProtection="1">
      <alignment horizontal="center"/>
    </xf>
    <xf numFmtId="0" fontId="0" fillId="0" borderId="10" xfId="0" applyBorder="1" applyAlignment="1">
      <alignment horizontal="center"/>
    </xf>
    <xf numFmtId="167" fontId="0" fillId="34" borderId="10" xfId="1" applyNumberFormat="1" applyFont="1" applyFill="1" applyBorder="1" applyAlignment="1">
      <alignment horizontal="center"/>
    </xf>
    <xf numFmtId="0" fontId="0" fillId="34" borderId="10" xfId="0" applyFill="1" applyBorder="1"/>
    <xf numFmtId="0" fontId="0" fillId="34" borderId="0" xfId="0" applyFont="1" applyFill="1"/>
    <xf numFmtId="0" fontId="16" fillId="38" borderId="10" xfId="0" applyFont="1" applyFill="1" applyBorder="1" applyAlignment="1">
      <alignment horizontal="center" wrapText="1"/>
    </xf>
    <xf numFmtId="169" fontId="33" fillId="0" borderId="10" xfId="0" applyNumberFormat="1" applyFont="1" applyBorder="1" applyAlignment="1">
      <alignment horizontal="center" vertical="center"/>
    </xf>
    <xf numFmtId="0" fontId="33" fillId="0" borderId="10" xfId="0" applyFont="1" applyBorder="1" applyAlignment="1">
      <alignment horizontal="center" vertical="center"/>
    </xf>
    <xf numFmtId="169" fontId="0" fillId="0" borderId="10" xfId="0" applyNumberFormat="1" applyBorder="1" applyAlignment="1">
      <alignment horizontal="center"/>
    </xf>
    <xf numFmtId="0" fontId="16" fillId="38" borderId="15" xfId="0" applyFont="1" applyFill="1" applyBorder="1" applyAlignment="1">
      <alignment horizontal="center"/>
    </xf>
    <xf numFmtId="0" fontId="0" fillId="0" borderId="0" xfId="0" applyAlignment="1">
      <alignment horizontal="center"/>
    </xf>
    <xf numFmtId="167" fontId="16" fillId="34" borderId="0" xfId="1" applyNumberFormat="1" applyFont="1" applyFill="1"/>
    <xf numFmtId="0" fontId="25" fillId="42" borderId="10" xfId="0" applyNumberFormat="1" applyFont="1" applyFill="1" applyBorder="1" applyAlignment="1" applyProtection="1">
      <alignment horizontal="center"/>
    </xf>
    <xf numFmtId="0" fontId="34" fillId="0" borderId="10" xfId="0" applyFont="1" applyBorder="1" applyAlignment="1">
      <alignment horizontal="center"/>
    </xf>
    <xf numFmtId="165" fontId="34" fillId="0" borderId="10" xfId="0" applyNumberFormat="1" applyFont="1" applyFill="1" applyBorder="1" applyAlignment="1" applyProtection="1">
      <alignment horizontal="center"/>
    </xf>
    <xf numFmtId="168" fontId="34" fillId="34" borderId="10" xfId="0" applyNumberFormat="1" applyFont="1" applyFill="1" applyBorder="1" applyAlignment="1">
      <alignment horizontal="center"/>
    </xf>
    <xf numFmtId="168" fontId="34" fillId="34" borderId="15" xfId="0" applyNumberFormat="1" applyFont="1" applyFill="1" applyBorder="1" applyAlignment="1">
      <alignment horizontal="center"/>
    </xf>
    <xf numFmtId="165" fontId="34" fillId="0" borderId="15" xfId="0" applyNumberFormat="1" applyFont="1" applyFill="1" applyBorder="1" applyAlignment="1" applyProtection="1">
      <alignment horizontal="center"/>
    </xf>
    <xf numFmtId="0" fontId="27" fillId="0" borderId="13" xfId="0" applyNumberFormat="1" applyFont="1" applyFill="1" applyBorder="1" applyAlignment="1" applyProtection="1">
      <alignment horizontal="center"/>
    </xf>
    <xf numFmtId="0" fontId="16" fillId="0" borderId="13" xfId="0" applyFont="1" applyBorder="1" applyAlignment="1">
      <alignment horizontal="center"/>
    </xf>
    <xf numFmtId="0" fontId="0" fillId="0" borderId="0" xfId="0"/>
    <xf numFmtId="0" fontId="16" fillId="41" borderId="10" xfId="0" applyFont="1" applyFill="1" applyBorder="1" applyAlignment="1">
      <alignment horizontal="center"/>
    </xf>
    <xf numFmtId="0" fontId="0" fillId="0" borderId="0" xfId="0"/>
    <xf numFmtId="169" fontId="33" fillId="34" borderId="10" xfId="0" applyNumberFormat="1" applyFont="1" applyFill="1" applyBorder="1" applyAlignment="1">
      <alignment horizontal="center" vertical="center"/>
    </xf>
    <xf numFmtId="169" fontId="0" fillId="34" borderId="10" xfId="0" applyNumberForma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165" fontId="27" fillId="0" borderId="13" xfId="0" applyNumberFormat="1" applyFont="1" applyFill="1" applyBorder="1" applyAlignment="1" applyProtection="1">
      <alignment horizontal="center"/>
    </xf>
    <xf numFmtId="168" fontId="0" fillId="34" borderId="10" xfId="0" applyNumberFormat="1" applyFill="1" applyBorder="1" applyAlignment="1">
      <alignment horizontal="center"/>
    </xf>
    <xf numFmtId="167" fontId="0" fillId="34" borderId="10" xfId="1" applyNumberFormat="1" applyFont="1" applyFill="1" applyBorder="1"/>
    <xf numFmtId="167" fontId="0" fillId="34" borderId="10" xfId="0" applyNumberFormat="1" applyFill="1" applyBorder="1"/>
    <xf numFmtId="169" fontId="0" fillId="34" borderId="10" xfId="0" applyNumberFormat="1" applyFill="1" applyBorder="1"/>
    <xf numFmtId="167" fontId="13" fillId="37" borderId="16" xfId="1" applyNumberFormat="1" applyFont="1" applyFill="1" applyBorder="1" applyAlignment="1"/>
    <xf numFmtId="167" fontId="13" fillId="37" borderId="23" xfId="1" applyNumberFormat="1" applyFont="1" applyFill="1" applyBorder="1" applyAlignment="1">
      <alignment horizontal="center"/>
    </xf>
    <xf numFmtId="0" fontId="0" fillId="34" borderId="0" xfId="0" applyFill="1" applyAlignment="1">
      <alignment vertical="center"/>
    </xf>
    <xf numFmtId="0" fontId="0" fillId="0" borderId="0" xfId="0" applyAlignment="1">
      <alignment vertical="center"/>
    </xf>
    <xf numFmtId="0" fontId="16" fillId="34" borderId="0" xfId="0" applyFont="1" applyFill="1" applyAlignment="1">
      <alignment vertical="center"/>
    </xf>
    <xf numFmtId="0" fontId="39" fillId="38" borderId="10" xfId="0" applyFont="1" applyFill="1" applyBorder="1" applyAlignment="1">
      <alignment horizontal="center"/>
    </xf>
    <xf numFmtId="0" fontId="16" fillId="38" borderId="15" xfId="0" applyFont="1" applyFill="1" applyBorder="1" applyAlignment="1">
      <alignment horizontal="center" wrapText="1"/>
    </xf>
    <xf numFmtId="17" fontId="0" fillId="34" borderId="23" xfId="0" applyNumberFormat="1" applyFill="1" applyBorder="1" applyAlignment="1">
      <alignment horizontal="center" vertical="center"/>
    </xf>
    <xf numFmtId="165" fontId="18" fillId="0" borderId="10" xfId="0" applyNumberFormat="1" applyFont="1" applyFill="1" applyBorder="1" applyAlignment="1" applyProtection="1">
      <alignment horizontal="center"/>
    </xf>
    <xf numFmtId="0" fontId="0" fillId="0" borderId="0" xfId="0"/>
    <xf numFmtId="165" fontId="27" fillId="34" borderId="10" xfId="0" applyNumberFormat="1" applyFont="1" applyFill="1" applyBorder="1" applyAlignment="1" applyProtection="1">
      <alignment horizontal="center" wrapText="1"/>
    </xf>
    <xf numFmtId="166" fontId="18" fillId="0" borderId="10" xfId="0" applyNumberFormat="1" applyFont="1" applyFill="1" applyBorder="1" applyAlignment="1" applyProtection="1">
      <alignment horizontal="center"/>
    </xf>
    <xf numFmtId="0" fontId="26" fillId="0" borderId="35" xfId="0" applyNumberFormat="1" applyFont="1" applyFill="1" applyBorder="1" applyAlignment="1" applyProtection="1">
      <alignment horizontal="left"/>
    </xf>
    <xf numFmtId="169" fontId="0" fillId="34" borderId="29" xfId="0" applyNumberFormat="1" applyFill="1" applyBorder="1"/>
    <xf numFmtId="0" fontId="26" fillId="0" borderId="28" xfId="0" applyNumberFormat="1" applyFont="1" applyFill="1" applyBorder="1" applyAlignment="1" applyProtection="1">
      <alignment horizontal="left"/>
    </xf>
    <xf numFmtId="167" fontId="13" fillId="37" borderId="29" xfId="1" applyNumberFormat="1" applyFont="1" applyFill="1" applyBorder="1" applyAlignment="1">
      <alignment horizontal="center"/>
    </xf>
    <xf numFmtId="0" fontId="25" fillId="36" borderId="35" xfId="0" applyNumberFormat="1" applyFont="1" applyFill="1" applyBorder="1" applyAlignment="1" applyProtection="1">
      <alignment horizontal="left"/>
    </xf>
    <xf numFmtId="0" fontId="0" fillId="0" borderId="0" xfId="0"/>
    <xf numFmtId="0" fontId="26" fillId="34" borderId="35" xfId="0" applyNumberFormat="1" applyFont="1" applyFill="1" applyBorder="1" applyAlignment="1" applyProtection="1">
      <alignment horizontal="left"/>
    </xf>
    <xf numFmtId="0" fontId="26" fillId="0" borderId="44" xfId="0" applyNumberFormat="1" applyFont="1" applyFill="1" applyBorder="1" applyAlignment="1" applyProtection="1">
      <alignment horizontal="left"/>
    </xf>
    <xf numFmtId="0" fontId="18" fillId="34" borderId="35" xfId="0" applyNumberFormat="1" applyFont="1" applyFill="1" applyBorder="1" applyAlignment="1" applyProtection="1">
      <alignment horizontal="left"/>
    </xf>
    <xf numFmtId="167" fontId="0" fillId="34" borderId="29" xfId="1" applyNumberFormat="1" applyFont="1" applyFill="1" applyBorder="1" applyAlignment="1">
      <alignment horizontal="center"/>
    </xf>
    <xf numFmtId="0" fontId="19" fillId="34" borderId="35" xfId="0" applyNumberFormat="1" applyFont="1" applyFill="1" applyBorder="1" applyAlignment="1" applyProtection="1">
      <alignment horizontal="left"/>
    </xf>
    <xf numFmtId="0" fontId="0" fillId="34" borderId="29" xfId="0" applyFill="1" applyBorder="1"/>
    <xf numFmtId="0" fontId="18" fillId="0" borderId="48" xfId="0" applyNumberFormat="1" applyFont="1" applyFill="1" applyBorder="1" applyAlignment="1" applyProtection="1">
      <alignment horizontal="left"/>
    </xf>
    <xf numFmtId="0" fontId="26" fillId="34" borderId="52" xfId="0" applyNumberFormat="1" applyFont="1" applyFill="1" applyBorder="1" applyAlignment="1" applyProtection="1">
      <alignment horizontal="center"/>
    </xf>
    <xf numFmtId="166" fontId="18" fillId="0" borderId="30" xfId="0" applyNumberFormat="1" applyFont="1" applyFill="1" applyBorder="1" applyAlignment="1" applyProtection="1">
      <alignment horizontal="center"/>
    </xf>
    <xf numFmtId="165" fontId="26" fillId="34" borderId="30" xfId="0" applyNumberFormat="1" applyFont="1" applyFill="1" applyBorder="1" applyAlignment="1" applyProtection="1">
      <alignment horizontal="center"/>
    </xf>
    <xf numFmtId="168" fontId="0" fillId="34" borderId="30" xfId="0" applyNumberFormat="1" applyFill="1" applyBorder="1" applyAlignment="1">
      <alignment horizontal="center"/>
    </xf>
    <xf numFmtId="0" fontId="0" fillId="34" borderId="30" xfId="0" applyFill="1" applyBorder="1"/>
    <xf numFmtId="167" fontId="0" fillId="34" borderId="30" xfId="1" applyNumberFormat="1" applyFont="1" applyFill="1" applyBorder="1"/>
    <xf numFmtId="0" fontId="0" fillId="34" borderId="31" xfId="0" applyFill="1" applyBorder="1"/>
    <xf numFmtId="167" fontId="13" fillId="37" borderId="40" xfId="1" applyNumberFormat="1" applyFont="1" applyFill="1" applyBorder="1" applyAlignment="1">
      <alignment horizontal="center"/>
    </xf>
    <xf numFmtId="167" fontId="0" fillId="34" borderId="29" xfId="1" applyNumberFormat="1" applyFont="1" applyFill="1" applyBorder="1"/>
    <xf numFmtId="0" fontId="19" fillId="34" borderId="48" xfId="0" applyNumberFormat="1" applyFont="1" applyFill="1" applyBorder="1" applyAlignment="1" applyProtection="1">
      <alignment horizontal="left"/>
    </xf>
    <xf numFmtId="0" fontId="26" fillId="0" borderId="30" xfId="0" applyNumberFormat="1" applyFont="1" applyFill="1" applyBorder="1" applyAlignment="1" applyProtection="1">
      <alignment horizontal="center"/>
    </xf>
    <xf numFmtId="165" fontId="26" fillId="0" borderId="30" xfId="0" applyNumberFormat="1" applyFont="1" applyFill="1" applyBorder="1" applyAlignment="1" applyProtection="1">
      <alignment horizontal="center"/>
    </xf>
    <xf numFmtId="166" fontId="18" fillId="0" borderId="0" xfId="0" applyNumberFormat="1" applyFont="1" applyFill="1" applyBorder="1" applyAlignment="1" applyProtection="1">
      <alignment horizontal="center"/>
    </xf>
    <xf numFmtId="0" fontId="32" fillId="34" borderId="0" xfId="0" applyFont="1" applyFill="1" applyBorder="1" applyAlignment="1"/>
    <xf numFmtId="0" fontId="32" fillId="34" borderId="16" xfId="0" applyFont="1" applyFill="1" applyBorder="1" applyAlignment="1"/>
    <xf numFmtId="0" fontId="33" fillId="34" borderId="10" xfId="0" applyFont="1" applyFill="1" applyBorder="1" applyAlignment="1">
      <alignment horizontal="center" vertical="center"/>
    </xf>
    <xf numFmtId="0" fontId="0" fillId="41" borderId="10" xfId="0" applyFill="1" applyBorder="1" applyAlignment="1">
      <alignment horizontal="center"/>
    </xf>
    <xf numFmtId="0" fontId="28" fillId="34" borderId="35" xfId="0" applyFont="1" applyFill="1" applyBorder="1" applyAlignment="1">
      <alignment horizontal="left" vertical="center"/>
    </xf>
    <xf numFmtId="0" fontId="28" fillId="34" borderId="10" xfId="0" applyFont="1" applyFill="1" applyBorder="1"/>
    <xf numFmtId="0" fontId="28" fillId="34" borderId="29" xfId="0" applyFont="1" applyFill="1" applyBorder="1"/>
    <xf numFmtId="0" fontId="20" fillId="0" borderId="28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20" fillId="0" borderId="57" xfId="0" applyFont="1" applyFill="1" applyBorder="1" applyAlignment="1">
      <alignment horizontal="center"/>
    </xf>
    <xf numFmtId="0" fontId="26" fillId="34" borderId="35" xfId="0" applyFont="1" applyFill="1" applyBorder="1" applyAlignment="1">
      <alignment horizontal="left" vertical="center"/>
    </xf>
    <xf numFmtId="0" fontId="26" fillId="34" borderId="10" xfId="0" applyFont="1" applyFill="1" applyBorder="1"/>
    <xf numFmtId="0" fontId="26" fillId="34" borderId="29" xfId="0" applyFont="1" applyFill="1" applyBorder="1"/>
    <xf numFmtId="0" fontId="20" fillId="0" borderId="54" xfId="0" applyFont="1" applyFill="1" applyBorder="1"/>
    <xf numFmtId="0" fontId="18" fillId="0" borderId="54" xfId="0" applyFont="1" applyFill="1" applyBorder="1"/>
    <xf numFmtId="0" fontId="20" fillId="0" borderId="58" xfId="0" applyFont="1" applyFill="1" applyBorder="1" applyAlignment="1">
      <alignment horizontal="right"/>
    </xf>
    <xf numFmtId="0" fontId="18" fillId="0" borderId="28" xfId="0" applyFont="1" applyFill="1" applyBorder="1"/>
    <xf numFmtId="0" fontId="18" fillId="0" borderId="28" xfId="0" applyFont="1" applyFill="1" applyBorder="1" applyAlignment="1">
      <alignment horizontal="left"/>
    </xf>
    <xf numFmtId="0" fontId="18" fillId="0" borderId="60" xfId="0" applyFont="1" applyFill="1" applyBorder="1" applyAlignment="1">
      <alignment horizontal="right"/>
    </xf>
    <xf numFmtId="0" fontId="18" fillId="0" borderId="61" xfId="0" applyFont="1" applyFill="1" applyBorder="1"/>
    <xf numFmtId="0" fontId="18" fillId="0" borderId="62" xfId="0" applyFont="1" applyFill="1" applyBorder="1" applyAlignment="1">
      <alignment horizontal="right"/>
    </xf>
    <xf numFmtId="0" fontId="41" fillId="0" borderId="59" xfId="0" applyFont="1" applyBorder="1" applyAlignment="1">
      <alignment vertical="center"/>
    </xf>
    <xf numFmtId="0" fontId="41" fillId="0" borderId="59" xfId="0" applyFont="1" applyBorder="1" applyAlignment="1">
      <alignment vertical="center" wrapText="1"/>
    </xf>
    <xf numFmtId="0" fontId="42" fillId="48" borderId="59" xfId="0" applyFont="1" applyFill="1" applyBorder="1" applyAlignment="1">
      <alignment vertical="center"/>
    </xf>
    <xf numFmtId="0" fontId="42" fillId="0" borderId="59" xfId="0" applyFont="1" applyBorder="1" applyAlignment="1">
      <alignment vertical="center"/>
    </xf>
    <xf numFmtId="0" fontId="18" fillId="0" borderId="65" xfId="0" applyFont="1" applyBorder="1"/>
    <xf numFmtId="169" fontId="0" fillId="0" borderId="10" xfId="0" applyNumberFormat="1" applyBorder="1" applyAlignment="1">
      <alignment horizontal="center"/>
    </xf>
    <xf numFmtId="0" fontId="31" fillId="33" borderId="40" xfId="0" applyNumberFormat="1" applyFont="1" applyFill="1" applyBorder="1" applyAlignment="1" applyProtection="1">
      <alignment horizontal="center"/>
    </xf>
    <xf numFmtId="0" fontId="43" fillId="0" borderId="59" xfId="0" applyFont="1" applyFill="1" applyBorder="1" applyAlignment="1">
      <alignment horizontal="center"/>
    </xf>
    <xf numFmtId="169" fontId="0" fillId="44" borderId="10" xfId="0" applyNumberFormat="1" applyFill="1" applyBorder="1" applyAlignment="1">
      <alignment horizontal="center" vertical="center"/>
    </xf>
    <xf numFmtId="0" fontId="33" fillId="44" borderId="10" xfId="0" applyFont="1" applyFill="1" applyBorder="1" applyAlignment="1">
      <alignment horizontal="center" vertical="center"/>
    </xf>
    <xf numFmtId="169" fontId="33" fillId="44" borderId="10" xfId="0" applyNumberFormat="1" applyFont="1" applyFill="1" applyBorder="1" applyAlignment="1">
      <alignment horizontal="center" vertical="center"/>
    </xf>
    <xf numFmtId="0" fontId="26" fillId="44" borderId="10" xfId="0" applyNumberFormat="1" applyFont="1" applyFill="1" applyBorder="1" applyAlignment="1" applyProtection="1">
      <alignment horizontal="center"/>
    </xf>
    <xf numFmtId="0" fontId="19" fillId="44" borderId="35" xfId="0" applyNumberFormat="1" applyFont="1" applyFill="1" applyBorder="1" applyAlignment="1" applyProtection="1">
      <alignment horizontal="left"/>
    </xf>
    <xf numFmtId="166" fontId="26" fillId="44" borderId="10" xfId="0" applyNumberFormat="1" applyFont="1" applyFill="1" applyBorder="1" applyAlignment="1" applyProtection="1">
      <alignment horizontal="center"/>
    </xf>
    <xf numFmtId="0" fontId="26" fillId="44" borderId="10" xfId="0" applyNumberFormat="1" applyFont="1" applyFill="1" applyBorder="1" applyAlignment="1" applyProtection="1">
      <alignment horizontal="left"/>
    </xf>
    <xf numFmtId="168" fontId="38" fillId="44" borderId="15" xfId="0" applyNumberFormat="1" applyFont="1" applyFill="1" applyBorder="1" applyAlignment="1">
      <alignment horizontal="center"/>
    </xf>
    <xf numFmtId="169" fontId="0" fillId="44" borderId="10" xfId="0" applyNumberFormat="1" applyFill="1" applyBorder="1" applyAlignment="1">
      <alignment horizontal="center"/>
    </xf>
    <xf numFmtId="0" fontId="0" fillId="44" borderId="10" xfId="0" applyFill="1" applyBorder="1" applyAlignment="1">
      <alignment horizontal="center"/>
    </xf>
    <xf numFmtId="0" fontId="0" fillId="44" borderId="10" xfId="0" applyFill="1" applyBorder="1" applyAlignment="1">
      <alignment horizontal="center" vertical="center"/>
    </xf>
    <xf numFmtId="168" fontId="14" fillId="44" borderId="10" xfId="0" applyNumberFormat="1" applyFont="1" applyFill="1" applyBorder="1" applyAlignment="1">
      <alignment horizontal="center"/>
    </xf>
    <xf numFmtId="0" fontId="37" fillId="44" borderId="10" xfId="0" applyNumberFormat="1" applyFont="1" applyFill="1" applyBorder="1" applyAlignment="1" applyProtection="1">
      <alignment horizontal="center"/>
    </xf>
    <xf numFmtId="168" fontId="0" fillId="44" borderId="10" xfId="0" applyNumberFormat="1" applyFill="1" applyBorder="1" applyAlignment="1">
      <alignment horizontal="center"/>
    </xf>
    <xf numFmtId="165" fontId="26" fillId="44" borderId="10" xfId="0" applyNumberFormat="1" applyFont="1" applyFill="1" applyBorder="1" applyAlignment="1" applyProtection="1">
      <alignment horizontal="center"/>
    </xf>
    <xf numFmtId="0" fontId="0" fillId="0" borderId="0" xfId="0"/>
    <xf numFmtId="0" fontId="28" fillId="49" borderId="35" xfId="0" applyNumberFormat="1" applyFont="1" applyFill="1" applyBorder="1" applyAlignment="1" applyProtection="1">
      <alignment horizontal="left"/>
    </xf>
    <xf numFmtId="0" fontId="16" fillId="49" borderId="10" xfId="0" applyFont="1" applyFill="1" applyBorder="1" applyAlignment="1">
      <alignment horizontal="center"/>
    </xf>
    <xf numFmtId="3" fontId="28" fillId="49" borderId="10" xfId="0" applyNumberFormat="1" applyFont="1" applyFill="1" applyBorder="1" applyAlignment="1" applyProtection="1">
      <alignment horizontal="center"/>
    </xf>
    <xf numFmtId="165" fontId="29" fillId="49" borderId="10" xfId="0" applyNumberFormat="1" applyFont="1" applyFill="1" applyBorder="1" applyAlignment="1" applyProtection="1">
      <alignment horizontal="center"/>
    </xf>
    <xf numFmtId="168" fontId="0" fillId="49" borderId="10" xfId="0" applyNumberFormat="1" applyFill="1" applyBorder="1" applyAlignment="1">
      <alignment horizontal="center"/>
    </xf>
    <xf numFmtId="167" fontId="0" fillId="49" borderId="10" xfId="1" applyNumberFormat="1" applyFont="1" applyFill="1" applyBorder="1"/>
    <xf numFmtId="169" fontId="0" fillId="49" borderId="10" xfId="0" applyNumberFormat="1" applyFill="1" applyBorder="1"/>
    <xf numFmtId="167" fontId="0" fillId="49" borderId="10" xfId="0" applyNumberFormat="1" applyFill="1" applyBorder="1"/>
    <xf numFmtId="169" fontId="0" fillId="49" borderId="29" xfId="0" applyNumberFormat="1" applyFill="1" applyBorder="1"/>
    <xf numFmtId="0" fontId="26" fillId="49" borderId="35" xfId="0" applyNumberFormat="1" applyFont="1" applyFill="1" applyBorder="1" applyAlignment="1" applyProtection="1">
      <alignment horizontal="left"/>
    </xf>
    <xf numFmtId="0" fontId="34" fillId="49" borderId="10" xfId="0" applyFont="1" applyFill="1" applyBorder="1" applyAlignment="1">
      <alignment horizontal="center"/>
    </xf>
    <xf numFmtId="168" fontId="26" fillId="49" borderId="10" xfId="0" applyNumberFormat="1" applyFont="1" applyFill="1" applyBorder="1" applyAlignment="1" applyProtection="1">
      <alignment horizontal="center"/>
    </xf>
    <xf numFmtId="165" fontId="34" fillId="49" borderId="10" xfId="0" applyNumberFormat="1" applyFont="1" applyFill="1" applyBorder="1" applyAlignment="1" applyProtection="1">
      <alignment horizontal="center"/>
    </xf>
    <xf numFmtId="168" fontId="34" fillId="49" borderId="10" xfId="0" applyNumberFormat="1" applyFont="1" applyFill="1" applyBorder="1" applyAlignment="1">
      <alignment horizontal="center"/>
    </xf>
    <xf numFmtId="0" fontId="18" fillId="49" borderId="35" xfId="0" applyNumberFormat="1" applyFont="1" applyFill="1" applyBorder="1" applyAlignment="1" applyProtection="1">
      <alignment horizontal="left"/>
    </xf>
    <xf numFmtId="168" fontId="18" fillId="49" borderId="10" xfId="0" applyNumberFormat="1" applyFont="1" applyFill="1" applyBorder="1" applyAlignment="1" applyProtection="1">
      <alignment horizontal="center"/>
    </xf>
    <xf numFmtId="0" fontId="26" fillId="49" borderId="44" xfId="0" applyNumberFormat="1" applyFont="1" applyFill="1" applyBorder="1" applyAlignment="1" applyProtection="1">
      <alignment horizontal="left"/>
    </xf>
    <xf numFmtId="168" fontId="26" fillId="49" borderId="15" xfId="0" applyNumberFormat="1" applyFont="1" applyFill="1" applyBorder="1" applyAlignment="1" applyProtection="1">
      <alignment horizontal="center"/>
    </xf>
    <xf numFmtId="165" fontId="34" fillId="49" borderId="15" xfId="0" applyNumberFormat="1" applyFont="1" applyFill="1" applyBorder="1" applyAlignment="1" applyProtection="1">
      <alignment horizontal="center"/>
    </xf>
    <xf numFmtId="168" fontId="34" fillId="49" borderId="15" xfId="0" applyNumberFormat="1" applyFont="1" applyFill="1" applyBorder="1" applyAlignment="1">
      <alignment horizontal="center"/>
    </xf>
    <xf numFmtId="169" fontId="0" fillId="49" borderId="10" xfId="0" applyNumberFormat="1" applyFill="1" applyBorder="1" applyAlignment="1">
      <alignment horizontal="center"/>
    </xf>
    <xf numFmtId="167" fontId="0" fillId="49" borderId="10" xfId="1" applyNumberFormat="1" applyFont="1" applyFill="1" applyBorder="1" applyAlignment="1">
      <alignment horizontal="center"/>
    </xf>
    <xf numFmtId="167" fontId="0" fillId="49" borderId="29" xfId="1" applyNumberFormat="1" applyFont="1" applyFill="1" applyBorder="1" applyAlignment="1">
      <alignment horizontal="center"/>
    </xf>
    <xf numFmtId="0" fontId="28" fillId="49" borderId="10" xfId="0" applyNumberFormat="1" applyFont="1" applyFill="1" applyBorder="1" applyAlignment="1" applyProtection="1">
      <alignment horizontal="center"/>
    </xf>
    <xf numFmtId="0" fontId="28" fillId="49" borderId="10" xfId="0" applyNumberFormat="1" applyFont="1" applyFill="1" applyBorder="1" applyAlignment="1" applyProtection="1">
      <alignment horizontal="left"/>
    </xf>
    <xf numFmtId="0" fontId="28" fillId="49" borderId="30" xfId="0" applyNumberFormat="1" applyFont="1" applyFill="1" applyBorder="1" applyAlignment="1" applyProtection="1">
      <alignment horizontal="center"/>
    </xf>
    <xf numFmtId="0" fontId="44" fillId="44" borderId="29" xfId="0" applyFont="1" applyFill="1" applyBorder="1" applyAlignment="1">
      <alignment horizontal="center"/>
    </xf>
    <xf numFmtId="0" fontId="0" fillId="0" borderId="0" xfId="0"/>
    <xf numFmtId="0" fontId="0" fillId="43" borderId="10" xfId="0" applyFill="1" applyBorder="1" applyAlignment="1">
      <alignment horizontal="center"/>
    </xf>
    <xf numFmtId="169" fontId="33" fillId="43" borderId="10" xfId="0" applyNumberFormat="1" applyFont="1" applyFill="1" applyBorder="1" applyAlignment="1">
      <alignment horizontal="center" vertical="center"/>
    </xf>
    <xf numFmtId="0" fontId="33" fillId="43" borderId="10" xfId="0" applyFont="1" applyFill="1" applyBorder="1" applyAlignment="1">
      <alignment horizontal="center" vertical="center"/>
    </xf>
    <xf numFmtId="169" fontId="0" fillId="43" borderId="10" xfId="0" applyNumberFormat="1" applyFill="1" applyBorder="1" applyAlignment="1">
      <alignment horizontal="center"/>
    </xf>
    <xf numFmtId="0" fontId="0" fillId="34" borderId="10" xfId="0" applyFill="1" applyBorder="1" applyAlignment="1">
      <alignment horizontal="center" vertical="center"/>
    </xf>
    <xf numFmtId="169" fontId="0" fillId="34" borderId="10" xfId="0" applyNumberFormat="1" applyFill="1" applyBorder="1" applyAlignment="1">
      <alignment horizontal="center" vertical="center"/>
    </xf>
    <xf numFmtId="0" fontId="26" fillId="33" borderId="35" xfId="0" applyNumberFormat="1" applyFont="1" applyFill="1" applyBorder="1" applyAlignment="1" applyProtection="1">
      <alignment horizontal="left"/>
    </xf>
    <xf numFmtId="0" fontId="16" fillId="33" borderId="10" xfId="0" applyFont="1" applyFill="1" applyBorder="1" applyAlignment="1">
      <alignment horizontal="center"/>
    </xf>
    <xf numFmtId="3" fontId="26" fillId="33" borderId="10" xfId="0" applyNumberFormat="1" applyFont="1" applyFill="1" applyBorder="1" applyAlignment="1" applyProtection="1">
      <alignment horizontal="center"/>
    </xf>
    <xf numFmtId="165" fontId="27" fillId="33" borderId="10" xfId="0" applyNumberFormat="1" applyFont="1" applyFill="1" applyBorder="1" applyAlignment="1" applyProtection="1">
      <alignment horizontal="center"/>
    </xf>
    <xf numFmtId="168" fontId="0" fillId="33" borderId="10" xfId="0" applyNumberFormat="1" applyFill="1" applyBorder="1" applyAlignment="1">
      <alignment horizontal="center"/>
    </xf>
    <xf numFmtId="168" fontId="16" fillId="33" borderId="10" xfId="0" applyNumberFormat="1" applyFont="1" applyFill="1" applyBorder="1" applyAlignment="1">
      <alignment horizontal="center"/>
    </xf>
    <xf numFmtId="165" fontId="27" fillId="33" borderId="13" xfId="0" applyNumberFormat="1" applyFont="1" applyFill="1" applyBorder="1" applyAlignment="1" applyProtection="1">
      <alignment horizontal="center"/>
    </xf>
    <xf numFmtId="0" fontId="27" fillId="33" borderId="14" xfId="0" applyNumberFormat="1" applyFont="1" applyFill="1" applyBorder="1" applyAlignment="1" applyProtection="1">
      <alignment horizontal="center"/>
    </xf>
    <xf numFmtId="0" fontId="18" fillId="44" borderId="35" xfId="0" applyNumberFormat="1" applyFont="1" applyFill="1" applyBorder="1" applyAlignment="1" applyProtection="1">
      <alignment horizontal="left"/>
    </xf>
    <xf numFmtId="166" fontId="18" fillId="0" borderId="13" xfId="0" applyNumberFormat="1" applyFont="1" applyFill="1" applyBorder="1" applyAlignment="1" applyProtection="1">
      <alignment horizontal="center"/>
    </xf>
    <xf numFmtId="0" fontId="26" fillId="44" borderId="35" xfId="0" applyNumberFormat="1" applyFont="1" applyFill="1" applyBorder="1" applyAlignment="1" applyProtection="1">
      <alignment horizontal="left"/>
    </xf>
    <xf numFmtId="0" fontId="18" fillId="33" borderId="28" xfId="0" applyNumberFormat="1" applyFont="1" applyFill="1" applyBorder="1" applyAlignment="1" applyProtection="1">
      <alignment horizontal="left"/>
    </xf>
    <xf numFmtId="168" fontId="0" fillId="35" borderId="10" xfId="0" applyNumberFormat="1" applyFill="1" applyBorder="1" applyAlignment="1">
      <alignment horizontal="center"/>
    </xf>
    <xf numFmtId="0" fontId="45" fillId="34" borderId="24" xfId="0" applyFont="1" applyFill="1" applyBorder="1" applyAlignment="1">
      <alignment horizontal="left"/>
    </xf>
    <xf numFmtId="0" fontId="44" fillId="0" borderId="10" xfId="0" applyFont="1" applyBorder="1" applyAlignment="1">
      <alignment horizontal="center"/>
    </xf>
    <xf numFmtId="165" fontId="26" fillId="35" borderId="10" xfId="0" applyNumberFormat="1" applyFont="1" applyFill="1" applyBorder="1" applyAlignment="1" applyProtection="1">
      <alignment horizontal="center"/>
    </xf>
    <xf numFmtId="0" fontId="30" fillId="34" borderId="29" xfId="0" applyFont="1" applyFill="1" applyBorder="1" applyAlignment="1">
      <alignment horizontal="center"/>
    </xf>
    <xf numFmtId="0" fontId="30" fillId="41" borderId="29" xfId="0" applyFont="1" applyFill="1" applyBorder="1" applyAlignment="1">
      <alignment horizontal="center"/>
    </xf>
    <xf numFmtId="166" fontId="18" fillId="35" borderId="10" xfId="0" applyNumberFormat="1" applyFont="1" applyFill="1" applyBorder="1" applyAlignment="1" applyProtection="1">
      <alignment horizontal="center"/>
    </xf>
    <xf numFmtId="0" fontId="44" fillId="41" borderId="10" xfId="0" applyFont="1" applyFill="1" applyBorder="1" applyAlignment="1">
      <alignment horizontal="center"/>
    </xf>
    <xf numFmtId="0" fontId="28" fillId="35" borderId="10" xfId="0" applyNumberFormat="1" applyFont="1" applyFill="1" applyBorder="1" applyAlignment="1" applyProtection="1">
      <alignment horizontal="center"/>
    </xf>
    <xf numFmtId="0" fontId="30" fillId="44" borderId="29" xfId="0" applyFont="1" applyFill="1" applyBorder="1" applyAlignment="1">
      <alignment horizontal="center" vertical="center"/>
    </xf>
    <xf numFmtId="0" fontId="18" fillId="35" borderId="35" xfId="0" applyNumberFormat="1" applyFont="1" applyFill="1" applyBorder="1" applyAlignment="1" applyProtection="1">
      <alignment horizontal="left"/>
    </xf>
    <xf numFmtId="0" fontId="44" fillId="44" borderId="10" xfId="0" applyFont="1" applyFill="1" applyBorder="1" applyAlignment="1">
      <alignment horizontal="left" vertical="center" wrapText="1"/>
    </xf>
    <xf numFmtId="0" fontId="30" fillId="0" borderId="29" xfId="0" applyFont="1" applyBorder="1" applyAlignment="1">
      <alignment horizontal="center"/>
    </xf>
    <xf numFmtId="0" fontId="0" fillId="0" borderId="0" xfId="0"/>
    <xf numFmtId="0" fontId="44" fillId="41" borderId="10" xfId="0" applyFont="1" applyFill="1" applyBorder="1" applyAlignment="1">
      <alignment horizontal="center" vertical="center" wrapText="1"/>
    </xf>
    <xf numFmtId="0" fontId="30" fillId="41" borderId="29" xfId="0" applyFont="1" applyFill="1" applyBorder="1" applyAlignment="1">
      <alignment horizontal="center" vertical="center"/>
    </xf>
    <xf numFmtId="0" fontId="44" fillId="44" borderId="10" xfId="0" applyFont="1" applyFill="1" applyBorder="1" applyAlignment="1">
      <alignment horizontal="center" vertical="center" wrapText="1"/>
    </xf>
    <xf numFmtId="0" fontId="44" fillId="41" borderId="10" xfId="0" applyFont="1" applyFill="1" applyBorder="1" applyAlignment="1">
      <alignment horizontal="left" vertical="center" wrapText="1"/>
    </xf>
    <xf numFmtId="0" fontId="44" fillId="44" borderId="10" xfId="0" applyFont="1" applyFill="1" applyBorder="1" applyAlignment="1">
      <alignment horizontal="center"/>
    </xf>
    <xf numFmtId="0" fontId="30" fillId="44" borderId="29" xfId="0" applyFont="1" applyFill="1" applyBorder="1" applyAlignment="1">
      <alignment horizontal="center"/>
    </xf>
    <xf numFmtId="0" fontId="44" fillId="34" borderId="0" xfId="0" applyFont="1" applyFill="1" applyBorder="1"/>
    <xf numFmtId="0" fontId="30" fillId="34" borderId="57" xfId="0" applyFont="1" applyFill="1" applyBorder="1"/>
    <xf numFmtId="0" fontId="44" fillId="44" borderId="24" xfId="0" applyFont="1" applyFill="1" applyBorder="1" applyAlignment="1">
      <alignment horizontal="center"/>
    </xf>
    <xf numFmtId="0" fontId="44" fillId="34" borderId="30" xfId="0" applyFont="1" applyFill="1" applyBorder="1" applyAlignment="1">
      <alignment horizontal="left" vertical="center" wrapText="1"/>
    </xf>
    <xf numFmtId="0" fontId="30" fillId="34" borderId="31" xfId="0" applyFont="1" applyFill="1" applyBorder="1" applyAlignment="1">
      <alignment horizontal="center" vertical="center"/>
    </xf>
    <xf numFmtId="0" fontId="26" fillId="34" borderId="44" xfId="0" applyNumberFormat="1" applyFont="1" applyFill="1" applyBorder="1" applyAlignment="1" applyProtection="1">
      <alignment horizontal="left"/>
    </xf>
    <xf numFmtId="165" fontId="34" fillId="34" borderId="15" xfId="0" applyNumberFormat="1" applyFont="1" applyFill="1" applyBorder="1" applyAlignment="1" applyProtection="1">
      <alignment horizontal="center"/>
    </xf>
    <xf numFmtId="169" fontId="0" fillId="0" borderId="10" xfId="0" applyNumberFormat="1" applyBorder="1" applyAlignment="1">
      <alignment horizontal="center"/>
    </xf>
    <xf numFmtId="167" fontId="0" fillId="33" borderId="10" xfId="1" applyNumberFormat="1" applyFont="1" applyFill="1" applyBorder="1"/>
    <xf numFmtId="169" fontId="0" fillId="33" borderId="10" xfId="0" applyNumberFormat="1" applyFill="1" applyBorder="1"/>
    <xf numFmtId="167" fontId="0" fillId="33" borderId="10" xfId="0" applyNumberFormat="1" applyFill="1" applyBorder="1"/>
    <xf numFmtId="169" fontId="0" fillId="33" borderId="29" xfId="0" applyNumberFormat="1" applyFill="1" applyBorder="1"/>
    <xf numFmtId="0" fontId="0" fillId="33" borderId="15" xfId="0" applyFill="1" applyBorder="1"/>
    <xf numFmtId="167" fontId="0" fillId="33" borderId="15" xfId="1" applyNumberFormat="1" applyFont="1" applyFill="1" applyBorder="1"/>
    <xf numFmtId="0" fontId="0" fillId="33" borderId="39" xfId="0" applyFill="1" applyBorder="1"/>
    <xf numFmtId="0" fontId="0" fillId="34" borderId="10" xfId="0" applyFill="1" applyBorder="1" applyAlignment="1">
      <alignment horizontal="center"/>
    </xf>
    <xf numFmtId="0" fontId="45" fillId="38" borderId="10" xfId="0" applyFont="1" applyFill="1" applyBorder="1" applyAlignment="1">
      <alignment horizontal="center"/>
    </xf>
    <xf numFmtId="0" fontId="45" fillId="34" borderId="10" xfId="0" applyFont="1" applyFill="1" applyBorder="1" applyAlignment="1">
      <alignment horizontal="left"/>
    </xf>
    <xf numFmtId="0" fontId="44" fillId="34" borderId="10" xfId="0" applyFont="1" applyFill="1" applyBorder="1"/>
    <xf numFmtId="0" fontId="44" fillId="34" borderId="10" xfId="0" applyFont="1" applyFill="1" applyBorder="1" applyAlignment="1">
      <alignment horizontal="left" vertical="center" wrapText="1"/>
    </xf>
    <xf numFmtId="0" fontId="0" fillId="0" borderId="10" xfId="0" applyBorder="1" applyAlignment="1">
      <alignment horizontal="center"/>
    </xf>
    <xf numFmtId="169" fontId="0" fillId="0" borderId="10" xfId="0" applyNumberFormat="1" applyBorder="1" applyAlignment="1">
      <alignment horizontal="center"/>
    </xf>
    <xf numFmtId="0" fontId="0" fillId="34" borderId="10" xfId="0" applyFill="1" applyBorder="1" applyAlignment="1">
      <alignment horizontal="center"/>
    </xf>
    <xf numFmtId="167" fontId="13" fillId="37" borderId="10" xfId="1" applyNumberFormat="1" applyFont="1" applyFill="1" applyBorder="1" applyAlignment="1"/>
    <xf numFmtId="0" fontId="26" fillId="0" borderId="10" xfId="0" applyNumberFormat="1" applyFont="1" applyFill="1" applyBorder="1" applyAlignment="1" applyProtection="1">
      <alignment horizontal="left"/>
    </xf>
    <xf numFmtId="0" fontId="27" fillId="0" borderId="10" xfId="0" applyNumberFormat="1" applyFont="1" applyFill="1" applyBorder="1" applyAlignment="1" applyProtection="1">
      <alignment horizontal="center"/>
    </xf>
    <xf numFmtId="0" fontId="26" fillId="34" borderId="10" xfId="0" applyNumberFormat="1" applyFont="1" applyFill="1" applyBorder="1" applyAlignment="1" applyProtection="1">
      <alignment horizontal="left"/>
    </xf>
    <xf numFmtId="165" fontId="34" fillId="34" borderId="10" xfId="0" applyNumberFormat="1" applyFont="1" applyFill="1" applyBorder="1" applyAlignment="1" applyProtection="1">
      <alignment horizontal="center"/>
    </xf>
    <xf numFmtId="0" fontId="18" fillId="34" borderId="10" xfId="0" applyNumberFormat="1" applyFont="1" applyFill="1" applyBorder="1" applyAlignment="1" applyProtection="1">
      <alignment horizontal="left"/>
    </xf>
    <xf numFmtId="0" fontId="18" fillId="44" borderId="10" xfId="0" applyNumberFormat="1" applyFont="1" applyFill="1" applyBorder="1" applyAlignment="1" applyProtection="1">
      <alignment horizontal="left"/>
    </xf>
    <xf numFmtId="0" fontId="0" fillId="0" borderId="0" xfId="0" applyBorder="1"/>
    <xf numFmtId="0" fontId="0" fillId="41" borderId="10" xfId="0" applyFill="1" applyBorder="1"/>
    <xf numFmtId="169" fontId="0" fillId="41" borderId="10" xfId="0" applyNumberFormat="1" applyFill="1" applyBorder="1" applyAlignment="1">
      <alignment wrapText="1"/>
    </xf>
    <xf numFmtId="0" fontId="0" fillId="34" borderId="10" xfId="0" applyFill="1" applyBorder="1" applyAlignment="1">
      <alignment horizontal="center" vertical="center"/>
    </xf>
    <xf numFmtId="0" fontId="0" fillId="41" borderId="10" xfId="0" applyFill="1" applyBorder="1" applyAlignment="1">
      <alignment horizontal="right"/>
    </xf>
    <xf numFmtId="3" fontId="26" fillId="41" borderId="10" xfId="0" applyNumberFormat="1" applyFont="1" applyFill="1" applyBorder="1" applyAlignment="1" applyProtection="1">
      <alignment horizontal="center"/>
    </xf>
    <xf numFmtId="169" fontId="0" fillId="41" borderId="10" xfId="0" applyNumberFormat="1" applyFill="1" applyBorder="1" applyAlignment="1">
      <alignment horizontal="right" wrapText="1"/>
    </xf>
    <xf numFmtId="0" fontId="30" fillId="33" borderId="10" xfId="0" applyFont="1" applyFill="1" applyBorder="1" applyAlignment="1">
      <alignment horizontal="center"/>
    </xf>
    <xf numFmtId="0" fontId="44" fillId="44" borderId="10" xfId="0" applyFont="1" applyFill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166" fontId="37" fillId="0" borderId="0" xfId="0" applyNumberFormat="1" applyFont="1" applyFill="1" applyBorder="1" applyAlignment="1" applyProtection="1">
      <alignment horizontal="left"/>
    </xf>
    <xf numFmtId="0" fontId="44" fillId="33" borderId="10" xfId="0" applyFont="1" applyFill="1" applyBorder="1" applyAlignment="1">
      <alignment horizontal="center"/>
    </xf>
    <xf numFmtId="0" fontId="44" fillId="34" borderId="0" xfId="0" applyFont="1" applyFill="1"/>
    <xf numFmtId="0" fontId="0" fillId="0" borderId="0" xfId="0"/>
    <xf numFmtId="167" fontId="16" fillId="34" borderId="10" xfId="1" applyNumberFormat="1" applyFont="1" applyFill="1" applyBorder="1" applyAlignment="1">
      <alignment horizontal="center"/>
    </xf>
    <xf numFmtId="0" fontId="28" fillId="34" borderId="10" xfId="0" applyNumberFormat="1" applyFont="1" applyFill="1" applyBorder="1" applyAlignment="1" applyProtection="1">
      <alignment horizontal="center"/>
    </xf>
    <xf numFmtId="0" fontId="0" fillId="0" borderId="0" xfId="0"/>
    <xf numFmtId="0" fontId="0" fillId="0" borderId="0" xfId="0"/>
    <xf numFmtId="0" fontId="20" fillId="0" borderId="0" xfId="0" applyNumberFormat="1" applyFont="1" applyFill="1" applyBorder="1" applyAlignment="1" applyProtection="1">
      <alignment horizontal="left"/>
    </xf>
    <xf numFmtId="164" fontId="18" fillId="0" borderId="0" xfId="0" applyNumberFormat="1" applyFont="1" applyFill="1" applyBorder="1" applyAlignment="1" applyProtection="1">
      <alignment horizontal="left"/>
    </xf>
    <xf numFmtId="0" fontId="18" fillId="0" borderId="0" xfId="0" applyNumberFormat="1" applyFont="1" applyFill="1" applyBorder="1" applyAlignment="1" applyProtection="1">
      <alignment horizontal="left"/>
    </xf>
    <xf numFmtId="0" fontId="0" fillId="0" borderId="0" xfId="0"/>
    <xf numFmtId="0" fontId="18" fillId="0" borderId="0" xfId="0" applyNumberFormat="1" applyFont="1" applyFill="1" applyBorder="1" applyAlignment="1" applyProtection="1">
      <alignment horizontal="left"/>
    </xf>
    <xf numFmtId="166" fontId="18" fillId="0" borderId="0" xfId="0" applyNumberFormat="1" applyFont="1" applyFill="1" applyBorder="1" applyAlignment="1" applyProtection="1">
      <alignment horizontal="left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17" fontId="0" fillId="34" borderId="10" xfId="0" applyNumberFormat="1" applyFill="1" applyBorder="1" applyAlignment="1">
      <alignment horizontal="center" vertical="center" wrapText="1"/>
    </xf>
    <xf numFmtId="0" fontId="0" fillId="34" borderId="10" xfId="0" applyFill="1" applyBorder="1" applyAlignment="1">
      <alignment horizontal="center"/>
    </xf>
    <xf numFmtId="0" fontId="0" fillId="34" borderId="10" xfId="0" applyFill="1" applyBorder="1" applyAlignment="1">
      <alignment horizontal="center" vertical="center"/>
    </xf>
    <xf numFmtId="166" fontId="18" fillId="0" borderId="10" xfId="0" applyNumberFormat="1" applyFont="1" applyFill="1" applyBorder="1" applyAlignment="1" applyProtection="1">
      <alignment horizontal="left"/>
    </xf>
    <xf numFmtId="17" fontId="28" fillId="34" borderId="10" xfId="0" applyNumberFormat="1" applyFont="1" applyFill="1" applyBorder="1" applyAlignment="1" applyProtection="1">
      <alignment horizontal="center" wrapText="1"/>
    </xf>
    <xf numFmtId="0" fontId="26" fillId="44" borderId="10" xfId="0" applyNumberFormat="1" applyFont="1" applyFill="1" applyBorder="1" applyAlignment="1" applyProtection="1">
      <alignment horizontal="center" wrapText="1"/>
    </xf>
    <xf numFmtId="0" fontId="0" fillId="49" borderId="10" xfId="0" applyFill="1" applyBorder="1" applyAlignment="1">
      <alignment horizontal="center" vertical="center"/>
    </xf>
    <xf numFmtId="169" fontId="33" fillId="49" borderId="10" xfId="0" applyNumberFormat="1" applyFont="1" applyFill="1" applyBorder="1" applyAlignment="1">
      <alignment horizontal="center" vertical="center"/>
    </xf>
    <xf numFmtId="0" fontId="33" fillId="49" borderId="10" xfId="0" applyFont="1" applyFill="1" applyBorder="1" applyAlignment="1">
      <alignment horizontal="center" vertical="center"/>
    </xf>
    <xf numFmtId="169" fontId="0" fillId="49" borderId="10" xfId="0" applyNumberFormat="1" applyFill="1" applyBorder="1" applyAlignment="1">
      <alignment horizontal="center" vertical="center"/>
    </xf>
    <xf numFmtId="0" fontId="0" fillId="49" borderId="10" xfId="0" applyFill="1" applyBorder="1" applyAlignment="1">
      <alignment horizontal="center"/>
    </xf>
    <xf numFmtId="0" fontId="44" fillId="0" borderId="10" xfId="0" applyFont="1" applyBorder="1" applyAlignment="1">
      <alignment horizontal="left"/>
    </xf>
    <xf numFmtId="0" fontId="18" fillId="43" borderId="10" xfId="0" applyNumberFormat="1" applyFont="1" applyFill="1" applyBorder="1" applyAlignment="1" applyProtection="1">
      <alignment horizontal="left"/>
    </xf>
    <xf numFmtId="0" fontId="27" fillId="43" borderId="10" xfId="0" applyNumberFormat="1" applyFont="1" applyFill="1" applyBorder="1" applyAlignment="1" applyProtection="1">
      <alignment horizontal="center"/>
    </xf>
    <xf numFmtId="3" fontId="26" fillId="43" borderId="10" xfId="0" applyNumberFormat="1" applyFont="1" applyFill="1" applyBorder="1" applyAlignment="1" applyProtection="1">
      <alignment horizontal="center"/>
    </xf>
    <xf numFmtId="165" fontId="27" fillId="43" borderId="10" xfId="0" applyNumberFormat="1" applyFont="1" applyFill="1" applyBorder="1" applyAlignment="1" applyProtection="1">
      <alignment horizontal="center"/>
    </xf>
    <xf numFmtId="168" fontId="0" fillId="43" borderId="10" xfId="0" applyNumberFormat="1" applyFill="1" applyBorder="1" applyAlignment="1">
      <alignment horizontal="center"/>
    </xf>
    <xf numFmtId="0" fontId="26" fillId="43" borderId="10" xfId="0" applyNumberFormat="1" applyFont="1" applyFill="1" applyBorder="1" applyAlignment="1" applyProtection="1">
      <alignment horizontal="left" wrapText="1"/>
    </xf>
    <xf numFmtId="166" fontId="18" fillId="43" borderId="0" xfId="0" applyNumberFormat="1" applyFont="1" applyFill="1" applyBorder="1" applyAlignment="1" applyProtection="1">
      <alignment horizontal="right" wrapText="1"/>
    </xf>
    <xf numFmtId="168" fontId="26" fillId="43" borderId="10" xfId="0" applyNumberFormat="1" applyFont="1" applyFill="1" applyBorder="1" applyAlignment="1" applyProtection="1">
      <alignment horizontal="center" wrapText="1"/>
    </xf>
    <xf numFmtId="165" fontId="34" fillId="43" borderId="10" xfId="0" applyNumberFormat="1" applyFont="1" applyFill="1" applyBorder="1" applyAlignment="1" applyProtection="1">
      <alignment horizontal="center" wrapText="1"/>
    </xf>
    <xf numFmtId="168" fontId="34" fillId="43" borderId="10" xfId="0" applyNumberFormat="1" applyFont="1" applyFill="1" applyBorder="1" applyAlignment="1">
      <alignment horizontal="left" wrapText="1"/>
    </xf>
    <xf numFmtId="0" fontId="25" fillId="36" borderId="15" xfId="0" applyNumberFormat="1" applyFont="1" applyFill="1" applyBorder="1" applyAlignment="1" applyProtection="1">
      <alignment horizontal="left"/>
    </xf>
    <xf numFmtId="0" fontId="25" fillId="36" borderId="15" xfId="0" applyNumberFormat="1" applyFont="1" applyFill="1" applyBorder="1" applyAlignment="1" applyProtection="1">
      <alignment horizontal="center"/>
    </xf>
    <xf numFmtId="167" fontId="13" fillId="37" borderId="15" xfId="1" applyNumberFormat="1" applyFont="1" applyFill="1" applyBorder="1" applyAlignment="1">
      <alignment horizontal="center"/>
    </xf>
    <xf numFmtId="0" fontId="28" fillId="43" borderId="10" xfId="0" applyNumberFormat="1" applyFont="1" applyFill="1" applyBorder="1" applyAlignment="1" applyProtection="1">
      <alignment horizontal="center" wrapText="1"/>
    </xf>
    <xf numFmtId="166" fontId="26" fillId="43" borderId="10" xfId="0" applyNumberFormat="1" applyFont="1" applyFill="1" applyBorder="1" applyAlignment="1" applyProtection="1">
      <alignment horizontal="center"/>
    </xf>
    <xf numFmtId="165" fontId="26" fillId="43" borderId="10" xfId="0" applyNumberFormat="1" applyFont="1" applyFill="1" applyBorder="1" applyAlignment="1" applyProtection="1">
      <alignment horizontal="center"/>
    </xf>
    <xf numFmtId="167" fontId="16" fillId="43" borderId="10" xfId="1" applyNumberFormat="1" applyFont="1" applyFill="1" applyBorder="1" applyAlignment="1">
      <alignment horizontal="center"/>
    </xf>
    <xf numFmtId="0" fontId="28" fillId="43" borderId="24" xfId="0" applyNumberFormat="1" applyFont="1" applyFill="1" applyBorder="1" applyAlignment="1" applyProtection="1">
      <alignment horizontal="center"/>
    </xf>
    <xf numFmtId="0" fontId="18" fillId="0" borderId="10" xfId="0" applyNumberFormat="1" applyFont="1" applyFill="1" applyBorder="1" applyAlignment="1" applyProtection="1">
      <alignment horizontal="left"/>
    </xf>
    <xf numFmtId="0" fontId="26" fillId="43" borderId="10" xfId="0" applyNumberFormat="1" applyFont="1" applyFill="1" applyBorder="1" applyAlignment="1" applyProtection="1">
      <alignment horizontal="center" wrapText="1"/>
    </xf>
    <xf numFmtId="0" fontId="44" fillId="44" borderId="10" xfId="0" applyFont="1" applyFill="1" applyBorder="1" applyAlignment="1">
      <alignment horizontal="center" wrapText="1"/>
    </xf>
    <xf numFmtId="0" fontId="44" fillId="44" borderId="10" xfId="0" applyFont="1" applyFill="1" applyBorder="1" applyAlignment="1">
      <alignment horizontal="left" wrapText="1"/>
    </xf>
    <xf numFmtId="0" fontId="0" fillId="34" borderId="10" xfId="0" applyFill="1" applyBorder="1" applyAlignment="1">
      <alignment horizontal="center"/>
    </xf>
    <xf numFmtId="0" fontId="0" fillId="34" borderId="1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/>
    </xf>
    <xf numFmtId="169" fontId="0" fillId="34" borderId="24" xfId="0" applyNumberFormat="1" applyFill="1" applyBorder="1"/>
    <xf numFmtId="169" fontId="0" fillId="34" borderId="10" xfId="0" applyNumberFormat="1" applyFill="1" applyBorder="1" applyAlignment="1">
      <alignment wrapText="1"/>
    </xf>
    <xf numFmtId="9" fontId="0" fillId="34" borderId="10" xfId="0" applyNumberFormat="1" applyFill="1" applyBorder="1" applyAlignment="1"/>
    <xf numFmtId="17" fontId="34" fillId="34" borderId="15" xfId="0" applyNumberFormat="1" applyFont="1" applyFill="1" applyBorder="1" applyAlignment="1">
      <alignment horizontal="center" vertical="center"/>
    </xf>
    <xf numFmtId="0" fontId="34" fillId="34" borderId="22" xfId="0" applyFont="1" applyFill="1" applyBorder="1" applyAlignment="1">
      <alignment horizontal="center" vertical="center"/>
    </xf>
    <xf numFmtId="0" fontId="34" fillId="34" borderId="23" xfId="0" applyFont="1" applyFill="1" applyBorder="1" applyAlignment="1">
      <alignment horizontal="center" vertical="center"/>
    </xf>
    <xf numFmtId="0" fontId="31" fillId="33" borderId="32" xfId="0" applyNumberFormat="1" applyFont="1" applyFill="1" applyBorder="1" applyAlignment="1" applyProtection="1">
      <alignment horizontal="center"/>
    </xf>
    <xf numFmtId="0" fontId="31" fillId="33" borderId="33" xfId="0" applyNumberFormat="1" applyFont="1" applyFill="1" applyBorder="1" applyAlignment="1" applyProtection="1">
      <alignment horizontal="center"/>
    </xf>
    <xf numFmtId="0" fontId="31" fillId="33" borderId="34" xfId="0" applyNumberFormat="1" applyFont="1" applyFill="1" applyBorder="1" applyAlignment="1" applyProtection="1">
      <alignment horizontal="center"/>
    </xf>
    <xf numFmtId="17" fontId="0" fillId="34" borderId="15" xfId="0" applyNumberFormat="1" applyFill="1" applyBorder="1" applyAlignment="1">
      <alignment horizontal="center" vertical="center"/>
    </xf>
    <xf numFmtId="17" fontId="0" fillId="34" borderId="22" xfId="0" applyNumberFormat="1" applyFill="1" applyBorder="1" applyAlignment="1">
      <alignment horizontal="center" vertical="center"/>
    </xf>
    <xf numFmtId="17" fontId="0" fillId="34" borderId="53" xfId="0" applyNumberFormat="1" applyFill="1" applyBorder="1" applyAlignment="1">
      <alignment horizontal="center" vertical="center"/>
    </xf>
    <xf numFmtId="0" fontId="24" fillId="34" borderId="41" xfId="0" applyFont="1" applyFill="1" applyBorder="1" applyAlignment="1">
      <alignment horizontal="center"/>
    </xf>
    <xf numFmtId="0" fontId="24" fillId="34" borderId="14" xfId="0" applyFont="1" applyFill="1" applyBorder="1" applyAlignment="1">
      <alignment horizontal="center"/>
    </xf>
    <xf numFmtId="0" fontId="24" fillId="34" borderId="42" xfId="0" applyFont="1" applyFill="1" applyBorder="1" applyAlignment="1">
      <alignment horizontal="center"/>
    </xf>
    <xf numFmtId="17" fontId="0" fillId="34" borderId="15" xfId="0" applyNumberFormat="1" applyFill="1" applyBorder="1" applyAlignment="1">
      <alignment horizontal="center" vertical="center" wrapText="1"/>
    </xf>
    <xf numFmtId="17" fontId="0" fillId="34" borderId="22" xfId="0" applyNumberFormat="1" applyFill="1" applyBorder="1" applyAlignment="1">
      <alignment horizontal="center" vertical="center" wrapText="1"/>
    </xf>
    <xf numFmtId="17" fontId="0" fillId="34" borderId="23" xfId="0" applyNumberFormat="1" applyFill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/>
    </xf>
    <xf numFmtId="0" fontId="32" fillId="33" borderId="10" xfId="0" applyFont="1" applyFill="1" applyBorder="1" applyAlignment="1">
      <alignment horizontal="center"/>
    </xf>
    <xf numFmtId="0" fontId="16" fillId="39" borderId="13" xfId="0" applyFont="1" applyFill="1" applyBorder="1" applyAlignment="1">
      <alignment horizontal="center"/>
    </xf>
    <xf numFmtId="0" fontId="16" fillId="39" borderId="14" xfId="0" applyFon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32" fillId="33" borderId="16" xfId="0" applyFont="1" applyFill="1" applyBorder="1" applyAlignment="1">
      <alignment horizontal="center"/>
    </xf>
    <xf numFmtId="0" fontId="32" fillId="33" borderId="17" xfId="0" applyFont="1" applyFill="1" applyBorder="1" applyAlignment="1">
      <alignment horizontal="center"/>
    </xf>
    <xf numFmtId="0" fontId="16" fillId="40" borderId="12" xfId="0" applyFont="1" applyFill="1" applyBorder="1" applyAlignment="1">
      <alignment horizontal="center"/>
    </xf>
    <xf numFmtId="0" fontId="30" fillId="44" borderId="13" xfId="0" applyFont="1" applyFill="1" applyBorder="1" applyAlignment="1">
      <alignment horizontal="center" vertical="center" wrapText="1"/>
    </xf>
    <xf numFmtId="0" fontId="30" fillId="44" borderId="42" xfId="0" applyFont="1" applyFill="1" applyBorder="1" applyAlignment="1">
      <alignment horizontal="center" vertical="center" wrapText="1"/>
    </xf>
    <xf numFmtId="17" fontId="0" fillId="0" borderId="15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22" fillId="0" borderId="45" xfId="0" applyFont="1" applyBorder="1" applyAlignment="1">
      <alignment horizontal="center"/>
    </xf>
    <xf numFmtId="0" fontId="22" fillId="0" borderId="46" xfId="0" applyFont="1" applyBorder="1" applyAlignment="1">
      <alignment horizontal="center"/>
    </xf>
    <xf numFmtId="0" fontId="22" fillId="0" borderId="47" xfId="0" applyFont="1" applyBorder="1" applyAlignment="1">
      <alignment horizontal="center"/>
    </xf>
    <xf numFmtId="0" fontId="26" fillId="34" borderId="61" xfId="0" applyNumberFormat="1" applyFont="1" applyFill="1" applyBorder="1" applyAlignment="1" applyProtection="1">
      <alignment horizontal="center"/>
    </xf>
    <xf numFmtId="0" fontId="26" fillId="34" borderId="63" xfId="0" applyNumberFormat="1" applyFont="1" applyFill="1" applyBorder="1" applyAlignment="1" applyProtection="1">
      <alignment horizontal="center"/>
    </xf>
    <xf numFmtId="0" fontId="26" fillId="34" borderId="37" xfId="0" applyNumberFormat="1" applyFont="1" applyFill="1" applyBorder="1" applyAlignment="1" applyProtection="1">
      <alignment horizontal="center"/>
    </xf>
    <xf numFmtId="0" fontId="26" fillId="34" borderId="38" xfId="0" applyNumberFormat="1" applyFont="1" applyFill="1" applyBorder="1" applyAlignment="1" applyProtection="1">
      <alignment horizontal="center"/>
    </xf>
    <xf numFmtId="0" fontId="24" fillId="35" borderId="32" xfId="0" applyFont="1" applyFill="1" applyBorder="1" applyAlignment="1">
      <alignment horizontal="center"/>
    </xf>
    <xf numFmtId="0" fontId="24" fillId="35" borderId="33" xfId="0" applyFont="1" applyFill="1" applyBorder="1" applyAlignment="1">
      <alignment horizontal="center"/>
    </xf>
    <xf numFmtId="0" fontId="24" fillId="35" borderId="34" xfId="0" applyFont="1" applyFill="1" applyBorder="1" applyAlignment="1">
      <alignment horizontal="center"/>
    </xf>
    <xf numFmtId="0" fontId="0" fillId="0" borderId="36" xfId="0" applyFont="1" applyBorder="1" applyAlignment="1">
      <alignment horizontal="center" vertical="center"/>
    </xf>
    <xf numFmtId="0" fontId="0" fillId="0" borderId="37" xfId="0" applyFont="1" applyBorder="1" applyAlignment="1">
      <alignment horizontal="center" vertical="center"/>
    </xf>
    <xf numFmtId="0" fontId="0" fillId="0" borderId="38" xfId="0" applyFont="1" applyBorder="1" applyAlignment="1">
      <alignment horizontal="center" vertical="center"/>
    </xf>
    <xf numFmtId="165" fontId="21" fillId="34" borderId="15" xfId="0" applyNumberFormat="1" applyFont="1" applyFill="1" applyBorder="1" applyAlignment="1" applyProtection="1">
      <alignment horizontal="center" vertical="center"/>
    </xf>
    <xf numFmtId="165" fontId="21" fillId="34" borderId="22" xfId="0" applyNumberFormat="1" applyFont="1" applyFill="1" applyBorder="1" applyAlignment="1" applyProtection="1">
      <alignment horizontal="center" vertical="center"/>
    </xf>
    <xf numFmtId="165" fontId="21" fillId="34" borderId="23" xfId="0" applyNumberFormat="1" applyFont="1" applyFill="1" applyBorder="1" applyAlignment="1" applyProtection="1">
      <alignment horizontal="center" vertical="center"/>
    </xf>
    <xf numFmtId="0" fontId="0" fillId="34" borderId="15" xfId="0" applyFill="1" applyBorder="1" applyAlignment="1">
      <alignment horizontal="center" vertical="center" wrapText="1"/>
    </xf>
    <xf numFmtId="0" fontId="0" fillId="34" borderId="22" xfId="0" applyFill="1" applyBorder="1" applyAlignment="1">
      <alignment horizontal="center" vertical="center" wrapText="1"/>
    </xf>
    <xf numFmtId="0" fontId="0" fillId="34" borderId="23" xfId="0" applyFill="1" applyBorder="1" applyAlignment="1">
      <alignment horizontal="center" vertical="center" wrapText="1"/>
    </xf>
    <xf numFmtId="0" fontId="24" fillId="33" borderId="32" xfId="0" applyFont="1" applyFill="1" applyBorder="1" applyAlignment="1">
      <alignment horizontal="center"/>
    </xf>
    <xf numFmtId="0" fontId="24" fillId="33" borderId="33" xfId="0" applyFont="1" applyFill="1" applyBorder="1" applyAlignment="1">
      <alignment horizontal="center"/>
    </xf>
    <xf numFmtId="0" fontId="24" fillId="33" borderId="34" xfId="0" applyFont="1" applyFill="1" applyBorder="1" applyAlignment="1">
      <alignment horizontal="center"/>
    </xf>
    <xf numFmtId="0" fontId="26" fillId="34" borderId="50" xfId="0" applyNumberFormat="1" applyFont="1" applyFill="1" applyBorder="1" applyAlignment="1" applyProtection="1">
      <alignment horizontal="center"/>
    </xf>
    <xf numFmtId="0" fontId="26" fillId="34" borderId="17" xfId="0" applyNumberFormat="1" applyFont="1" applyFill="1" applyBorder="1" applyAlignment="1" applyProtection="1">
      <alignment horizontal="center"/>
    </xf>
    <xf numFmtId="0" fontId="26" fillId="34" borderId="51" xfId="0" applyNumberFormat="1" applyFont="1" applyFill="1" applyBorder="1" applyAlignment="1" applyProtection="1">
      <alignment horizontal="center"/>
    </xf>
    <xf numFmtId="169" fontId="0" fillId="0" borderId="10" xfId="0" applyNumberFormat="1" applyBorder="1" applyAlignment="1">
      <alignment horizontal="center"/>
    </xf>
    <xf numFmtId="169" fontId="0" fillId="0" borderId="29" xfId="0" applyNumberFormat="1" applyBorder="1" applyAlignment="1">
      <alignment horizontal="center"/>
    </xf>
    <xf numFmtId="169" fontId="0" fillId="0" borderId="30" xfId="0" applyNumberFormat="1" applyBorder="1" applyAlignment="1">
      <alignment horizontal="center"/>
    </xf>
    <xf numFmtId="169" fontId="0" fillId="0" borderId="31" xfId="0" applyNumberFormat="1" applyBorder="1" applyAlignment="1">
      <alignment horizontal="center"/>
    </xf>
    <xf numFmtId="0" fontId="31" fillId="33" borderId="49" xfId="0" applyNumberFormat="1" applyFont="1" applyFill="1" applyBorder="1" applyAlignment="1" applyProtection="1">
      <alignment horizontal="center"/>
    </xf>
    <xf numFmtId="0" fontId="31" fillId="33" borderId="25" xfId="0" applyNumberFormat="1" applyFont="1" applyFill="1" applyBorder="1" applyAlignment="1" applyProtection="1">
      <alignment horizontal="center"/>
    </xf>
    <xf numFmtId="0" fontId="31" fillId="33" borderId="27" xfId="0" applyNumberFormat="1" applyFont="1" applyFill="1" applyBorder="1" applyAlignment="1" applyProtection="1">
      <alignment horizontal="center"/>
    </xf>
    <xf numFmtId="0" fontId="31" fillId="33" borderId="43" xfId="0" applyNumberFormat="1" applyFont="1" applyFill="1" applyBorder="1" applyAlignment="1" applyProtection="1">
      <alignment horizontal="center"/>
    </xf>
    <xf numFmtId="0" fontId="31" fillId="33" borderId="26" xfId="0" applyNumberFormat="1" applyFont="1" applyFill="1" applyBorder="1" applyAlignment="1" applyProtection="1">
      <alignment horizontal="center"/>
    </xf>
    <xf numFmtId="0" fontId="26" fillId="34" borderId="13" xfId="0" applyNumberFormat="1" applyFont="1" applyFill="1" applyBorder="1" applyAlignment="1" applyProtection="1">
      <alignment horizontal="center" wrapText="1"/>
    </xf>
    <xf numFmtId="0" fontId="26" fillId="34" borderId="14" xfId="0" applyNumberFormat="1" applyFont="1" applyFill="1" applyBorder="1" applyAlignment="1" applyProtection="1">
      <alignment horizontal="center" wrapText="1"/>
    </xf>
    <xf numFmtId="0" fontId="26" fillId="34" borderId="24" xfId="0" applyNumberFormat="1" applyFont="1" applyFill="1" applyBorder="1" applyAlignment="1" applyProtection="1">
      <alignment horizontal="center" wrapText="1"/>
    </xf>
    <xf numFmtId="0" fontId="32" fillId="33" borderId="13" xfId="0" applyFont="1" applyFill="1" applyBorder="1" applyAlignment="1">
      <alignment horizontal="center"/>
    </xf>
    <xf numFmtId="0" fontId="32" fillId="33" borderId="14" xfId="0" applyFont="1" applyFill="1" applyBorder="1" applyAlignment="1">
      <alignment horizontal="center"/>
    </xf>
    <xf numFmtId="0" fontId="32" fillId="33" borderId="24" xfId="0" applyFont="1" applyFill="1" applyBorder="1" applyAlignment="1">
      <alignment horizontal="center"/>
    </xf>
    <xf numFmtId="0" fontId="16" fillId="40" borderId="13" xfId="0" applyFont="1" applyFill="1" applyBorder="1" applyAlignment="1">
      <alignment horizontal="center"/>
    </xf>
    <xf numFmtId="0" fontId="16" fillId="40" borderId="14" xfId="0" applyFont="1" applyFill="1" applyBorder="1" applyAlignment="1">
      <alignment horizontal="center"/>
    </xf>
    <xf numFmtId="0" fontId="16" fillId="40" borderId="24" xfId="0" applyFont="1" applyFill="1" applyBorder="1" applyAlignment="1">
      <alignment horizontal="center"/>
    </xf>
    <xf numFmtId="0" fontId="26" fillId="34" borderId="10" xfId="0" applyNumberFormat="1" applyFont="1" applyFill="1" applyBorder="1" applyAlignment="1" applyProtection="1">
      <alignment horizontal="center" wrapText="1"/>
    </xf>
    <xf numFmtId="0" fontId="16" fillId="39" borderId="11" xfId="0" applyFont="1" applyFill="1" applyBorder="1" applyAlignment="1">
      <alignment horizontal="center"/>
    </xf>
    <xf numFmtId="0" fontId="16" fillId="39" borderId="12" xfId="0" applyFont="1" applyFill="1" applyBorder="1" applyAlignment="1">
      <alignment horizontal="center"/>
    </xf>
    <xf numFmtId="0" fontId="16" fillId="39" borderId="21" xfId="0" applyFont="1" applyFill="1" applyBorder="1" applyAlignment="1">
      <alignment horizontal="center"/>
    </xf>
    <xf numFmtId="17" fontId="0" fillId="0" borderId="22" xfId="0" applyNumberFormat="1" applyBorder="1" applyAlignment="1">
      <alignment horizontal="center" vertical="center"/>
    </xf>
    <xf numFmtId="17" fontId="0" fillId="0" borderId="23" xfId="0" applyNumberFormat="1" applyBorder="1" applyAlignment="1">
      <alignment horizontal="center" vertical="center"/>
    </xf>
    <xf numFmtId="0" fontId="31" fillId="33" borderId="10" xfId="0" applyNumberFormat="1" applyFont="1" applyFill="1" applyBorder="1" applyAlignment="1" applyProtection="1">
      <alignment horizontal="center"/>
    </xf>
    <xf numFmtId="0" fontId="0" fillId="0" borderId="10" xfId="0" applyFont="1" applyBorder="1" applyAlignment="1">
      <alignment horizontal="center" vertical="center"/>
    </xf>
    <xf numFmtId="0" fontId="32" fillId="33" borderId="10" xfId="0" applyFont="1" applyFill="1" applyBorder="1" applyAlignment="1">
      <alignment horizontal="center" wrapText="1"/>
    </xf>
    <xf numFmtId="0" fontId="26" fillId="34" borderId="13" xfId="0" applyNumberFormat="1" applyFont="1" applyFill="1" applyBorder="1" applyAlignment="1" applyProtection="1">
      <alignment horizontal="center"/>
    </xf>
    <xf numFmtId="0" fontId="26" fillId="34" borderId="14" xfId="0" applyNumberFormat="1" applyFont="1" applyFill="1" applyBorder="1" applyAlignment="1" applyProtection="1">
      <alignment horizontal="center"/>
    </xf>
    <xf numFmtId="0" fontId="26" fillId="34" borderId="24" xfId="0" applyNumberFormat="1" applyFont="1" applyFill="1" applyBorder="1" applyAlignment="1" applyProtection="1">
      <alignment horizontal="center"/>
    </xf>
    <xf numFmtId="17" fontId="0" fillId="34" borderId="10" xfId="0" applyNumberFormat="1" applyFill="1" applyBorder="1" applyAlignment="1">
      <alignment horizontal="center" vertical="center"/>
    </xf>
    <xf numFmtId="0" fontId="18" fillId="34" borderId="13" xfId="0" applyNumberFormat="1" applyFont="1" applyFill="1" applyBorder="1" applyAlignment="1" applyProtection="1">
      <alignment horizontal="center"/>
    </xf>
    <xf numFmtId="0" fontId="18" fillId="34" borderId="14" xfId="0" applyNumberFormat="1" applyFont="1" applyFill="1" applyBorder="1" applyAlignment="1" applyProtection="1">
      <alignment horizontal="center"/>
    </xf>
    <xf numFmtId="0" fontId="18" fillId="34" borderId="24" xfId="0" applyNumberFormat="1" applyFont="1" applyFill="1" applyBorder="1" applyAlignment="1" applyProtection="1">
      <alignment horizontal="center"/>
    </xf>
    <xf numFmtId="0" fontId="31" fillId="33" borderId="13" xfId="0" applyNumberFormat="1" applyFont="1" applyFill="1" applyBorder="1" applyAlignment="1" applyProtection="1">
      <alignment horizontal="center"/>
    </xf>
    <xf numFmtId="0" fontId="31" fillId="33" borderId="14" xfId="0" applyNumberFormat="1" applyFont="1" applyFill="1" applyBorder="1" applyAlignment="1" applyProtection="1">
      <alignment horizontal="center"/>
    </xf>
    <xf numFmtId="0" fontId="31" fillId="33" borderId="24" xfId="0" applyNumberFormat="1" applyFont="1" applyFill="1" applyBorder="1" applyAlignment="1" applyProtection="1">
      <alignment horizontal="center"/>
    </xf>
    <xf numFmtId="0" fontId="22" fillId="0" borderId="10" xfId="0" applyFont="1" applyBorder="1" applyAlignment="1">
      <alignment horizontal="center"/>
    </xf>
    <xf numFmtId="0" fontId="24" fillId="35" borderId="10" xfId="0" applyFont="1" applyFill="1" applyBorder="1" applyAlignment="1">
      <alignment horizontal="center"/>
    </xf>
    <xf numFmtId="165" fontId="21" fillId="34" borderId="10" xfId="0" applyNumberFormat="1" applyFont="1" applyFill="1" applyBorder="1" applyAlignment="1" applyProtection="1">
      <alignment horizontal="center" vertical="center"/>
    </xf>
    <xf numFmtId="0" fontId="26" fillId="34" borderId="10" xfId="0" applyNumberFormat="1" applyFont="1" applyFill="1" applyBorder="1" applyAlignment="1" applyProtection="1">
      <alignment horizontal="center"/>
    </xf>
    <xf numFmtId="0" fontId="0" fillId="34" borderId="10" xfId="0" applyFill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43" borderId="13" xfId="0" applyFont="1" applyFill="1" applyBorder="1" applyAlignment="1">
      <alignment horizontal="center" vertical="center"/>
    </xf>
    <xf numFmtId="0" fontId="0" fillId="43" borderId="14" xfId="0" applyFont="1" applyFill="1" applyBorder="1" applyAlignment="1">
      <alignment horizontal="center" vertical="center"/>
    </xf>
    <xf numFmtId="0" fontId="0" fillId="43" borderId="24" xfId="0" applyFont="1" applyFill="1" applyBorder="1" applyAlignment="1">
      <alignment horizontal="center" vertical="center"/>
    </xf>
    <xf numFmtId="0" fontId="34" fillId="34" borderId="10" xfId="0" applyFont="1" applyFill="1" applyBorder="1" applyAlignment="1">
      <alignment horizontal="center" vertical="center" wrapText="1"/>
    </xf>
    <xf numFmtId="0" fontId="26" fillId="43" borderId="13" xfId="0" applyNumberFormat="1" applyFont="1" applyFill="1" applyBorder="1" applyAlignment="1" applyProtection="1">
      <alignment horizontal="center"/>
    </xf>
    <xf numFmtId="0" fontId="26" fillId="43" borderId="14" xfId="0" applyNumberFormat="1" applyFont="1" applyFill="1" applyBorder="1" applyAlignment="1" applyProtection="1">
      <alignment horizontal="center"/>
    </xf>
    <xf numFmtId="0" fontId="26" fillId="43" borderId="24" xfId="0" applyNumberFormat="1" applyFont="1" applyFill="1" applyBorder="1" applyAlignment="1" applyProtection="1">
      <alignment horizontal="center"/>
    </xf>
    <xf numFmtId="0" fontId="26" fillId="45" borderId="35" xfId="0" applyNumberFormat="1" applyFont="1" applyFill="1" applyBorder="1" applyAlignment="1" applyProtection="1">
      <alignment horizontal="center" wrapText="1"/>
    </xf>
    <xf numFmtId="0" fontId="26" fillId="45" borderId="10" xfId="0" applyNumberFormat="1" applyFont="1" applyFill="1" applyBorder="1" applyAlignment="1" applyProtection="1">
      <alignment horizontal="center" wrapText="1"/>
    </xf>
    <xf numFmtId="0" fontId="26" fillId="45" borderId="29" xfId="0" applyNumberFormat="1" applyFont="1" applyFill="1" applyBorder="1" applyAlignment="1" applyProtection="1">
      <alignment horizontal="center" wrapText="1"/>
    </xf>
    <xf numFmtId="0" fontId="26" fillId="45" borderId="48" xfId="0" applyNumberFormat="1" applyFont="1" applyFill="1" applyBorder="1" applyAlignment="1" applyProtection="1">
      <alignment horizontal="center" wrapText="1"/>
    </xf>
    <xf numFmtId="0" fontId="26" fillId="45" borderId="30" xfId="0" applyNumberFormat="1" applyFont="1" applyFill="1" applyBorder="1" applyAlignment="1" applyProtection="1">
      <alignment horizontal="center" wrapText="1"/>
    </xf>
    <xf numFmtId="0" fontId="26" fillId="45" borderId="31" xfId="0" applyNumberFormat="1" applyFont="1" applyFill="1" applyBorder="1" applyAlignment="1" applyProtection="1">
      <alignment horizontal="center" wrapText="1"/>
    </xf>
    <xf numFmtId="0" fontId="26" fillId="47" borderId="35" xfId="0" applyNumberFormat="1" applyFont="1" applyFill="1" applyBorder="1" applyAlignment="1" applyProtection="1">
      <alignment horizontal="center" vertical="center" wrapText="1"/>
    </xf>
    <xf numFmtId="0" fontId="26" fillId="47" borderId="10" xfId="0" applyNumberFormat="1" applyFont="1" applyFill="1" applyBorder="1" applyAlignment="1" applyProtection="1">
      <alignment horizontal="center" vertical="center" wrapText="1"/>
    </xf>
    <xf numFmtId="0" fontId="26" fillId="47" borderId="29" xfId="0" applyNumberFormat="1" applyFont="1" applyFill="1" applyBorder="1" applyAlignment="1" applyProtection="1">
      <alignment horizontal="center" vertical="center" wrapText="1"/>
    </xf>
    <xf numFmtId="0" fontId="26" fillId="47" borderId="48" xfId="0" applyNumberFormat="1" applyFont="1" applyFill="1" applyBorder="1" applyAlignment="1" applyProtection="1">
      <alignment horizontal="center" vertical="center" wrapText="1"/>
    </xf>
    <xf numFmtId="0" fontId="26" fillId="47" borderId="30" xfId="0" applyNumberFormat="1" applyFont="1" applyFill="1" applyBorder="1" applyAlignment="1" applyProtection="1">
      <alignment horizontal="center" vertical="center" wrapText="1"/>
    </xf>
    <xf numFmtId="0" fontId="26" fillId="47" borderId="31" xfId="0" applyNumberFormat="1" applyFont="1" applyFill="1" applyBorder="1" applyAlignment="1" applyProtection="1">
      <alignment horizontal="center" vertical="center" wrapText="1"/>
    </xf>
    <xf numFmtId="0" fontId="0" fillId="46" borderId="54" xfId="0" applyFill="1" applyBorder="1" applyAlignment="1">
      <alignment horizontal="center" vertical="center" wrapText="1"/>
    </xf>
    <xf numFmtId="0" fontId="0" fillId="46" borderId="55" xfId="0" applyFill="1" applyBorder="1" applyAlignment="1">
      <alignment horizontal="center" vertical="center" wrapText="1"/>
    </xf>
    <xf numFmtId="0" fontId="0" fillId="46" borderId="56" xfId="0" applyFill="1" applyBorder="1" applyAlignment="1">
      <alignment horizontal="center" vertical="center" wrapText="1"/>
    </xf>
    <xf numFmtId="0" fontId="0" fillId="46" borderId="28" xfId="0" applyFill="1" applyBorder="1" applyAlignment="1">
      <alignment horizontal="center" vertical="center" wrapText="1"/>
    </xf>
    <xf numFmtId="0" fontId="0" fillId="46" borderId="0" xfId="0" applyFill="1" applyBorder="1" applyAlignment="1">
      <alignment horizontal="center" vertical="center" wrapText="1"/>
    </xf>
    <xf numFmtId="0" fontId="0" fillId="46" borderId="57" xfId="0" applyFill="1" applyBorder="1" applyAlignment="1">
      <alignment horizontal="center" vertical="center" wrapText="1"/>
    </xf>
    <xf numFmtId="0" fontId="0" fillId="46" borderId="61" xfId="0" applyFill="1" applyBorder="1" applyAlignment="1">
      <alignment horizontal="center" vertical="center" wrapText="1"/>
    </xf>
    <xf numFmtId="0" fontId="0" fillId="46" borderId="63" xfId="0" applyFill="1" applyBorder="1" applyAlignment="1">
      <alignment horizontal="center" vertical="center" wrapText="1"/>
    </xf>
    <xf numFmtId="0" fontId="0" fillId="46" borderId="64" xfId="0" applyFill="1" applyBorder="1" applyAlignment="1">
      <alignment horizontal="center" vertical="center" wrapText="1"/>
    </xf>
    <xf numFmtId="0" fontId="16" fillId="44" borderId="19" xfId="0" applyFont="1" applyFill="1" applyBorder="1" applyAlignment="1">
      <alignment horizontal="center"/>
    </xf>
    <xf numFmtId="0" fontId="16" fillId="44" borderId="0" xfId="0" applyFont="1" applyFill="1" applyBorder="1" applyAlignment="1">
      <alignment horizontal="center"/>
    </xf>
    <xf numFmtId="0" fontId="28" fillId="45" borderId="32" xfId="0" applyFont="1" applyFill="1" applyBorder="1" applyAlignment="1">
      <alignment horizontal="center" vertical="center"/>
    </xf>
    <xf numFmtId="0" fontId="28" fillId="45" borderId="33" xfId="0" applyFont="1" applyFill="1" applyBorder="1" applyAlignment="1">
      <alignment horizontal="center" vertical="center"/>
    </xf>
    <xf numFmtId="0" fontId="28" fillId="45" borderId="34" xfId="0" applyFont="1" applyFill="1" applyBorder="1" applyAlignment="1">
      <alignment horizontal="center" vertical="center"/>
    </xf>
    <xf numFmtId="0" fontId="20" fillId="46" borderId="54" xfId="0" applyFont="1" applyFill="1" applyBorder="1" applyAlignment="1">
      <alignment horizontal="center"/>
    </xf>
    <xf numFmtId="0" fontId="20" fillId="46" borderId="55" xfId="0" applyFont="1" applyFill="1" applyBorder="1" applyAlignment="1">
      <alignment horizontal="center"/>
    </xf>
    <xf numFmtId="0" fontId="20" fillId="46" borderId="56" xfId="0" applyFont="1" applyFill="1" applyBorder="1" applyAlignment="1">
      <alignment horizontal="center"/>
    </xf>
    <xf numFmtId="0" fontId="28" fillId="47" borderId="32" xfId="0" applyFont="1" applyFill="1" applyBorder="1" applyAlignment="1">
      <alignment horizontal="center" vertical="center"/>
    </xf>
    <xf numFmtId="0" fontId="28" fillId="47" borderId="33" xfId="0" applyFont="1" applyFill="1" applyBorder="1" applyAlignment="1">
      <alignment horizontal="center" vertical="center"/>
    </xf>
    <xf numFmtId="0" fontId="28" fillId="47" borderId="34" xfId="0" applyFont="1" applyFill="1" applyBorder="1" applyAlignment="1">
      <alignment horizontal="center" vertical="center"/>
    </xf>
    <xf numFmtId="0" fontId="28" fillId="34" borderId="41" xfId="0" applyFont="1" applyFill="1" applyBorder="1" applyAlignment="1">
      <alignment horizontal="center" vertical="center"/>
    </xf>
    <xf numFmtId="0" fontId="28" fillId="34" borderId="14" xfId="0" applyFont="1" applyFill="1" applyBorder="1" applyAlignment="1">
      <alignment horizontal="center" vertical="center"/>
    </xf>
    <xf numFmtId="0" fontId="28" fillId="34" borderId="42" xfId="0" applyFont="1" applyFill="1" applyBorder="1" applyAlignment="1">
      <alignment horizontal="center" vertical="center"/>
    </xf>
    <xf numFmtId="0" fontId="20" fillId="0" borderId="28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20" fillId="0" borderId="57" xfId="0" applyFont="1" applyFill="1" applyBorder="1" applyAlignment="1">
      <alignment horizontal="center"/>
    </xf>
    <xf numFmtId="0" fontId="0" fillId="34" borderId="10" xfId="0" applyFill="1" applyBorder="1" applyAlignment="1">
      <alignment horizontal="left"/>
    </xf>
    <xf numFmtId="9" fontId="0" fillId="34" borderId="10" xfId="0" applyNumberFormat="1" applyFill="1" applyBorder="1" applyAlignment="1">
      <alignment horizontal="center"/>
    </xf>
    <xf numFmtId="0" fontId="0" fillId="34" borderId="13" xfId="0" applyFill="1" applyBorder="1" applyAlignment="1">
      <alignment horizontal="center"/>
    </xf>
    <xf numFmtId="0" fontId="0" fillId="34" borderId="14" xfId="0" applyFill="1" applyBorder="1" applyAlignment="1">
      <alignment horizontal="center"/>
    </xf>
    <xf numFmtId="0" fontId="0" fillId="34" borderId="24" xfId="0" applyFill="1" applyBorder="1" applyAlignment="1">
      <alignment horizontal="center"/>
    </xf>
    <xf numFmtId="0" fontId="40" fillId="34" borderId="10" xfId="0" applyFont="1" applyFill="1" applyBorder="1" applyAlignment="1">
      <alignment horizontal="center" wrapText="1"/>
    </xf>
    <xf numFmtId="0" fontId="0" fillId="34" borderId="13" xfId="0" applyFill="1" applyBorder="1" applyAlignment="1">
      <alignment horizontal="left"/>
    </xf>
    <xf numFmtId="0" fontId="0" fillId="34" borderId="14" xfId="0" applyFill="1" applyBorder="1" applyAlignment="1">
      <alignment horizontal="left"/>
    </xf>
    <xf numFmtId="0" fontId="0" fillId="34" borderId="24" xfId="0" applyFill="1" applyBorder="1" applyAlignment="1">
      <alignment horizontal="left"/>
    </xf>
    <xf numFmtId="0" fontId="16" fillId="34" borderId="13" xfId="0" applyFont="1" applyFill="1" applyBorder="1" applyAlignment="1">
      <alignment horizontal="center"/>
    </xf>
    <xf numFmtId="0" fontId="16" fillId="34" borderId="14" xfId="0" applyFont="1" applyFill="1" applyBorder="1" applyAlignment="1">
      <alignment horizontal="center"/>
    </xf>
    <xf numFmtId="0" fontId="16" fillId="34" borderId="24" xfId="0" applyFont="1" applyFill="1" applyBorder="1" applyAlignment="1">
      <alignment horizontal="center"/>
    </xf>
    <xf numFmtId="0" fontId="0" fillId="34" borderId="13" xfId="0" applyFont="1" applyFill="1" applyBorder="1" applyAlignment="1">
      <alignment horizontal="center"/>
    </xf>
    <xf numFmtId="0" fontId="0" fillId="34" borderId="14" xfId="0" applyFont="1" applyFill="1" applyBorder="1" applyAlignment="1">
      <alignment horizontal="center"/>
    </xf>
    <xf numFmtId="0" fontId="0" fillId="34" borderId="24" xfId="0" applyFont="1" applyFill="1" applyBorder="1" applyAlignment="1">
      <alignment horizontal="center"/>
    </xf>
    <xf numFmtId="0" fontId="23" fillId="34" borderId="13" xfId="0" applyFont="1" applyFill="1" applyBorder="1" applyAlignment="1">
      <alignment horizontal="center" vertical="center"/>
    </xf>
    <xf numFmtId="0" fontId="23" fillId="34" borderId="14" xfId="0" applyFont="1" applyFill="1" applyBorder="1" applyAlignment="1">
      <alignment horizontal="center" vertical="center"/>
    </xf>
    <xf numFmtId="0" fontId="23" fillId="34" borderId="24" xfId="0" applyFont="1" applyFill="1" applyBorder="1" applyAlignment="1">
      <alignment horizontal="center" vertical="center"/>
    </xf>
    <xf numFmtId="0" fontId="0" fillId="34" borderId="10" xfId="0" applyFill="1" applyBorder="1" applyAlignment="1">
      <alignment horizontal="center"/>
    </xf>
    <xf numFmtId="0" fontId="16" fillId="34" borderId="10" xfId="0" applyFont="1" applyFill="1" applyBorder="1" applyAlignment="1">
      <alignment horizontal="center"/>
    </xf>
    <xf numFmtId="0" fontId="0" fillId="34" borderId="15" xfId="0" applyFont="1" applyFill="1" applyBorder="1" applyAlignment="1">
      <alignment horizontal="center"/>
    </xf>
    <xf numFmtId="0" fontId="0" fillId="34" borderId="10" xfId="0" applyFont="1" applyFill="1" applyBorder="1" applyAlignment="1">
      <alignment horizontal="center"/>
    </xf>
    <xf numFmtId="0" fontId="0" fillId="41" borderId="10" xfId="0" applyFill="1" applyBorder="1" applyAlignment="1">
      <alignment horizontal="left"/>
    </xf>
    <xf numFmtId="0" fontId="0" fillId="34" borderId="13" xfId="0" applyFill="1" applyBorder="1" applyAlignment="1">
      <alignment horizontal="center" wrapText="1"/>
    </xf>
    <xf numFmtId="0" fontId="0" fillId="34" borderId="14" xfId="0" applyFill="1" applyBorder="1" applyAlignment="1">
      <alignment horizontal="center" wrapText="1"/>
    </xf>
    <xf numFmtId="0" fontId="0" fillId="34" borderId="24" xfId="0" applyFill="1" applyBorder="1" applyAlignment="1">
      <alignment horizontal="center" wrapText="1"/>
    </xf>
    <xf numFmtId="0" fontId="40" fillId="34" borderId="10" xfId="0" applyFont="1" applyFill="1" applyBorder="1" applyAlignment="1">
      <alignment horizontal="center" vertical="center" wrapText="1"/>
    </xf>
    <xf numFmtId="0" fontId="0" fillId="41" borderId="13" xfId="0" applyFill="1" applyBorder="1" applyAlignment="1">
      <alignment horizontal="left"/>
    </xf>
    <xf numFmtId="0" fontId="0" fillId="41" borderId="14" xfId="0" applyFill="1" applyBorder="1" applyAlignment="1">
      <alignment horizontal="left"/>
    </xf>
    <xf numFmtId="0" fontId="0" fillId="41" borderId="24" xfId="0" applyFill="1" applyBorder="1" applyAlignment="1">
      <alignment horizontal="left"/>
    </xf>
    <xf numFmtId="0" fontId="0" fillId="34" borderId="10" xfId="0" applyFill="1" applyBorder="1" applyAlignment="1">
      <alignment horizontal="center" vertical="center"/>
    </xf>
    <xf numFmtId="0" fontId="16" fillId="34" borderId="13" xfId="0" applyFont="1" applyFill="1" applyBorder="1" applyAlignment="1">
      <alignment horizontal="left"/>
    </xf>
    <xf numFmtId="0" fontId="16" fillId="34" borderId="14" xfId="0" applyFont="1" applyFill="1" applyBorder="1" applyAlignment="1">
      <alignment horizontal="left"/>
    </xf>
    <xf numFmtId="0" fontId="16" fillId="34" borderId="24" xfId="0" applyFont="1" applyFill="1" applyBorder="1" applyAlignment="1">
      <alignment horizontal="left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a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oneda" xfId="1" builtinId="4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85725</xdr:colOff>
      <xdr:row>1</xdr:row>
      <xdr:rowOff>19051</xdr:rowOff>
    </xdr:from>
    <xdr:ext cx="592280" cy="542924"/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219076"/>
          <a:ext cx="592280" cy="5429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6</xdr:col>
      <xdr:colOff>200024</xdr:colOff>
      <xdr:row>1</xdr:row>
      <xdr:rowOff>38100</xdr:rowOff>
    </xdr:from>
    <xdr:to>
      <xdr:col>6</xdr:col>
      <xdr:colOff>800099</xdr:colOff>
      <xdr:row>1</xdr:row>
      <xdr:rowOff>509045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33824" y="238125"/>
          <a:ext cx="600075" cy="470945"/>
        </a:xfrm>
        <a:prstGeom prst="rect">
          <a:avLst/>
        </a:prstGeom>
      </xdr:spPr>
    </xdr:pic>
    <xdr:clientData/>
  </xdr:twoCellAnchor>
  <xdr:oneCellAnchor>
    <xdr:from>
      <xdr:col>1</xdr:col>
      <xdr:colOff>85725</xdr:colOff>
      <xdr:row>1</xdr:row>
      <xdr:rowOff>19051</xdr:rowOff>
    </xdr:from>
    <xdr:ext cx="592280" cy="542924"/>
    <xdr:pic>
      <xdr:nvPicPr>
        <xdr:cNvPr id="10" name="Imagen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209551"/>
          <a:ext cx="592280" cy="5429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</xdr:col>
      <xdr:colOff>247651</xdr:colOff>
      <xdr:row>18</xdr:row>
      <xdr:rowOff>38100</xdr:rowOff>
    </xdr:from>
    <xdr:to>
      <xdr:col>1</xdr:col>
      <xdr:colOff>771525</xdr:colOff>
      <xdr:row>18</xdr:row>
      <xdr:rowOff>476792</xdr:rowOff>
    </xdr:to>
    <xdr:pic>
      <xdr:nvPicPr>
        <xdr:cNvPr id="11" name="Imagen 10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6" y="3905250"/>
          <a:ext cx="523874" cy="438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114301</xdr:colOff>
      <xdr:row>18</xdr:row>
      <xdr:rowOff>95250</xdr:rowOff>
    </xdr:from>
    <xdr:to>
      <xdr:col>6</xdr:col>
      <xdr:colOff>1066800</xdr:colOff>
      <xdr:row>18</xdr:row>
      <xdr:rowOff>432593</xdr:rowOff>
    </xdr:to>
    <xdr:pic>
      <xdr:nvPicPr>
        <xdr:cNvPr id="12" name="Imagen 1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33826" y="3962400"/>
          <a:ext cx="952499" cy="3373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200024</xdr:colOff>
      <xdr:row>1</xdr:row>
      <xdr:rowOff>38100</xdr:rowOff>
    </xdr:from>
    <xdr:to>
      <xdr:col>6</xdr:col>
      <xdr:colOff>800099</xdr:colOff>
      <xdr:row>1</xdr:row>
      <xdr:rowOff>509045</xdr:rowOff>
    </xdr:to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19549" y="228600"/>
          <a:ext cx="600075" cy="470945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35</xdr:row>
      <xdr:rowOff>47626</xdr:rowOff>
    </xdr:from>
    <xdr:to>
      <xdr:col>1</xdr:col>
      <xdr:colOff>971550</xdr:colOff>
      <xdr:row>35</xdr:row>
      <xdr:rowOff>481748</xdr:rowOff>
    </xdr:to>
    <xdr:pic>
      <xdr:nvPicPr>
        <xdr:cNvPr id="14" name="Imagen 13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7496176"/>
          <a:ext cx="733425" cy="4341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247650</xdr:colOff>
      <xdr:row>35</xdr:row>
      <xdr:rowOff>57151</xdr:rowOff>
    </xdr:from>
    <xdr:to>
      <xdr:col>6</xdr:col>
      <xdr:colOff>981075</xdr:colOff>
      <xdr:row>35</xdr:row>
      <xdr:rowOff>491273</xdr:rowOff>
    </xdr:to>
    <xdr:pic>
      <xdr:nvPicPr>
        <xdr:cNvPr id="15" name="Imagen 1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7175" y="7505701"/>
          <a:ext cx="733425" cy="4341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19051</xdr:colOff>
      <xdr:row>53</xdr:row>
      <xdr:rowOff>110267</xdr:rowOff>
    </xdr:from>
    <xdr:to>
      <xdr:col>2</xdr:col>
      <xdr:colOff>76201</xdr:colOff>
      <xdr:row>53</xdr:row>
      <xdr:rowOff>636449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33376" y="11378342"/>
          <a:ext cx="1200150" cy="526182"/>
        </a:xfrm>
        <a:prstGeom prst="rect">
          <a:avLst/>
        </a:prstGeom>
      </xdr:spPr>
    </xdr:pic>
    <xdr:clientData/>
  </xdr:twoCellAnchor>
  <xdr:twoCellAnchor editAs="oneCell">
    <xdr:from>
      <xdr:col>6</xdr:col>
      <xdr:colOff>238125</xdr:colOff>
      <xdr:row>53</xdr:row>
      <xdr:rowOff>66676</xdr:rowOff>
    </xdr:from>
    <xdr:to>
      <xdr:col>6</xdr:col>
      <xdr:colOff>952500</xdr:colOff>
      <xdr:row>53</xdr:row>
      <xdr:rowOff>622301</xdr:rowOff>
    </xdr:to>
    <xdr:pic>
      <xdr:nvPicPr>
        <xdr:cNvPr id="17" name="Imagen 16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57650" y="11334751"/>
          <a:ext cx="714375" cy="555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104774</xdr:colOff>
      <xdr:row>1</xdr:row>
      <xdr:rowOff>104775</xdr:rowOff>
    </xdr:from>
    <xdr:ext cx="600075" cy="470945"/>
    <xdr:pic>
      <xdr:nvPicPr>
        <xdr:cNvPr id="18" name="Imagen 1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19999" y="295275"/>
          <a:ext cx="600075" cy="470945"/>
        </a:xfrm>
        <a:prstGeom prst="rect">
          <a:avLst/>
        </a:prstGeom>
      </xdr:spPr>
    </xdr:pic>
    <xdr:clientData/>
  </xdr:oneCellAnchor>
  <xdr:oneCellAnchor>
    <xdr:from>
      <xdr:col>16</xdr:col>
      <xdr:colOff>104774</xdr:colOff>
      <xdr:row>1</xdr:row>
      <xdr:rowOff>104775</xdr:rowOff>
    </xdr:from>
    <xdr:ext cx="600075" cy="470945"/>
    <xdr:pic>
      <xdr:nvPicPr>
        <xdr:cNvPr id="20" name="Imagen 1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19999" y="295275"/>
          <a:ext cx="600075" cy="470945"/>
        </a:xfrm>
        <a:prstGeom prst="rect">
          <a:avLst/>
        </a:prstGeom>
      </xdr:spPr>
    </xdr:pic>
    <xdr:clientData/>
  </xdr:oneCellAnchor>
  <xdr:oneCellAnchor>
    <xdr:from>
      <xdr:col>16</xdr:col>
      <xdr:colOff>104774</xdr:colOff>
      <xdr:row>1</xdr:row>
      <xdr:rowOff>104775</xdr:rowOff>
    </xdr:from>
    <xdr:ext cx="600075" cy="470945"/>
    <xdr:pic>
      <xdr:nvPicPr>
        <xdr:cNvPr id="19" name="Imagen 1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19999" y="295275"/>
          <a:ext cx="600075" cy="47094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15"/>
  <sheetViews>
    <sheetView workbookViewId="0">
      <selection activeCell="B2" sqref="B2:L2"/>
    </sheetView>
  </sheetViews>
  <sheetFormatPr baseColWidth="10" defaultColWidth="11.42578125" defaultRowHeight="15" x14ac:dyDescent="0.25"/>
  <cols>
    <col min="1" max="1" width="7.7109375" style="4" customWidth="1"/>
    <col min="2" max="2" width="8.85546875" style="14" customWidth="1"/>
    <col min="3" max="4" width="16" style="33" customWidth="1"/>
    <col min="5" max="5" width="15.5703125" style="33" customWidth="1"/>
    <col min="6" max="6" width="18.28515625" style="33" customWidth="1"/>
    <col min="7" max="7" width="21.7109375" style="14" customWidth="1"/>
    <col min="8" max="8" width="19.42578125" style="34" customWidth="1"/>
    <col min="9" max="9" width="17.42578125" style="7" customWidth="1"/>
    <col min="10" max="10" width="15.5703125" style="7" customWidth="1"/>
    <col min="11" max="11" width="15" style="7" customWidth="1"/>
    <col min="12" max="12" width="16" style="7" customWidth="1"/>
    <col min="13" max="13" width="15" style="4" customWidth="1"/>
    <col min="14" max="14" width="23.5703125" style="4" customWidth="1"/>
    <col min="15" max="15" width="13.28515625" style="4" customWidth="1"/>
    <col min="16" max="16" width="13.85546875" style="4" customWidth="1"/>
    <col min="17" max="18" width="14.42578125" style="14" customWidth="1"/>
    <col min="19" max="19" width="15.140625" style="14" customWidth="1"/>
    <col min="20" max="20" width="15.7109375" style="14" customWidth="1"/>
    <col min="21" max="21" width="11.42578125" style="14"/>
    <col min="22" max="22" width="17.5703125" style="14" customWidth="1"/>
    <col min="23" max="16384" width="11.42578125" style="14"/>
  </cols>
  <sheetData>
    <row r="1" spans="1:16" ht="27" thickBot="1" x14ac:dyDescent="0.45">
      <c r="B1" s="335" t="s">
        <v>275</v>
      </c>
      <c r="C1" s="336"/>
      <c r="D1" s="336"/>
      <c r="E1" s="336"/>
      <c r="F1" s="336"/>
      <c r="G1" s="336"/>
      <c r="H1" s="336"/>
      <c r="I1" s="336"/>
      <c r="J1" s="336"/>
      <c r="K1" s="336"/>
      <c r="L1" s="337"/>
    </row>
    <row r="2" spans="1:16" s="9" customFormat="1" ht="21" x14ac:dyDescent="0.35">
      <c r="A2" s="2"/>
      <c r="B2" s="342" t="s">
        <v>98</v>
      </c>
      <c r="C2" s="343"/>
      <c r="D2" s="343"/>
      <c r="E2" s="343"/>
      <c r="F2" s="343"/>
      <c r="G2" s="343"/>
      <c r="H2" s="343"/>
      <c r="I2" s="343"/>
      <c r="J2" s="343"/>
      <c r="K2" s="343"/>
      <c r="L2" s="344"/>
      <c r="M2" s="4"/>
      <c r="N2" s="2"/>
      <c r="O2" s="2"/>
      <c r="P2" s="2"/>
    </row>
    <row r="3" spans="1:16" s="9" customFormat="1" ht="21" x14ac:dyDescent="0.35">
      <c r="A3" s="2"/>
      <c r="B3" s="312" t="s">
        <v>197</v>
      </c>
      <c r="C3" s="313"/>
      <c r="D3" s="313"/>
      <c r="E3" s="313"/>
      <c r="F3" s="313"/>
      <c r="G3" s="313"/>
      <c r="H3" s="313"/>
      <c r="I3" s="313"/>
      <c r="J3" s="313"/>
      <c r="K3" s="313"/>
      <c r="L3" s="314"/>
      <c r="M3" s="4"/>
      <c r="N3" s="2"/>
      <c r="O3" s="2"/>
      <c r="P3" s="2"/>
    </row>
    <row r="4" spans="1:16" x14ac:dyDescent="0.25">
      <c r="B4" s="72" t="s">
        <v>1</v>
      </c>
      <c r="C4" s="6" t="s">
        <v>2</v>
      </c>
      <c r="D4" s="6" t="s">
        <v>0</v>
      </c>
      <c r="E4" s="6" t="s">
        <v>3</v>
      </c>
      <c r="F4" s="56" t="s">
        <v>4</v>
      </c>
      <c r="G4" s="3" t="s">
        <v>5</v>
      </c>
      <c r="H4" s="13" t="s">
        <v>56</v>
      </c>
      <c r="I4" s="13" t="s">
        <v>57</v>
      </c>
      <c r="J4" s="13" t="s">
        <v>58</v>
      </c>
      <c r="K4" s="13" t="s">
        <v>87</v>
      </c>
      <c r="L4" s="71" t="s">
        <v>59</v>
      </c>
    </row>
    <row r="5" spans="1:16" x14ac:dyDescent="0.25">
      <c r="B5" s="68" t="s">
        <v>6</v>
      </c>
      <c r="C5" s="42"/>
      <c r="D5" s="10">
        <v>160000000</v>
      </c>
      <c r="E5" s="51">
        <v>69.400000000000006</v>
      </c>
      <c r="F5" s="52"/>
      <c r="G5" s="348" t="s">
        <v>7</v>
      </c>
      <c r="H5" s="53">
        <f>D5*30%</f>
        <v>48000000</v>
      </c>
      <c r="I5" s="53">
        <f>D5*10%</f>
        <v>16000000</v>
      </c>
      <c r="J5" s="54">
        <f>H5-I5</f>
        <v>32000000</v>
      </c>
      <c r="K5" s="54">
        <f>J5/3</f>
        <v>10666666.666666666</v>
      </c>
      <c r="L5" s="69">
        <f>D5*70%</f>
        <v>112000000</v>
      </c>
    </row>
    <row r="6" spans="1:16" ht="15" customHeight="1" x14ac:dyDescent="0.25">
      <c r="B6" s="68" t="s">
        <v>8</v>
      </c>
      <c r="C6" s="41"/>
      <c r="D6" s="10">
        <v>160000000</v>
      </c>
      <c r="E6" s="51">
        <v>69.400000000000006</v>
      </c>
      <c r="F6" s="52"/>
      <c r="G6" s="349"/>
      <c r="H6" s="53">
        <f>D6*30%</f>
        <v>48000000</v>
      </c>
      <c r="I6" s="53">
        <f>D6*10%</f>
        <v>16000000</v>
      </c>
      <c r="J6" s="54">
        <f>H6-I6</f>
        <v>32000000</v>
      </c>
      <c r="K6" s="54">
        <f>J6/3</f>
        <v>10666666.666666666</v>
      </c>
      <c r="L6" s="69">
        <f>D6*70%</f>
        <v>112000000</v>
      </c>
    </row>
    <row r="7" spans="1:16" s="45" customFormat="1" x14ac:dyDescent="0.25">
      <c r="A7" s="4"/>
      <c r="B7" s="70" t="s">
        <v>77</v>
      </c>
      <c r="C7" s="11"/>
      <c r="D7" s="10">
        <v>117100000</v>
      </c>
      <c r="E7" s="51" t="s">
        <v>78</v>
      </c>
      <c r="F7" s="52"/>
      <c r="G7" s="349"/>
      <c r="H7" s="53">
        <f>D7*30%</f>
        <v>35130000</v>
      </c>
      <c r="I7" s="53">
        <f>D7*10%</f>
        <v>11710000</v>
      </c>
      <c r="J7" s="54">
        <f>H7-I7</f>
        <v>23420000</v>
      </c>
      <c r="K7" s="54">
        <f>J7/3</f>
        <v>7806666.666666667</v>
      </c>
      <c r="L7" s="69">
        <f>D7*70%</f>
        <v>81970000</v>
      </c>
      <c r="N7" s="4"/>
      <c r="O7" s="4"/>
      <c r="P7" s="4"/>
    </row>
    <row r="8" spans="1:16" x14ac:dyDescent="0.25">
      <c r="B8" s="184" t="s">
        <v>9</v>
      </c>
      <c r="C8" s="180" t="s">
        <v>212</v>
      </c>
      <c r="D8" s="175">
        <v>160000000</v>
      </c>
      <c r="E8" s="179">
        <v>69.400000000000006</v>
      </c>
      <c r="F8" s="177" t="s">
        <v>90</v>
      </c>
      <c r="G8" s="350"/>
      <c r="H8" s="213">
        <f>D8*30%</f>
        <v>48000000</v>
      </c>
      <c r="I8" s="213">
        <f>D8*10%</f>
        <v>16000000</v>
      </c>
      <c r="J8" s="215">
        <f>H8-I8</f>
        <v>32000000</v>
      </c>
      <c r="K8" s="215">
        <f>J8/3</f>
        <v>10666666.666666666</v>
      </c>
      <c r="L8" s="216">
        <f>D8*70%</f>
        <v>112000000</v>
      </c>
    </row>
    <row r="9" spans="1:16" ht="15.75" thickBot="1" x14ac:dyDescent="0.3">
      <c r="B9" s="338" t="s">
        <v>10</v>
      </c>
      <c r="C9" s="339"/>
      <c r="D9" s="340"/>
      <c r="E9" s="340"/>
      <c r="F9" s="340"/>
      <c r="G9" s="340"/>
      <c r="H9" s="340"/>
      <c r="I9" s="340"/>
      <c r="J9" s="340"/>
      <c r="K9" s="340"/>
      <c r="L9" s="341"/>
    </row>
    <row r="10" spans="1:16" s="9" customFormat="1" ht="18.75" customHeight="1" x14ac:dyDescent="0.35">
      <c r="A10" s="2"/>
      <c r="B10" s="354" t="s">
        <v>99</v>
      </c>
      <c r="C10" s="355"/>
      <c r="D10" s="355"/>
      <c r="E10" s="355"/>
      <c r="F10" s="355"/>
      <c r="G10" s="355"/>
      <c r="H10" s="355"/>
      <c r="I10" s="355"/>
      <c r="J10" s="355"/>
      <c r="K10" s="355"/>
      <c r="L10" s="356"/>
      <c r="M10" s="4"/>
      <c r="N10" s="2"/>
      <c r="O10" s="2"/>
      <c r="P10" s="2"/>
    </row>
    <row r="11" spans="1:16" s="9" customFormat="1" ht="18.75" customHeight="1" x14ac:dyDescent="0.35">
      <c r="A11" s="2"/>
      <c r="B11" s="312" t="s">
        <v>196</v>
      </c>
      <c r="C11" s="313"/>
      <c r="D11" s="313"/>
      <c r="E11" s="313"/>
      <c r="F11" s="313"/>
      <c r="G11" s="313"/>
      <c r="H11" s="313"/>
      <c r="I11" s="313"/>
      <c r="J11" s="313"/>
      <c r="K11" s="313"/>
      <c r="L11" s="314"/>
      <c r="M11" s="4"/>
      <c r="N11" s="2"/>
      <c r="O11" s="2"/>
      <c r="P11" s="2"/>
    </row>
    <row r="12" spans="1:16" ht="15" customHeight="1" x14ac:dyDescent="0.25">
      <c r="B12" s="72" t="s">
        <v>1</v>
      </c>
      <c r="C12" s="6" t="s">
        <v>2</v>
      </c>
      <c r="D12" s="6" t="s">
        <v>0</v>
      </c>
      <c r="E12" s="6" t="s">
        <v>3</v>
      </c>
      <c r="F12" s="56" t="s">
        <v>4</v>
      </c>
      <c r="G12" s="3" t="s">
        <v>5</v>
      </c>
      <c r="H12" s="13" t="s">
        <v>56</v>
      </c>
      <c r="I12" s="13" t="s">
        <v>57</v>
      </c>
      <c r="J12" s="13" t="s">
        <v>58</v>
      </c>
      <c r="K12" s="13" t="s">
        <v>86</v>
      </c>
      <c r="L12" s="71" t="s">
        <v>59</v>
      </c>
    </row>
    <row r="13" spans="1:16" ht="15" customHeight="1" x14ac:dyDescent="0.25">
      <c r="B13" s="139" t="s">
        <v>12</v>
      </c>
      <c r="C13" s="140" t="s">
        <v>13</v>
      </c>
      <c r="D13" s="141">
        <v>265000000</v>
      </c>
      <c r="E13" s="142">
        <v>119.4</v>
      </c>
      <c r="F13" s="143"/>
      <c r="G13" s="351" t="s">
        <v>14</v>
      </c>
      <c r="H13" s="144">
        <f t="shared" ref="H13:H24" si="0">D13*30%</f>
        <v>79500000</v>
      </c>
      <c r="I13" s="145">
        <f t="shared" ref="I13:I24" si="1">D13*10%</f>
        <v>26500000</v>
      </c>
      <c r="J13" s="146">
        <f t="shared" ref="J13:J24" si="2">H13-I13</f>
        <v>53000000</v>
      </c>
      <c r="K13" s="146">
        <f t="shared" ref="K13:K24" si="3">J13/12</f>
        <v>4416666.666666667</v>
      </c>
      <c r="L13" s="147">
        <f t="shared" ref="L13:L24" si="4">D13*70%</f>
        <v>185500000</v>
      </c>
    </row>
    <row r="14" spans="1:16" x14ac:dyDescent="0.25">
      <c r="B14" s="74" t="s">
        <v>15</v>
      </c>
      <c r="C14" s="15"/>
      <c r="D14" s="10">
        <v>265000000</v>
      </c>
      <c r="E14" s="5">
        <v>115.75</v>
      </c>
      <c r="F14" s="52"/>
      <c r="G14" s="352"/>
      <c r="H14" s="53">
        <f t="shared" si="0"/>
        <v>79500000</v>
      </c>
      <c r="I14" s="55">
        <f t="shared" si="1"/>
        <v>26500000</v>
      </c>
      <c r="J14" s="54">
        <f t="shared" si="2"/>
        <v>53000000</v>
      </c>
      <c r="K14" s="54">
        <f t="shared" si="3"/>
        <v>4416666.666666667</v>
      </c>
      <c r="L14" s="69">
        <f t="shared" si="4"/>
        <v>185500000</v>
      </c>
    </row>
    <row r="15" spans="1:16" x14ac:dyDescent="0.25">
      <c r="B15" s="74" t="s">
        <v>16</v>
      </c>
      <c r="C15" s="15"/>
      <c r="D15" s="10">
        <v>265000000</v>
      </c>
      <c r="E15" s="5">
        <v>115.75</v>
      </c>
      <c r="F15" s="52"/>
      <c r="G15" s="352"/>
      <c r="H15" s="53">
        <f t="shared" si="0"/>
        <v>79500000</v>
      </c>
      <c r="I15" s="55">
        <f t="shared" si="1"/>
        <v>26500000</v>
      </c>
      <c r="J15" s="54">
        <f t="shared" si="2"/>
        <v>53000000</v>
      </c>
      <c r="K15" s="54">
        <f t="shared" si="3"/>
        <v>4416666.666666667</v>
      </c>
      <c r="L15" s="69">
        <f t="shared" si="4"/>
        <v>185500000</v>
      </c>
    </row>
    <row r="16" spans="1:16" x14ac:dyDescent="0.25">
      <c r="B16" s="74" t="s">
        <v>17</v>
      </c>
      <c r="C16" s="15"/>
      <c r="D16" s="10">
        <v>265000000</v>
      </c>
      <c r="E16" s="5">
        <v>115.75</v>
      </c>
      <c r="F16" s="52"/>
      <c r="G16" s="352"/>
      <c r="H16" s="53">
        <f t="shared" si="0"/>
        <v>79500000</v>
      </c>
      <c r="I16" s="55">
        <f t="shared" si="1"/>
        <v>26500000</v>
      </c>
      <c r="J16" s="54">
        <f t="shared" si="2"/>
        <v>53000000</v>
      </c>
      <c r="K16" s="54">
        <f t="shared" si="3"/>
        <v>4416666.666666667</v>
      </c>
      <c r="L16" s="69">
        <f t="shared" si="4"/>
        <v>185500000</v>
      </c>
    </row>
    <row r="17" spans="1:16" x14ac:dyDescent="0.25">
      <c r="B17" s="74" t="s">
        <v>18</v>
      </c>
      <c r="C17" s="15"/>
      <c r="D17" s="10">
        <v>265000000</v>
      </c>
      <c r="E17" s="5">
        <v>115.75</v>
      </c>
      <c r="F17" s="52"/>
      <c r="G17" s="352"/>
      <c r="H17" s="53">
        <f t="shared" si="0"/>
        <v>79500000</v>
      </c>
      <c r="I17" s="55">
        <f t="shared" si="1"/>
        <v>26500000</v>
      </c>
      <c r="J17" s="54">
        <f t="shared" si="2"/>
        <v>53000000</v>
      </c>
      <c r="K17" s="54">
        <f t="shared" si="3"/>
        <v>4416666.666666667</v>
      </c>
      <c r="L17" s="69">
        <f t="shared" si="4"/>
        <v>185500000</v>
      </c>
    </row>
    <row r="18" spans="1:16" x14ac:dyDescent="0.25">
      <c r="B18" s="139" t="s">
        <v>19</v>
      </c>
      <c r="C18" s="140" t="s">
        <v>13</v>
      </c>
      <c r="D18" s="141">
        <v>265000000</v>
      </c>
      <c r="E18" s="142">
        <v>115.75</v>
      </c>
      <c r="F18" s="143"/>
      <c r="G18" s="352"/>
      <c r="H18" s="144">
        <f t="shared" si="0"/>
        <v>79500000</v>
      </c>
      <c r="I18" s="145">
        <f t="shared" si="1"/>
        <v>26500000</v>
      </c>
      <c r="J18" s="146">
        <f t="shared" si="2"/>
        <v>53000000</v>
      </c>
      <c r="K18" s="146">
        <f t="shared" si="3"/>
        <v>4416666.666666667</v>
      </c>
      <c r="L18" s="147">
        <f t="shared" si="4"/>
        <v>185500000</v>
      </c>
    </row>
    <row r="19" spans="1:16" x14ac:dyDescent="0.25">
      <c r="B19" s="74" t="s">
        <v>20</v>
      </c>
      <c r="C19" s="15"/>
      <c r="D19" s="10">
        <v>265000000</v>
      </c>
      <c r="E19" s="5">
        <v>115.75</v>
      </c>
      <c r="F19" s="52"/>
      <c r="G19" s="352"/>
      <c r="H19" s="53">
        <f t="shared" si="0"/>
        <v>79500000</v>
      </c>
      <c r="I19" s="55">
        <f t="shared" si="1"/>
        <v>26500000</v>
      </c>
      <c r="J19" s="54">
        <f t="shared" si="2"/>
        <v>53000000</v>
      </c>
      <c r="K19" s="54">
        <f t="shared" si="3"/>
        <v>4416666.666666667</v>
      </c>
      <c r="L19" s="69">
        <f t="shared" si="4"/>
        <v>185500000</v>
      </c>
    </row>
    <row r="20" spans="1:16" x14ac:dyDescent="0.25">
      <c r="B20" s="74" t="s">
        <v>21</v>
      </c>
      <c r="C20" s="15"/>
      <c r="D20" s="10">
        <v>265000000</v>
      </c>
      <c r="E20" s="5">
        <v>115.75</v>
      </c>
      <c r="F20" s="52"/>
      <c r="G20" s="352"/>
      <c r="H20" s="53">
        <f t="shared" si="0"/>
        <v>79500000</v>
      </c>
      <c r="I20" s="55">
        <f t="shared" si="1"/>
        <v>26500000</v>
      </c>
      <c r="J20" s="54">
        <f t="shared" si="2"/>
        <v>53000000</v>
      </c>
      <c r="K20" s="54">
        <f t="shared" si="3"/>
        <v>4416666.666666667</v>
      </c>
      <c r="L20" s="69">
        <f t="shared" si="4"/>
        <v>185500000</v>
      </c>
    </row>
    <row r="21" spans="1:16" x14ac:dyDescent="0.25">
      <c r="B21" s="74" t="s">
        <v>22</v>
      </c>
      <c r="C21" s="15"/>
      <c r="D21" s="10">
        <v>265000000</v>
      </c>
      <c r="E21" s="5">
        <v>115.75</v>
      </c>
      <c r="F21" s="52"/>
      <c r="G21" s="352"/>
      <c r="H21" s="53">
        <f t="shared" si="0"/>
        <v>79500000</v>
      </c>
      <c r="I21" s="55">
        <f t="shared" si="1"/>
        <v>26500000</v>
      </c>
      <c r="J21" s="54">
        <f t="shared" si="2"/>
        <v>53000000</v>
      </c>
      <c r="K21" s="54">
        <f t="shared" si="3"/>
        <v>4416666.666666667</v>
      </c>
      <c r="L21" s="69">
        <f t="shared" si="4"/>
        <v>185500000</v>
      </c>
    </row>
    <row r="22" spans="1:16" x14ac:dyDescent="0.25">
      <c r="B22" s="74" t="s">
        <v>23</v>
      </c>
      <c r="C22" s="15"/>
      <c r="D22" s="10">
        <v>265000000</v>
      </c>
      <c r="E22" s="5">
        <v>115.75</v>
      </c>
      <c r="F22" s="52"/>
      <c r="G22" s="352"/>
      <c r="H22" s="53">
        <f t="shared" si="0"/>
        <v>79500000</v>
      </c>
      <c r="I22" s="55">
        <f t="shared" si="1"/>
        <v>26500000</v>
      </c>
      <c r="J22" s="54">
        <f t="shared" si="2"/>
        <v>53000000</v>
      </c>
      <c r="K22" s="54">
        <f t="shared" si="3"/>
        <v>4416666.666666667</v>
      </c>
      <c r="L22" s="69">
        <f t="shared" si="4"/>
        <v>185500000</v>
      </c>
    </row>
    <row r="23" spans="1:16" x14ac:dyDescent="0.25">
      <c r="B23" s="173" t="s">
        <v>24</v>
      </c>
      <c r="C23" s="174" t="s">
        <v>94</v>
      </c>
      <c r="D23" s="175">
        <v>265000000</v>
      </c>
      <c r="E23" s="176">
        <v>115.75</v>
      </c>
      <c r="F23" s="178" t="s">
        <v>182</v>
      </c>
      <c r="G23" s="352"/>
      <c r="H23" s="213">
        <f t="shared" si="0"/>
        <v>79500000</v>
      </c>
      <c r="I23" s="214">
        <f t="shared" si="1"/>
        <v>26500000</v>
      </c>
      <c r="J23" s="215">
        <f t="shared" si="2"/>
        <v>53000000</v>
      </c>
      <c r="K23" s="215">
        <f t="shared" si="3"/>
        <v>4416666.666666667</v>
      </c>
      <c r="L23" s="216">
        <f t="shared" si="4"/>
        <v>185500000</v>
      </c>
    </row>
    <row r="24" spans="1:16" x14ac:dyDescent="0.25">
      <c r="B24" s="74" t="s">
        <v>26</v>
      </c>
      <c r="C24" s="15"/>
      <c r="D24" s="10">
        <v>265000000</v>
      </c>
      <c r="E24" s="5">
        <v>115.75</v>
      </c>
      <c r="F24" s="52"/>
      <c r="G24" s="353"/>
      <c r="H24" s="53">
        <f t="shared" si="0"/>
        <v>79500000</v>
      </c>
      <c r="I24" s="55">
        <f t="shared" si="1"/>
        <v>26500000</v>
      </c>
      <c r="J24" s="54">
        <f t="shared" si="2"/>
        <v>53000000</v>
      </c>
      <c r="K24" s="54">
        <f t="shared" si="3"/>
        <v>4416666.666666667</v>
      </c>
      <c r="L24" s="69">
        <f t="shared" si="4"/>
        <v>185500000</v>
      </c>
    </row>
    <row r="25" spans="1:16" ht="15.75" thickBot="1" x14ac:dyDescent="0.3">
      <c r="B25" s="345" t="s">
        <v>88</v>
      </c>
      <c r="C25" s="346"/>
      <c r="D25" s="346"/>
      <c r="E25" s="346"/>
      <c r="F25" s="346"/>
      <c r="G25" s="346"/>
      <c r="H25" s="346"/>
      <c r="I25" s="346"/>
      <c r="J25" s="346"/>
      <c r="K25" s="346"/>
      <c r="L25" s="347"/>
    </row>
    <row r="26" spans="1:16" s="9" customFormat="1" ht="19.5" customHeight="1" x14ac:dyDescent="0.35">
      <c r="A26" s="2"/>
      <c r="B26" s="342" t="s">
        <v>96</v>
      </c>
      <c r="C26" s="343"/>
      <c r="D26" s="343"/>
      <c r="E26" s="343"/>
      <c r="F26" s="343"/>
      <c r="G26" s="343"/>
      <c r="H26" s="343"/>
      <c r="I26" s="343"/>
      <c r="J26" s="343"/>
      <c r="K26" s="343"/>
      <c r="L26" s="344"/>
      <c r="M26" s="2"/>
      <c r="N26" s="2"/>
      <c r="O26" s="2"/>
      <c r="P26" s="2"/>
    </row>
    <row r="27" spans="1:16" s="9" customFormat="1" ht="19.5" customHeight="1" x14ac:dyDescent="0.35">
      <c r="A27" s="2"/>
      <c r="B27" s="312" t="s">
        <v>196</v>
      </c>
      <c r="C27" s="313"/>
      <c r="D27" s="313"/>
      <c r="E27" s="313"/>
      <c r="F27" s="313"/>
      <c r="G27" s="313"/>
      <c r="H27" s="313"/>
      <c r="I27" s="313"/>
      <c r="J27" s="313"/>
      <c r="K27" s="313"/>
      <c r="L27" s="314"/>
      <c r="M27" s="2"/>
      <c r="N27" s="2"/>
      <c r="O27" s="2"/>
      <c r="P27" s="2"/>
    </row>
    <row r="28" spans="1:16" ht="15" customHeight="1" x14ac:dyDescent="0.25">
      <c r="B28" s="72" t="s">
        <v>1</v>
      </c>
      <c r="C28" s="6" t="s">
        <v>2</v>
      </c>
      <c r="D28" s="6" t="s">
        <v>0</v>
      </c>
      <c r="E28" s="6" t="s">
        <v>3</v>
      </c>
      <c r="F28" s="1" t="s">
        <v>4</v>
      </c>
      <c r="G28" s="3" t="s">
        <v>5</v>
      </c>
      <c r="H28" s="13" t="s">
        <v>56</v>
      </c>
      <c r="I28" s="13" t="s">
        <v>57</v>
      </c>
      <c r="J28" s="13" t="s">
        <v>58</v>
      </c>
      <c r="K28" s="13" t="s">
        <v>210</v>
      </c>
      <c r="L28" s="71" t="s">
        <v>59</v>
      </c>
    </row>
    <row r="29" spans="1:16" x14ac:dyDescent="0.25">
      <c r="A29" s="4" t="s">
        <v>177</v>
      </c>
      <c r="B29" s="148" t="s">
        <v>27</v>
      </c>
      <c r="C29" s="149" t="s">
        <v>205</v>
      </c>
      <c r="D29" s="150">
        <v>184800000</v>
      </c>
      <c r="E29" s="151">
        <v>77</v>
      </c>
      <c r="F29" s="152"/>
      <c r="G29" s="303">
        <v>42522</v>
      </c>
      <c r="H29" s="159">
        <f t="shared" ref="H29:H36" si="5">D29*30%</f>
        <v>55440000</v>
      </c>
      <c r="I29" s="159">
        <f t="shared" ref="I29:I36" si="6">D29*10%</f>
        <v>18480000</v>
      </c>
      <c r="J29" s="160">
        <f t="shared" ref="J29:J36" si="7">H29-I29</f>
        <v>36960000</v>
      </c>
      <c r="K29" s="160">
        <f>J29/4</f>
        <v>9240000</v>
      </c>
      <c r="L29" s="161">
        <f t="shared" ref="L29:L36" si="8">D29*70%</f>
        <v>129359999.99999999</v>
      </c>
      <c r="M29" s="122" t="s">
        <v>201</v>
      </c>
      <c r="N29" s="122" t="s">
        <v>202</v>
      </c>
    </row>
    <row r="30" spans="1:16" s="48" customFormat="1" x14ac:dyDescent="0.25">
      <c r="A30" s="4"/>
      <c r="B30" s="68" t="s">
        <v>31</v>
      </c>
      <c r="C30" s="18"/>
      <c r="D30" s="18">
        <v>201840000</v>
      </c>
      <c r="E30" s="64">
        <v>84.1</v>
      </c>
      <c r="F30" s="38"/>
      <c r="G30" s="304"/>
      <c r="H30" s="31">
        <f t="shared" si="5"/>
        <v>60552000</v>
      </c>
      <c r="I30" s="47">
        <f t="shared" si="6"/>
        <v>20184000</v>
      </c>
      <c r="J30" s="25">
        <f t="shared" si="7"/>
        <v>40368000</v>
      </c>
      <c r="K30" s="25">
        <f>J30/4</f>
        <v>10092000</v>
      </c>
      <c r="L30" s="77">
        <f t="shared" si="8"/>
        <v>141288000</v>
      </c>
      <c r="M30" s="4"/>
      <c r="N30" s="4"/>
      <c r="O30" s="4"/>
      <c r="P30" s="4"/>
    </row>
    <row r="31" spans="1:16" s="65" customFormat="1" x14ac:dyDescent="0.25">
      <c r="A31" s="4"/>
      <c r="B31" s="75" t="s">
        <v>97</v>
      </c>
      <c r="C31" s="17"/>
      <c r="D31" s="17">
        <v>209280000</v>
      </c>
      <c r="E31" s="40">
        <v>87.2</v>
      </c>
      <c r="F31" s="38"/>
      <c r="G31" s="304"/>
      <c r="H31" s="31">
        <f t="shared" si="5"/>
        <v>62784000</v>
      </c>
      <c r="I31" s="47">
        <f t="shared" si="6"/>
        <v>20928000</v>
      </c>
      <c r="J31" s="25">
        <f t="shared" si="7"/>
        <v>41856000</v>
      </c>
      <c r="K31" s="25">
        <f t="shared" ref="K31:K36" si="9">J31/4</f>
        <v>10464000</v>
      </c>
      <c r="L31" s="77">
        <f t="shared" si="8"/>
        <v>146496000</v>
      </c>
      <c r="M31" s="4"/>
      <c r="N31" s="4"/>
      <c r="O31" s="4"/>
      <c r="P31" s="4"/>
    </row>
    <row r="32" spans="1:16" s="166" customFormat="1" x14ac:dyDescent="0.25">
      <c r="A32" s="4"/>
      <c r="B32" s="210" t="s">
        <v>213</v>
      </c>
      <c r="C32" s="246" t="s">
        <v>241</v>
      </c>
      <c r="D32" s="17">
        <f>2400000*E32</f>
        <v>161040000</v>
      </c>
      <c r="E32" s="211">
        <v>67.099999999999994</v>
      </c>
      <c r="F32" s="39"/>
      <c r="G32" s="304"/>
      <c r="H32" s="212">
        <f>D32*30%</f>
        <v>48312000</v>
      </c>
      <c r="I32" s="47">
        <f>D32*10%</f>
        <v>16104000</v>
      </c>
      <c r="J32" s="25">
        <f>H32-I32</f>
        <v>32208000</v>
      </c>
      <c r="K32" s="25">
        <f>J32/4</f>
        <v>8052000</v>
      </c>
      <c r="L32" s="77">
        <f>D32*70%</f>
        <v>112728000</v>
      </c>
      <c r="M32" s="4"/>
      <c r="N32" s="4"/>
      <c r="O32" s="4"/>
      <c r="P32" s="4"/>
    </row>
    <row r="33" spans="1:16" s="49" customFormat="1" x14ac:dyDescent="0.25">
      <c r="A33" s="4"/>
      <c r="B33" s="210" t="s">
        <v>32</v>
      </c>
      <c r="C33" s="17"/>
      <c r="D33" s="17">
        <v>209280000</v>
      </c>
      <c r="E33" s="211">
        <v>87.2</v>
      </c>
      <c r="F33" s="39"/>
      <c r="G33" s="304"/>
      <c r="H33" s="31">
        <f t="shared" si="5"/>
        <v>62784000</v>
      </c>
      <c r="I33" s="47">
        <f t="shared" si="6"/>
        <v>20928000</v>
      </c>
      <c r="J33" s="25">
        <f t="shared" si="7"/>
        <v>41856000</v>
      </c>
      <c r="K33" s="25">
        <f t="shared" si="9"/>
        <v>10464000</v>
      </c>
      <c r="L33" s="77">
        <f t="shared" si="8"/>
        <v>146496000</v>
      </c>
      <c r="M33" s="4"/>
      <c r="N33" s="4"/>
      <c r="O33" s="4"/>
      <c r="P33" s="4"/>
    </row>
    <row r="34" spans="1:16" x14ac:dyDescent="0.25">
      <c r="B34" s="68" t="s">
        <v>28</v>
      </c>
      <c r="C34" s="36"/>
      <c r="D34" s="18">
        <v>187440000</v>
      </c>
      <c r="E34" s="37">
        <v>78.099999999999994</v>
      </c>
      <c r="F34" s="38"/>
      <c r="G34" s="304"/>
      <c r="H34" s="31">
        <f t="shared" si="5"/>
        <v>56232000</v>
      </c>
      <c r="I34" s="47">
        <f t="shared" si="6"/>
        <v>18744000</v>
      </c>
      <c r="J34" s="25">
        <f t="shared" si="7"/>
        <v>37488000</v>
      </c>
      <c r="K34" s="25">
        <f t="shared" si="9"/>
        <v>9372000</v>
      </c>
      <c r="L34" s="77">
        <f t="shared" si="8"/>
        <v>131207999.99999999</v>
      </c>
    </row>
    <row r="35" spans="1:16" x14ac:dyDescent="0.25">
      <c r="B35" s="153" t="s">
        <v>29</v>
      </c>
      <c r="C35" s="149" t="s">
        <v>205</v>
      </c>
      <c r="D35" s="154">
        <v>209280000</v>
      </c>
      <c r="E35" s="151">
        <v>87.2</v>
      </c>
      <c r="F35" s="152"/>
      <c r="G35" s="304"/>
      <c r="H35" s="159">
        <f t="shared" si="5"/>
        <v>62784000</v>
      </c>
      <c r="I35" s="159">
        <f t="shared" si="6"/>
        <v>20928000</v>
      </c>
      <c r="J35" s="160">
        <f t="shared" si="7"/>
        <v>41856000</v>
      </c>
      <c r="K35" s="160">
        <f t="shared" si="9"/>
        <v>10464000</v>
      </c>
      <c r="L35" s="161">
        <f t="shared" si="8"/>
        <v>146496000</v>
      </c>
      <c r="M35" s="122" t="s">
        <v>199</v>
      </c>
      <c r="N35" s="122" t="s">
        <v>200</v>
      </c>
    </row>
    <row r="36" spans="1:16" x14ac:dyDescent="0.25">
      <c r="B36" s="155" t="s">
        <v>30</v>
      </c>
      <c r="C36" s="149" t="s">
        <v>205</v>
      </c>
      <c r="D36" s="156">
        <v>161040000</v>
      </c>
      <c r="E36" s="157">
        <v>67.099999999999994</v>
      </c>
      <c r="F36" s="158"/>
      <c r="G36" s="305"/>
      <c r="H36" s="159">
        <f t="shared" si="5"/>
        <v>48312000</v>
      </c>
      <c r="I36" s="159">
        <f t="shared" si="6"/>
        <v>16104000</v>
      </c>
      <c r="J36" s="160">
        <f t="shared" si="7"/>
        <v>32208000</v>
      </c>
      <c r="K36" s="160">
        <f t="shared" si="9"/>
        <v>8052000</v>
      </c>
      <c r="L36" s="161">
        <f t="shared" si="8"/>
        <v>112728000</v>
      </c>
      <c r="M36" s="122" t="s">
        <v>203</v>
      </c>
      <c r="N36" s="122" t="s">
        <v>204</v>
      </c>
    </row>
    <row r="37" spans="1:16" ht="15.75" thickBot="1" x14ac:dyDescent="0.3">
      <c r="B37" s="357" t="s">
        <v>33</v>
      </c>
      <c r="C37" s="358"/>
      <c r="D37" s="358"/>
      <c r="E37" s="358"/>
      <c r="F37" s="358"/>
      <c r="G37" s="358"/>
      <c r="H37" s="358"/>
      <c r="I37" s="358"/>
      <c r="J37" s="358"/>
      <c r="K37" s="358"/>
      <c r="L37" s="359"/>
    </row>
    <row r="38" spans="1:16" s="9" customFormat="1" ht="20.25" customHeight="1" x14ac:dyDescent="0.35">
      <c r="A38" s="2"/>
      <c r="B38" s="364" t="s">
        <v>101</v>
      </c>
      <c r="C38" s="365"/>
      <c r="D38" s="365"/>
      <c r="E38" s="365"/>
      <c r="F38" s="365"/>
      <c r="G38" s="365"/>
      <c r="H38" s="365"/>
      <c r="I38" s="365"/>
      <c r="J38" s="365"/>
      <c r="K38" s="365"/>
      <c r="L38" s="365"/>
      <c r="M38" s="366"/>
      <c r="N38" s="2"/>
      <c r="O38" s="2"/>
      <c r="P38" s="2"/>
    </row>
    <row r="39" spans="1:16" s="9" customFormat="1" ht="20.25" customHeight="1" x14ac:dyDescent="0.35">
      <c r="A39" s="2"/>
      <c r="B39" s="312" t="s">
        <v>197</v>
      </c>
      <c r="C39" s="313"/>
      <c r="D39" s="313"/>
      <c r="E39" s="313"/>
      <c r="F39" s="313"/>
      <c r="G39" s="313"/>
      <c r="H39" s="313"/>
      <c r="I39" s="313"/>
      <c r="J39" s="313"/>
      <c r="K39" s="313"/>
      <c r="L39" s="314"/>
      <c r="M39" s="121"/>
      <c r="N39" s="2"/>
      <c r="O39" s="2"/>
      <c r="P39" s="2"/>
    </row>
    <row r="40" spans="1:16" ht="15" customHeight="1" x14ac:dyDescent="0.25">
      <c r="B40" s="72" t="s">
        <v>1</v>
      </c>
      <c r="C40" s="6" t="s">
        <v>2</v>
      </c>
      <c r="D40" s="35" t="s">
        <v>84</v>
      </c>
      <c r="E40" s="6" t="s">
        <v>0</v>
      </c>
      <c r="F40" s="6" t="s">
        <v>3</v>
      </c>
      <c r="G40" s="1" t="s">
        <v>4</v>
      </c>
      <c r="H40" s="3" t="s">
        <v>5</v>
      </c>
      <c r="I40" s="13" t="s">
        <v>56</v>
      </c>
      <c r="J40" s="13" t="s">
        <v>57</v>
      </c>
      <c r="K40" s="13" t="s">
        <v>58</v>
      </c>
      <c r="L40" s="13" t="s">
        <v>105</v>
      </c>
      <c r="M40" s="71" t="s">
        <v>59</v>
      </c>
    </row>
    <row r="41" spans="1:16" s="50" customFormat="1" ht="27.75" customHeight="1" x14ac:dyDescent="0.25">
      <c r="A41" s="4"/>
      <c r="B41" s="76" t="s">
        <v>79</v>
      </c>
      <c r="C41" s="162" t="s">
        <v>95</v>
      </c>
      <c r="D41" s="93">
        <v>91908000</v>
      </c>
      <c r="E41" s="19">
        <v>96800000</v>
      </c>
      <c r="F41" s="22">
        <v>68.099999999999994</v>
      </c>
      <c r="G41" s="66" t="s">
        <v>82</v>
      </c>
      <c r="H41" s="63" t="s">
        <v>83</v>
      </c>
      <c r="I41" s="53"/>
      <c r="J41" s="53"/>
      <c r="K41" s="53"/>
      <c r="L41" s="53"/>
      <c r="M41" s="79"/>
      <c r="N41" s="4"/>
      <c r="O41" s="4"/>
      <c r="P41" s="4"/>
    </row>
    <row r="42" spans="1:16" s="43" customFormat="1" x14ac:dyDescent="0.25">
      <c r="A42" s="4"/>
      <c r="B42" s="76" t="s">
        <v>102</v>
      </c>
      <c r="C42" s="162" t="s">
        <v>13</v>
      </c>
      <c r="D42" s="182"/>
      <c r="E42" s="67">
        <v>96800000</v>
      </c>
      <c r="F42" s="22">
        <v>68.099999999999994</v>
      </c>
      <c r="G42" s="52"/>
      <c r="H42" s="310"/>
      <c r="I42" s="26"/>
      <c r="J42" s="53"/>
      <c r="K42" s="53"/>
      <c r="L42" s="53"/>
      <c r="M42" s="79"/>
      <c r="N42" s="4"/>
      <c r="O42" s="4"/>
      <c r="P42" s="4"/>
    </row>
    <row r="43" spans="1:16" s="50" customFormat="1" x14ac:dyDescent="0.25">
      <c r="A43" s="4"/>
      <c r="B43" s="76" t="s">
        <v>103</v>
      </c>
      <c r="C43" s="162" t="s">
        <v>13</v>
      </c>
      <c r="D43" s="93"/>
      <c r="E43" s="67">
        <v>96800000</v>
      </c>
      <c r="F43" s="22">
        <v>68.099999999999994</v>
      </c>
      <c r="G43" s="52"/>
      <c r="H43" s="310"/>
      <c r="I43" s="26"/>
      <c r="J43" s="53"/>
      <c r="K43" s="53"/>
      <c r="L43" s="53"/>
      <c r="M43" s="79"/>
      <c r="N43" s="4"/>
      <c r="O43" s="4"/>
      <c r="P43" s="4"/>
    </row>
    <row r="44" spans="1:16" s="198" customFormat="1" x14ac:dyDescent="0.25">
      <c r="A44" s="4"/>
      <c r="B44" s="195" t="s">
        <v>104</v>
      </c>
      <c r="C44" s="193" t="s">
        <v>94</v>
      </c>
      <c r="D44" s="191">
        <v>95904000</v>
      </c>
      <c r="E44" s="191">
        <v>96800000</v>
      </c>
      <c r="F44" s="188">
        <v>68.099999999999994</v>
      </c>
      <c r="G44" s="185" t="s">
        <v>25</v>
      </c>
      <c r="H44" s="310"/>
      <c r="I44" s="217"/>
      <c r="J44" s="218"/>
      <c r="K44" s="218"/>
      <c r="L44" s="218"/>
      <c r="M44" s="219"/>
      <c r="N44" s="4"/>
      <c r="O44" s="4"/>
      <c r="P44" s="4"/>
    </row>
    <row r="45" spans="1:16" ht="15.75" thickBot="1" x14ac:dyDescent="0.3">
      <c r="B45" s="80" t="s">
        <v>80</v>
      </c>
      <c r="C45" s="163" t="s">
        <v>211</v>
      </c>
      <c r="D45" s="81"/>
      <c r="E45" s="82">
        <v>101800000</v>
      </c>
      <c r="F45" s="83">
        <v>68.099999999999994</v>
      </c>
      <c r="G45" s="84"/>
      <c r="H45" s="311"/>
      <c r="I45" s="85"/>
      <c r="J45" s="86"/>
      <c r="K45" s="86"/>
      <c r="L45" s="86"/>
      <c r="M45" s="87"/>
    </row>
    <row r="46" spans="1:16" s="50" customFormat="1" ht="21" x14ac:dyDescent="0.35">
      <c r="A46" s="4"/>
      <c r="B46" s="306" t="s">
        <v>101</v>
      </c>
      <c r="C46" s="307"/>
      <c r="D46" s="307"/>
      <c r="E46" s="307"/>
      <c r="F46" s="307"/>
      <c r="G46" s="307"/>
      <c r="H46" s="307"/>
      <c r="I46" s="307"/>
      <c r="J46" s="307"/>
      <c r="K46" s="307"/>
      <c r="L46" s="308"/>
      <c r="M46" s="4"/>
      <c r="N46" s="2"/>
      <c r="O46" s="4"/>
      <c r="P46" s="4"/>
    </row>
    <row r="47" spans="1:16" s="50" customFormat="1" ht="21" x14ac:dyDescent="0.35">
      <c r="A47" s="4"/>
      <c r="B47" s="72" t="s">
        <v>1</v>
      </c>
      <c r="C47" s="6" t="s">
        <v>2</v>
      </c>
      <c r="D47" s="6" t="s">
        <v>0</v>
      </c>
      <c r="E47" s="6" t="s">
        <v>3</v>
      </c>
      <c r="F47" s="1" t="s">
        <v>4</v>
      </c>
      <c r="G47" s="3" t="s">
        <v>5</v>
      </c>
      <c r="H47" s="13" t="s">
        <v>56</v>
      </c>
      <c r="I47" s="57" t="s">
        <v>57</v>
      </c>
      <c r="J47" s="57" t="s">
        <v>58</v>
      </c>
      <c r="K47" s="57" t="s">
        <v>100</v>
      </c>
      <c r="L47" s="88" t="s">
        <v>59</v>
      </c>
      <c r="M47" s="4"/>
      <c r="N47" s="2"/>
      <c r="O47" s="4"/>
      <c r="P47" s="4"/>
    </row>
    <row r="48" spans="1:16" x14ac:dyDescent="0.25">
      <c r="B48" s="76" t="s">
        <v>34</v>
      </c>
      <c r="C48" s="162" t="s">
        <v>13</v>
      </c>
      <c r="D48" s="21">
        <v>96800000</v>
      </c>
      <c r="E48" s="22">
        <v>68.099999999999994</v>
      </c>
      <c r="F48" s="52"/>
      <c r="G48" s="309">
        <v>43040</v>
      </c>
      <c r="H48" s="31">
        <f t="shared" ref="H48:H57" si="10">D48*30%</f>
        <v>29040000</v>
      </c>
      <c r="I48" s="53">
        <v>5000000</v>
      </c>
      <c r="J48" s="53">
        <f t="shared" ref="J48:J57" si="11">H48-I48</f>
        <v>24040000</v>
      </c>
      <c r="K48" s="53">
        <f t="shared" ref="K48:K57" si="12">J48/14</f>
        <v>1717142.857142857</v>
      </c>
      <c r="L48" s="89">
        <f t="shared" ref="L48:L57" si="13">D48*70%</f>
        <v>67760000</v>
      </c>
    </row>
    <row r="49" spans="1:16" x14ac:dyDescent="0.25">
      <c r="B49" s="76" t="s">
        <v>35</v>
      </c>
      <c r="C49" s="20"/>
      <c r="D49" s="21">
        <v>96800000</v>
      </c>
      <c r="E49" s="22">
        <v>68.099999999999994</v>
      </c>
      <c r="F49" s="52"/>
      <c r="G49" s="310"/>
      <c r="H49" s="31">
        <f t="shared" si="10"/>
        <v>29040000</v>
      </c>
      <c r="I49" s="53">
        <v>5000000</v>
      </c>
      <c r="J49" s="53">
        <f t="shared" si="11"/>
        <v>24040000</v>
      </c>
      <c r="K49" s="53">
        <f t="shared" si="12"/>
        <v>1717142.857142857</v>
      </c>
      <c r="L49" s="89">
        <f t="shared" si="13"/>
        <v>67760000</v>
      </c>
    </row>
    <row r="50" spans="1:16" x14ac:dyDescent="0.25">
      <c r="B50" s="181" t="s">
        <v>36</v>
      </c>
      <c r="C50" s="135" t="s">
        <v>94</v>
      </c>
      <c r="D50" s="128">
        <v>96800000</v>
      </c>
      <c r="E50" s="137">
        <v>68.099999999999994</v>
      </c>
      <c r="F50" s="136" t="s">
        <v>90</v>
      </c>
      <c r="G50" s="310"/>
      <c r="H50" s="31">
        <f t="shared" si="10"/>
        <v>29040000</v>
      </c>
      <c r="I50" s="53">
        <v>5000000</v>
      </c>
      <c r="J50" s="53">
        <f t="shared" si="11"/>
        <v>24040000</v>
      </c>
      <c r="K50" s="53">
        <f t="shared" si="12"/>
        <v>1717142.857142857</v>
      </c>
      <c r="L50" s="89">
        <f t="shared" si="13"/>
        <v>67760000</v>
      </c>
    </row>
    <row r="51" spans="1:16" x14ac:dyDescent="0.25">
      <c r="B51" s="76" t="s">
        <v>37</v>
      </c>
      <c r="C51" s="20"/>
      <c r="D51" s="21">
        <v>96800000</v>
      </c>
      <c r="E51" s="22">
        <v>68.099999999999994</v>
      </c>
      <c r="F51" s="52"/>
      <c r="G51" s="310"/>
      <c r="H51" s="31">
        <f t="shared" si="10"/>
        <v>29040000</v>
      </c>
      <c r="I51" s="53">
        <v>5000000</v>
      </c>
      <c r="J51" s="53">
        <f t="shared" si="11"/>
        <v>24040000</v>
      </c>
      <c r="K51" s="53">
        <f t="shared" si="12"/>
        <v>1717142.857142857</v>
      </c>
      <c r="L51" s="89">
        <f t="shared" si="13"/>
        <v>67760000</v>
      </c>
    </row>
    <row r="52" spans="1:16" x14ac:dyDescent="0.25">
      <c r="B52" s="76" t="s">
        <v>38</v>
      </c>
      <c r="C52" s="20" t="s">
        <v>247</v>
      </c>
      <c r="D52" s="21">
        <v>96800000</v>
      </c>
      <c r="E52" s="22">
        <v>68.099999999999994</v>
      </c>
      <c r="F52" s="52"/>
      <c r="G52" s="310"/>
      <c r="H52" s="31">
        <f t="shared" si="10"/>
        <v>29040000</v>
      </c>
      <c r="I52" s="53">
        <v>5000000</v>
      </c>
      <c r="J52" s="53">
        <f t="shared" si="11"/>
        <v>24040000</v>
      </c>
      <c r="K52" s="53">
        <f t="shared" si="12"/>
        <v>1717142.857142857</v>
      </c>
      <c r="L52" s="89">
        <f t="shared" si="13"/>
        <v>67760000</v>
      </c>
    </row>
    <row r="53" spans="1:16" x14ac:dyDescent="0.25">
      <c r="B53" s="76" t="s">
        <v>39</v>
      </c>
      <c r="C53" s="20"/>
      <c r="D53" s="21">
        <v>96800000</v>
      </c>
      <c r="E53" s="22">
        <v>68.099999999999994</v>
      </c>
      <c r="F53" s="52"/>
      <c r="G53" s="310"/>
      <c r="H53" s="31">
        <f t="shared" si="10"/>
        <v>29040000</v>
      </c>
      <c r="I53" s="53">
        <v>5000000</v>
      </c>
      <c r="J53" s="53">
        <f t="shared" si="11"/>
        <v>24040000</v>
      </c>
      <c r="K53" s="53">
        <f t="shared" si="12"/>
        <v>1717142.857142857</v>
      </c>
      <c r="L53" s="89">
        <f t="shared" si="13"/>
        <v>67760000</v>
      </c>
    </row>
    <row r="54" spans="1:16" ht="21" x14ac:dyDescent="0.35">
      <c r="B54" s="181" t="s">
        <v>40</v>
      </c>
      <c r="C54" s="129" t="s">
        <v>215</v>
      </c>
      <c r="D54" s="128">
        <v>96800000</v>
      </c>
      <c r="E54" s="137">
        <v>68.099999999999994</v>
      </c>
      <c r="F54" s="136" t="s">
        <v>25</v>
      </c>
      <c r="G54" s="310"/>
      <c r="H54" s="31">
        <f t="shared" si="10"/>
        <v>29040000</v>
      </c>
      <c r="I54" s="53">
        <v>5000000</v>
      </c>
      <c r="J54" s="53">
        <f t="shared" si="11"/>
        <v>24040000</v>
      </c>
      <c r="K54" s="53">
        <f t="shared" si="12"/>
        <v>1717142.857142857</v>
      </c>
      <c r="L54" s="89">
        <f t="shared" si="13"/>
        <v>67760000</v>
      </c>
      <c r="N54" s="2"/>
    </row>
    <row r="55" spans="1:16" ht="21" x14ac:dyDescent="0.35">
      <c r="B55" s="76" t="s">
        <v>41</v>
      </c>
      <c r="C55" s="20"/>
      <c r="D55" s="21">
        <v>96800000</v>
      </c>
      <c r="E55" s="22">
        <v>68.099999999999994</v>
      </c>
      <c r="F55" s="52"/>
      <c r="G55" s="310"/>
      <c r="H55" s="31">
        <f t="shared" si="10"/>
        <v>29040000</v>
      </c>
      <c r="I55" s="53">
        <v>5000000</v>
      </c>
      <c r="J55" s="53">
        <f t="shared" si="11"/>
        <v>24040000</v>
      </c>
      <c r="K55" s="53">
        <f t="shared" si="12"/>
        <v>1717142.857142857</v>
      </c>
      <c r="L55" s="89">
        <f t="shared" si="13"/>
        <v>67760000</v>
      </c>
      <c r="N55" s="2"/>
    </row>
    <row r="56" spans="1:16" x14ac:dyDescent="0.25">
      <c r="B56" s="76" t="s">
        <v>42</v>
      </c>
      <c r="C56" s="20"/>
      <c r="D56" s="21">
        <v>96800000</v>
      </c>
      <c r="E56" s="22">
        <v>68.099999999999994</v>
      </c>
      <c r="F56" s="52"/>
      <c r="G56" s="310"/>
      <c r="H56" s="31">
        <f t="shared" si="10"/>
        <v>29040000</v>
      </c>
      <c r="I56" s="53">
        <v>5000000</v>
      </c>
      <c r="J56" s="53">
        <f t="shared" si="11"/>
        <v>24040000</v>
      </c>
      <c r="K56" s="53">
        <f t="shared" si="12"/>
        <v>1717142.857142857</v>
      </c>
      <c r="L56" s="89">
        <f t="shared" si="13"/>
        <v>67760000</v>
      </c>
      <c r="M56" s="7"/>
    </row>
    <row r="57" spans="1:16" x14ac:dyDescent="0.25">
      <c r="B57" s="76" t="s">
        <v>43</v>
      </c>
      <c r="C57" s="20"/>
      <c r="D57" s="21">
        <v>96800000</v>
      </c>
      <c r="E57" s="22">
        <v>68.099999999999994</v>
      </c>
      <c r="F57" s="52"/>
      <c r="G57" s="310"/>
      <c r="H57" s="31">
        <f t="shared" si="10"/>
        <v>29040000</v>
      </c>
      <c r="I57" s="53">
        <v>5000000</v>
      </c>
      <c r="J57" s="53">
        <f t="shared" si="11"/>
        <v>24040000</v>
      </c>
      <c r="K57" s="53">
        <f t="shared" si="12"/>
        <v>1717142.857142857</v>
      </c>
      <c r="L57" s="89">
        <f t="shared" si="13"/>
        <v>67760000</v>
      </c>
      <c r="M57" s="7"/>
    </row>
    <row r="58" spans="1:16" s="138" customFormat="1" x14ac:dyDescent="0.25">
      <c r="A58" s="4"/>
      <c r="B58" s="76" t="s">
        <v>209</v>
      </c>
      <c r="C58" s="20"/>
      <c r="D58" s="21">
        <v>96800000</v>
      </c>
      <c r="E58" s="22">
        <v>68.099999999999994</v>
      </c>
      <c r="F58" s="52"/>
      <c r="G58" s="310"/>
      <c r="H58" s="120">
        <f>D58*30%</f>
        <v>29040000</v>
      </c>
      <c r="I58" s="53">
        <v>5000001</v>
      </c>
      <c r="J58" s="53">
        <f>H58-I58</f>
        <v>24039999</v>
      </c>
      <c r="K58" s="53">
        <f>J58/14</f>
        <v>1717142.7857142857</v>
      </c>
      <c r="L58" s="89">
        <f>D58*70%</f>
        <v>67760000</v>
      </c>
      <c r="M58" s="7"/>
      <c r="N58" s="4"/>
      <c r="O58" s="4"/>
      <c r="P58" s="4"/>
    </row>
    <row r="59" spans="1:16" x14ac:dyDescent="0.25">
      <c r="B59" s="127" t="s">
        <v>44</v>
      </c>
      <c r="C59" s="135" t="s">
        <v>94</v>
      </c>
      <c r="D59" s="128">
        <v>96800000</v>
      </c>
      <c r="E59" s="137">
        <v>68.099999999999994</v>
      </c>
      <c r="F59" s="134" t="s">
        <v>92</v>
      </c>
      <c r="G59" s="310"/>
      <c r="H59" s="360"/>
      <c r="I59" s="360"/>
      <c r="J59" s="360"/>
      <c r="K59" s="360"/>
      <c r="L59" s="361"/>
      <c r="M59" s="7"/>
    </row>
    <row r="60" spans="1:16" x14ac:dyDescent="0.25">
      <c r="B60" s="78" t="s">
        <v>45</v>
      </c>
      <c r="C60" s="162" t="s">
        <v>13</v>
      </c>
      <c r="D60" s="23">
        <v>101800000</v>
      </c>
      <c r="E60" s="22">
        <v>68.099999999999994</v>
      </c>
      <c r="F60" s="52"/>
      <c r="G60" s="310"/>
      <c r="H60" s="360"/>
      <c r="I60" s="360"/>
      <c r="J60" s="360"/>
      <c r="K60" s="360"/>
      <c r="L60" s="361"/>
      <c r="M60" s="7"/>
    </row>
    <row r="61" spans="1:16" x14ac:dyDescent="0.25">
      <c r="B61" s="78" t="s">
        <v>70</v>
      </c>
      <c r="C61" s="162" t="s">
        <v>13</v>
      </c>
      <c r="D61" s="20" t="s">
        <v>81</v>
      </c>
      <c r="E61" s="22">
        <v>68.099999999999994</v>
      </c>
      <c r="F61" s="22"/>
      <c r="G61" s="310"/>
      <c r="H61" s="360"/>
      <c r="I61" s="360"/>
      <c r="J61" s="360"/>
      <c r="K61" s="360"/>
      <c r="L61" s="361"/>
      <c r="M61" s="7"/>
    </row>
    <row r="62" spans="1:16" s="43" customFormat="1" x14ac:dyDescent="0.25">
      <c r="A62" s="4"/>
      <c r="B62" s="78" t="s">
        <v>71</v>
      </c>
      <c r="C62" s="162" t="s">
        <v>13</v>
      </c>
      <c r="D62" s="20" t="s">
        <v>81</v>
      </c>
      <c r="E62" s="22">
        <v>68.099999999999994</v>
      </c>
      <c r="F62" s="22"/>
      <c r="G62" s="310"/>
      <c r="H62" s="360"/>
      <c r="I62" s="360"/>
      <c r="J62" s="360"/>
      <c r="K62" s="360"/>
      <c r="L62" s="361"/>
      <c r="M62" s="7"/>
      <c r="N62" s="7"/>
      <c r="O62" s="4"/>
      <c r="P62" s="4"/>
    </row>
    <row r="63" spans="1:16" x14ac:dyDescent="0.25">
      <c r="B63" s="78" t="s">
        <v>72</v>
      </c>
      <c r="C63" s="162" t="s">
        <v>13</v>
      </c>
      <c r="D63" s="20" t="s">
        <v>81</v>
      </c>
      <c r="E63" s="22">
        <v>68.099999999999994</v>
      </c>
      <c r="F63" s="22"/>
      <c r="G63" s="310"/>
      <c r="H63" s="360"/>
      <c r="I63" s="360"/>
      <c r="J63" s="360"/>
      <c r="K63" s="360"/>
      <c r="L63" s="361"/>
      <c r="M63" s="7"/>
      <c r="N63" s="7"/>
    </row>
    <row r="64" spans="1:16" ht="15.75" thickBot="1" x14ac:dyDescent="0.3">
      <c r="B64" s="90" t="s">
        <v>73</v>
      </c>
      <c r="C64" s="164" t="s">
        <v>13</v>
      </c>
      <c r="D64" s="91" t="s">
        <v>81</v>
      </c>
      <c r="E64" s="92">
        <v>68.099999999999994</v>
      </c>
      <c r="F64" s="92"/>
      <c r="G64" s="311"/>
      <c r="H64" s="362"/>
      <c r="I64" s="362"/>
      <c r="J64" s="362"/>
      <c r="K64" s="362"/>
      <c r="L64" s="363"/>
      <c r="M64" s="7"/>
      <c r="N64" s="7"/>
    </row>
    <row r="65" spans="1:22" s="9" customFormat="1" ht="21" x14ac:dyDescent="0.35">
      <c r="A65" s="2"/>
      <c r="B65" s="367" t="s">
        <v>198</v>
      </c>
      <c r="C65" s="307"/>
      <c r="D65" s="307"/>
      <c r="E65" s="307"/>
      <c r="F65" s="307"/>
      <c r="G65" s="307"/>
      <c r="H65" s="307"/>
      <c r="I65" s="307"/>
      <c r="J65" s="307"/>
      <c r="K65" s="307"/>
      <c r="L65" s="368"/>
      <c r="M65" s="4"/>
      <c r="N65" s="2"/>
      <c r="O65" s="2"/>
      <c r="P65" s="2"/>
    </row>
    <row r="66" spans="1:22" s="9" customFormat="1" ht="21" x14ac:dyDescent="0.35">
      <c r="A66" s="2"/>
      <c r="B66" s="312" t="s">
        <v>197</v>
      </c>
      <c r="C66" s="313"/>
      <c r="D66" s="313"/>
      <c r="E66" s="313"/>
      <c r="F66" s="313"/>
      <c r="G66" s="313"/>
      <c r="H66" s="313"/>
      <c r="I66" s="313"/>
      <c r="J66" s="313"/>
      <c r="K66" s="313"/>
      <c r="L66" s="314"/>
      <c r="M66" s="4"/>
      <c r="N66" s="2"/>
      <c r="O66" s="2"/>
      <c r="P66" s="2"/>
    </row>
    <row r="67" spans="1:22" x14ac:dyDescent="0.25">
      <c r="B67" s="3"/>
      <c r="C67" s="6" t="s">
        <v>2</v>
      </c>
      <c r="D67" s="6" t="s">
        <v>0</v>
      </c>
      <c r="E67" s="6" t="s">
        <v>3</v>
      </c>
      <c r="F67" s="1" t="s">
        <v>4</v>
      </c>
      <c r="G67" s="3" t="s">
        <v>5</v>
      </c>
      <c r="H67" s="13" t="s">
        <v>56</v>
      </c>
      <c r="I67" s="13" t="s">
        <v>57</v>
      </c>
      <c r="J67" s="13" t="s">
        <v>58</v>
      </c>
      <c r="K67" s="13" t="s">
        <v>85</v>
      </c>
      <c r="L67" s="13" t="s">
        <v>59</v>
      </c>
      <c r="M67" s="258"/>
    </row>
    <row r="68" spans="1:22" x14ac:dyDescent="0.25">
      <c r="B68" s="183" t="s">
        <v>46</v>
      </c>
      <c r="C68" s="126" t="s">
        <v>216</v>
      </c>
      <c r="D68" s="128">
        <v>285000000</v>
      </c>
      <c r="E68" s="137">
        <v>115.75</v>
      </c>
      <c r="F68" s="136" t="s">
        <v>90</v>
      </c>
      <c r="G68" s="315">
        <v>42705</v>
      </c>
      <c r="H68" s="53">
        <f>D68*30%</f>
        <v>85500000</v>
      </c>
      <c r="I68" s="53">
        <f>D68*10%</f>
        <v>28500000</v>
      </c>
      <c r="J68" s="54">
        <f>H68-I68</f>
        <v>57000000</v>
      </c>
      <c r="K68" s="54">
        <f>J68/7</f>
        <v>8142857.1428571427</v>
      </c>
      <c r="L68" s="55">
        <f>D68*70%</f>
        <v>199500000</v>
      </c>
      <c r="M68" s="258"/>
      <c r="O68" s="7"/>
      <c r="P68" s="7"/>
    </row>
    <row r="69" spans="1:22" s="73" customFormat="1" x14ac:dyDescent="0.25">
      <c r="A69" s="4"/>
      <c r="B69" s="68" t="s">
        <v>106</v>
      </c>
      <c r="C69" s="259" t="s">
        <v>254</v>
      </c>
      <c r="D69" s="21">
        <v>285000000</v>
      </c>
      <c r="E69" s="22">
        <v>115.75</v>
      </c>
      <c r="F69" s="52" t="s">
        <v>25</v>
      </c>
      <c r="G69" s="316"/>
      <c r="H69" s="53">
        <f>D69*30%</f>
        <v>85500000</v>
      </c>
      <c r="I69" s="53">
        <f>D69*10%</f>
        <v>28500000</v>
      </c>
      <c r="J69" s="54">
        <f>H69-I69</f>
        <v>57000000</v>
      </c>
      <c r="K69" s="54">
        <f>J69/7</f>
        <v>8142857.1428571427</v>
      </c>
      <c r="L69" s="55">
        <f>D69*70%</f>
        <v>199500000</v>
      </c>
      <c r="M69" s="258"/>
      <c r="N69" s="4"/>
      <c r="O69" s="7"/>
      <c r="P69" s="7"/>
    </row>
    <row r="70" spans="1:22" x14ac:dyDescent="0.25">
      <c r="B70" s="183" t="s">
        <v>47</v>
      </c>
      <c r="C70" s="129" t="s">
        <v>94</v>
      </c>
      <c r="D70" s="128">
        <v>285000000</v>
      </c>
      <c r="E70" s="137">
        <v>115.75</v>
      </c>
      <c r="F70" s="136" t="s">
        <v>182</v>
      </c>
      <c r="G70" s="316"/>
      <c r="H70" s="53">
        <f>D70*30%</f>
        <v>85500000</v>
      </c>
      <c r="I70" s="53">
        <f>D70*10%</f>
        <v>28500000</v>
      </c>
      <c r="J70" s="54">
        <f>H70-I70</f>
        <v>57000000</v>
      </c>
      <c r="K70" s="54">
        <f>J70/7</f>
        <v>8142857.1428571427</v>
      </c>
      <c r="L70" s="55">
        <f>D70*70%</f>
        <v>199500000</v>
      </c>
      <c r="O70" s="7"/>
      <c r="P70" s="7"/>
    </row>
    <row r="71" spans="1:22" s="45" customFormat="1" x14ac:dyDescent="0.25">
      <c r="A71" s="4"/>
      <c r="B71" s="183" t="s">
        <v>74</v>
      </c>
      <c r="C71" s="135" t="s">
        <v>94</v>
      </c>
      <c r="D71" s="128">
        <v>285000000</v>
      </c>
      <c r="E71" s="137">
        <v>115.75</v>
      </c>
      <c r="F71" s="130" t="s">
        <v>93</v>
      </c>
      <c r="G71" s="316"/>
      <c r="H71" s="53">
        <f>D71*30%</f>
        <v>85500000</v>
      </c>
      <c r="I71" s="53">
        <f>D71*10%</f>
        <v>28500000</v>
      </c>
      <c r="J71" s="54">
        <f>H71-I71</f>
        <v>57000000</v>
      </c>
      <c r="K71" s="54">
        <f>J71/7</f>
        <v>8142857.1428571427</v>
      </c>
      <c r="L71" s="55">
        <f>D71*70%</f>
        <v>199500000</v>
      </c>
      <c r="M71" s="4"/>
      <c r="N71" s="7"/>
      <c r="O71" s="7"/>
      <c r="P71" s="7"/>
    </row>
    <row r="72" spans="1:22" x14ac:dyDescent="0.25">
      <c r="B72" s="68" t="s">
        <v>48</v>
      </c>
      <c r="C72" s="20" t="s">
        <v>253</v>
      </c>
      <c r="D72" s="21">
        <v>285000000</v>
      </c>
      <c r="E72" s="22">
        <v>115.75</v>
      </c>
      <c r="F72" s="12"/>
      <c r="G72" s="317"/>
      <c r="H72" s="53">
        <f>D72*30%</f>
        <v>85500000</v>
      </c>
      <c r="I72" s="53">
        <f>D72*10%</f>
        <v>28500000</v>
      </c>
      <c r="J72" s="54">
        <f>H72-I72</f>
        <v>57000000</v>
      </c>
      <c r="K72" s="54">
        <f>J72/7</f>
        <v>8142857.1428571427</v>
      </c>
      <c r="L72" s="55">
        <f>D72*70%</f>
        <v>199500000</v>
      </c>
    </row>
    <row r="73" spans="1:22" x14ac:dyDescent="0.25">
      <c r="B73" s="318" t="s">
        <v>89</v>
      </c>
      <c r="C73" s="318"/>
      <c r="D73" s="318"/>
      <c r="E73" s="318"/>
      <c r="F73" s="318"/>
      <c r="G73" s="318"/>
      <c r="H73" s="318"/>
      <c r="I73" s="318"/>
      <c r="J73" s="318"/>
      <c r="K73" s="318"/>
      <c r="L73" s="318"/>
    </row>
    <row r="74" spans="1:22" s="95" customFormat="1" ht="21" x14ac:dyDescent="0.35">
      <c r="A74" s="319" t="s">
        <v>222</v>
      </c>
      <c r="B74" s="319"/>
      <c r="C74" s="319"/>
      <c r="D74" s="319"/>
      <c r="E74" s="319"/>
      <c r="F74" s="319"/>
      <c r="G74" s="319"/>
      <c r="H74" s="319"/>
      <c r="I74" s="319"/>
      <c r="J74" s="319"/>
      <c r="K74" s="319"/>
      <c r="L74" s="319"/>
      <c r="M74" s="319"/>
      <c r="N74" s="319"/>
      <c r="O74" s="94"/>
      <c r="P74" s="94"/>
      <c r="Q74" s="94"/>
      <c r="R74" s="94"/>
      <c r="S74" s="94"/>
      <c r="T74" s="94"/>
      <c r="U74" s="94"/>
      <c r="V74" s="94"/>
    </row>
    <row r="75" spans="1:22" s="27" customFormat="1" x14ac:dyDescent="0.25">
      <c r="A75" s="320" t="s">
        <v>49</v>
      </c>
      <c r="B75" s="321"/>
      <c r="C75" s="321"/>
      <c r="D75" s="321"/>
      <c r="E75" s="321"/>
      <c r="F75" s="321"/>
      <c r="G75" s="321"/>
      <c r="H75" s="321"/>
      <c r="I75" s="321"/>
      <c r="J75" s="321"/>
      <c r="K75" s="321"/>
      <c r="L75" s="321"/>
      <c r="M75" s="321"/>
      <c r="N75" s="321"/>
      <c r="O75" s="4"/>
    </row>
    <row r="76" spans="1:22" ht="45" x14ac:dyDescent="0.25">
      <c r="A76" s="16" t="s">
        <v>50</v>
      </c>
      <c r="B76" s="16" t="s">
        <v>52</v>
      </c>
      <c r="C76" s="16" t="s">
        <v>53</v>
      </c>
      <c r="D76" s="16" t="s">
        <v>54</v>
      </c>
      <c r="E76" s="16" t="s">
        <v>55</v>
      </c>
      <c r="F76" s="16" t="s">
        <v>62</v>
      </c>
      <c r="G76" s="16" t="s">
        <v>63</v>
      </c>
      <c r="H76" s="28" t="s">
        <v>64</v>
      </c>
      <c r="I76" s="16" t="s">
        <v>65</v>
      </c>
      <c r="J76" s="16">
        <v>11</v>
      </c>
      <c r="K76" s="16" t="s">
        <v>66</v>
      </c>
      <c r="L76" s="28" t="s">
        <v>60</v>
      </c>
      <c r="M76" s="16" t="s">
        <v>61</v>
      </c>
      <c r="N76" s="16" t="s">
        <v>11</v>
      </c>
      <c r="Q76" s="4"/>
      <c r="R76" s="4"/>
      <c r="S76" s="4"/>
      <c r="T76" s="4"/>
      <c r="U76" s="4"/>
      <c r="V76" s="4"/>
    </row>
    <row r="77" spans="1:22" ht="15.75" x14ac:dyDescent="0.25">
      <c r="A77" s="334">
        <v>1</v>
      </c>
      <c r="B77" s="24">
        <v>101</v>
      </c>
      <c r="C77" s="29">
        <v>2427000</v>
      </c>
      <c r="D77" s="30" t="s">
        <v>67</v>
      </c>
      <c r="E77" s="29">
        <v>120000000</v>
      </c>
      <c r="F77" s="29">
        <f t="shared" ref="F77:F88" si="14">E77*30%</f>
        <v>36000000</v>
      </c>
      <c r="G77" s="29">
        <v>5000000</v>
      </c>
      <c r="H77" s="29">
        <v>5000000</v>
      </c>
      <c r="I77" s="31">
        <f>F77-(H77+G77)</f>
        <v>26000000</v>
      </c>
      <c r="J77" s="29">
        <f>I77/11</f>
        <v>2363636.3636363638</v>
      </c>
      <c r="K77" s="29">
        <f>E77*70%</f>
        <v>84000000</v>
      </c>
      <c r="L77" s="331">
        <v>42856</v>
      </c>
      <c r="M77" s="24"/>
      <c r="N77" s="24"/>
      <c r="Q77" s="4"/>
      <c r="R77" s="4"/>
      <c r="S77" s="4"/>
      <c r="T77" s="4"/>
      <c r="U77" s="4"/>
      <c r="V77" s="4"/>
    </row>
    <row r="78" spans="1:22" ht="15.75" x14ac:dyDescent="0.25">
      <c r="A78" s="334"/>
      <c r="B78" s="24">
        <v>102</v>
      </c>
      <c r="C78" s="29">
        <v>2427000</v>
      </c>
      <c r="D78" s="30" t="s">
        <v>67</v>
      </c>
      <c r="E78" s="29">
        <v>120000000</v>
      </c>
      <c r="F78" s="29">
        <f t="shared" si="14"/>
        <v>36000000</v>
      </c>
      <c r="G78" s="29">
        <v>5000000</v>
      </c>
      <c r="H78" s="29">
        <v>5000000</v>
      </c>
      <c r="I78" s="31">
        <f t="shared" ref="I78:I88" si="15">F78-(H78+G78)</f>
        <v>26000000</v>
      </c>
      <c r="J78" s="29">
        <f t="shared" ref="J78:J88" si="16">I78/11</f>
        <v>2363636.3636363638</v>
      </c>
      <c r="K78" s="29">
        <f t="shared" ref="K78:K88" si="17">E78*70%</f>
        <v>84000000</v>
      </c>
      <c r="L78" s="332"/>
      <c r="M78" s="24"/>
      <c r="N78" s="24"/>
      <c r="Q78" s="4"/>
      <c r="R78" s="4"/>
      <c r="S78" s="4"/>
      <c r="T78" s="4"/>
      <c r="U78" s="4"/>
      <c r="V78" s="4"/>
    </row>
    <row r="79" spans="1:22" ht="15.75" x14ac:dyDescent="0.25">
      <c r="A79" s="334"/>
      <c r="B79" s="167">
        <v>103</v>
      </c>
      <c r="C79" s="168">
        <v>2427000</v>
      </c>
      <c r="D79" s="169" t="s">
        <v>67</v>
      </c>
      <c r="E79" s="168">
        <v>120000000</v>
      </c>
      <c r="F79" s="168">
        <f t="shared" si="14"/>
        <v>36000000</v>
      </c>
      <c r="G79" s="168">
        <v>5000000</v>
      </c>
      <c r="H79" s="168">
        <v>5000000</v>
      </c>
      <c r="I79" s="170">
        <f t="shared" si="15"/>
        <v>26000000</v>
      </c>
      <c r="J79" s="168">
        <f t="shared" si="16"/>
        <v>2363636.3636363638</v>
      </c>
      <c r="K79" s="168">
        <f t="shared" si="17"/>
        <v>84000000</v>
      </c>
      <c r="L79" s="332"/>
      <c r="M79" s="132" t="s">
        <v>214</v>
      </c>
      <c r="N79" s="165" t="s">
        <v>25</v>
      </c>
      <c r="Q79" s="4"/>
      <c r="R79" s="4"/>
      <c r="S79" s="4"/>
      <c r="T79" s="4"/>
      <c r="U79" s="4"/>
      <c r="V79" s="4"/>
    </row>
    <row r="80" spans="1:22" ht="15.75" x14ac:dyDescent="0.25">
      <c r="A80" s="334"/>
      <c r="B80" s="24">
        <v>104</v>
      </c>
      <c r="C80" s="29">
        <v>2427000</v>
      </c>
      <c r="D80" s="30" t="s">
        <v>67</v>
      </c>
      <c r="E80" s="29">
        <v>120000000</v>
      </c>
      <c r="F80" s="29">
        <f t="shared" si="14"/>
        <v>36000000</v>
      </c>
      <c r="G80" s="29">
        <v>5000000</v>
      </c>
      <c r="H80" s="29">
        <v>5000000</v>
      </c>
      <c r="I80" s="31">
        <f t="shared" si="15"/>
        <v>26000000</v>
      </c>
      <c r="J80" s="29">
        <f t="shared" si="16"/>
        <v>2363636.3636363638</v>
      </c>
      <c r="K80" s="29">
        <f t="shared" si="17"/>
        <v>84000000</v>
      </c>
      <c r="L80" s="332"/>
      <c r="M80" s="24"/>
      <c r="N80" s="24"/>
      <c r="Q80" s="4"/>
      <c r="R80" s="4"/>
      <c r="S80" s="4"/>
      <c r="T80" s="4"/>
      <c r="U80" s="4"/>
      <c r="V80" s="4"/>
    </row>
    <row r="81" spans="1:22" ht="15.75" x14ac:dyDescent="0.25">
      <c r="A81" s="334">
        <v>2</v>
      </c>
      <c r="B81" s="24">
        <v>201</v>
      </c>
      <c r="C81" s="29">
        <v>2427000</v>
      </c>
      <c r="D81" s="30" t="s">
        <v>67</v>
      </c>
      <c r="E81" s="29">
        <v>120000000</v>
      </c>
      <c r="F81" s="29">
        <f t="shared" si="14"/>
        <v>36000000</v>
      </c>
      <c r="G81" s="29">
        <v>5000000</v>
      </c>
      <c r="H81" s="29">
        <v>5000000</v>
      </c>
      <c r="I81" s="31">
        <f t="shared" si="15"/>
        <v>26000000</v>
      </c>
      <c r="J81" s="29">
        <f t="shared" si="16"/>
        <v>2363636.3636363638</v>
      </c>
      <c r="K81" s="29">
        <f t="shared" si="17"/>
        <v>84000000</v>
      </c>
      <c r="L81" s="332"/>
      <c r="M81" s="24"/>
      <c r="N81" s="24"/>
      <c r="Q81" s="4"/>
      <c r="R81" s="4"/>
      <c r="S81" s="4"/>
      <c r="T81" s="4"/>
      <c r="U81" s="4"/>
      <c r="V81" s="4"/>
    </row>
    <row r="82" spans="1:22" ht="15.75" x14ac:dyDescent="0.25">
      <c r="A82" s="334"/>
      <c r="B82" s="24">
        <v>202</v>
      </c>
      <c r="C82" s="29">
        <v>2427000</v>
      </c>
      <c r="D82" s="30" t="s">
        <v>67</v>
      </c>
      <c r="E82" s="29">
        <v>120000000</v>
      </c>
      <c r="F82" s="29">
        <f t="shared" si="14"/>
        <v>36000000</v>
      </c>
      <c r="G82" s="29">
        <v>5000000</v>
      </c>
      <c r="H82" s="29">
        <v>5000000</v>
      </c>
      <c r="I82" s="31">
        <f t="shared" si="15"/>
        <v>26000000</v>
      </c>
      <c r="J82" s="29">
        <f t="shared" si="16"/>
        <v>2363636.3636363638</v>
      </c>
      <c r="K82" s="29">
        <f t="shared" si="17"/>
        <v>84000000</v>
      </c>
      <c r="L82" s="332"/>
      <c r="M82" s="24"/>
      <c r="N82" s="24"/>
      <c r="Q82" s="4"/>
      <c r="R82" s="4"/>
      <c r="S82" s="4"/>
      <c r="T82" s="4"/>
      <c r="U82" s="4"/>
      <c r="V82" s="4"/>
    </row>
    <row r="83" spans="1:22" ht="15.75" x14ac:dyDescent="0.25">
      <c r="A83" s="334"/>
      <c r="B83" s="24">
        <v>203</v>
      </c>
      <c r="C83" s="29">
        <v>2427000</v>
      </c>
      <c r="D83" s="30" t="s">
        <v>67</v>
      </c>
      <c r="E83" s="29">
        <v>120000000</v>
      </c>
      <c r="F83" s="29">
        <f t="shared" si="14"/>
        <v>36000000</v>
      </c>
      <c r="G83" s="29">
        <v>5000000</v>
      </c>
      <c r="H83" s="29">
        <v>5000000</v>
      </c>
      <c r="I83" s="31">
        <f t="shared" si="15"/>
        <v>26000000</v>
      </c>
      <c r="J83" s="29">
        <f t="shared" si="16"/>
        <v>2363636.3636363638</v>
      </c>
      <c r="K83" s="29">
        <f t="shared" si="17"/>
        <v>84000000</v>
      </c>
      <c r="L83" s="332"/>
      <c r="M83" s="24"/>
      <c r="N83" s="24"/>
      <c r="Q83" s="4"/>
      <c r="R83" s="4"/>
      <c r="S83" s="4"/>
      <c r="T83" s="4"/>
      <c r="U83" s="4"/>
      <c r="V83" s="4"/>
    </row>
    <row r="84" spans="1:22" ht="15.75" x14ac:dyDescent="0.25">
      <c r="A84" s="334"/>
      <c r="B84" s="24">
        <v>204</v>
      </c>
      <c r="C84" s="29">
        <v>2427000</v>
      </c>
      <c r="D84" s="30" t="s">
        <v>67</v>
      </c>
      <c r="E84" s="29">
        <v>120000000</v>
      </c>
      <c r="F84" s="29">
        <f t="shared" si="14"/>
        <v>36000000</v>
      </c>
      <c r="G84" s="29">
        <v>5000000</v>
      </c>
      <c r="H84" s="29">
        <v>5000000</v>
      </c>
      <c r="I84" s="31">
        <f t="shared" si="15"/>
        <v>26000000</v>
      </c>
      <c r="J84" s="29">
        <f t="shared" si="16"/>
        <v>2363636.3636363638</v>
      </c>
      <c r="K84" s="29">
        <f t="shared" si="17"/>
        <v>84000000</v>
      </c>
      <c r="L84" s="332"/>
      <c r="M84" s="24"/>
      <c r="N84" s="24"/>
      <c r="Q84" s="4"/>
      <c r="R84" s="4"/>
      <c r="S84" s="4"/>
      <c r="T84" s="4"/>
      <c r="U84" s="4"/>
      <c r="V84" s="4"/>
    </row>
    <row r="85" spans="1:22" ht="15.75" x14ac:dyDescent="0.25">
      <c r="A85" s="334">
        <v>3</v>
      </c>
      <c r="B85" s="24">
        <v>301</v>
      </c>
      <c r="C85" s="29">
        <v>2427000</v>
      </c>
      <c r="D85" s="30" t="s">
        <v>67</v>
      </c>
      <c r="E85" s="29">
        <v>120000000</v>
      </c>
      <c r="F85" s="29">
        <f t="shared" si="14"/>
        <v>36000000</v>
      </c>
      <c r="G85" s="29">
        <v>5000000</v>
      </c>
      <c r="H85" s="29">
        <v>5000000</v>
      </c>
      <c r="I85" s="31">
        <f t="shared" si="15"/>
        <v>26000000</v>
      </c>
      <c r="J85" s="29">
        <f t="shared" si="16"/>
        <v>2363636.3636363638</v>
      </c>
      <c r="K85" s="29">
        <f t="shared" si="17"/>
        <v>84000000</v>
      </c>
      <c r="L85" s="332"/>
      <c r="M85" s="24"/>
      <c r="N85" s="24"/>
      <c r="Q85" s="4"/>
      <c r="R85" s="4"/>
      <c r="S85" s="4"/>
      <c r="T85" s="4"/>
      <c r="U85" s="4"/>
      <c r="V85" s="4"/>
    </row>
    <row r="86" spans="1:22" ht="15.75" x14ac:dyDescent="0.25">
      <c r="A86" s="334"/>
      <c r="B86" s="24">
        <v>302</v>
      </c>
      <c r="C86" s="29">
        <v>2427000</v>
      </c>
      <c r="D86" s="30" t="s">
        <v>67</v>
      </c>
      <c r="E86" s="29">
        <v>120000000</v>
      </c>
      <c r="F86" s="29">
        <f t="shared" si="14"/>
        <v>36000000</v>
      </c>
      <c r="G86" s="29">
        <v>5000000</v>
      </c>
      <c r="H86" s="29">
        <v>5000000</v>
      </c>
      <c r="I86" s="31">
        <f t="shared" si="15"/>
        <v>26000000</v>
      </c>
      <c r="J86" s="29">
        <f t="shared" si="16"/>
        <v>2363636.3636363638</v>
      </c>
      <c r="K86" s="29">
        <f t="shared" si="17"/>
        <v>84000000</v>
      </c>
      <c r="L86" s="332"/>
      <c r="M86" s="24"/>
      <c r="N86" s="24"/>
      <c r="Q86" s="4"/>
      <c r="R86" s="4"/>
      <c r="S86" s="4"/>
      <c r="T86" s="4"/>
      <c r="U86" s="4"/>
      <c r="V86" s="4"/>
    </row>
    <row r="87" spans="1:22" ht="15.75" x14ac:dyDescent="0.25">
      <c r="A87" s="334"/>
      <c r="B87" s="24">
        <v>303</v>
      </c>
      <c r="C87" s="29">
        <v>2427000</v>
      </c>
      <c r="D87" s="30" t="s">
        <v>67</v>
      </c>
      <c r="E87" s="29">
        <v>120000000</v>
      </c>
      <c r="F87" s="29">
        <f t="shared" si="14"/>
        <v>36000000</v>
      </c>
      <c r="G87" s="29">
        <v>5000000</v>
      </c>
      <c r="H87" s="29">
        <v>5000000</v>
      </c>
      <c r="I87" s="31">
        <f t="shared" si="15"/>
        <v>26000000</v>
      </c>
      <c r="J87" s="29">
        <f t="shared" si="16"/>
        <v>2363636.3636363638</v>
      </c>
      <c r="K87" s="29">
        <f t="shared" si="17"/>
        <v>84000000</v>
      </c>
      <c r="L87" s="332"/>
      <c r="M87" s="24"/>
      <c r="N87" s="24"/>
      <c r="Q87" s="4"/>
      <c r="R87" s="4"/>
      <c r="S87" s="4"/>
      <c r="T87" s="4"/>
      <c r="U87" s="4"/>
      <c r="V87" s="4"/>
    </row>
    <row r="88" spans="1:22" ht="15.75" x14ac:dyDescent="0.25">
      <c r="A88" s="334"/>
      <c r="B88" s="24">
        <v>304</v>
      </c>
      <c r="C88" s="29">
        <v>2427000</v>
      </c>
      <c r="D88" s="30" t="s">
        <v>67</v>
      </c>
      <c r="E88" s="29">
        <v>120000000</v>
      </c>
      <c r="F88" s="29">
        <f t="shared" si="14"/>
        <v>36000000</v>
      </c>
      <c r="G88" s="29">
        <v>5000000</v>
      </c>
      <c r="H88" s="29">
        <v>5000000</v>
      </c>
      <c r="I88" s="31">
        <f t="shared" si="15"/>
        <v>26000000</v>
      </c>
      <c r="J88" s="29">
        <f t="shared" si="16"/>
        <v>2363636.3636363638</v>
      </c>
      <c r="K88" s="29">
        <f t="shared" si="17"/>
        <v>84000000</v>
      </c>
      <c r="L88" s="333"/>
      <c r="M88" s="24"/>
      <c r="N88" s="24"/>
      <c r="Q88" s="4"/>
      <c r="R88" s="4"/>
      <c r="S88" s="4"/>
      <c r="T88" s="4"/>
      <c r="U88" s="4"/>
      <c r="V88" s="4"/>
    </row>
    <row r="89" spans="1:22" ht="21" x14ac:dyDescent="0.35">
      <c r="A89" s="326" t="s">
        <v>206</v>
      </c>
      <c r="B89" s="327"/>
      <c r="C89" s="327"/>
      <c r="D89" s="327"/>
      <c r="E89" s="327"/>
      <c r="F89" s="327"/>
      <c r="G89" s="327"/>
      <c r="H89" s="327"/>
      <c r="I89" s="327"/>
      <c r="J89" s="327"/>
      <c r="K89" s="327"/>
      <c r="L89" s="327"/>
      <c r="M89" s="327"/>
      <c r="N89" s="327"/>
      <c r="O89" s="327"/>
      <c r="Q89" s="4"/>
      <c r="R89" s="4"/>
      <c r="S89" s="4"/>
      <c r="T89" s="4"/>
      <c r="U89" s="4"/>
      <c r="V89" s="4"/>
    </row>
    <row r="90" spans="1:22" s="4" customFormat="1" x14ac:dyDescent="0.25">
      <c r="A90" s="328" t="s">
        <v>68</v>
      </c>
      <c r="B90" s="328"/>
      <c r="C90" s="328"/>
      <c r="D90" s="328"/>
      <c r="E90" s="328"/>
      <c r="F90" s="328"/>
      <c r="G90" s="328"/>
      <c r="H90" s="328"/>
      <c r="I90" s="328"/>
      <c r="J90" s="328"/>
      <c r="K90" s="328"/>
      <c r="L90" s="328"/>
      <c r="M90" s="328"/>
      <c r="N90" s="328"/>
      <c r="O90" s="328"/>
    </row>
    <row r="91" spans="1:22" ht="45" x14ac:dyDescent="0.25">
      <c r="A91" s="32" t="s">
        <v>50</v>
      </c>
      <c r="B91" s="32" t="s">
        <v>51</v>
      </c>
      <c r="C91" s="32" t="s">
        <v>52</v>
      </c>
      <c r="D91" s="32" t="s">
        <v>53</v>
      </c>
      <c r="E91" s="32" t="s">
        <v>54</v>
      </c>
      <c r="F91" s="32" t="s">
        <v>55</v>
      </c>
      <c r="G91" s="32" t="s">
        <v>69</v>
      </c>
      <c r="H91" s="32" t="s">
        <v>63</v>
      </c>
      <c r="I91" s="62" t="s">
        <v>64</v>
      </c>
      <c r="J91" s="32" t="s">
        <v>65</v>
      </c>
      <c r="K91" s="32" t="s">
        <v>107</v>
      </c>
      <c r="L91" s="32" t="s">
        <v>66</v>
      </c>
      <c r="M91" s="28" t="s">
        <v>60</v>
      </c>
      <c r="N91" s="61" t="s">
        <v>61</v>
      </c>
      <c r="O91" s="61" t="s">
        <v>11</v>
      </c>
      <c r="Q91" s="4"/>
      <c r="R91" s="4"/>
      <c r="S91" s="4"/>
      <c r="T91" s="4"/>
      <c r="U91" s="4"/>
      <c r="V91" s="4"/>
    </row>
    <row r="92" spans="1:22" s="59" customFormat="1" ht="22.5" customHeight="1" x14ac:dyDescent="0.25">
      <c r="A92" s="322">
        <v>1</v>
      </c>
      <c r="B92" s="245">
        <v>1</v>
      </c>
      <c r="C92" s="268">
        <v>101</v>
      </c>
      <c r="D92" s="269">
        <v>2400000</v>
      </c>
      <c r="E92" s="270">
        <v>75.599999999999994</v>
      </c>
      <c r="F92" s="269">
        <f>E92*D92</f>
        <v>181440000</v>
      </c>
      <c r="G92" s="269">
        <f t="shared" ref="G92:G107" si="18">F92*30%</f>
        <v>54432000</v>
      </c>
      <c r="H92" s="269">
        <v>5000000</v>
      </c>
      <c r="I92" s="269">
        <v>5000000</v>
      </c>
      <c r="J92" s="271">
        <f>G92-10000000</f>
        <v>44432000</v>
      </c>
      <c r="K92" s="269">
        <f>J92/17</f>
        <v>2613647.0588235296</v>
      </c>
      <c r="L92" s="269">
        <f t="shared" ref="L92:L107" si="19">F92*70%</f>
        <v>127007999.99999999</v>
      </c>
      <c r="M92" s="323"/>
      <c r="N92" s="329" t="s">
        <v>240</v>
      </c>
      <c r="O92" s="330"/>
      <c r="P92" s="60"/>
      <c r="Q92" s="58"/>
      <c r="R92" s="58"/>
      <c r="S92" s="58"/>
      <c r="T92" s="58"/>
      <c r="U92" s="58"/>
      <c r="V92" s="58"/>
    </row>
    <row r="93" spans="1:22" ht="15.75" x14ac:dyDescent="0.25">
      <c r="A93" s="322"/>
      <c r="B93" s="244">
        <v>1</v>
      </c>
      <c r="C93" s="272">
        <v>102</v>
      </c>
      <c r="D93" s="269">
        <v>2400000</v>
      </c>
      <c r="E93" s="270">
        <v>75.599999999999994</v>
      </c>
      <c r="F93" s="269">
        <f t="shared" ref="F93:F107" si="20">E93*D93</f>
        <v>181440000</v>
      </c>
      <c r="G93" s="269">
        <f t="shared" si="18"/>
        <v>54432000</v>
      </c>
      <c r="H93" s="269">
        <v>5000000</v>
      </c>
      <c r="I93" s="269">
        <v>5000000</v>
      </c>
      <c r="J93" s="159">
        <f t="shared" ref="J93:J107" si="21">G93-10000000</f>
        <v>44432000</v>
      </c>
      <c r="K93" s="269">
        <f t="shared" ref="K93:K107" si="22">J93/17</f>
        <v>2613647.0588235296</v>
      </c>
      <c r="L93" s="269">
        <f t="shared" si="19"/>
        <v>127007999.99999999</v>
      </c>
      <c r="M93" s="324"/>
      <c r="N93" s="243" t="s">
        <v>235</v>
      </c>
      <c r="O93" s="204" t="s">
        <v>182</v>
      </c>
      <c r="Q93" s="4"/>
      <c r="R93" s="4"/>
      <c r="S93" s="4"/>
      <c r="T93" s="4"/>
      <c r="U93" s="4"/>
      <c r="V93" s="4"/>
    </row>
    <row r="94" spans="1:22" ht="15.75" x14ac:dyDescent="0.25">
      <c r="A94" s="322"/>
      <c r="B94" s="244">
        <v>1</v>
      </c>
      <c r="C94" s="132">
        <v>103</v>
      </c>
      <c r="D94" s="125">
        <v>2400000</v>
      </c>
      <c r="E94" s="124">
        <v>75.599999999999994</v>
      </c>
      <c r="F94" s="125">
        <f t="shared" si="20"/>
        <v>181440000</v>
      </c>
      <c r="G94" s="125">
        <f t="shared" si="18"/>
        <v>54432000</v>
      </c>
      <c r="H94" s="125">
        <v>5000000</v>
      </c>
      <c r="I94" s="125">
        <v>5000000</v>
      </c>
      <c r="J94" s="131">
        <f t="shared" si="21"/>
        <v>44432000</v>
      </c>
      <c r="K94" s="125">
        <f t="shared" si="22"/>
        <v>2613647.0588235296</v>
      </c>
      <c r="L94" s="125">
        <f t="shared" si="19"/>
        <v>127007999.99999999</v>
      </c>
      <c r="M94" s="324"/>
      <c r="N94" s="273" t="s">
        <v>218</v>
      </c>
      <c r="O94" s="197" t="s">
        <v>25</v>
      </c>
      <c r="Q94" s="4"/>
      <c r="R94" s="4"/>
      <c r="S94" s="4"/>
      <c r="T94" s="4"/>
      <c r="U94" s="4"/>
      <c r="V94" s="4"/>
    </row>
    <row r="95" spans="1:22" s="59" customFormat="1" ht="18" customHeight="1" x14ac:dyDescent="0.25">
      <c r="A95" s="322"/>
      <c r="B95" s="245">
        <v>1</v>
      </c>
      <c r="C95" s="268">
        <v>104</v>
      </c>
      <c r="D95" s="269">
        <v>2400000</v>
      </c>
      <c r="E95" s="270">
        <v>75.599999999999994</v>
      </c>
      <c r="F95" s="269">
        <f t="shared" si="20"/>
        <v>181440000</v>
      </c>
      <c r="G95" s="269">
        <f t="shared" si="18"/>
        <v>54432000</v>
      </c>
      <c r="H95" s="269">
        <v>5000000</v>
      </c>
      <c r="I95" s="269">
        <v>5000000</v>
      </c>
      <c r="J95" s="271">
        <f t="shared" si="21"/>
        <v>44432000</v>
      </c>
      <c r="K95" s="269">
        <f t="shared" si="22"/>
        <v>2613647.0588235296</v>
      </c>
      <c r="L95" s="269">
        <f t="shared" si="19"/>
        <v>127007999.99999999</v>
      </c>
      <c r="M95" s="324"/>
      <c r="N95" s="196" t="s">
        <v>236</v>
      </c>
      <c r="O95" s="194" t="s">
        <v>25</v>
      </c>
      <c r="P95" s="58"/>
      <c r="Q95" s="58"/>
      <c r="R95" s="58"/>
      <c r="S95" s="58"/>
      <c r="T95" s="58"/>
      <c r="U95" s="58"/>
      <c r="V95" s="58"/>
    </row>
    <row r="96" spans="1:22" s="59" customFormat="1" ht="17.25" customHeight="1" x14ac:dyDescent="0.25">
      <c r="A96" s="322"/>
      <c r="B96" s="245">
        <v>1</v>
      </c>
      <c r="C96" s="268">
        <v>105</v>
      </c>
      <c r="D96" s="269">
        <v>2400000</v>
      </c>
      <c r="E96" s="270">
        <v>75.599999999999994</v>
      </c>
      <c r="F96" s="269">
        <f t="shared" si="20"/>
        <v>181440000</v>
      </c>
      <c r="G96" s="269">
        <f t="shared" si="18"/>
        <v>54432000</v>
      </c>
      <c r="H96" s="269">
        <v>5000000</v>
      </c>
      <c r="I96" s="269">
        <v>5000000</v>
      </c>
      <c r="J96" s="271">
        <f t="shared" si="21"/>
        <v>44432000</v>
      </c>
      <c r="K96" s="269">
        <f t="shared" si="22"/>
        <v>2613647.0588235296</v>
      </c>
      <c r="L96" s="269">
        <f t="shared" si="19"/>
        <v>127007999.99999999</v>
      </c>
      <c r="M96" s="324"/>
      <c r="N96" s="196" t="s">
        <v>236</v>
      </c>
      <c r="O96" s="194" t="s">
        <v>25</v>
      </c>
      <c r="P96" s="58"/>
      <c r="Q96" s="58"/>
      <c r="R96" s="58"/>
      <c r="S96" s="58"/>
      <c r="T96" s="58"/>
      <c r="U96" s="58"/>
      <c r="V96" s="58"/>
    </row>
    <row r="97" spans="1:22" ht="15.75" x14ac:dyDescent="0.25">
      <c r="A97" s="322"/>
      <c r="B97" s="244">
        <v>2</v>
      </c>
      <c r="C97" s="132">
        <v>106</v>
      </c>
      <c r="D97" s="125">
        <v>2400000</v>
      </c>
      <c r="E97" s="132">
        <v>63</v>
      </c>
      <c r="F97" s="125">
        <f t="shared" si="20"/>
        <v>151200000</v>
      </c>
      <c r="G97" s="131">
        <f t="shared" si="18"/>
        <v>45360000</v>
      </c>
      <c r="H97" s="125">
        <v>5000000</v>
      </c>
      <c r="I97" s="125">
        <v>5000000</v>
      </c>
      <c r="J97" s="131">
        <f t="shared" si="21"/>
        <v>35360000</v>
      </c>
      <c r="K97" s="125">
        <f t="shared" si="22"/>
        <v>2080000</v>
      </c>
      <c r="L97" s="125">
        <f t="shared" si="19"/>
        <v>105840000</v>
      </c>
      <c r="M97" s="324"/>
      <c r="N97" s="247" t="s">
        <v>242</v>
      </c>
      <c r="O97" s="242" t="s">
        <v>243</v>
      </c>
      <c r="Q97" s="4"/>
      <c r="R97" s="4"/>
      <c r="S97" s="4"/>
      <c r="T97" s="4"/>
      <c r="U97" s="4"/>
      <c r="V97" s="4"/>
    </row>
    <row r="98" spans="1:22" ht="15.75" x14ac:dyDescent="0.25">
      <c r="A98" s="322"/>
      <c r="B98" s="244">
        <v>2</v>
      </c>
      <c r="C98" s="272">
        <v>107</v>
      </c>
      <c r="D98" s="269">
        <v>2400000</v>
      </c>
      <c r="E98" s="272">
        <v>63</v>
      </c>
      <c r="F98" s="269">
        <f t="shared" si="20"/>
        <v>151200000</v>
      </c>
      <c r="G98" s="159">
        <f t="shared" si="18"/>
        <v>45360000</v>
      </c>
      <c r="H98" s="269">
        <v>5000000</v>
      </c>
      <c r="I98" s="269">
        <v>5000000</v>
      </c>
      <c r="J98" s="159">
        <f t="shared" si="21"/>
        <v>35360000</v>
      </c>
      <c r="K98" s="269">
        <f t="shared" si="22"/>
        <v>2080000</v>
      </c>
      <c r="L98" s="269">
        <f t="shared" si="19"/>
        <v>105840000</v>
      </c>
      <c r="M98" s="324"/>
      <c r="N98" s="248" t="s">
        <v>263</v>
      </c>
      <c r="Q98" s="4"/>
      <c r="R98" s="4"/>
      <c r="S98" s="4"/>
      <c r="T98" s="4"/>
      <c r="U98" s="4"/>
      <c r="V98" s="4"/>
    </row>
    <row r="99" spans="1:22" ht="15.75" x14ac:dyDescent="0.25">
      <c r="A99" s="322"/>
      <c r="B99" s="244">
        <v>1</v>
      </c>
      <c r="C99" s="132">
        <v>108</v>
      </c>
      <c r="D99" s="125">
        <v>2400000</v>
      </c>
      <c r="E99" s="124">
        <v>75.599999999999994</v>
      </c>
      <c r="F99" s="125">
        <f t="shared" si="20"/>
        <v>181440000</v>
      </c>
      <c r="G99" s="131">
        <f t="shared" si="18"/>
        <v>54432000</v>
      </c>
      <c r="H99" s="125">
        <v>5000000</v>
      </c>
      <c r="I99" s="125">
        <v>5000000</v>
      </c>
      <c r="J99" s="131">
        <f t="shared" si="21"/>
        <v>44432000</v>
      </c>
      <c r="K99" s="125">
        <f t="shared" si="22"/>
        <v>2613647.0588235296</v>
      </c>
      <c r="L99" s="125">
        <f t="shared" si="19"/>
        <v>127007999.99999999</v>
      </c>
      <c r="M99" s="324"/>
      <c r="N99" s="192" t="s">
        <v>219</v>
      </c>
      <c r="O99" s="190" t="s">
        <v>25</v>
      </c>
      <c r="Q99" s="4"/>
      <c r="R99" s="4"/>
      <c r="S99" s="4"/>
      <c r="T99" s="4"/>
      <c r="U99" s="4"/>
      <c r="V99" s="4"/>
    </row>
    <row r="100" spans="1:22" ht="15.75" x14ac:dyDescent="0.25">
      <c r="A100" s="322">
        <v>2</v>
      </c>
      <c r="B100" s="244">
        <v>1</v>
      </c>
      <c r="C100" s="227">
        <v>201</v>
      </c>
      <c r="D100" s="46">
        <v>2400000</v>
      </c>
      <c r="E100" s="96">
        <v>75.599999999999994</v>
      </c>
      <c r="F100" s="46">
        <f t="shared" si="20"/>
        <v>181440000</v>
      </c>
      <c r="G100" s="47">
        <f t="shared" si="18"/>
        <v>54432000</v>
      </c>
      <c r="H100" s="46">
        <v>5000000</v>
      </c>
      <c r="I100" s="46">
        <v>5000000</v>
      </c>
      <c r="J100" s="226">
        <f t="shared" si="21"/>
        <v>44432000</v>
      </c>
      <c r="K100" s="46">
        <f t="shared" si="22"/>
        <v>2613647.0588235296</v>
      </c>
      <c r="L100" s="46">
        <f t="shared" si="19"/>
        <v>127007999.99999999</v>
      </c>
      <c r="M100" s="324"/>
      <c r="N100" s="186"/>
      <c r="O100" s="189"/>
      <c r="Q100" s="4"/>
      <c r="R100" s="4"/>
      <c r="S100" s="4"/>
      <c r="T100" s="4"/>
      <c r="U100" s="4"/>
      <c r="V100" s="4"/>
    </row>
    <row r="101" spans="1:22" s="59" customFormat="1" ht="17.25" customHeight="1" x14ac:dyDescent="0.25">
      <c r="A101" s="322"/>
      <c r="B101" s="245">
        <v>1</v>
      </c>
      <c r="C101" s="133">
        <v>202</v>
      </c>
      <c r="D101" s="125">
        <v>2400000</v>
      </c>
      <c r="E101" s="124">
        <v>75.599999999999994</v>
      </c>
      <c r="F101" s="125">
        <f t="shared" si="20"/>
        <v>181440000</v>
      </c>
      <c r="G101" s="123">
        <f t="shared" si="18"/>
        <v>54432000</v>
      </c>
      <c r="H101" s="125">
        <v>5000000</v>
      </c>
      <c r="I101" s="125">
        <v>5000000</v>
      </c>
      <c r="J101" s="123">
        <f t="shared" si="21"/>
        <v>44432000</v>
      </c>
      <c r="K101" s="125">
        <f t="shared" si="22"/>
        <v>2613647.0588235296</v>
      </c>
      <c r="L101" s="125">
        <f t="shared" si="19"/>
        <v>127007999.99999999</v>
      </c>
      <c r="M101" s="324"/>
      <c r="N101" s="199" t="s">
        <v>75</v>
      </c>
      <c r="O101" s="200" t="s">
        <v>25</v>
      </c>
      <c r="P101" s="58"/>
      <c r="Q101" s="58"/>
      <c r="R101" s="58"/>
      <c r="S101" s="58"/>
      <c r="T101" s="58"/>
      <c r="U101" s="58"/>
      <c r="V101" s="58"/>
    </row>
    <row r="102" spans="1:22" s="59" customFormat="1" ht="17.25" customHeight="1" x14ac:dyDescent="0.25">
      <c r="A102" s="322"/>
      <c r="B102" s="245">
        <v>1</v>
      </c>
      <c r="C102" s="268">
        <v>203</v>
      </c>
      <c r="D102" s="269">
        <v>2400000</v>
      </c>
      <c r="E102" s="270">
        <v>75.599999999999994</v>
      </c>
      <c r="F102" s="269">
        <f t="shared" si="20"/>
        <v>181440000</v>
      </c>
      <c r="G102" s="271">
        <f t="shared" si="18"/>
        <v>54432000</v>
      </c>
      <c r="H102" s="269">
        <v>5000000</v>
      </c>
      <c r="I102" s="269">
        <v>5000000</v>
      </c>
      <c r="J102" s="271">
        <f t="shared" si="21"/>
        <v>44432000</v>
      </c>
      <c r="K102" s="269">
        <f t="shared" si="22"/>
        <v>2613647.0588235296</v>
      </c>
      <c r="L102" s="269">
        <f t="shared" si="19"/>
        <v>127007999.99999999</v>
      </c>
      <c r="M102" s="324"/>
      <c r="N102" s="201" t="s">
        <v>237</v>
      </c>
      <c r="O102" s="194" t="s">
        <v>25</v>
      </c>
      <c r="P102" s="58" t="s">
        <v>207</v>
      </c>
      <c r="Q102" s="58"/>
      <c r="R102" s="58"/>
      <c r="S102" s="58"/>
      <c r="T102" s="58"/>
      <c r="U102" s="58"/>
      <c r="V102" s="58"/>
    </row>
    <row r="103" spans="1:22" s="59" customFormat="1" ht="18" customHeight="1" x14ac:dyDescent="0.25">
      <c r="A103" s="322"/>
      <c r="B103" s="245">
        <v>1</v>
      </c>
      <c r="C103" s="133">
        <v>204</v>
      </c>
      <c r="D103" s="125">
        <v>2400000</v>
      </c>
      <c r="E103" s="124">
        <v>75.599999999999994</v>
      </c>
      <c r="F103" s="125">
        <f t="shared" si="20"/>
        <v>181440000</v>
      </c>
      <c r="G103" s="123">
        <f t="shared" si="18"/>
        <v>54432000</v>
      </c>
      <c r="H103" s="125">
        <v>5000000</v>
      </c>
      <c r="I103" s="125">
        <v>5000000</v>
      </c>
      <c r="J103" s="123">
        <f t="shared" si="21"/>
        <v>44432000</v>
      </c>
      <c r="K103" s="125">
        <f t="shared" si="22"/>
        <v>2613647.0588235296</v>
      </c>
      <c r="L103" s="125">
        <f t="shared" si="19"/>
        <v>127007999.99999999</v>
      </c>
      <c r="M103" s="324"/>
      <c r="N103" s="199" t="s">
        <v>76</v>
      </c>
      <c r="O103" s="200" t="s">
        <v>25</v>
      </c>
      <c r="P103" s="58"/>
      <c r="Q103" s="58"/>
      <c r="R103" s="58"/>
      <c r="S103" s="58"/>
      <c r="T103" s="58"/>
      <c r="U103" s="58"/>
      <c r="V103" s="58"/>
    </row>
    <row r="104" spans="1:22" s="59" customFormat="1" ht="21" customHeight="1" x14ac:dyDescent="0.25">
      <c r="A104" s="322"/>
      <c r="B104" s="245">
        <v>1</v>
      </c>
      <c r="C104" s="268">
        <v>205</v>
      </c>
      <c r="D104" s="269">
        <v>2400000</v>
      </c>
      <c r="E104" s="270">
        <v>75.599999999999994</v>
      </c>
      <c r="F104" s="269">
        <f t="shared" si="20"/>
        <v>181440000</v>
      </c>
      <c r="G104" s="271">
        <f t="shared" si="18"/>
        <v>54432000</v>
      </c>
      <c r="H104" s="269">
        <v>5000000</v>
      </c>
      <c r="I104" s="269">
        <v>5000000</v>
      </c>
      <c r="J104" s="271">
        <f t="shared" si="21"/>
        <v>44432000</v>
      </c>
      <c r="K104" s="269">
        <f t="shared" si="22"/>
        <v>2613647.0588235296</v>
      </c>
      <c r="L104" s="269">
        <f>F104*70%</f>
        <v>127007999.99999999</v>
      </c>
      <c r="M104" s="324"/>
      <c r="N104" s="201" t="s">
        <v>238</v>
      </c>
      <c r="O104" s="194" t="s">
        <v>25</v>
      </c>
      <c r="P104" s="58"/>
      <c r="Q104" s="58"/>
      <c r="R104" s="58"/>
      <c r="S104" s="58"/>
      <c r="T104" s="58"/>
      <c r="U104" s="58"/>
      <c r="V104" s="58"/>
    </row>
    <row r="105" spans="1:22" s="59" customFormat="1" ht="16.5" customHeight="1" x14ac:dyDescent="0.25">
      <c r="A105" s="322"/>
      <c r="B105" s="245">
        <v>2</v>
      </c>
      <c r="C105" s="133">
        <v>206</v>
      </c>
      <c r="D105" s="125">
        <v>2400000</v>
      </c>
      <c r="E105" s="133">
        <v>63</v>
      </c>
      <c r="F105" s="125">
        <f t="shared" si="20"/>
        <v>151200000</v>
      </c>
      <c r="G105" s="123">
        <f t="shared" si="18"/>
        <v>45360000</v>
      </c>
      <c r="H105" s="125">
        <v>5000000</v>
      </c>
      <c r="I105" s="125">
        <v>5000000</v>
      </c>
      <c r="J105" s="123">
        <f t="shared" si="21"/>
        <v>35360000</v>
      </c>
      <c r="K105" s="125">
        <f t="shared" si="22"/>
        <v>2080000</v>
      </c>
      <c r="L105" s="125">
        <f t="shared" si="19"/>
        <v>105840000</v>
      </c>
      <c r="M105" s="324"/>
      <c r="N105" s="202" t="s">
        <v>91</v>
      </c>
      <c r="O105" s="200" t="s">
        <v>25</v>
      </c>
      <c r="P105" s="58"/>
      <c r="Q105" s="58"/>
      <c r="R105" s="58"/>
      <c r="S105" s="58"/>
      <c r="T105" s="58"/>
      <c r="U105" s="58"/>
      <c r="V105" s="58"/>
    </row>
    <row r="106" spans="1:22" ht="15.75" x14ac:dyDescent="0.25">
      <c r="A106" s="322"/>
      <c r="B106" s="244">
        <v>2</v>
      </c>
      <c r="C106" s="132">
        <v>207</v>
      </c>
      <c r="D106" s="125">
        <v>2400000</v>
      </c>
      <c r="E106" s="132">
        <v>63</v>
      </c>
      <c r="F106" s="125">
        <f t="shared" si="20"/>
        <v>151200000</v>
      </c>
      <c r="G106" s="131">
        <f t="shared" si="18"/>
        <v>45360000</v>
      </c>
      <c r="H106" s="125">
        <v>5000000</v>
      </c>
      <c r="I106" s="125">
        <v>5000000</v>
      </c>
      <c r="J106" s="131">
        <f t="shared" si="21"/>
        <v>35360000</v>
      </c>
      <c r="K106" s="125">
        <f t="shared" si="22"/>
        <v>2080000</v>
      </c>
      <c r="L106" s="125">
        <f t="shared" si="19"/>
        <v>105840000</v>
      </c>
      <c r="M106" s="324"/>
      <c r="N106" s="192" t="s">
        <v>221</v>
      </c>
      <c r="O106" s="190" t="s">
        <v>25</v>
      </c>
      <c r="Q106" s="4"/>
      <c r="R106" s="4"/>
      <c r="S106" s="4"/>
      <c r="T106" s="4"/>
      <c r="U106" s="4"/>
      <c r="V106" s="4"/>
    </row>
    <row r="107" spans="1:22" ht="15.75" x14ac:dyDescent="0.25">
      <c r="A107" s="322"/>
      <c r="B107" s="244">
        <v>1</v>
      </c>
      <c r="C107" s="272">
        <v>208</v>
      </c>
      <c r="D107" s="269">
        <v>2400000</v>
      </c>
      <c r="E107" s="270">
        <v>75.599999999999994</v>
      </c>
      <c r="F107" s="269">
        <f t="shared" si="20"/>
        <v>181440000</v>
      </c>
      <c r="G107" s="159">
        <f t="shared" si="18"/>
        <v>54432000</v>
      </c>
      <c r="H107" s="269">
        <v>5000000</v>
      </c>
      <c r="I107" s="269">
        <v>5000000</v>
      </c>
      <c r="J107" s="159">
        <f t="shared" si="21"/>
        <v>44432000</v>
      </c>
      <c r="K107" s="269">
        <f t="shared" si="22"/>
        <v>2613647.0588235296</v>
      </c>
      <c r="L107" s="269">
        <f t="shared" si="19"/>
        <v>127007999.99999999</v>
      </c>
      <c r="M107" s="324"/>
      <c r="N107" s="203" t="s">
        <v>220</v>
      </c>
      <c r="O107" s="204" t="s">
        <v>182</v>
      </c>
      <c r="Q107" s="4"/>
      <c r="R107" s="4"/>
      <c r="S107" s="4"/>
      <c r="T107" s="4"/>
      <c r="U107" s="4"/>
      <c r="V107" s="4"/>
    </row>
    <row r="108" spans="1:22" ht="15.75" x14ac:dyDescent="0.25">
      <c r="A108" s="322">
        <v>3</v>
      </c>
      <c r="B108" s="244">
        <v>1</v>
      </c>
      <c r="C108" s="227">
        <v>301</v>
      </c>
      <c r="D108" s="46">
        <v>2400000</v>
      </c>
      <c r="E108" s="96">
        <v>75.599999999999994</v>
      </c>
      <c r="F108" s="46">
        <f t="shared" ref="F108:F115" si="23">E108*D108</f>
        <v>181440000</v>
      </c>
      <c r="G108" s="47">
        <f t="shared" ref="G108:G115" si="24">F108*30%</f>
        <v>54432000</v>
      </c>
      <c r="H108" s="46">
        <v>5000000</v>
      </c>
      <c r="I108" s="46">
        <v>5000000</v>
      </c>
      <c r="J108" s="226">
        <f t="shared" ref="J108:J115" si="25">G108-10000000</f>
        <v>44432000</v>
      </c>
      <c r="K108" s="46">
        <f t="shared" ref="K108:K115" si="26">J108/17</f>
        <v>2613647.0588235296</v>
      </c>
      <c r="L108" s="46">
        <f t="shared" ref="L108:L115" si="27">F108*70%</f>
        <v>127007999.99999999</v>
      </c>
      <c r="M108" s="324"/>
      <c r="N108" s="205"/>
      <c r="O108" s="206"/>
      <c r="Q108" s="4"/>
      <c r="R108" s="4"/>
      <c r="S108" s="4"/>
      <c r="T108" s="4"/>
      <c r="U108" s="4"/>
      <c r="V108" s="4"/>
    </row>
    <row r="109" spans="1:22" ht="15.75" x14ac:dyDescent="0.25">
      <c r="A109" s="322"/>
      <c r="B109" s="244">
        <v>1</v>
      </c>
      <c r="C109" s="225">
        <v>302</v>
      </c>
      <c r="D109" s="29">
        <v>2400000</v>
      </c>
      <c r="E109" s="30">
        <v>75.599999999999994</v>
      </c>
      <c r="F109" s="29">
        <f t="shared" si="23"/>
        <v>181440000</v>
      </c>
      <c r="G109" s="226">
        <f t="shared" si="24"/>
        <v>54432000</v>
      </c>
      <c r="H109" s="29">
        <v>5000000</v>
      </c>
      <c r="I109" s="29">
        <v>5000000</v>
      </c>
      <c r="J109" s="226">
        <f t="shared" si="25"/>
        <v>44432000</v>
      </c>
      <c r="K109" s="46">
        <f t="shared" si="26"/>
        <v>2613647.0588235296</v>
      </c>
      <c r="L109" s="29">
        <f t="shared" si="27"/>
        <v>127007999.99999999</v>
      </c>
      <c r="M109" s="324"/>
      <c r="N109" s="187"/>
      <c r="O109" s="197"/>
      <c r="Q109" s="4"/>
      <c r="R109" s="4"/>
      <c r="S109" s="4"/>
      <c r="T109" s="4"/>
      <c r="U109" s="4"/>
      <c r="V109" s="4"/>
    </row>
    <row r="110" spans="1:22" ht="15.75" x14ac:dyDescent="0.25">
      <c r="A110" s="322"/>
      <c r="B110" s="244">
        <v>1</v>
      </c>
      <c r="C110" s="225">
        <v>303</v>
      </c>
      <c r="D110" s="29">
        <v>2400000</v>
      </c>
      <c r="E110" s="30">
        <v>75.599999999999994</v>
      </c>
      <c r="F110" s="29">
        <f t="shared" si="23"/>
        <v>181440000</v>
      </c>
      <c r="G110" s="226">
        <f t="shared" si="24"/>
        <v>54432000</v>
      </c>
      <c r="H110" s="29">
        <v>5000000</v>
      </c>
      <c r="I110" s="29">
        <v>5000000</v>
      </c>
      <c r="J110" s="226">
        <f t="shared" si="25"/>
        <v>44432000</v>
      </c>
      <c r="K110" s="46">
        <f t="shared" si="26"/>
        <v>2613647.0588235296</v>
      </c>
      <c r="L110" s="29">
        <f t="shared" si="27"/>
        <v>127007999.99999999</v>
      </c>
      <c r="M110" s="324"/>
      <c r="N110" s="187"/>
      <c r="O110" s="197"/>
      <c r="Q110" s="4"/>
      <c r="R110" s="4"/>
      <c r="S110" s="4"/>
      <c r="T110" s="4"/>
      <c r="U110" s="4"/>
      <c r="V110" s="4"/>
    </row>
    <row r="111" spans="1:22" ht="15.75" x14ac:dyDescent="0.25">
      <c r="A111" s="322"/>
      <c r="B111" s="244">
        <v>1</v>
      </c>
      <c r="C111" s="272">
        <v>304</v>
      </c>
      <c r="D111" s="269">
        <v>2400000</v>
      </c>
      <c r="E111" s="270">
        <v>75.599999999999994</v>
      </c>
      <c r="F111" s="269">
        <f t="shared" si="23"/>
        <v>181440000</v>
      </c>
      <c r="G111" s="159">
        <f t="shared" si="24"/>
        <v>54432000</v>
      </c>
      <c r="H111" s="269">
        <v>5000000</v>
      </c>
      <c r="I111" s="269">
        <v>5000000</v>
      </c>
      <c r="J111" s="159">
        <f t="shared" si="25"/>
        <v>44432000</v>
      </c>
      <c r="K111" s="269">
        <f t="shared" si="26"/>
        <v>2613647.0588235296</v>
      </c>
      <c r="L111" s="269">
        <f t="shared" si="27"/>
        <v>127007999.99999999</v>
      </c>
      <c r="M111" s="324"/>
      <c r="N111" s="207" t="s">
        <v>239</v>
      </c>
      <c r="O111" s="204" t="s">
        <v>90</v>
      </c>
      <c r="Q111" s="4"/>
      <c r="R111" s="4"/>
      <c r="S111" s="4"/>
      <c r="T111" s="4"/>
      <c r="U111" s="4"/>
      <c r="V111" s="4"/>
    </row>
    <row r="112" spans="1:22" ht="15.75" x14ac:dyDescent="0.25">
      <c r="A112" s="322"/>
      <c r="B112" s="244">
        <v>1</v>
      </c>
      <c r="C112" s="225">
        <v>305</v>
      </c>
      <c r="D112" s="29">
        <v>2400000</v>
      </c>
      <c r="E112" s="30">
        <v>75.599999999999994</v>
      </c>
      <c r="F112" s="29">
        <f t="shared" si="23"/>
        <v>181440000</v>
      </c>
      <c r="G112" s="226">
        <f t="shared" si="24"/>
        <v>54432000</v>
      </c>
      <c r="H112" s="29">
        <v>5000000</v>
      </c>
      <c r="I112" s="29">
        <v>5000000</v>
      </c>
      <c r="J112" s="226">
        <f t="shared" si="25"/>
        <v>44432000</v>
      </c>
      <c r="K112" s="46">
        <f t="shared" si="26"/>
        <v>2613647.0588235296</v>
      </c>
      <c r="L112" s="29">
        <f t="shared" si="27"/>
        <v>127007999.99999999</v>
      </c>
      <c r="M112" s="324"/>
      <c r="N112" s="187"/>
      <c r="O112" s="197"/>
      <c r="Q112" s="4"/>
      <c r="R112" s="4"/>
      <c r="S112" s="4"/>
      <c r="T112" s="4"/>
      <c r="U112" s="4"/>
      <c r="V112" s="4"/>
    </row>
    <row r="113" spans="1:22" ht="15.75" x14ac:dyDescent="0.25">
      <c r="A113" s="322"/>
      <c r="B113" s="244">
        <v>2</v>
      </c>
      <c r="C113" s="225">
        <v>306</v>
      </c>
      <c r="D113" s="29">
        <v>2400000</v>
      </c>
      <c r="E113" s="225">
        <v>63</v>
      </c>
      <c r="F113" s="29">
        <f t="shared" si="23"/>
        <v>151200000</v>
      </c>
      <c r="G113" s="226">
        <f t="shared" si="24"/>
        <v>45360000</v>
      </c>
      <c r="H113" s="29">
        <v>5000000</v>
      </c>
      <c r="I113" s="29">
        <v>5000000</v>
      </c>
      <c r="J113" s="226">
        <f t="shared" si="25"/>
        <v>35360000</v>
      </c>
      <c r="K113" s="46">
        <f t="shared" si="26"/>
        <v>2080000</v>
      </c>
      <c r="L113" s="29">
        <f t="shared" si="27"/>
        <v>105840000</v>
      </c>
      <c r="M113" s="324"/>
      <c r="N113" s="187"/>
      <c r="O113" s="197"/>
      <c r="Q113" s="4"/>
      <c r="R113" s="4"/>
      <c r="S113" s="4"/>
      <c r="T113" s="4"/>
      <c r="U113" s="4"/>
      <c r="V113" s="4"/>
    </row>
    <row r="114" spans="1:22" ht="15.75" x14ac:dyDescent="0.25">
      <c r="A114" s="322"/>
      <c r="B114" s="244">
        <v>2</v>
      </c>
      <c r="C114" s="225">
        <v>307</v>
      </c>
      <c r="D114" s="29">
        <v>2400000</v>
      </c>
      <c r="E114" s="225">
        <v>63</v>
      </c>
      <c r="F114" s="29">
        <f t="shared" si="23"/>
        <v>151200000</v>
      </c>
      <c r="G114" s="226">
        <f t="shared" si="24"/>
        <v>45360000</v>
      </c>
      <c r="H114" s="29">
        <v>5000000</v>
      </c>
      <c r="I114" s="29">
        <v>5000000</v>
      </c>
      <c r="J114" s="226">
        <f t="shared" si="25"/>
        <v>35360000</v>
      </c>
      <c r="K114" s="46">
        <f t="shared" si="26"/>
        <v>2080000</v>
      </c>
      <c r="L114" s="29">
        <f t="shared" si="27"/>
        <v>105840000</v>
      </c>
      <c r="M114" s="324"/>
      <c r="N114" s="187"/>
      <c r="O114" s="197"/>
      <c r="Q114" s="4"/>
      <c r="R114" s="4"/>
      <c r="S114" s="4"/>
      <c r="T114" s="4"/>
      <c r="U114" s="4"/>
      <c r="V114" s="4"/>
    </row>
    <row r="115" spans="1:22" s="59" customFormat="1" ht="15.75" customHeight="1" thickBot="1" x14ac:dyDescent="0.3">
      <c r="A115" s="322"/>
      <c r="B115" s="245">
        <v>1</v>
      </c>
      <c r="C115" s="238">
        <v>308</v>
      </c>
      <c r="D115" s="46">
        <v>2400000</v>
      </c>
      <c r="E115" s="96">
        <v>75.599999999999994</v>
      </c>
      <c r="F115" s="46">
        <f t="shared" si="23"/>
        <v>181440000</v>
      </c>
      <c r="G115" s="172">
        <f t="shared" si="24"/>
        <v>54432000</v>
      </c>
      <c r="H115" s="46">
        <v>5000000</v>
      </c>
      <c r="I115" s="46">
        <v>5000000</v>
      </c>
      <c r="J115" s="172">
        <f t="shared" si="25"/>
        <v>44432000</v>
      </c>
      <c r="K115" s="46">
        <f t="shared" si="26"/>
        <v>2613647.0588235296</v>
      </c>
      <c r="L115" s="46">
        <f t="shared" si="27"/>
        <v>127007999.99999999</v>
      </c>
      <c r="M115" s="325"/>
      <c r="N115" s="208"/>
      <c r="O115" s="209"/>
      <c r="P115" s="58"/>
      <c r="Q115" s="58"/>
      <c r="R115" s="58"/>
      <c r="S115" s="58"/>
      <c r="T115" s="58"/>
      <c r="U115" s="58"/>
      <c r="V115" s="58"/>
    </row>
  </sheetData>
  <mergeCells count="36">
    <mergeCell ref="B3:L3"/>
    <mergeCell ref="B27:L27"/>
    <mergeCell ref="B39:L39"/>
    <mergeCell ref="B66:L66"/>
    <mergeCell ref="B1:L1"/>
    <mergeCell ref="B9:L9"/>
    <mergeCell ref="B2:L2"/>
    <mergeCell ref="B25:L25"/>
    <mergeCell ref="G5:G8"/>
    <mergeCell ref="G13:G24"/>
    <mergeCell ref="B10:L10"/>
    <mergeCell ref="B37:L37"/>
    <mergeCell ref="B26:L26"/>
    <mergeCell ref="H59:L64"/>
    <mergeCell ref="B38:M38"/>
    <mergeCell ref="B65:L65"/>
    <mergeCell ref="B73:L73"/>
    <mergeCell ref="A74:N74"/>
    <mergeCell ref="A75:N75"/>
    <mergeCell ref="A92:A99"/>
    <mergeCell ref="A100:A107"/>
    <mergeCell ref="M92:M115"/>
    <mergeCell ref="A89:O89"/>
    <mergeCell ref="A90:O90"/>
    <mergeCell ref="N92:O92"/>
    <mergeCell ref="A108:A115"/>
    <mergeCell ref="L77:L88"/>
    <mergeCell ref="A85:A88"/>
    <mergeCell ref="A77:A80"/>
    <mergeCell ref="A81:A84"/>
    <mergeCell ref="G29:G36"/>
    <mergeCell ref="B46:L46"/>
    <mergeCell ref="G48:G64"/>
    <mergeCell ref="B11:L11"/>
    <mergeCell ref="G68:G72"/>
    <mergeCell ref="H42:H45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86"/>
  <sheetViews>
    <sheetView workbookViewId="0">
      <selection activeCell="J10" sqref="J10"/>
    </sheetView>
  </sheetViews>
  <sheetFormatPr baseColWidth="10" defaultColWidth="11.42578125" defaultRowHeight="15" x14ac:dyDescent="0.25"/>
  <cols>
    <col min="1" max="16384" width="11.42578125" style="198"/>
  </cols>
  <sheetData>
    <row r="1" spans="1:9" ht="26.25" x14ac:dyDescent="0.4">
      <c r="A1" s="4"/>
      <c r="B1" s="397" t="s">
        <v>258</v>
      </c>
      <c r="C1" s="397"/>
      <c r="D1" s="397"/>
      <c r="E1" s="397"/>
      <c r="F1" s="397"/>
      <c r="G1" s="397"/>
      <c r="H1" s="4"/>
      <c r="I1" s="257"/>
    </row>
    <row r="2" spans="1:9" s="9" customFormat="1" ht="21" x14ac:dyDescent="0.35">
      <c r="A2" s="2"/>
      <c r="B2" s="398" t="s">
        <v>98</v>
      </c>
      <c r="C2" s="398"/>
      <c r="D2" s="398"/>
      <c r="E2" s="398"/>
      <c r="F2" s="398"/>
      <c r="G2" s="398"/>
      <c r="H2" s="4"/>
      <c r="I2" s="257"/>
    </row>
    <row r="3" spans="1:9" x14ac:dyDescent="0.25">
      <c r="A3" s="4"/>
      <c r="B3" s="3" t="s">
        <v>1</v>
      </c>
      <c r="C3" s="6" t="s">
        <v>2</v>
      </c>
      <c r="D3" s="6" t="s">
        <v>0</v>
      </c>
      <c r="E3" s="6" t="s">
        <v>3</v>
      </c>
      <c r="F3" s="228" t="s">
        <v>11</v>
      </c>
      <c r="G3" s="3" t="s">
        <v>5</v>
      </c>
      <c r="H3" s="4"/>
      <c r="I3" s="257"/>
    </row>
    <row r="4" spans="1:9" x14ac:dyDescent="0.25">
      <c r="A4" s="4"/>
      <c r="B4" s="229" t="s">
        <v>6</v>
      </c>
      <c r="C4" s="8"/>
      <c r="D4" s="10">
        <v>160000000</v>
      </c>
      <c r="E4" s="5">
        <v>69.400000000000006</v>
      </c>
      <c r="F4" s="52"/>
      <c r="G4" s="399" t="s">
        <v>7</v>
      </c>
      <c r="H4" s="4"/>
      <c r="I4" s="257"/>
    </row>
    <row r="5" spans="1:9" ht="15" customHeight="1" x14ac:dyDescent="0.25">
      <c r="A5" s="4"/>
      <c r="B5" s="229" t="s">
        <v>8</v>
      </c>
      <c r="C5" s="230"/>
      <c r="D5" s="10">
        <v>160000000</v>
      </c>
      <c r="E5" s="5">
        <v>69.400000000000006</v>
      </c>
      <c r="F5" s="52"/>
      <c r="G5" s="399"/>
      <c r="H5" s="4"/>
      <c r="I5" s="257"/>
    </row>
    <row r="6" spans="1:9" x14ac:dyDescent="0.25">
      <c r="A6" s="4"/>
      <c r="B6" s="229" t="s">
        <v>77</v>
      </c>
      <c r="C6" s="230"/>
      <c r="D6" s="10">
        <v>117100000</v>
      </c>
      <c r="E6" s="5" t="s">
        <v>78</v>
      </c>
      <c r="F6" s="52"/>
      <c r="G6" s="399"/>
      <c r="H6" s="4"/>
      <c r="I6" s="257"/>
    </row>
    <row r="7" spans="1:9" x14ac:dyDescent="0.25">
      <c r="A7" s="4"/>
      <c r="B7" s="274" t="s">
        <v>9</v>
      </c>
      <c r="C7" s="275" t="s">
        <v>212</v>
      </c>
      <c r="D7" s="276">
        <v>160000000</v>
      </c>
      <c r="E7" s="277">
        <v>69.400000000000006</v>
      </c>
      <c r="F7" s="278" t="s">
        <v>90</v>
      </c>
      <c r="G7" s="399"/>
      <c r="H7" s="4"/>
      <c r="I7" s="257"/>
    </row>
    <row r="8" spans="1:9" x14ac:dyDescent="0.25">
      <c r="A8" s="4"/>
      <c r="B8" s="400" t="s">
        <v>10</v>
      </c>
      <c r="C8" s="400"/>
      <c r="D8" s="400"/>
      <c r="E8" s="400"/>
      <c r="F8" s="400"/>
      <c r="G8" s="400"/>
      <c r="H8" s="4"/>
      <c r="I8" s="257"/>
    </row>
    <row r="9" spans="1:9" ht="41.25" customHeight="1" x14ac:dyDescent="0.25">
      <c r="A9" s="4"/>
      <c r="B9" s="369" t="s">
        <v>224</v>
      </c>
      <c r="C9" s="370"/>
      <c r="D9" s="370"/>
      <c r="E9" s="370"/>
      <c r="F9" s="370"/>
      <c r="G9" s="371"/>
      <c r="H9" s="4"/>
      <c r="I9" s="257"/>
    </row>
    <row r="10" spans="1:9" s="9" customFormat="1" ht="18.75" customHeight="1" x14ac:dyDescent="0.35">
      <c r="A10" s="2"/>
      <c r="B10" s="398" t="s">
        <v>99</v>
      </c>
      <c r="C10" s="398"/>
      <c r="D10" s="398"/>
      <c r="E10" s="398"/>
      <c r="F10" s="398"/>
      <c r="G10" s="398"/>
      <c r="H10" s="4"/>
      <c r="I10" s="257"/>
    </row>
    <row r="11" spans="1:9" ht="15" customHeight="1" x14ac:dyDescent="0.25">
      <c r="A11" s="4"/>
      <c r="B11" s="3" t="s">
        <v>1</v>
      </c>
      <c r="C11" s="6" t="s">
        <v>2</v>
      </c>
      <c r="D11" s="6" t="s">
        <v>0</v>
      </c>
      <c r="E11" s="6" t="s">
        <v>3</v>
      </c>
      <c r="F11" s="228" t="s">
        <v>4</v>
      </c>
      <c r="G11" s="3" t="s">
        <v>5</v>
      </c>
      <c r="H11" s="4"/>
      <c r="I11" s="257"/>
    </row>
    <row r="12" spans="1:9" x14ac:dyDescent="0.25">
      <c r="A12" s="4"/>
      <c r="B12" s="231" t="s">
        <v>15</v>
      </c>
      <c r="C12" s="15"/>
      <c r="D12" s="10">
        <v>265000000</v>
      </c>
      <c r="E12" s="5">
        <v>115.75</v>
      </c>
      <c r="F12" s="52"/>
      <c r="G12" s="401" t="s">
        <v>225</v>
      </c>
      <c r="H12" s="4"/>
      <c r="I12" s="257"/>
    </row>
    <row r="13" spans="1:9" x14ac:dyDescent="0.25">
      <c r="A13" s="4"/>
      <c r="B13" s="231" t="s">
        <v>16</v>
      </c>
      <c r="C13" s="15"/>
      <c r="D13" s="10">
        <v>265000000</v>
      </c>
      <c r="E13" s="5">
        <v>115.75</v>
      </c>
      <c r="F13" s="52"/>
      <c r="G13" s="401"/>
      <c r="H13" s="4"/>
      <c r="I13" s="257"/>
    </row>
    <row r="14" spans="1:9" x14ac:dyDescent="0.25">
      <c r="A14" s="4"/>
      <c r="B14" s="231" t="s">
        <v>17</v>
      </c>
      <c r="C14" s="15"/>
      <c r="D14" s="10">
        <v>265000000</v>
      </c>
      <c r="E14" s="5">
        <v>115.75</v>
      </c>
      <c r="F14" s="52"/>
      <c r="G14" s="401"/>
      <c r="H14" s="4"/>
      <c r="I14" s="257"/>
    </row>
    <row r="15" spans="1:9" x14ac:dyDescent="0.25">
      <c r="A15" s="4"/>
      <c r="B15" s="231" t="s">
        <v>18</v>
      </c>
      <c r="C15" s="15"/>
      <c r="D15" s="10">
        <v>265000000</v>
      </c>
      <c r="E15" s="5">
        <v>115.75</v>
      </c>
      <c r="F15" s="52"/>
      <c r="G15" s="401"/>
      <c r="H15" s="4"/>
      <c r="I15" s="257"/>
    </row>
    <row r="16" spans="1:9" x14ac:dyDescent="0.25">
      <c r="A16" s="4"/>
      <c r="B16" s="231" t="s">
        <v>20</v>
      </c>
      <c r="C16" s="15"/>
      <c r="D16" s="10">
        <v>265000000</v>
      </c>
      <c r="E16" s="5">
        <v>115.75</v>
      </c>
      <c r="F16" s="52"/>
      <c r="G16" s="401"/>
      <c r="H16" s="4"/>
      <c r="I16" s="257"/>
    </row>
    <row r="17" spans="1:10" x14ac:dyDescent="0.25">
      <c r="A17" s="4"/>
      <c r="B17" s="231" t="s">
        <v>21</v>
      </c>
      <c r="C17" s="15"/>
      <c r="D17" s="10">
        <v>265000000</v>
      </c>
      <c r="E17" s="5">
        <v>115.75</v>
      </c>
      <c r="F17" s="52"/>
      <c r="G17" s="401"/>
      <c r="H17" s="4"/>
      <c r="I17" s="257"/>
    </row>
    <row r="18" spans="1:10" x14ac:dyDescent="0.25">
      <c r="A18" s="4"/>
      <c r="B18" s="231" t="s">
        <v>22</v>
      </c>
      <c r="C18" s="15"/>
      <c r="D18" s="10">
        <v>265000000</v>
      </c>
      <c r="E18" s="5">
        <v>115.75</v>
      </c>
      <c r="F18" s="52"/>
      <c r="G18" s="401"/>
      <c r="H18" s="4"/>
      <c r="I18" s="257"/>
    </row>
    <row r="19" spans="1:10" ht="15" customHeight="1" x14ac:dyDescent="0.25">
      <c r="A19" s="4"/>
      <c r="B19" s="231" t="s">
        <v>23</v>
      </c>
      <c r="C19" s="15"/>
      <c r="D19" s="10">
        <v>265000000</v>
      </c>
      <c r="E19" s="5">
        <v>115.75</v>
      </c>
      <c r="F19" s="52"/>
      <c r="G19" s="401"/>
      <c r="H19" s="4"/>
      <c r="I19" s="257"/>
    </row>
    <row r="20" spans="1:10" x14ac:dyDescent="0.25">
      <c r="A20" s="4"/>
      <c r="B20" s="231" t="s">
        <v>26</v>
      </c>
      <c r="C20" s="15"/>
      <c r="D20" s="10">
        <v>265000000</v>
      </c>
      <c r="E20" s="5">
        <v>115.75</v>
      </c>
      <c r="F20" s="52"/>
      <c r="G20" s="401"/>
      <c r="H20" s="4"/>
      <c r="I20" s="257"/>
    </row>
    <row r="21" spans="1:10" x14ac:dyDescent="0.25">
      <c r="A21" s="4"/>
      <c r="B21" s="402" t="s">
        <v>88</v>
      </c>
      <c r="C21" s="403"/>
      <c r="D21" s="403"/>
      <c r="E21" s="403"/>
      <c r="F21" s="403"/>
      <c r="G21" s="404"/>
      <c r="H21" s="4"/>
      <c r="I21" s="257"/>
    </row>
    <row r="22" spans="1:10" s="249" customFormat="1" x14ac:dyDescent="0.25">
      <c r="A22" s="4"/>
      <c r="B22" s="405" t="s">
        <v>244</v>
      </c>
      <c r="C22" s="406"/>
      <c r="D22" s="406"/>
      <c r="E22" s="406"/>
      <c r="F22" s="406"/>
      <c r="G22" s="407"/>
      <c r="H22" s="4"/>
      <c r="I22" s="257"/>
    </row>
    <row r="23" spans="1:10" ht="39.75" customHeight="1" x14ac:dyDescent="0.25">
      <c r="A23" s="4"/>
      <c r="B23" s="378" t="s">
        <v>251</v>
      </c>
      <c r="C23" s="378"/>
      <c r="D23" s="378"/>
      <c r="E23" s="378"/>
      <c r="F23" s="378"/>
      <c r="G23" s="378"/>
      <c r="H23" s="4"/>
      <c r="I23" s="257"/>
    </row>
    <row r="24" spans="1:10" s="9" customFormat="1" ht="19.5" customHeight="1" x14ac:dyDescent="0.35">
      <c r="A24" s="4"/>
      <c r="B24" s="398" t="s">
        <v>96</v>
      </c>
      <c r="C24" s="398"/>
      <c r="D24" s="398"/>
      <c r="E24" s="398"/>
      <c r="F24" s="398"/>
      <c r="G24" s="398"/>
      <c r="H24" s="4"/>
      <c r="I24" s="257"/>
    </row>
    <row r="25" spans="1:10" ht="15" customHeight="1" x14ac:dyDescent="0.25">
      <c r="A25" s="4"/>
      <c r="B25" s="3" t="s">
        <v>1</v>
      </c>
      <c r="C25" s="6" t="s">
        <v>2</v>
      </c>
      <c r="D25" s="6" t="s">
        <v>0</v>
      </c>
      <c r="E25" s="6" t="s">
        <v>3</v>
      </c>
      <c r="F25" s="13" t="s">
        <v>4</v>
      </c>
      <c r="G25" s="3" t="s">
        <v>5</v>
      </c>
      <c r="H25" s="4"/>
      <c r="I25" s="257"/>
    </row>
    <row r="26" spans="1:10" x14ac:dyDescent="0.25">
      <c r="A26" s="4"/>
      <c r="B26" s="229" t="s">
        <v>31</v>
      </c>
      <c r="C26" s="18"/>
      <c r="D26" s="18">
        <v>201840000</v>
      </c>
      <c r="E26" s="64">
        <v>84.1</v>
      </c>
      <c r="F26" s="38"/>
      <c r="G26" s="408" t="s">
        <v>226</v>
      </c>
      <c r="H26" s="4"/>
      <c r="I26" s="257"/>
    </row>
    <row r="27" spans="1:10" x14ac:dyDescent="0.25">
      <c r="A27" s="252"/>
      <c r="B27" s="229" t="s">
        <v>97</v>
      </c>
      <c r="C27" s="17"/>
      <c r="D27" s="17">
        <v>209280000</v>
      </c>
      <c r="E27" s="37">
        <v>87.2</v>
      </c>
      <c r="F27" s="38"/>
      <c r="G27" s="408"/>
      <c r="H27" s="4"/>
      <c r="I27" s="257"/>
    </row>
    <row r="28" spans="1:10" ht="16.5" customHeight="1" x14ac:dyDescent="0.25">
      <c r="A28" s="4"/>
      <c r="B28" s="279" t="s">
        <v>213</v>
      </c>
      <c r="C28" s="280" t="s">
        <v>264</v>
      </c>
      <c r="D28" s="281"/>
      <c r="E28" s="282">
        <v>67.099999999999994</v>
      </c>
      <c r="F28" s="283" t="s">
        <v>265</v>
      </c>
      <c r="G28" s="408"/>
      <c r="H28" s="4"/>
      <c r="I28" s="257"/>
    </row>
    <row r="29" spans="1:10" x14ac:dyDescent="0.25">
      <c r="A29" s="4"/>
      <c r="B29" s="231" t="s">
        <v>32</v>
      </c>
      <c r="C29" s="17"/>
      <c r="D29" s="17">
        <v>209280000</v>
      </c>
      <c r="E29" s="232">
        <v>87.2</v>
      </c>
      <c r="F29" s="38"/>
      <c r="G29" s="408"/>
      <c r="H29" s="4"/>
      <c r="I29" s="257"/>
    </row>
    <row r="30" spans="1:10" x14ac:dyDescent="0.25">
      <c r="A30" s="4"/>
      <c r="B30" s="229" t="s">
        <v>28</v>
      </c>
      <c r="C30" s="36"/>
      <c r="D30" s="18">
        <v>187440000</v>
      </c>
      <c r="E30" s="37">
        <v>78.099999999999994</v>
      </c>
      <c r="F30" s="38"/>
      <c r="G30" s="408"/>
      <c r="H30" s="4"/>
      <c r="I30" s="257"/>
    </row>
    <row r="31" spans="1:10" s="252" customFormat="1" x14ac:dyDescent="0.25">
      <c r="A31" s="4"/>
      <c r="B31" s="409" t="s">
        <v>266</v>
      </c>
      <c r="C31" s="410"/>
      <c r="D31" s="410"/>
      <c r="E31" s="410"/>
      <c r="F31" s="410"/>
      <c r="G31" s="411"/>
      <c r="H31" s="4"/>
      <c r="I31" s="257"/>
      <c r="J31" s="198"/>
    </row>
    <row r="32" spans="1:10" x14ac:dyDescent="0.25">
      <c r="A32" s="253"/>
      <c r="B32" s="387" t="s">
        <v>33</v>
      </c>
      <c r="C32" s="388"/>
      <c r="D32" s="388"/>
      <c r="E32" s="388"/>
      <c r="F32" s="388"/>
      <c r="G32" s="389"/>
      <c r="H32" s="4"/>
      <c r="I32" s="257"/>
    </row>
    <row r="33" spans="1:14" ht="30.75" customHeight="1" x14ac:dyDescent="0.25">
      <c r="A33" s="4"/>
      <c r="B33" s="378" t="s">
        <v>224</v>
      </c>
      <c r="C33" s="378"/>
      <c r="D33" s="378"/>
      <c r="E33" s="378"/>
      <c r="F33" s="378"/>
      <c r="G33" s="378"/>
      <c r="H33" s="4"/>
      <c r="I33" s="257"/>
    </row>
    <row r="34" spans="1:14" ht="20.25" x14ac:dyDescent="0.3">
      <c r="A34" s="255"/>
      <c r="B34" s="384" t="s">
        <v>101</v>
      </c>
      <c r="C34" s="384"/>
      <c r="D34" s="384"/>
      <c r="E34" s="384"/>
      <c r="F34" s="384"/>
      <c r="G34" s="384"/>
      <c r="H34" s="4"/>
      <c r="I34" s="257"/>
    </row>
    <row r="35" spans="1:14" x14ac:dyDescent="0.25">
      <c r="A35" s="254"/>
      <c r="B35" s="284" t="s">
        <v>1</v>
      </c>
      <c r="C35" s="285" t="s">
        <v>2</v>
      </c>
      <c r="D35" s="285" t="s">
        <v>0</v>
      </c>
      <c r="E35" s="285" t="s">
        <v>3</v>
      </c>
      <c r="F35" s="286" t="s">
        <v>4</v>
      </c>
      <c r="G35" s="3" t="s">
        <v>5</v>
      </c>
      <c r="H35" s="4"/>
      <c r="I35" s="257"/>
    </row>
    <row r="36" spans="1:14" s="4" customFormat="1" ht="26.25" x14ac:dyDescent="0.25">
      <c r="A36" s="256"/>
      <c r="B36" s="274" t="s">
        <v>79</v>
      </c>
      <c r="C36" s="287" t="s">
        <v>245</v>
      </c>
      <c r="D36" s="288">
        <v>91908000</v>
      </c>
      <c r="E36" s="289">
        <v>68.099999999999994</v>
      </c>
      <c r="F36" s="290" t="s">
        <v>182</v>
      </c>
      <c r="G36" s="291" t="s">
        <v>260</v>
      </c>
      <c r="I36" s="257"/>
      <c r="J36" s="198"/>
    </row>
    <row r="37" spans="1:14" s="4" customFormat="1" x14ac:dyDescent="0.25">
      <c r="A37" s="254"/>
      <c r="B37" s="292" t="s">
        <v>259</v>
      </c>
      <c r="C37" s="251"/>
      <c r="D37" s="67">
        <v>101800000</v>
      </c>
      <c r="E37" s="22">
        <v>68.099999999999994</v>
      </c>
      <c r="F37" s="250"/>
      <c r="G37" s="266">
        <v>42979</v>
      </c>
      <c r="I37" s="257"/>
      <c r="J37" s="235"/>
    </row>
    <row r="38" spans="1:14" ht="53.25" x14ac:dyDescent="0.35">
      <c r="A38" s="255"/>
      <c r="B38" s="234" t="s">
        <v>35</v>
      </c>
      <c r="C38" s="267" t="s">
        <v>267</v>
      </c>
      <c r="D38" s="128">
        <v>96800000</v>
      </c>
      <c r="E38" s="137">
        <v>68.099999999999994</v>
      </c>
      <c r="F38" s="136" t="s">
        <v>182</v>
      </c>
      <c r="G38" s="390">
        <v>43070</v>
      </c>
      <c r="H38" s="4"/>
      <c r="I38" s="257"/>
      <c r="J38" s="94"/>
    </row>
    <row r="39" spans="1:14" x14ac:dyDescent="0.25">
      <c r="A39" s="254"/>
      <c r="B39" s="233" t="s">
        <v>37</v>
      </c>
      <c r="C39" s="20"/>
      <c r="D39" s="21">
        <v>96800000</v>
      </c>
      <c r="E39" s="22">
        <v>68.099999999999994</v>
      </c>
      <c r="F39" s="52"/>
      <c r="G39" s="390"/>
      <c r="H39" s="4"/>
      <c r="I39" s="257"/>
      <c r="J39" s="27"/>
    </row>
    <row r="40" spans="1:14" x14ac:dyDescent="0.25">
      <c r="A40" s="256"/>
      <c r="B40" s="233" t="s">
        <v>39</v>
      </c>
      <c r="C40" s="20"/>
      <c r="D40" s="21">
        <v>96800000</v>
      </c>
      <c r="E40" s="22">
        <v>68.099999999999994</v>
      </c>
      <c r="F40" s="52"/>
      <c r="G40" s="390"/>
      <c r="H40" s="4"/>
      <c r="I40" s="257"/>
    </row>
    <row r="41" spans="1:14" ht="48" customHeight="1" x14ac:dyDescent="0.25">
      <c r="A41" s="256"/>
      <c r="B41" s="274" t="s">
        <v>40</v>
      </c>
      <c r="C41" s="293" t="s">
        <v>215</v>
      </c>
      <c r="D41" s="288">
        <v>96800000</v>
      </c>
      <c r="E41" s="289">
        <v>68.099999999999994</v>
      </c>
      <c r="F41" s="278" t="s">
        <v>25</v>
      </c>
      <c r="G41" s="390"/>
      <c r="H41" s="4"/>
      <c r="I41" s="257"/>
    </row>
    <row r="42" spans="1:14" x14ac:dyDescent="0.25">
      <c r="A42" s="256"/>
      <c r="B42" s="234" t="s">
        <v>41</v>
      </c>
      <c r="C42" s="126" t="s">
        <v>262</v>
      </c>
      <c r="D42" s="128">
        <v>96800000</v>
      </c>
      <c r="E42" s="137">
        <v>68.099999999999994</v>
      </c>
      <c r="F42" s="136" t="s">
        <v>90</v>
      </c>
      <c r="G42" s="390"/>
      <c r="H42" s="4"/>
      <c r="I42" s="257"/>
    </row>
    <row r="43" spans="1:14" x14ac:dyDescent="0.25">
      <c r="A43" s="256"/>
      <c r="B43" s="233" t="s">
        <v>42</v>
      </c>
      <c r="C43" s="20"/>
      <c r="D43" s="21">
        <v>96800000</v>
      </c>
      <c r="E43" s="22">
        <v>68.099999999999994</v>
      </c>
      <c r="F43" s="52"/>
      <c r="G43" s="390"/>
      <c r="H43" s="4"/>
      <c r="I43" s="257"/>
    </row>
    <row r="44" spans="1:14" x14ac:dyDescent="0.25">
      <c r="A44" s="256"/>
      <c r="B44" s="233" t="s">
        <v>43</v>
      </c>
      <c r="C44" s="20"/>
      <c r="D44" s="21">
        <v>96800000</v>
      </c>
      <c r="E44" s="22">
        <v>68.099999999999994</v>
      </c>
      <c r="F44" s="52"/>
      <c r="G44" s="390"/>
      <c r="H44" s="4"/>
      <c r="I44" s="257"/>
    </row>
    <row r="45" spans="1:14" x14ac:dyDescent="0.25">
      <c r="A45" s="256"/>
      <c r="B45" s="233" t="s">
        <v>209</v>
      </c>
      <c r="C45" s="20"/>
      <c r="D45" s="21">
        <v>96800000</v>
      </c>
      <c r="E45" s="22">
        <v>68.099999999999994</v>
      </c>
      <c r="F45" s="52"/>
      <c r="G45" s="390"/>
      <c r="H45" s="4"/>
      <c r="I45" s="257"/>
    </row>
    <row r="46" spans="1:14" s="253" customFormat="1" x14ac:dyDescent="0.25">
      <c r="A46" s="256"/>
      <c r="B46" s="391" t="s">
        <v>246</v>
      </c>
      <c r="C46" s="392"/>
      <c r="D46" s="392"/>
      <c r="E46" s="392"/>
      <c r="F46" s="392"/>
      <c r="G46" s="393"/>
      <c r="H46" s="4"/>
      <c r="I46" s="257"/>
    </row>
    <row r="47" spans="1:14" ht="27.75" customHeight="1" x14ac:dyDescent="0.25">
      <c r="A47" s="256"/>
      <c r="B47" s="378" t="s">
        <v>261</v>
      </c>
      <c r="C47" s="378"/>
      <c r="D47" s="378"/>
      <c r="E47" s="378"/>
      <c r="F47" s="378"/>
      <c r="G47" s="378"/>
      <c r="H47" s="4"/>
      <c r="I47" s="257"/>
    </row>
    <row r="48" spans="1:14" s="9" customFormat="1" ht="21" x14ac:dyDescent="0.35">
      <c r="B48" s="384" t="s">
        <v>223</v>
      </c>
      <c r="C48" s="384"/>
      <c r="D48" s="384"/>
      <c r="E48" s="384"/>
      <c r="F48" s="384"/>
      <c r="G48" s="384"/>
      <c r="H48" s="4"/>
      <c r="I48" s="394" t="s">
        <v>223</v>
      </c>
      <c r="J48" s="395"/>
      <c r="K48" s="395"/>
      <c r="L48" s="395"/>
      <c r="M48" s="395"/>
      <c r="N48" s="396"/>
    </row>
    <row r="49" spans="2:14" x14ac:dyDescent="0.25">
      <c r="B49" s="3"/>
      <c r="C49" s="6" t="s">
        <v>2</v>
      </c>
      <c r="D49" s="6" t="s">
        <v>0</v>
      </c>
      <c r="E49" s="6" t="s">
        <v>3</v>
      </c>
      <c r="F49" s="13" t="s">
        <v>4</v>
      </c>
      <c r="G49" s="3" t="s">
        <v>5</v>
      </c>
      <c r="H49" s="4"/>
      <c r="I49" s="3"/>
      <c r="J49" s="6" t="s">
        <v>2</v>
      </c>
      <c r="K49" s="6" t="s">
        <v>0</v>
      </c>
      <c r="L49" s="6" t="s">
        <v>3</v>
      </c>
      <c r="M49" s="13" t="s">
        <v>4</v>
      </c>
      <c r="N49" s="3" t="s">
        <v>5</v>
      </c>
    </row>
    <row r="50" spans="2:14" x14ac:dyDescent="0.25">
      <c r="B50" s="129" t="s">
        <v>46</v>
      </c>
      <c r="C50" s="126" t="s">
        <v>262</v>
      </c>
      <c r="D50" s="128">
        <v>285000000</v>
      </c>
      <c r="E50" s="137">
        <v>115.75</v>
      </c>
      <c r="F50" s="136" t="s">
        <v>25</v>
      </c>
      <c r="G50" s="262">
        <v>42705</v>
      </c>
      <c r="H50" s="4"/>
      <c r="I50" s="129" t="s">
        <v>46</v>
      </c>
      <c r="J50" s="126" t="s">
        <v>256</v>
      </c>
      <c r="K50" s="128">
        <v>285000000</v>
      </c>
      <c r="L50" s="137">
        <v>115.75</v>
      </c>
      <c r="M50" s="136" t="s">
        <v>90</v>
      </c>
      <c r="N50" s="262">
        <v>42705</v>
      </c>
    </row>
    <row r="51" spans="2:14" x14ac:dyDescent="0.25">
      <c r="B51" s="385" t="s">
        <v>89</v>
      </c>
      <c r="C51" s="385"/>
      <c r="D51" s="385"/>
      <c r="E51" s="385"/>
      <c r="F51" s="385"/>
      <c r="G51" s="385"/>
      <c r="H51" s="4"/>
      <c r="I51" s="229" t="s">
        <v>106</v>
      </c>
      <c r="J51" s="265" t="s">
        <v>257</v>
      </c>
      <c r="K51" s="21">
        <v>285000000</v>
      </c>
      <c r="L51" s="22">
        <v>115.75</v>
      </c>
      <c r="M51" s="52"/>
      <c r="N51" s="262"/>
    </row>
    <row r="52" spans="2:14" s="235" customFormat="1" ht="30" customHeight="1" x14ac:dyDescent="0.25">
      <c r="B52" s="378" t="s">
        <v>252</v>
      </c>
      <c r="C52" s="378"/>
      <c r="D52" s="378"/>
      <c r="E52" s="378"/>
      <c r="F52" s="378"/>
      <c r="G52" s="378"/>
      <c r="H52" s="4"/>
      <c r="I52" s="129" t="s">
        <v>47</v>
      </c>
      <c r="J52" s="129" t="s">
        <v>217</v>
      </c>
      <c r="K52" s="128">
        <v>285000000</v>
      </c>
      <c r="L52" s="137">
        <v>115.75</v>
      </c>
      <c r="M52" s="136" t="s">
        <v>182</v>
      </c>
      <c r="N52" s="262"/>
    </row>
    <row r="53" spans="2:14" s="94" customFormat="1" ht="44.25" customHeight="1" x14ac:dyDescent="0.35">
      <c r="B53" s="386" t="s">
        <v>248</v>
      </c>
      <c r="C53" s="386"/>
      <c r="D53" s="386"/>
      <c r="E53" s="386"/>
      <c r="F53" s="386"/>
      <c r="G53" s="386"/>
      <c r="H53" s="4"/>
      <c r="I53" s="229" t="s">
        <v>48</v>
      </c>
      <c r="J53" s="20"/>
      <c r="K53" s="21">
        <v>285000000</v>
      </c>
      <c r="L53" s="22">
        <v>115.75</v>
      </c>
      <c r="M53" s="52"/>
      <c r="N53" s="262"/>
    </row>
    <row r="54" spans="2:14" s="27" customFormat="1" x14ac:dyDescent="0.25">
      <c r="B54" s="379" t="s">
        <v>49</v>
      </c>
      <c r="C54" s="380"/>
      <c r="D54" s="380"/>
      <c r="E54" s="380"/>
      <c r="F54" s="380"/>
      <c r="G54" s="381"/>
      <c r="H54" s="4"/>
      <c r="I54" s="385" t="s">
        <v>89</v>
      </c>
      <c r="J54" s="385"/>
      <c r="K54" s="385"/>
      <c r="L54" s="385"/>
      <c r="M54" s="385"/>
      <c r="N54" s="385"/>
    </row>
    <row r="55" spans="2:14" ht="30" x14ac:dyDescent="0.25">
      <c r="B55" s="28" t="s">
        <v>50</v>
      </c>
      <c r="C55" s="28" t="s">
        <v>52</v>
      </c>
      <c r="D55" s="28" t="s">
        <v>53</v>
      </c>
      <c r="E55" s="28" t="s">
        <v>54</v>
      </c>
      <c r="F55" s="28" t="s">
        <v>55</v>
      </c>
      <c r="G55" s="28" t="s">
        <v>60</v>
      </c>
      <c r="H55" s="4"/>
      <c r="I55" s="378" t="s">
        <v>227</v>
      </c>
      <c r="J55" s="378"/>
      <c r="K55" s="378"/>
      <c r="L55" s="378"/>
      <c r="M55" s="378"/>
      <c r="N55" s="378"/>
    </row>
    <row r="56" spans="2:14" ht="15.75" x14ac:dyDescent="0.25">
      <c r="B56" s="334">
        <v>1</v>
      </c>
      <c r="C56" s="261">
        <v>101</v>
      </c>
      <c r="D56" s="29">
        <v>2427000</v>
      </c>
      <c r="E56" s="30" t="s">
        <v>67</v>
      </c>
      <c r="F56" s="29">
        <v>120000000</v>
      </c>
      <c r="G56" s="331">
        <v>42856</v>
      </c>
      <c r="H56" s="4"/>
      <c r="I56" s="257"/>
    </row>
    <row r="57" spans="2:14" ht="15.75" x14ac:dyDescent="0.25">
      <c r="B57" s="334"/>
      <c r="C57" s="261">
        <v>102</v>
      </c>
      <c r="D57" s="29">
        <v>2427000</v>
      </c>
      <c r="E57" s="30" t="s">
        <v>67</v>
      </c>
      <c r="F57" s="29">
        <v>120000000</v>
      </c>
      <c r="G57" s="382"/>
      <c r="H57" s="4"/>
      <c r="I57" s="257"/>
    </row>
    <row r="58" spans="2:14" ht="15.75" x14ac:dyDescent="0.25">
      <c r="B58" s="334"/>
      <c r="C58" s="261">
        <v>104</v>
      </c>
      <c r="D58" s="29">
        <v>2427000</v>
      </c>
      <c r="E58" s="30" t="s">
        <v>67</v>
      </c>
      <c r="F58" s="29">
        <v>120000000</v>
      </c>
      <c r="G58" s="382"/>
      <c r="H58" s="4"/>
      <c r="I58" s="257"/>
    </row>
    <row r="59" spans="2:14" ht="15.75" x14ac:dyDescent="0.25">
      <c r="B59" s="334">
        <v>2</v>
      </c>
      <c r="C59" s="261">
        <v>201</v>
      </c>
      <c r="D59" s="29">
        <v>2427000</v>
      </c>
      <c r="E59" s="30" t="s">
        <v>67</v>
      </c>
      <c r="F59" s="29">
        <v>120000000</v>
      </c>
      <c r="G59" s="382"/>
      <c r="H59" s="4"/>
      <c r="I59" s="257"/>
    </row>
    <row r="60" spans="2:14" ht="15.75" x14ac:dyDescent="0.25">
      <c r="B60" s="334"/>
      <c r="C60" s="261">
        <v>202</v>
      </c>
      <c r="D60" s="29">
        <v>2427000</v>
      </c>
      <c r="E60" s="30" t="s">
        <v>67</v>
      </c>
      <c r="F60" s="29">
        <v>120000000</v>
      </c>
      <c r="G60" s="382"/>
      <c r="H60" s="4"/>
      <c r="I60" s="257"/>
    </row>
    <row r="61" spans="2:14" ht="15.75" x14ac:dyDescent="0.25">
      <c r="B61" s="334"/>
      <c r="C61" s="261">
        <v>203</v>
      </c>
      <c r="D61" s="29">
        <v>2427000</v>
      </c>
      <c r="E61" s="30" t="s">
        <v>67</v>
      </c>
      <c r="F61" s="29">
        <v>120000000</v>
      </c>
      <c r="G61" s="382"/>
      <c r="H61" s="4"/>
      <c r="I61" s="257"/>
    </row>
    <row r="62" spans="2:14" ht="15.75" x14ac:dyDescent="0.25">
      <c r="B62" s="334"/>
      <c r="C62" s="261">
        <v>204</v>
      </c>
      <c r="D62" s="29">
        <v>2427000</v>
      </c>
      <c r="E62" s="30" t="s">
        <v>67</v>
      </c>
      <c r="F62" s="29">
        <v>120000000</v>
      </c>
      <c r="G62" s="382"/>
      <c r="H62" s="4"/>
      <c r="I62" s="257"/>
    </row>
    <row r="63" spans="2:14" ht="15.75" x14ac:dyDescent="0.25">
      <c r="B63" s="334">
        <v>3</v>
      </c>
      <c r="C63" s="261">
        <v>301</v>
      </c>
      <c r="D63" s="29">
        <v>2427000</v>
      </c>
      <c r="E63" s="30" t="s">
        <v>67</v>
      </c>
      <c r="F63" s="29">
        <v>120000000</v>
      </c>
      <c r="G63" s="382"/>
      <c r="H63" s="4"/>
      <c r="I63" s="257"/>
    </row>
    <row r="64" spans="2:14" ht="15.75" x14ac:dyDescent="0.25">
      <c r="B64" s="334"/>
      <c r="C64" s="261">
        <v>302</v>
      </c>
      <c r="D64" s="29">
        <v>2427000</v>
      </c>
      <c r="E64" s="30" t="s">
        <v>67</v>
      </c>
      <c r="F64" s="29">
        <v>120000000</v>
      </c>
      <c r="G64" s="382"/>
      <c r="H64" s="4"/>
      <c r="I64" s="257"/>
    </row>
    <row r="65" spans="2:9" ht="15.75" x14ac:dyDescent="0.25">
      <c r="B65" s="334"/>
      <c r="C65" s="261">
        <v>303</v>
      </c>
      <c r="D65" s="29">
        <v>2427000</v>
      </c>
      <c r="E65" s="30" t="s">
        <v>67</v>
      </c>
      <c r="F65" s="29">
        <v>120000000</v>
      </c>
      <c r="G65" s="382"/>
      <c r="H65" s="4"/>
      <c r="I65" s="257"/>
    </row>
    <row r="66" spans="2:9" ht="15.75" x14ac:dyDescent="0.25">
      <c r="B66" s="334"/>
      <c r="C66" s="261">
        <v>304</v>
      </c>
      <c r="D66" s="29">
        <v>2427000</v>
      </c>
      <c r="E66" s="30" t="s">
        <v>67</v>
      </c>
      <c r="F66" s="29">
        <v>120000000</v>
      </c>
      <c r="G66" s="383"/>
      <c r="H66" s="4"/>
      <c r="I66" s="257"/>
    </row>
    <row r="67" spans="2:9" ht="30" customHeight="1" x14ac:dyDescent="0.25">
      <c r="B67" s="369" t="s">
        <v>255</v>
      </c>
      <c r="C67" s="370"/>
      <c r="D67" s="370"/>
      <c r="E67" s="370"/>
      <c r="F67" s="370"/>
      <c r="G67" s="371"/>
      <c r="H67" s="4"/>
      <c r="I67" s="257"/>
    </row>
    <row r="68" spans="2:9" ht="21" x14ac:dyDescent="0.35">
      <c r="B68" s="372" t="s">
        <v>249</v>
      </c>
      <c r="C68" s="373"/>
      <c r="D68" s="373"/>
      <c r="E68" s="373"/>
      <c r="F68" s="373"/>
      <c r="G68" s="373"/>
      <c r="H68" s="373"/>
      <c r="I68" s="374"/>
    </row>
    <row r="69" spans="2:9" s="4" customFormat="1" x14ac:dyDescent="0.25">
      <c r="B69" s="375" t="s">
        <v>250</v>
      </c>
      <c r="C69" s="376"/>
      <c r="D69" s="376"/>
      <c r="E69" s="376"/>
      <c r="F69" s="376"/>
      <c r="G69" s="376"/>
      <c r="H69" s="376"/>
      <c r="I69" s="377"/>
    </row>
    <row r="70" spans="2:9" ht="30" x14ac:dyDescent="0.25">
      <c r="B70" s="16" t="s">
        <v>50</v>
      </c>
      <c r="C70" s="16" t="s">
        <v>51</v>
      </c>
      <c r="D70" s="16" t="s">
        <v>52</v>
      </c>
      <c r="E70" s="16" t="s">
        <v>53</v>
      </c>
      <c r="F70" s="16" t="s">
        <v>54</v>
      </c>
      <c r="G70" s="16" t="s">
        <v>55</v>
      </c>
      <c r="H70" s="28" t="s">
        <v>60</v>
      </c>
      <c r="I70" s="221" t="s">
        <v>61</v>
      </c>
    </row>
    <row r="71" spans="2:9" ht="72.75" x14ac:dyDescent="0.25">
      <c r="B71" s="260"/>
      <c r="C71" s="261">
        <v>1</v>
      </c>
      <c r="D71" s="132">
        <v>103</v>
      </c>
      <c r="E71" s="125">
        <v>2400000</v>
      </c>
      <c r="F71" s="124">
        <v>75.599999999999994</v>
      </c>
      <c r="G71" s="125">
        <f t="shared" ref="G71:G85" si="0">F71*E71</f>
        <v>181440000</v>
      </c>
      <c r="H71" s="332"/>
      <c r="I71" s="294" t="s">
        <v>268</v>
      </c>
    </row>
    <row r="72" spans="2:9" ht="48.75" x14ac:dyDescent="0.25">
      <c r="B72" s="260"/>
      <c r="C72" s="261">
        <v>2</v>
      </c>
      <c r="D72" s="132">
        <v>106</v>
      </c>
      <c r="E72" s="125">
        <v>2400000</v>
      </c>
      <c r="F72" s="132">
        <v>63</v>
      </c>
      <c r="G72" s="125">
        <f t="shared" si="0"/>
        <v>151200000</v>
      </c>
      <c r="H72" s="332"/>
      <c r="I72" s="295" t="s">
        <v>269</v>
      </c>
    </row>
    <row r="73" spans="2:9" ht="24.75" x14ac:dyDescent="0.25">
      <c r="B73" s="260"/>
      <c r="C73" s="261">
        <v>1</v>
      </c>
      <c r="D73" s="132">
        <v>108</v>
      </c>
      <c r="E73" s="125">
        <v>2400000</v>
      </c>
      <c r="F73" s="124">
        <v>75.599999999999994</v>
      </c>
      <c r="G73" s="125">
        <f t="shared" si="0"/>
        <v>181440000</v>
      </c>
      <c r="H73" s="332"/>
      <c r="I73" s="294" t="s">
        <v>270</v>
      </c>
    </row>
    <row r="74" spans="2:9" ht="15.75" x14ac:dyDescent="0.25">
      <c r="B74" s="260">
        <v>2</v>
      </c>
      <c r="C74" s="261">
        <v>1</v>
      </c>
      <c r="D74" s="263">
        <v>201</v>
      </c>
      <c r="E74" s="46">
        <v>2400000</v>
      </c>
      <c r="F74" s="96">
        <v>75.599999999999994</v>
      </c>
      <c r="G74" s="46">
        <f t="shared" si="0"/>
        <v>181440000</v>
      </c>
      <c r="H74" s="332"/>
      <c r="I74" s="222"/>
    </row>
    <row r="75" spans="2:9" s="59" customFormat="1" ht="17.25" customHeight="1" x14ac:dyDescent="0.2">
      <c r="B75" s="260"/>
      <c r="C75" s="260">
        <v>1</v>
      </c>
      <c r="D75" s="133">
        <v>202</v>
      </c>
      <c r="E75" s="125">
        <v>2400000</v>
      </c>
      <c r="F75" s="124">
        <v>75.599999999999994</v>
      </c>
      <c r="G75" s="125">
        <f t="shared" si="0"/>
        <v>181440000</v>
      </c>
      <c r="H75" s="332"/>
      <c r="I75" s="294" t="s">
        <v>271</v>
      </c>
    </row>
    <row r="76" spans="2:9" s="59" customFormat="1" ht="18" customHeight="1" x14ac:dyDescent="0.2">
      <c r="B76" s="260"/>
      <c r="C76" s="260">
        <v>1</v>
      </c>
      <c r="D76" s="133">
        <v>204</v>
      </c>
      <c r="E76" s="125">
        <v>2400000</v>
      </c>
      <c r="F76" s="124">
        <v>75.599999999999994</v>
      </c>
      <c r="G76" s="125">
        <f t="shared" si="0"/>
        <v>181440000</v>
      </c>
      <c r="H76" s="332"/>
      <c r="I76" s="294" t="s">
        <v>272</v>
      </c>
    </row>
    <row r="77" spans="2:9" s="59" customFormat="1" ht="16.5" customHeight="1" x14ac:dyDescent="0.2">
      <c r="B77" s="260"/>
      <c r="C77" s="260">
        <v>2</v>
      </c>
      <c r="D77" s="133">
        <v>206</v>
      </c>
      <c r="E77" s="125">
        <v>2400000</v>
      </c>
      <c r="F77" s="133">
        <v>63</v>
      </c>
      <c r="G77" s="125">
        <f t="shared" si="0"/>
        <v>151200000</v>
      </c>
      <c r="H77" s="332"/>
      <c r="I77" s="294" t="s">
        <v>273</v>
      </c>
    </row>
    <row r="78" spans="2:9" ht="36.75" x14ac:dyDescent="0.25">
      <c r="B78" s="260"/>
      <c r="C78" s="261">
        <v>2</v>
      </c>
      <c r="D78" s="132">
        <v>207</v>
      </c>
      <c r="E78" s="125">
        <v>2400000</v>
      </c>
      <c r="F78" s="132">
        <v>63</v>
      </c>
      <c r="G78" s="125">
        <f t="shared" si="0"/>
        <v>151200000</v>
      </c>
      <c r="H78" s="332"/>
      <c r="I78" s="294" t="s">
        <v>274</v>
      </c>
    </row>
    <row r="79" spans="2:9" ht="15.75" x14ac:dyDescent="0.25">
      <c r="B79" s="260">
        <v>3</v>
      </c>
      <c r="C79" s="261">
        <v>1</v>
      </c>
      <c r="D79" s="263">
        <v>301</v>
      </c>
      <c r="E79" s="46">
        <v>2400000</v>
      </c>
      <c r="F79" s="96">
        <v>75.599999999999994</v>
      </c>
      <c r="G79" s="46">
        <f t="shared" si="0"/>
        <v>181440000</v>
      </c>
      <c r="H79" s="332"/>
      <c r="I79" s="223"/>
    </row>
    <row r="80" spans="2:9" ht="15.75" x14ac:dyDescent="0.25">
      <c r="B80" s="260"/>
      <c r="C80" s="261">
        <v>1</v>
      </c>
      <c r="D80" s="261">
        <v>302</v>
      </c>
      <c r="E80" s="29">
        <v>2400000</v>
      </c>
      <c r="F80" s="30">
        <v>75.599999999999994</v>
      </c>
      <c r="G80" s="29">
        <f t="shared" si="0"/>
        <v>181440000</v>
      </c>
      <c r="H80" s="332"/>
      <c r="I80" s="187"/>
    </row>
    <row r="81" spans="2:9" ht="15.75" x14ac:dyDescent="0.25">
      <c r="B81" s="260"/>
      <c r="C81" s="261">
        <v>1</v>
      </c>
      <c r="D81" s="261">
        <v>303</v>
      </c>
      <c r="E81" s="29">
        <v>2400000</v>
      </c>
      <c r="F81" s="30">
        <v>75.599999999999994</v>
      </c>
      <c r="G81" s="29">
        <f t="shared" si="0"/>
        <v>181440000</v>
      </c>
      <c r="H81" s="332"/>
      <c r="I81" s="187"/>
    </row>
    <row r="82" spans="2:9" ht="15.75" x14ac:dyDescent="0.25">
      <c r="B82" s="260"/>
      <c r="C82" s="261">
        <v>1</v>
      </c>
      <c r="D82" s="261">
        <v>305</v>
      </c>
      <c r="E82" s="29">
        <v>2400000</v>
      </c>
      <c r="F82" s="30">
        <v>75.599999999999994</v>
      </c>
      <c r="G82" s="29">
        <f t="shared" si="0"/>
        <v>181440000</v>
      </c>
      <c r="H82" s="332"/>
      <c r="I82" s="187"/>
    </row>
    <row r="83" spans="2:9" ht="15.75" x14ac:dyDescent="0.25">
      <c r="B83" s="260"/>
      <c r="C83" s="261">
        <v>2</v>
      </c>
      <c r="D83" s="261">
        <v>306</v>
      </c>
      <c r="E83" s="29">
        <v>2400000</v>
      </c>
      <c r="F83" s="261">
        <v>63</v>
      </c>
      <c r="G83" s="29">
        <f t="shared" si="0"/>
        <v>151200000</v>
      </c>
      <c r="H83" s="332"/>
      <c r="I83" s="187"/>
    </row>
    <row r="84" spans="2:9" ht="15.75" x14ac:dyDescent="0.25">
      <c r="B84" s="260"/>
      <c r="C84" s="261">
        <v>2</v>
      </c>
      <c r="D84" s="261">
        <v>307</v>
      </c>
      <c r="E84" s="29">
        <v>2400000</v>
      </c>
      <c r="F84" s="261">
        <v>63</v>
      </c>
      <c r="G84" s="29">
        <f t="shared" si="0"/>
        <v>151200000</v>
      </c>
      <c r="H84" s="332"/>
      <c r="I84" s="187"/>
    </row>
    <row r="85" spans="2:9" s="59" customFormat="1" ht="23.25" customHeight="1" x14ac:dyDescent="0.25">
      <c r="B85" s="260"/>
      <c r="C85" s="260">
        <v>1</v>
      </c>
      <c r="D85" s="264">
        <v>308</v>
      </c>
      <c r="E85" s="46">
        <v>2400000</v>
      </c>
      <c r="F85" s="96">
        <v>75.599999999999994</v>
      </c>
      <c r="G85" s="46">
        <f t="shared" si="0"/>
        <v>181440000</v>
      </c>
      <c r="H85" s="333"/>
      <c r="I85" s="224"/>
    </row>
    <row r="86" spans="2:9" ht="21" customHeight="1" x14ac:dyDescent="0.25">
      <c r="B86" s="378" t="s">
        <v>228</v>
      </c>
      <c r="C86" s="378"/>
      <c r="D86" s="378"/>
      <c r="E86" s="378"/>
      <c r="F86" s="378"/>
      <c r="G86" s="378"/>
      <c r="H86" s="378"/>
      <c r="I86" s="378"/>
    </row>
  </sheetData>
  <mergeCells count="36">
    <mergeCell ref="I54:N54"/>
    <mergeCell ref="I55:N55"/>
    <mergeCell ref="I48:N48"/>
    <mergeCell ref="B1:G1"/>
    <mergeCell ref="B2:G2"/>
    <mergeCell ref="G4:G7"/>
    <mergeCell ref="B8:G8"/>
    <mergeCell ref="B9:G9"/>
    <mergeCell ref="B10:G10"/>
    <mergeCell ref="G12:G20"/>
    <mergeCell ref="B21:G21"/>
    <mergeCell ref="B22:G22"/>
    <mergeCell ref="B23:G23"/>
    <mergeCell ref="B24:G24"/>
    <mergeCell ref="G26:G30"/>
    <mergeCell ref="B31:G31"/>
    <mergeCell ref="B32:G32"/>
    <mergeCell ref="B33:G33"/>
    <mergeCell ref="B34:G34"/>
    <mergeCell ref="G38:G45"/>
    <mergeCell ref="B46:G46"/>
    <mergeCell ref="B47:G47"/>
    <mergeCell ref="B48:G48"/>
    <mergeCell ref="B51:G51"/>
    <mergeCell ref="B52:G52"/>
    <mergeCell ref="B53:G53"/>
    <mergeCell ref="B54:G54"/>
    <mergeCell ref="B56:B58"/>
    <mergeCell ref="G56:G66"/>
    <mergeCell ref="B59:B62"/>
    <mergeCell ref="B63:B66"/>
    <mergeCell ref="B67:G67"/>
    <mergeCell ref="B68:I68"/>
    <mergeCell ref="B69:I69"/>
    <mergeCell ref="H71:H85"/>
    <mergeCell ref="B86:I86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9"/>
  <sheetViews>
    <sheetView workbookViewId="0">
      <selection activeCell="F4" sqref="F4:H16"/>
    </sheetView>
  </sheetViews>
  <sheetFormatPr baseColWidth="10" defaultRowHeight="15" x14ac:dyDescent="0.25"/>
  <cols>
    <col min="1" max="1" width="5.5703125" style="4" customWidth="1"/>
    <col min="2" max="2" width="17.42578125" style="4" customWidth="1"/>
    <col min="3" max="3" width="16.28515625" style="4" customWidth="1"/>
    <col min="4" max="4" width="14.5703125" style="4" customWidth="1"/>
    <col min="5" max="5" width="5.140625" style="4" customWidth="1"/>
    <col min="6" max="6" width="20.140625" style="4" customWidth="1"/>
    <col min="7" max="7" width="13.5703125" style="4" customWidth="1"/>
    <col min="8" max="8" width="15.140625" style="4" customWidth="1"/>
    <col min="9" max="9" width="11.42578125" style="4"/>
    <col min="10" max="10" width="15.85546875" style="4" customWidth="1"/>
    <col min="11" max="11" width="17.28515625" style="4" customWidth="1"/>
    <col min="12" max="12" width="15.7109375" style="4" customWidth="1"/>
    <col min="13" max="16384" width="11.42578125" style="4"/>
  </cols>
  <sheetData>
    <row r="2" spans="2:12" x14ac:dyDescent="0.25">
      <c r="B2" s="433" t="s">
        <v>108</v>
      </c>
      <c r="C2" s="434"/>
      <c r="D2" s="434"/>
      <c r="E2" s="434"/>
      <c r="F2" s="434"/>
      <c r="G2" s="434"/>
      <c r="H2" s="434"/>
      <c r="I2" s="434"/>
      <c r="J2" s="434"/>
      <c r="K2" s="434"/>
      <c r="L2" s="434"/>
    </row>
    <row r="3" spans="2:12" ht="15.75" thickBot="1" x14ac:dyDescent="0.3"/>
    <row r="4" spans="2:12" x14ac:dyDescent="0.25">
      <c r="B4" s="435" t="s">
        <v>109</v>
      </c>
      <c r="C4" s="436"/>
      <c r="D4" s="437"/>
      <c r="F4" s="438" t="s">
        <v>110</v>
      </c>
      <c r="G4" s="439"/>
      <c r="H4" s="440"/>
      <c r="J4" s="441" t="s">
        <v>111</v>
      </c>
      <c r="K4" s="442"/>
      <c r="L4" s="443"/>
    </row>
    <row r="5" spans="2:12" x14ac:dyDescent="0.25">
      <c r="B5" s="444" t="s">
        <v>112</v>
      </c>
      <c r="C5" s="445"/>
      <c r="D5" s="446"/>
      <c r="F5" s="447" t="s">
        <v>113</v>
      </c>
      <c r="G5" s="448"/>
      <c r="H5" s="449"/>
      <c r="J5" s="444" t="s">
        <v>114</v>
      </c>
      <c r="K5" s="445"/>
      <c r="L5" s="446"/>
    </row>
    <row r="6" spans="2:12" ht="15.75" thickBot="1" x14ac:dyDescent="0.3">
      <c r="B6" s="98" t="s">
        <v>115</v>
      </c>
      <c r="C6" s="99" t="s">
        <v>116</v>
      </c>
      <c r="D6" s="100" t="s">
        <v>117</v>
      </c>
      <c r="F6" s="101" t="s">
        <v>118</v>
      </c>
      <c r="G6" s="102" t="s">
        <v>119</v>
      </c>
      <c r="H6" s="103" t="s">
        <v>117</v>
      </c>
      <c r="J6" s="98" t="s">
        <v>115</v>
      </c>
      <c r="K6" s="99" t="s">
        <v>116</v>
      </c>
      <c r="L6" s="100" t="s">
        <v>117</v>
      </c>
    </row>
    <row r="7" spans="2:12" x14ac:dyDescent="0.25">
      <c r="B7" s="104" t="s">
        <v>120</v>
      </c>
      <c r="C7" s="105" t="s">
        <v>121</v>
      </c>
      <c r="D7" s="106" t="s">
        <v>122</v>
      </c>
      <c r="F7" s="107" t="s">
        <v>123</v>
      </c>
      <c r="G7" s="108" t="s">
        <v>121</v>
      </c>
      <c r="H7" s="109" t="s">
        <v>124</v>
      </c>
      <c r="J7" s="104" t="s">
        <v>125</v>
      </c>
      <c r="K7" s="105" t="s">
        <v>121</v>
      </c>
      <c r="L7" s="119" t="s">
        <v>126</v>
      </c>
    </row>
    <row r="8" spans="2:12" x14ac:dyDescent="0.25">
      <c r="B8" s="412" t="s">
        <v>127</v>
      </c>
      <c r="C8" s="413"/>
      <c r="D8" s="414"/>
      <c r="F8" s="110" t="s">
        <v>128</v>
      </c>
      <c r="G8" s="111" t="s">
        <v>129</v>
      </c>
      <c r="H8" s="112">
        <v>31268</v>
      </c>
      <c r="J8" s="104" t="s">
        <v>123</v>
      </c>
      <c r="K8" s="105" t="s">
        <v>121</v>
      </c>
      <c r="L8" s="119" t="s">
        <v>130</v>
      </c>
    </row>
    <row r="9" spans="2:12" ht="15.75" thickBot="1" x14ac:dyDescent="0.3">
      <c r="B9" s="415"/>
      <c r="C9" s="416"/>
      <c r="D9" s="417"/>
      <c r="F9" s="110" t="s">
        <v>128</v>
      </c>
      <c r="G9" s="110" t="s">
        <v>121</v>
      </c>
      <c r="H9" s="112" t="s">
        <v>131</v>
      </c>
      <c r="J9" s="418" t="s">
        <v>132</v>
      </c>
      <c r="K9" s="419"/>
      <c r="L9" s="420"/>
    </row>
    <row r="10" spans="2:12" ht="15.75" thickBot="1" x14ac:dyDescent="0.3">
      <c r="F10" s="110" t="s">
        <v>133</v>
      </c>
      <c r="G10" s="110" t="s">
        <v>121</v>
      </c>
      <c r="H10" s="112" t="s">
        <v>134</v>
      </c>
      <c r="J10" s="421"/>
      <c r="K10" s="422"/>
      <c r="L10" s="423"/>
    </row>
    <row r="11" spans="2:12" x14ac:dyDescent="0.25">
      <c r="F11" s="110" t="s">
        <v>135</v>
      </c>
      <c r="G11" s="110" t="s">
        <v>121</v>
      </c>
      <c r="H11" s="112" t="s">
        <v>136</v>
      </c>
    </row>
    <row r="12" spans="2:12" x14ac:dyDescent="0.25">
      <c r="F12" s="110" t="s">
        <v>137</v>
      </c>
      <c r="G12" s="110" t="s">
        <v>121</v>
      </c>
      <c r="H12" s="112" t="s">
        <v>138</v>
      </c>
    </row>
    <row r="13" spans="2:12" x14ac:dyDescent="0.25">
      <c r="F13" s="110" t="s">
        <v>139</v>
      </c>
      <c r="G13" s="110" t="s">
        <v>121</v>
      </c>
      <c r="H13" s="112" t="s">
        <v>140</v>
      </c>
    </row>
    <row r="14" spans="2:12" x14ac:dyDescent="0.25">
      <c r="F14" s="110" t="s">
        <v>135</v>
      </c>
      <c r="G14" s="110" t="s">
        <v>141</v>
      </c>
      <c r="H14" s="112" t="s">
        <v>142</v>
      </c>
    </row>
    <row r="15" spans="2:12" x14ac:dyDescent="0.25">
      <c r="F15" s="110" t="s">
        <v>128</v>
      </c>
      <c r="G15" s="110" t="s">
        <v>143</v>
      </c>
      <c r="H15" s="112" t="s">
        <v>144</v>
      </c>
    </row>
    <row r="16" spans="2:12" ht="15.75" thickBot="1" x14ac:dyDescent="0.3">
      <c r="F16" s="113" t="s">
        <v>128</v>
      </c>
      <c r="G16" s="113" t="s">
        <v>141</v>
      </c>
      <c r="H16" s="114" t="s">
        <v>145</v>
      </c>
    </row>
    <row r="17" spans="6:8" x14ac:dyDescent="0.25">
      <c r="F17" s="424" t="s">
        <v>146</v>
      </c>
      <c r="G17" s="425"/>
      <c r="H17" s="426"/>
    </row>
    <row r="18" spans="6:8" x14ac:dyDescent="0.25">
      <c r="F18" s="427"/>
      <c r="G18" s="428"/>
      <c r="H18" s="429"/>
    </row>
    <row r="19" spans="6:8" ht="15.75" thickBot="1" x14ac:dyDescent="0.3">
      <c r="F19" s="430"/>
      <c r="G19" s="431"/>
      <c r="H19" s="432"/>
    </row>
  </sheetData>
  <mergeCells count="10">
    <mergeCell ref="B8:D9"/>
    <mergeCell ref="J9:L10"/>
    <mergeCell ref="F17:H19"/>
    <mergeCell ref="B2:L2"/>
    <mergeCell ref="B4:D4"/>
    <mergeCell ref="F4:H4"/>
    <mergeCell ref="J4:L4"/>
    <mergeCell ref="B5:D5"/>
    <mergeCell ref="F5:H5"/>
    <mergeCell ref="J5:L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"/>
  <sheetViews>
    <sheetView tabSelected="1" topLeftCell="C16" workbookViewId="0">
      <selection activeCell="T29" sqref="T29"/>
    </sheetView>
  </sheetViews>
  <sheetFormatPr baseColWidth="10" defaultRowHeight="15" x14ac:dyDescent="0.25"/>
  <cols>
    <col min="1" max="1" width="4.7109375" style="198" customWidth="1"/>
    <col min="2" max="2" width="17.140625" style="198" customWidth="1"/>
    <col min="3" max="3" width="3.42578125" style="198" customWidth="1"/>
    <col min="4" max="4" width="5.7109375" style="198" customWidth="1"/>
    <col min="5" max="5" width="14.85546875" style="198" customWidth="1"/>
    <col min="6" max="6" width="11.42578125" style="198"/>
    <col min="7" max="7" width="17.28515625" style="198" customWidth="1"/>
    <col min="8" max="8" width="4.7109375" style="198" customWidth="1"/>
    <col min="9" max="9" width="6" style="198" customWidth="1"/>
    <col min="10" max="10" width="16" style="198" customWidth="1"/>
    <col min="11" max="11" width="11.42578125" style="4"/>
    <col min="12" max="12" width="19.7109375" style="198" customWidth="1"/>
    <col min="13" max="13" width="11.42578125" style="198" customWidth="1"/>
    <col min="14" max="14" width="11.42578125" style="198"/>
    <col min="15" max="15" width="12.140625" style="198" bestFit="1" customWidth="1"/>
    <col min="16" max="16" width="11.42578125" style="4"/>
    <col min="17" max="17" width="21" style="198" customWidth="1"/>
    <col min="18" max="19" width="11.42578125" style="198"/>
    <col min="20" max="20" width="14.85546875" style="198" customWidth="1"/>
    <col min="21" max="21" width="11.42578125" style="4"/>
    <col min="22" max="16384" width="11.42578125" style="198"/>
  </cols>
  <sheetData>
    <row r="1" spans="1:22" s="4" customFormat="1" x14ac:dyDescent="0.25"/>
    <row r="2" spans="1:22" ht="49.5" customHeight="1" x14ac:dyDescent="0.25">
      <c r="A2" s="4"/>
      <c r="B2" s="171"/>
      <c r="C2" s="468"/>
      <c r="D2" s="468"/>
      <c r="E2" s="468"/>
      <c r="F2" s="4"/>
      <c r="G2" s="171"/>
      <c r="H2" s="468"/>
      <c r="I2" s="468"/>
      <c r="J2" s="468"/>
      <c r="L2" s="297"/>
      <c r="M2" s="468"/>
      <c r="N2" s="468"/>
      <c r="O2" s="468"/>
      <c r="Q2" s="298"/>
      <c r="R2" s="468"/>
      <c r="S2" s="468"/>
      <c r="T2" s="468"/>
    </row>
    <row r="3" spans="1:22" x14ac:dyDescent="0.25">
      <c r="A3" s="4"/>
      <c r="B3" s="469" t="s">
        <v>147</v>
      </c>
      <c r="C3" s="469"/>
      <c r="D3" s="469"/>
      <c r="E3" s="469"/>
      <c r="F3" s="4"/>
      <c r="G3" s="469" t="s">
        <v>147</v>
      </c>
      <c r="H3" s="469"/>
      <c r="I3" s="469"/>
      <c r="J3" s="469"/>
      <c r="L3" s="450" t="s">
        <v>276</v>
      </c>
      <c r="M3" s="450"/>
      <c r="N3" s="450"/>
      <c r="O3" s="450"/>
      <c r="Q3" s="450" t="s">
        <v>276</v>
      </c>
      <c r="R3" s="450"/>
      <c r="S3" s="450"/>
      <c r="T3" s="450"/>
    </row>
    <row r="4" spans="1:22" x14ac:dyDescent="0.25">
      <c r="A4" s="4"/>
      <c r="B4" s="450" t="s">
        <v>157</v>
      </c>
      <c r="C4" s="450"/>
      <c r="D4" s="450"/>
      <c r="E4" s="450"/>
      <c r="F4" s="4"/>
      <c r="G4" s="450" t="s">
        <v>157</v>
      </c>
      <c r="H4" s="450"/>
      <c r="I4" s="450"/>
      <c r="J4" s="450"/>
      <c r="L4" s="469" t="s">
        <v>148</v>
      </c>
      <c r="M4" s="469"/>
      <c r="N4" s="469"/>
      <c r="O4" s="469"/>
      <c r="Q4" s="469" t="s">
        <v>148</v>
      </c>
      <c r="R4" s="469"/>
      <c r="S4" s="469"/>
      <c r="T4" s="469"/>
    </row>
    <row r="5" spans="1:22" x14ac:dyDescent="0.25">
      <c r="A5" s="4"/>
      <c r="B5" s="469" t="s">
        <v>148</v>
      </c>
      <c r="C5" s="469"/>
      <c r="D5" s="469"/>
      <c r="E5" s="469"/>
      <c r="F5" s="4"/>
      <c r="G5" s="469" t="s">
        <v>148</v>
      </c>
      <c r="H5" s="469"/>
      <c r="I5" s="469"/>
      <c r="J5" s="469"/>
      <c r="L5" s="450" t="s">
        <v>277</v>
      </c>
      <c r="M5" s="450"/>
      <c r="N5" s="450"/>
      <c r="O5" s="296" t="s">
        <v>278</v>
      </c>
      <c r="Q5" s="450" t="s">
        <v>277</v>
      </c>
      <c r="R5" s="450"/>
      <c r="S5" s="450"/>
      <c r="T5" s="299" t="s">
        <v>278</v>
      </c>
    </row>
    <row r="6" spans="1:22" x14ac:dyDescent="0.25">
      <c r="A6" s="4"/>
      <c r="B6" s="450" t="s">
        <v>158</v>
      </c>
      <c r="C6" s="450"/>
      <c r="D6" s="450"/>
      <c r="E6" s="236"/>
      <c r="F6" s="4"/>
      <c r="G6" s="450" t="s">
        <v>158</v>
      </c>
      <c r="H6" s="450"/>
      <c r="I6" s="450"/>
      <c r="J6" s="236"/>
      <c r="L6" s="456" t="s">
        <v>283</v>
      </c>
      <c r="M6" s="457"/>
      <c r="N6" s="458"/>
      <c r="O6" s="296">
        <v>36.700000000000003</v>
      </c>
      <c r="Q6" s="456" t="s">
        <v>283</v>
      </c>
      <c r="R6" s="457"/>
      <c r="S6" s="458"/>
      <c r="T6" s="299">
        <v>36.700000000000003</v>
      </c>
    </row>
    <row r="7" spans="1:22" x14ac:dyDescent="0.25">
      <c r="A7" s="4"/>
      <c r="B7" s="481" t="s">
        <v>229</v>
      </c>
      <c r="C7" s="482"/>
      <c r="D7" s="483"/>
      <c r="E7" s="44"/>
      <c r="F7" s="4"/>
      <c r="G7" s="481" t="s">
        <v>160</v>
      </c>
      <c r="H7" s="482"/>
      <c r="I7" s="483"/>
      <c r="J7" s="44"/>
      <c r="L7" s="450" t="s">
        <v>150</v>
      </c>
      <c r="M7" s="450"/>
      <c r="N7" s="450"/>
      <c r="O7" s="301">
        <v>110000000</v>
      </c>
      <c r="Q7" s="450" t="s">
        <v>150</v>
      </c>
      <c r="R7" s="450"/>
      <c r="S7" s="450"/>
      <c r="T7" s="301">
        <v>110000000</v>
      </c>
    </row>
    <row r="8" spans="1:22" x14ac:dyDescent="0.25">
      <c r="A8" s="4"/>
      <c r="B8" s="450" t="s">
        <v>149</v>
      </c>
      <c r="C8" s="450"/>
      <c r="D8" s="450"/>
      <c r="E8" s="236">
        <v>115</v>
      </c>
      <c r="F8" s="4"/>
      <c r="G8" s="450" t="s">
        <v>149</v>
      </c>
      <c r="H8" s="450"/>
      <c r="I8" s="450"/>
      <c r="J8" s="236">
        <v>69.400000000000006</v>
      </c>
      <c r="L8" s="470" t="s">
        <v>151</v>
      </c>
      <c r="M8" s="470"/>
      <c r="N8" s="470"/>
      <c r="O8" s="471"/>
      <c r="Q8" s="470" t="s">
        <v>151</v>
      </c>
      <c r="R8" s="470"/>
      <c r="S8" s="470"/>
      <c r="T8" s="471"/>
    </row>
    <row r="9" spans="1:22" x14ac:dyDescent="0.25">
      <c r="A9" s="4"/>
      <c r="B9" s="450" t="s">
        <v>150</v>
      </c>
      <c r="C9" s="450"/>
      <c r="D9" s="450"/>
      <c r="E9" s="237">
        <v>265000000</v>
      </c>
      <c r="F9" s="4"/>
      <c r="G9" s="450" t="s">
        <v>150</v>
      </c>
      <c r="H9" s="450"/>
      <c r="I9" s="450"/>
      <c r="J9" s="237">
        <v>160000000</v>
      </c>
      <c r="L9" s="450" t="s">
        <v>284</v>
      </c>
      <c r="M9" s="450"/>
      <c r="N9" s="450"/>
      <c r="O9" s="300">
        <f>O7*40%</f>
        <v>44000000</v>
      </c>
      <c r="Q9" s="450" t="s">
        <v>284</v>
      </c>
      <c r="R9" s="450"/>
      <c r="S9" s="450"/>
      <c r="T9" s="300">
        <f>T7-T12</f>
        <v>70000000</v>
      </c>
    </row>
    <row r="10" spans="1:22" x14ac:dyDescent="0.25">
      <c r="A10" s="4"/>
      <c r="B10" s="471" t="s">
        <v>151</v>
      </c>
      <c r="C10" s="471"/>
      <c r="D10" s="471"/>
      <c r="E10" s="471"/>
      <c r="F10" s="4"/>
      <c r="G10" s="471" t="s">
        <v>151</v>
      </c>
      <c r="H10" s="471"/>
      <c r="I10" s="471"/>
      <c r="J10" s="471"/>
      <c r="L10" s="450" t="s">
        <v>279</v>
      </c>
      <c r="M10" s="450"/>
      <c r="N10" s="450"/>
      <c r="O10" s="300">
        <v>22000000</v>
      </c>
      <c r="Q10" s="450" t="s">
        <v>279</v>
      </c>
      <c r="R10" s="450"/>
      <c r="S10" s="450"/>
      <c r="T10" s="300">
        <v>10000000</v>
      </c>
    </row>
    <row r="11" spans="1:22" x14ac:dyDescent="0.25">
      <c r="A11" s="4"/>
      <c r="B11" s="26" t="s">
        <v>152</v>
      </c>
      <c r="C11" s="451">
        <v>0.3</v>
      </c>
      <c r="D11" s="451"/>
      <c r="E11" s="55">
        <f>E9*C11</f>
        <v>79500000</v>
      </c>
      <c r="F11" s="4"/>
      <c r="G11" s="26" t="s">
        <v>152</v>
      </c>
      <c r="H11" s="451">
        <v>0.3</v>
      </c>
      <c r="I11" s="451"/>
      <c r="J11" s="55">
        <f>J9*H11</f>
        <v>48000000</v>
      </c>
      <c r="L11" s="450" t="s">
        <v>286</v>
      </c>
      <c r="M11" s="450"/>
      <c r="N11" s="450"/>
      <c r="O11" s="300">
        <f>O9-O10</f>
        <v>22000000</v>
      </c>
      <c r="Q11" s="450" t="s">
        <v>280</v>
      </c>
      <c r="R11" s="450"/>
      <c r="S11" s="450"/>
      <c r="T11" s="300">
        <f>T9-T10</f>
        <v>60000000</v>
      </c>
    </row>
    <row r="12" spans="1:22" x14ac:dyDescent="0.25">
      <c r="A12" s="4"/>
      <c r="B12" s="26" t="s">
        <v>57</v>
      </c>
      <c r="C12" s="451">
        <v>0.1</v>
      </c>
      <c r="D12" s="451"/>
      <c r="E12" s="55">
        <f>E9*C12</f>
        <v>26500000</v>
      </c>
      <c r="F12" s="4"/>
      <c r="G12" s="26" t="s">
        <v>57</v>
      </c>
      <c r="H12" s="451">
        <v>0.1</v>
      </c>
      <c r="I12" s="451"/>
      <c r="J12" s="55">
        <f>J9*H12</f>
        <v>16000000</v>
      </c>
      <c r="L12" s="450" t="s">
        <v>285</v>
      </c>
      <c r="M12" s="450"/>
      <c r="N12" s="450"/>
      <c r="O12" s="300">
        <f>O7*60%</f>
        <v>66000000</v>
      </c>
      <c r="Q12" s="450" t="s">
        <v>281</v>
      </c>
      <c r="R12" s="450"/>
      <c r="S12" s="450"/>
      <c r="T12" s="300">
        <v>40000000</v>
      </c>
    </row>
    <row r="13" spans="1:22" x14ac:dyDescent="0.25">
      <c r="A13" s="4"/>
      <c r="B13" s="450" t="s">
        <v>153</v>
      </c>
      <c r="C13" s="450"/>
      <c r="D13" s="450"/>
      <c r="E13" s="55">
        <f>E11-E12</f>
        <v>53000000</v>
      </c>
      <c r="F13" s="4"/>
      <c r="G13" s="450" t="s">
        <v>153</v>
      </c>
      <c r="H13" s="450"/>
      <c r="I13" s="450"/>
      <c r="J13" s="55">
        <f>J11-J12</f>
        <v>32000000</v>
      </c>
      <c r="L13" s="455" t="s">
        <v>166</v>
      </c>
      <c r="M13" s="455"/>
      <c r="N13" s="455"/>
      <c r="O13" s="455"/>
      <c r="Q13" s="455" t="s">
        <v>166</v>
      </c>
      <c r="R13" s="455"/>
      <c r="S13" s="455"/>
      <c r="T13" s="455"/>
    </row>
    <row r="14" spans="1:22" ht="12.75" customHeight="1" x14ac:dyDescent="0.25">
      <c r="A14" s="4"/>
      <c r="B14" s="26" t="s">
        <v>154</v>
      </c>
      <c r="C14" s="97">
        <v>12</v>
      </c>
      <c r="D14" s="220" t="s">
        <v>155</v>
      </c>
      <c r="E14" s="55">
        <f>E13/C14</f>
        <v>4416666.666666667</v>
      </c>
      <c r="F14" s="4"/>
      <c r="G14" s="26" t="s">
        <v>154</v>
      </c>
      <c r="H14" s="97">
        <v>3</v>
      </c>
      <c r="I14" s="220" t="s">
        <v>155</v>
      </c>
      <c r="J14" s="55">
        <f>J13/H14</f>
        <v>10666666.666666666</v>
      </c>
      <c r="L14" s="4"/>
      <c r="M14" s="4"/>
      <c r="N14" s="4"/>
      <c r="O14" s="4"/>
      <c r="Q14" s="4"/>
      <c r="R14" s="4"/>
      <c r="S14" s="4"/>
      <c r="T14" s="4"/>
      <c r="V14" s="4"/>
    </row>
    <row r="15" spans="1:22" x14ac:dyDescent="0.25">
      <c r="A15" s="4"/>
      <c r="B15" s="26" t="s">
        <v>156</v>
      </c>
      <c r="C15" s="451">
        <v>0.7</v>
      </c>
      <c r="D15" s="451"/>
      <c r="E15" s="55">
        <f>E9*C15</f>
        <v>185500000</v>
      </c>
      <c r="F15" s="4"/>
      <c r="G15" s="26" t="s">
        <v>156</v>
      </c>
      <c r="H15" s="451">
        <v>0.7</v>
      </c>
      <c r="I15" s="451"/>
      <c r="J15" s="55">
        <f>J9*H15</f>
        <v>112000000</v>
      </c>
      <c r="L15" s="4"/>
      <c r="M15" s="4"/>
      <c r="N15" s="4"/>
      <c r="O15" s="4"/>
      <c r="Q15" s="4"/>
      <c r="R15" s="4"/>
      <c r="S15" s="4"/>
      <c r="T15" s="4"/>
    </row>
    <row r="16" spans="1:22" ht="15" customHeight="1" x14ac:dyDescent="0.25">
      <c r="A16" s="4"/>
      <c r="B16" s="452"/>
      <c r="C16" s="453"/>
      <c r="D16" s="453"/>
      <c r="E16" s="454"/>
      <c r="F16" s="4"/>
      <c r="G16" s="452"/>
      <c r="H16" s="453"/>
      <c r="I16" s="453"/>
      <c r="J16" s="454"/>
      <c r="L16" s="4"/>
      <c r="M16" s="4"/>
      <c r="N16" s="4"/>
      <c r="O16" s="4"/>
      <c r="Q16" s="4"/>
      <c r="R16" s="4"/>
      <c r="S16" s="4"/>
      <c r="T16" s="4"/>
    </row>
    <row r="17" spans="1:20" x14ac:dyDescent="0.25">
      <c r="A17" s="4"/>
      <c r="B17" s="455" t="s">
        <v>166</v>
      </c>
      <c r="C17" s="455"/>
      <c r="D17" s="455"/>
      <c r="E17" s="455"/>
      <c r="F17" s="4"/>
      <c r="G17" s="455" t="s">
        <v>166</v>
      </c>
      <c r="H17" s="455"/>
      <c r="I17" s="455"/>
      <c r="J17" s="455"/>
      <c r="L17" s="4"/>
      <c r="M17" s="4"/>
      <c r="N17" s="4"/>
      <c r="O17" s="4"/>
      <c r="Q17" s="4"/>
      <c r="R17" s="4"/>
      <c r="S17" s="4"/>
      <c r="T17" s="4"/>
    </row>
    <row r="18" spans="1:20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L18" s="4"/>
      <c r="M18" s="4"/>
      <c r="N18" s="4"/>
      <c r="O18" s="4"/>
      <c r="Q18" s="4"/>
      <c r="R18" s="4"/>
      <c r="S18" s="4"/>
      <c r="T18" s="4"/>
    </row>
    <row r="19" spans="1:20" ht="41.25" customHeight="1" x14ac:dyDescent="0.25">
      <c r="A19" s="4"/>
      <c r="B19" s="171"/>
      <c r="C19" s="480" t="s">
        <v>230</v>
      </c>
      <c r="D19" s="480"/>
      <c r="E19" s="480"/>
      <c r="F19" s="4"/>
      <c r="G19" s="171"/>
      <c r="H19" s="468" t="s">
        <v>208</v>
      </c>
      <c r="I19" s="468"/>
      <c r="J19" s="468"/>
      <c r="L19" s="465" t="s">
        <v>282</v>
      </c>
      <c r="M19" s="466"/>
      <c r="N19" s="466"/>
      <c r="O19" s="467"/>
      <c r="Q19" s="465" t="s">
        <v>282</v>
      </c>
      <c r="R19" s="466"/>
      <c r="S19" s="466"/>
      <c r="T19" s="467"/>
    </row>
    <row r="20" spans="1:20" x14ac:dyDescent="0.25">
      <c r="A20" s="4"/>
      <c r="B20" s="469" t="s">
        <v>147</v>
      </c>
      <c r="C20" s="469"/>
      <c r="D20" s="469"/>
      <c r="E20" s="469"/>
      <c r="F20" s="4"/>
      <c r="G20" s="469" t="s">
        <v>147</v>
      </c>
      <c r="H20" s="469"/>
      <c r="I20" s="469"/>
      <c r="J20" s="469"/>
      <c r="L20" s="450" t="s">
        <v>276</v>
      </c>
      <c r="M20" s="450"/>
      <c r="N20" s="450"/>
      <c r="O20" s="450"/>
      <c r="Q20" s="450" t="s">
        <v>276</v>
      </c>
      <c r="R20" s="450"/>
      <c r="S20" s="450"/>
      <c r="T20" s="450"/>
    </row>
    <row r="21" spans="1:20" ht="15" customHeight="1" x14ac:dyDescent="0.25">
      <c r="A21" s="4"/>
      <c r="B21" s="450" t="s">
        <v>157</v>
      </c>
      <c r="C21" s="450"/>
      <c r="D21" s="450"/>
      <c r="E21" s="450"/>
      <c r="F21" s="4"/>
      <c r="G21" s="450" t="s">
        <v>157</v>
      </c>
      <c r="H21" s="450"/>
      <c r="I21" s="450"/>
      <c r="J21" s="450"/>
      <c r="L21" s="459" t="s">
        <v>148</v>
      </c>
      <c r="M21" s="460"/>
      <c r="N21" s="460"/>
      <c r="O21" s="461"/>
      <c r="Q21" s="459" t="s">
        <v>148</v>
      </c>
      <c r="R21" s="460"/>
      <c r="S21" s="460"/>
      <c r="T21" s="461"/>
    </row>
    <row r="22" spans="1:20" x14ac:dyDescent="0.25">
      <c r="A22" s="4"/>
      <c r="B22" s="469" t="s">
        <v>148</v>
      </c>
      <c r="C22" s="469"/>
      <c r="D22" s="469"/>
      <c r="E22" s="469"/>
      <c r="F22" s="4"/>
      <c r="G22" s="469" t="s">
        <v>148</v>
      </c>
      <c r="H22" s="469"/>
      <c r="I22" s="469"/>
      <c r="J22" s="469"/>
      <c r="L22" s="456" t="s">
        <v>167</v>
      </c>
      <c r="M22" s="457"/>
      <c r="N22" s="458"/>
      <c r="O22" s="296"/>
      <c r="Q22" s="456" t="s">
        <v>287</v>
      </c>
      <c r="R22" s="457"/>
      <c r="S22" s="458"/>
      <c r="T22" s="299"/>
    </row>
    <row r="23" spans="1:20" x14ac:dyDescent="0.25">
      <c r="A23" s="4"/>
      <c r="B23" s="450" t="s">
        <v>158</v>
      </c>
      <c r="C23" s="450"/>
      <c r="D23" s="450"/>
      <c r="E23" s="239" t="s">
        <v>231</v>
      </c>
      <c r="F23" s="4"/>
      <c r="G23" s="472" t="s">
        <v>158</v>
      </c>
      <c r="H23" s="472"/>
      <c r="I23" s="472"/>
      <c r="J23" s="97" t="s">
        <v>231</v>
      </c>
      <c r="L23" s="456" t="s">
        <v>283</v>
      </c>
      <c r="M23" s="457"/>
      <c r="N23" s="458"/>
      <c r="O23" s="296">
        <v>25</v>
      </c>
      <c r="Q23" s="456" t="s">
        <v>283</v>
      </c>
      <c r="R23" s="457"/>
      <c r="S23" s="458"/>
      <c r="T23" s="299">
        <v>58.5</v>
      </c>
    </row>
    <row r="24" spans="1:20" x14ac:dyDescent="0.25">
      <c r="A24" s="4"/>
      <c r="B24" s="456" t="s">
        <v>159</v>
      </c>
      <c r="C24" s="457"/>
      <c r="D24" s="458"/>
      <c r="E24" s="239" t="s">
        <v>232</v>
      </c>
      <c r="F24" s="4"/>
      <c r="G24" s="477" t="s">
        <v>159</v>
      </c>
      <c r="H24" s="478"/>
      <c r="I24" s="479"/>
      <c r="J24" s="97">
        <v>201</v>
      </c>
      <c r="L24" s="456" t="s">
        <v>150</v>
      </c>
      <c r="M24" s="457"/>
      <c r="N24" s="458"/>
      <c r="O24" s="301">
        <v>62500000</v>
      </c>
      <c r="Q24" s="456" t="s">
        <v>150</v>
      </c>
      <c r="R24" s="457"/>
      <c r="S24" s="458"/>
      <c r="T24" s="301">
        <v>175500000</v>
      </c>
    </row>
    <row r="25" spans="1:20" x14ac:dyDescent="0.25">
      <c r="A25" s="4"/>
      <c r="B25" s="450" t="s">
        <v>149</v>
      </c>
      <c r="C25" s="450"/>
      <c r="D25" s="450"/>
      <c r="E25" s="239">
        <v>115</v>
      </c>
      <c r="F25" s="4"/>
      <c r="G25" s="472" t="s">
        <v>149</v>
      </c>
      <c r="H25" s="472"/>
      <c r="I25" s="472"/>
      <c r="J25" s="97">
        <v>87.2</v>
      </c>
      <c r="L25" s="462" t="s">
        <v>151</v>
      </c>
      <c r="M25" s="463"/>
      <c r="N25" s="463"/>
      <c r="O25" s="464"/>
      <c r="Q25" s="462" t="s">
        <v>151</v>
      </c>
      <c r="R25" s="463"/>
      <c r="S25" s="463"/>
      <c r="T25" s="464"/>
    </row>
    <row r="26" spans="1:20" x14ac:dyDescent="0.25">
      <c r="A26" s="4"/>
      <c r="B26" s="450" t="s">
        <v>150</v>
      </c>
      <c r="C26" s="450"/>
      <c r="D26" s="450"/>
      <c r="E26" s="237">
        <v>285000000</v>
      </c>
      <c r="F26" s="4"/>
      <c r="G26" s="472" t="s">
        <v>150</v>
      </c>
      <c r="H26" s="472"/>
      <c r="I26" s="472"/>
      <c r="J26" s="240">
        <v>209280000</v>
      </c>
      <c r="L26" s="26" t="s">
        <v>152</v>
      </c>
      <c r="M26" s="302"/>
      <c r="N26" s="302">
        <v>0.4</v>
      </c>
      <c r="O26" s="55">
        <f>O24*N26</f>
        <v>25000000</v>
      </c>
      <c r="Q26" s="456" t="s">
        <v>152</v>
      </c>
      <c r="R26" s="458"/>
      <c r="S26" s="302">
        <v>0.4</v>
      </c>
      <c r="T26" s="55">
        <f>T24*S26</f>
        <v>70200000</v>
      </c>
    </row>
    <row r="27" spans="1:20" x14ac:dyDescent="0.25">
      <c r="A27" s="4"/>
      <c r="B27" s="471" t="s">
        <v>151</v>
      </c>
      <c r="C27" s="471"/>
      <c r="D27" s="471"/>
      <c r="E27" s="471"/>
      <c r="F27" s="4"/>
      <c r="G27" s="471" t="s">
        <v>151</v>
      </c>
      <c r="H27" s="471"/>
      <c r="I27" s="471"/>
      <c r="J27" s="471"/>
      <c r="L27" s="456" t="s">
        <v>57</v>
      </c>
      <c r="M27" s="457"/>
      <c r="N27" s="458"/>
      <c r="O27" s="55">
        <f>O26/2</f>
        <v>12500000</v>
      </c>
      <c r="Q27" s="456" t="s">
        <v>57</v>
      </c>
      <c r="R27" s="457"/>
      <c r="S27" s="458"/>
      <c r="T27" s="55">
        <f>T26/3</f>
        <v>23400000</v>
      </c>
    </row>
    <row r="28" spans="1:20" x14ac:dyDescent="0.25">
      <c r="A28" s="4"/>
      <c r="B28" s="26" t="s">
        <v>152</v>
      </c>
      <c r="C28" s="451">
        <v>0.3</v>
      </c>
      <c r="D28" s="451"/>
      <c r="E28" s="55">
        <f>E26*C28</f>
        <v>85500000</v>
      </c>
      <c r="F28" s="4"/>
      <c r="G28" s="26" t="s">
        <v>152</v>
      </c>
      <c r="H28" s="451">
        <v>0.3</v>
      </c>
      <c r="I28" s="451"/>
      <c r="J28" s="55">
        <f>J26*30%</f>
        <v>62784000</v>
      </c>
      <c r="L28" s="26" t="s">
        <v>154</v>
      </c>
      <c r="M28" s="97">
        <v>1</v>
      </c>
      <c r="N28" s="296" t="s">
        <v>155</v>
      </c>
      <c r="O28" s="55">
        <f>O27</f>
        <v>12500000</v>
      </c>
      <c r="Q28" s="26" t="s">
        <v>154</v>
      </c>
      <c r="R28" s="97">
        <v>2</v>
      </c>
      <c r="S28" s="299" t="s">
        <v>155</v>
      </c>
      <c r="T28" s="55">
        <f>(T26-T27)/2</f>
        <v>23400000</v>
      </c>
    </row>
    <row r="29" spans="1:20" ht="15" customHeight="1" x14ac:dyDescent="0.25">
      <c r="A29" s="4"/>
      <c r="B29" s="26" t="s">
        <v>57</v>
      </c>
      <c r="C29" s="451">
        <v>0.1</v>
      </c>
      <c r="D29" s="451"/>
      <c r="E29" s="55">
        <f>E26*C29</f>
        <v>28500000</v>
      </c>
      <c r="F29" s="4"/>
      <c r="G29" s="26" t="s">
        <v>57</v>
      </c>
      <c r="H29" s="451">
        <v>0.1</v>
      </c>
      <c r="I29" s="451"/>
      <c r="J29" s="55">
        <f>J26*H29</f>
        <v>20928000</v>
      </c>
      <c r="L29" s="26" t="s">
        <v>156</v>
      </c>
      <c r="M29" s="451">
        <v>0.6</v>
      </c>
      <c r="N29" s="451"/>
      <c r="O29" s="55">
        <f>O24*M29</f>
        <v>37500000</v>
      </c>
      <c r="Q29" s="26" t="s">
        <v>156</v>
      </c>
      <c r="R29" s="451">
        <v>0.6</v>
      </c>
      <c r="S29" s="451"/>
      <c r="T29" s="55">
        <f>T24*R29</f>
        <v>105300000</v>
      </c>
    </row>
    <row r="30" spans="1:20" x14ac:dyDescent="0.25">
      <c r="A30" s="4"/>
      <c r="B30" s="450" t="s">
        <v>153</v>
      </c>
      <c r="C30" s="450"/>
      <c r="D30" s="450"/>
      <c r="E30" s="55">
        <f>E28-E29</f>
        <v>57000000</v>
      </c>
      <c r="F30" s="4"/>
      <c r="G30" s="450" t="s">
        <v>153</v>
      </c>
      <c r="H30" s="450"/>
      <c r="I30" s="450"/>
      <c r="J30" s="55">
        <f>J28-J29</f>
        <v>41856000</v>
      </c>
      <c r="L30" s="452"/>
      <c r="M30" s="453"/>
      <c r="N30" s="453"/>
      <c r="O30" s="454"/>
      <c r="Q30" s="452"/>
      <c r="R30" s="453"/>
      <c r="S30" s="453"/>
      <c r="T30" s="454"/>
    </row>
    <row r="31" spans="1:20" x14ac:dyDescent="0.25">
      <c r="A31" s="4"/>
      <c r="B31" s="26" t="s">
        <v>154</v>
      </c>
      <c r="C31" s="97">
        <v>7</v>
      </c>
      <c r="D31" s="220" t="s">
        <v>155</v>
      </c>
      <c r="E31" s="55">
        <f>E30/C31</f>
        <v>8142857.1428571427</v>
      </c>
      <c r="F31" s="4"/>
      <c r="G31" s="26" t="s">
        <v>154</v>
      </c>
      <c r="H31" s="97">
        <v>3</v>
      </c>
      <c r="I31" s="220" t="s">
        <v>155</v>
      </c>
      <c r="J31" s="55">
        <f>J30/H31</f>
        <v>13952000</v>
      </c>
      <c r="L31" s="455" t="s">
        <v>166</v>
      </c>
      <c r="M31" s="455"/>
      <c r="N31" s="455"/>
      <c r="O31" s="455"/>
      <c r="Q31" s="455" t="s">
        <v>166</v>
      </c>
      <c r="R31" s="455"/>
      <c r="S31" s="455"/>
      <c r="T31" s="455"/>
    </row>
    <row r="32" spans="1:20" ht="15" customHeight="1" x14ac:dyDescent="0.25">
      <c r="A32" s="4"/>
      <c r="B32" s="26" t="s">
        <v>156</v>
      </c>
      <c r="C32" s="451">
        <v>0.7</v>
      </c>
      <c r="D32" s="451"/>
      <c r="E32" s="55">
        <f>E26*C32</f>
        <v>199500000</v>
      </c>
      <c r="F32" s="4"/>
      <c r="G32" s="26" t="s">
        <v>156</v>
      </c>
      <c r="H32" s="451">
        <v>0.7</v>
      </c>
      <c r="I32" s="451"/>
      <c r="J32" s="55">
        <f>J26*H32</f>
        <v>146496000</v>
      </c>
      <c r="L32" s="4"/>
      <c r="M32" s="4"/>
      <c r="N32" s="4"/>
      <c r="O32" s="4"/>
    </row>
    <row r="33" spans="1:17" ht="15.75" customHeight="1" x14ac:dyDescent="0.25">
      <c r="A33" s="4"/>
      <c r="B33" s="452"/>
      <c r="C33" s="453"/>
      <c r="D33" s="453"/>
      <c r="E33" s="454"/>
      <c r="F33" s="4"/>
      <c r="G33" s="452"/>
      <c r="H33" s="453"/>
      <c r="I33" s="453"/>
      <c r="J33" s="454"/>
      <c r="L33" s="4"/>
      <c r="M33" s="4"/>
      <c r="N33" s="4"/>
      <c r="O33" s="4"/>
      <c r="Q33" s="4"/>
    </row>
    <row r="34" spans="1:17" x14ac:dyDescent="0.25">
      <c r="A34" s="4"/>
      <c r="B34" s="455" t="s">
        <v>166</v>
      </c>
      <c r="C34" s="455"/>
      <c r="D34" s="455"/>
      <c r="E34" s="455"/>
      <c r="F34" s="4"/>
      <c r="G34" s="455" t="s">
        <v>166</v>
      </c>
      <c r="H34" s="455"/>
      <c r="I34" s="455"/>
      <c r="J34" s="455"/>
      <c r="L34" s="4"/>
      <c r="M34" s="4"/>
      <c r="N34" s="4"/>
      <c r="O34" s="4"/>
      <c r="Q34" s="4"/>
    </row>
    <row r="35" spans="1:17" s="4" customFormat="1" x14ac:dyDescent="0.25">
      <c r="L35" s="198"/>
      <c r="M35" s="198"/>
      <c r="N35" s="198"/>
      <c r="O35" s="198"/>
    </row>
    <row r="36" spans="1:17" ht="45.75" customHeight="1" x14ac:dyDescent="0.25">
      <c r="B36" s="171"/>
      <c r="C36" s="468"/>
      <c r="D36" s="468"/>
      <c r="E36" s="468"/>
      <c r="F36" s="4"/>
      <c r="G36" s="171"/>
      <c r="H36" s="468"/>
      <c r="I36" s="468"/>
      <c r="J36" s="468"/>
    </row>
    <row r="37" spans="1:17" x14ac:dyDescent="0.25">
      <c r="B37" s="469" t="s">
        <v>147</v>
      </c>
      <c r="C37" s="469"/>
      <c r="D37" s="469"/>
      <c r="E37" s="469"/>
      <c r="F37" s="4"/>
      <c r="G37" s="469" t="s">
        <v>147</v>
      </c>
      <c r="H37" s="469"/>
      <c r="I37" s="469"/>
      <c r="J37" s="469"/>
    </row>
    <row r="38" spans="1:17" x14ac:dyDescent="0.25">
      <c r="B38" s="450" t="s">
        <v>233</v>
      </c>
      <c r="C38" s="450"/>
      <c r="D38" s="450"/>
      <c r="E38" s="450"/>
      <c r="F38" s="4"/>
      <c r="G38" s="450" t="s">
        <v>233</v>
      </c>
      <c r="H38" s="450"/>
      <c r="I38" s="450"/>
      <c r="J38" s="450"/>
    </row>
    <row r="39" spans="1:17" x14ac:dyDescent="0.25">
      <c r="B39" s="469" t="s">
        <v>148</v>
      </c>
      <c r="C39" s="469"/>
      <c r="D39" s="469"/>
      <c r="E39" s="469"/>
      <c r="F39" s="4"/>
      <c r="G39" s="469" t="s">
        <v>148</v>
      </c>
      <c r="H39" s="469"/>
      <c r="I39" s="469"/>
      <c r="J39" s="469"/>
    </row>
    <row r="40" spans="1:17" x14ac:dyDescent="0.25">
      <c r="B40" s="472" t="s">
        <v>158</v>
      </c>
      <c r="C40" s="472"/>
      <c r="D40" s="472"/>
      <c r="E40" s="236">
        <v>1</v>
      </c>
      <c r="F40" s="4"/>
      <c r="G40" s="472" t="s">
        <v>158</v>
      </c>
      <c r="H40" s="472"/>
      <c r="I40" s="472"/>
      <c r="J40" s="236">
        <v>1</v>
      </c>
    </row>
    <row r="41" spans="1:17" x14ac:dyDescent="0.25">
      <c r="B41" s="477" t="s">
        <v>160</v>
      </c>
      <c r="C41" s="478"/>
      <c r="D41" s="479"/>
      <c r="E41" s="239" t="s">
        <v>161</v>
      </c>
      <c r="F41" s="4"/>
      <c r="G41" s="477" t="s">
        <v>160</v>
      </c>
      <c r="H41" s="478"/>
      <c r="I41" s="479"/>
      <c r="J41" s="239" t="s">
        <v>162</v>
      </c>
    </row>
    <row r="42" spans="1:17" x14ac:dyDescent="0.25">
      <c r="B42" s="472" t="s">
        <v>163</v>
      </c>
      <c r="C42" s="472"/>
      <c r="D42" s="472"/>
      <c r="E42" s="239" t="s">
        <v>164</v>
      </c>
      <c r="F42" s="4"/>
      <c r="G42" s="472" t="s">
        <v>163</v>
      </c>
      <c r="H42" s="472"/>
      <c r="I42" s="472"/>
      <c r="J42" s="236">
        <v>63</v>
      </c>
    </row>
    <row r="43" spans="1:17" x14ac:dyDescent="0.25">
      <c r="B43" s="472" t="s">
        <v>150</v>
      </c>
      <c r="C43" s="472"/>
      <c r="D43" s="472"/>
      <c r="E43" s="237">
        <v>181440000</v>
      </c>
      <c r="F43" s="4"/>
      <c r="G43" s="472" t="s">
        <v>150</v>
      </c>
      <c r="H43" s="472"/>
      <c r="I43" s="472"/>
      <c r="J43" s="237">
        <v>151200000</v>
      </c>
    </row>
    <row r="44" spans="1:17" x14ac:dyDescent="0.25">
      <c r="B44" s="471" t="s">
        <v>151</v>
      </c>
      <c r="C44" s="471"/>
      <c r="D44" s="471"/>
      <c r="E44" s="471"/>
      <c r="F44" s="4"/>
      <c r="G44" s="471" t="s">
        <v>151</v>
      </c>
      <c r="H44" s="471"/>
      <c r="I44" s="471"/>
      <c r="J44" s="471"/>
    </row>
    <row r="45" spans="1:17" x14ac:dyDescent="0.25">
      <c r="B45" s="26" t="s">
        <v>152</v>
      </c>
      <c r="C45" s="451">
        <v>0.3</v>
      </c>
      <c r="D45" s="451"/>
      <c r="E45" s="55">
        <f>E43*C45</f>
        <v>54432000</v>
      </c>
      <c r="F45" s="4"/>
      <c r="G45" s="26" t="s">
        <v>152</v>
      </c>
      <c r="H45" s="451">
        <v>0.3</v>
      </c>
      <c r="I45" s="451"/>
      <c r="J45" s="55">
        <f>J43*H45</f>
        <v>45360000</v>
      </c>
    </row>
    <row r="46" spans="1:17" x14ac:dyDescent="0.25">
      <c r="B46" s="450" t="s">
        <v>57</v>
      </c>
      <c r="C46" s="450"/>
      <c r="D46" s="450"/>
      <c r="E46" s="55">
        <v>5000000</v>
      </c>
      <c r="F46" s="4"/>
      <c r="G46" s="450" t="s">
        <v>57</v>
      </c>
      <c r="H46" s="450"/>
      <c r="I46" s="450"/>
      <c r="J46" s="55">
        <v>5000000</v>
      </c>
    </row>
    <row r="47" spans="1:17" x14ac:dyDescent="0.25">
      <c r="B47" s="450" t="s">
        <v>165</v>
      </c>
      <c r="C47" s="450"/>
      <c r="D47" s="450"/>
      <c r="E47" s="55">
        <v>5000000</v>
      </c>
      <c r="F47" s="4"/>
      <c r="G47" s="450" t="s">
        <v>165</v>
      </c>
      <c r="H47" s="450"/>
      <c r="I47" s="450"/>
      <c r="J47" s="55">
        <v>5000000</v>
      </c>
    </row>
    <row r="48" spans="1:17" x14ac:dyDescent="0.25">
      <c r="B48" s="450" t="s">
        <v>153</v>
      </c>
      <c r="C48" s="450"/>
      <c r="D48" s="450"/>
      <c r="E48" s="55">
        <f>E45-E46-E47</f>
        <v>44432000</v>
      </c>
      <c r="F48" s="4"/>
      <c r="G48" s="450" t="s">
        <v>153</v>
      </c>
      <c r="H48" s="450"/>
      <c r="I48" s="450"/>
      <c r="J48" s="55">
        <f>J45-J46-J47</f>
        <v>35360000</v>
      </c>
    </row>
    <row r="49" spans="2:10" x14ac:dyDescent="0.25">
      <c r="B49" s="26" t="s">
        <v>154</v>
      </c>
      <c r="C49" s="97">
        <v>17</v>
      </c>
      <c r="D49" s="220" t="s">
        <v>155</v>
      </c>
      <c r="E49" s="55">
        <f>E48/C49</f>
        <v>2613647.0588235296</v>
      </c>
      <c r="F49" s="4"/>
      <c r="G49" s="26" t="s">
        <v>154</v>
      </c>
      <c r="H49" s="97">
        <v>17</v>
      </c>
      <c r="I49" s="220" t="s">
        <v>155</v>
      </c>
      <c r="J49" s="55">
        <f>J48/H49</f>
        <v>2080000</v>
      </c>
    </row>
    <row r="50" spans="2:10" x14ac:dyDescent="0.25">
      <c r="B50" s="26" t="s">
        <v>156</v>
      </c>
      <c r="C50" s="451">
        <v>0.7</v>
      </c>
      <c r="D50" s="451"/>
      <c r="E50" s="55">
        <f>E43*C50</f>
        <v>127007999.99999999</v>
      </c>
      <c r="F50" s="4"/>
      <c r="G50" s="26" t="s">
        <v>156</v>
      </c>
      <c r="H50" s="451">
        <v>0.7</v>
      </c>
      <c r="I50" s="451"/>
      <c r="J50" s="55">
        <f>J43*H50</f>
        <v>105840000</v>
      </c>
    </row>
    <row r="51" spans="2:10" ht="15" customHeight="1" x14ac:dyDescent="0.25">
      <c r="B51" s="450"/>
      <c r="C51" s="450"/>
      <c r="D51" s="450"/>
      <c r="E51" s="450"/>
      <c r="F51" s="4"/>
      <c r="G51" s="450"/>
      <c r="H51" s="450"/>
      <c r="I51" s="450"/>
      <c r="J51" s="450"/>
    </row>
    <row r="52" spans="2:10" ht="15" customHeight="1" x14ac:dyDescent="0.25">
      <c r="B52" s="455" t="s">
        <v>166</v>
      </c>
      <c r="C52" s="455"/>
      <c r="D52" s="455"/>
      <c r="E52" s="455"/>
      <c r="F52" s="4"/>
      <c r="G52" s="455" t="s">
        <v>166</v>
      </c>
      <c r="H52" s="455"/>
      <c r="I52" s="455"/>
      <c r="J52" s="455"/>
    </row>
    <row r="54" spans="2:10" ht="53.25" customHeight="1" x14ac:dyDescent="0.25">
      <c r="B54" s="480"/>
      <c r="C54" s="480"/>
      <c r="D54" s="480"/>
      <c r="E54" s="480"/>
      <c r="G54" s="171"/>
      <c r="H54" s="468"/>
      <c r="I54" s="468"/>
      <c r="J54" s="468"/>
    </row>
    <row r="55" spans="2:10" x14ac:dyDescent="0.25">
      <c r="B55" s="469" t="s">
        <v>147</v>
      </c>
      <c r="C55" s="469"/>
      <c r="D55" s="469"/>
      <c r="E55" s="469"/>
      <c r="G55" s="469" t="s">
        <v>147</v>
      </c>
      <c r="H55" s="469"/>
      <c r="I55" s="469"/>
      <c r="J55" s="469"/>
    </row>
    <row r="56" spans="2:10" x14ac:dyDescent="0.25">
      <c r="B56" s="450" t="s">
        <v>157</v>
      </c>
      <c r="C56" s="450"/>
      <c r="D56" s="450"/>
      <c r="E56" s="450"/>
      <c r="G56" s="450" t="s">
        <v>233</v>
      </c>
      <c r="H56" s="450"/>
      <c r="I56" s="450"/>
      <c r="J56" s="450"/>
    </row>
    <row r="57" spans="2:10" x14ac:dyDescent="0.25">
      <c r="B57" s="469" t="s">
        <v>148</v>
      </c>
      <c r="C57" s="469"/>
      <c r="D57" s="469"/>
      <c r="E57" s="469"/>
      <c r="G57" s="469" t="s">
        <v>148</v>
      </c>
      <c r="H57" s="469"/>
      <c r="I57" s="469"/>
      <c r="J57" s="469"/>
    </row>
    <row r="58" spans="2:10" x14ac:dyDescent="0.25">
      <c r="B58" s="472" t="s">
        <v>158</v>
      </c>
      <c r="C58" s="472"/>
      <c r="D58" s="472"/>
      <c r="E58" s="239" t="s">
        <v>234</v>
      </c>
      <c r="G58" s="472" t="s">
        <v>158</v>
      </c>
      <c r="H58" s="472"/>
      <c r="I58" s="472"/>
      <c r="J58" s="236"/>
    </row>
    <row r="59" spans="2:10" x14ac:dyDescent="0.25">
      <c r="B59" s="477" t="s">
        <v>159</v>
      </c>
      <c r="C59" s="478"/>
      <c r="D59" s="479"/>
      <c r="E59" s="239"/>
      <c r="G59" s="477" t="s">
        <v>167</v>
      </c>
      <c r="H59" s="478"/>
      <c r="I59" s="479"/>
      <c r="J59" s="236"/>
    </row>
    <row r="60" spans="2:10" x14ac:dyDescent="0.25">
      <c r="B60" s="472" t="s">
        <v>163</v>
      </c>
      <c r="C60" s="472"/>
      <c r="D60" s="472"/>
      <c r="E60" s="239">
        <v>68.099999999999994</v>
      </c>
      <c r="G60" s="472" t="s">
        <v>149</v>
      </c>
      <c r="H60" s="472"/>
      <c r="I60" s="472"/>
      <c r="J60" s="239" t="s">
        <v>67</v>
      </c>
    </row>
    <row r="61" spans="2:10" x14ac:dyDescent="0.25">
      <c r="B61" s="472" t="s">
        <v>150</v>
      </c>
      <c r="C61" s="472"/>
      <c r="D61" s="472"/>
      <c r="E61" s="241">
        <v>96800000</v>
      </c>
      <c r="G61" s="472" t="s">
        <v>150</v>
      </c>
      <c r="H61" s="472"/>
      <c r="I61" s="472"/>
      <c r="J61" s="237">
        <v>120000000</v>
      </c>
    </row>
    <row r="62" spans="2:10" x14ac:dyDescent="0.25">
      <c r="B62" s="471" t="s">
        <v>151</v>
      </c>
      <c r="C62" s="471"/>
      <c r="D62" s="471"/>
      <c r="E62" s="471"/>
      <c r="G62" s="471" t="s">
        <v>151</v>
      </c>
      <c r="H62" s="471"/>
      <c r="I62" s="471"/>
      <c r="J62" s="471"/>
    </row>
    <row r="63" spans="2:10" x14ac:dyDescent="0.25">
      <c r="B63" s="26" t="s">
        <v>152</v>
      </c>
      <c r="C63" s="451">
        <v>0.3</v>
      </c>
      <c r="D63" s="451"/>
      <c r="E63" s="55">
        <f>E61*C63</f>
        <v>29040000</v>
      </c>
      <c r="G63" s="26" t="s">
        <v>152</v>
      </c>
      <c r="H63" s="451">
        <v>0.3</v>
      </c>
      <c r="I63" s="451"/>
      <c r="J63" s="55">
        <f>J61*H63</f>
        <v>36000000</v>
      </c>
    </row>
    <row r="64" spans="2:10" x14ac:dyDescent="0.25">
      <c r="B64" s="450" t="s">
        <v>57</v>
      </c>
      <c r="C64" s="450"/>
      <c r="D64" s="450"/>
      <c r="E64" s="55">
        <v>5000000</v>
      </c>
      <c r="G64" s="450" t="s">
        <v>57</v>
      </c>
      <c r="H64" s="450"/>
      <c r="I64" s="450"/>
      <c r="J64" s="55">
        <v>5000000</v>
      </c>
    </row>
    <row r="65" spans="2:10" x14ac:dyDescent="0.25">
      <c r="B65" s="450" t="s">
        <v>153</v>
      </c>
      <c r="C65" s="450"/>
      <c r="D65" s="450"/>
      <c r="E65" s="55">
        <f>E63-E64</f>
        <v>24040000</v>
      </c>
      <c r="G65" s="450" t="s">
        <v>168</v>
      </c>
      <c r="H65" s="450"/>
      <c r="I65" s="450"/>
      <c r="J65" s="55">
        <v>5000000</v>
      </c>
    </row>
    <row r="66" spans="2:10" x14ac:dyDescent="0.25">
      <c r="B66" s="26" t="s">
        <v>154</v>
      </c>
      <c r="C66" s="97">
        <v>18</v>
      </c>
      <c r="D66" s="220" t="s">
        <v>155</v>
      </c>
      <c r="E66" s="55">
        <f>E65/C66</f>
        <v>1335555.5555555555</v>
      </c>
      <c r="G66" s="450" t="s">
        <v>153</v>
      </c>
      <c r="H66" s="450"/>
      <c r="I66" s="450"/>
      <c r="J66" s="55">
        <f>J63-J64-J65</f>
        <v>26000000</v>
      </c>
    </row>
    <row r="67" spans="2:10" x14ac:dyDescent="0.25">
      <c r="B67" s="26" t="s">
        <v>156</v>
      </c>
      <c r="C67" s="451">
        <v>0.7</v>
      </c>
      <c r="D67" s="451"/>
      <c r="E67" s="55">
        <f>E61*C67</f>
        <v>67760000</v>
      </c>
      <c r="G67" s="26" t="s">
        <v>154</v>
      </c>
      <c r="H67" s="97">
        <v>11</v>
      </c>
      <c r="I67" s="220" t="s">
        <v>155</v>
      </c>
      <c r="J67" s="55">
        <f>J66/H67</f>
        <v>2363636.3636363638</v>
      </c>
    </row>
    <row r="68" spans="2:10" ht="16.5" customHeight="1" x14ac:dyDescent="0.25">
      <c r="B68" s="450"/>
      <c r="C68" s="450"/>
      <c r="D68" s="450"/>
      <c r="E68" s="450"/>
      <c r="G68" s="26" t="s">
        <v>156</v>
      </c>
      <c r="H68" s="451">
        <v>0.7</v>
      </c>
      <c r="I68" s="451"/>
      <c r="J68" s="55">
        <f>J61*H68</f>
        <v>84000000</v>
      </c>
    </row>
    <row r="69" spans="2:10" ht="15" customHeight="1" x14ac:dyDescent="0.25">
      <c r="B69" s="476" t="s">
        <v>166</v>
      </c>
      <c r="C69" s="476"/>
      <c r="D69" s="476"/>
      <c r="E69" s="476"/>
      <c r="G69" s="473"/>
      <c r="H69" s="474"/>
      <c r="I69" s="474"/>
      <c r="J69" s="475"/>
    </row>
    <row r="70" spans="2:10" x14ac:dyDescent="0.25">
      <c r="G70" s="455" t="s">
        <v>166</v>
      </c>
      <c r="H70" s="455"/>
      <c r="I70" s="455"/>
      <c r="J70" s="455"/>
    </row>
  </sheetData>
  <mergeCells count="170">
    <mergeCell ref="R29:S29"/>
    <mergeCell ref="Q30:T30"/>
    <mergeCell ref="Q31:T31"/>
    <mergeCell ref="Q26:R26"/>
    <mergeCell ref="Q5:S5"/>
    <mergeCell ref="Q8:T8"/>
    <mergeCell ref="Q9:S9"/>
    <mergeCell ref="Q13:T13"/>
    <mergeCell ref="L27:N27"/>
    <mergeCell ref="Q19:T19"/>
    <mergeCell ref="Q20:T20"/>
    <mergeCell ref="Q21:T21"/>
    <mergeCell ref="Q22:S22"/>
    <mergeCell ref="Q23:S23"/>
    <mergeCell ref="Q24:S24"/>
    <mergeCell ref="Q25:T25"/>
    <mergeCell ref="Q27:S27"/>
    <mergeCell ref="G70:J70"/>
    <mergeCell ref="B47:D47"/>
    <mergeCell ref="G47:I47"/>
    <mergeCell ref="B48:D48"/>
    <mergeCell ref="G48:I48"/>
    <mergeCell ref="C50:D50"/>
    <mergeCell ref="H50:I50"/>
    <mergeCell ref="B51:E51"/>
    <mergeCell ref="G51:J51"/>
    <mergeCell ref="G52:J52"/>
    <mergeCell ref="B52:E52"/>
    <mergeCell ref="B54:E54"/>
    <mergeCell ref="H54:J54"/>
    <mergeCell ref="B59:D59"/>
    <mergeCell ref="G59:I59"/>
    <mergeCell ref="B60:D60"/>
    <mergeCell ref="G60:I60"/>
    <mergeCell ref="B55:E55"/>
    <mergeCell ref="G55:J55"/>
    <mergeCell ref="B56:E56"/>
    <mergeCell ref="G56:J56"/>
    <mergeCell ref="B57:E57"/>
    <mergeCell ref="G57:J57"/>
    <mergeCell ref="B58:D58"/>
    <mergeCell ref="C2:E2"/>
    <mergeCell ref="H2:J2"/>
    <mergeCell ref="B3:E3"/>
    <mergeCell ref="G3:J3"/>
    <mergeCell ref="B4:E4"/>
    <mergeCell ref="G4:J4"/>
    <mergeCell ref="B8:D8"/>
    <mergeCell ref="G8:I8"/>
    <mergeCell ref="B9:D9"/>
    <mergeCell ref="G9:I9"/>
    <mergeCell ref="B5:E5"/>
    <mergeCell ref="G5:J5"/>
    <mergeCell ref="B6:D6"/>
    <mergeCell ref="G6:I6"/>
    <mergeCell ref="B7:D7"/>
    <mergeCell ref="G7:I7"/>
    <mergeCell ref="B10:E10"/>
    <mergeCell ref="G10:J10"/>
    <mergeCell ref="C11:D11"/>
    <mergeCell ref="H11:I11"/>
    <mergeCell ref="C12:D12"/>
    <mergeCell ref="H12:I12"/>
    <mergeCell ref="B13:D13"/>
    <mergeCell ref="G13:I13"/>
    <mergeCell ref="C15:D15"/>
    <mergeCell ref="H15:I15"/>
    <mergeCell ref="B16:E16"/>
    <mergeCell ref="G16:J16"/>
    <mergeCell ref="B17:E17"/>
    <mergeCell ref="G17:J17"/>
    <mergeCell ref="C19:E19"/>
    <mergeCell ref="H19:J19"/>
    <mergeCell ref="B23:D23"/>
    <mergeCell ref="G23:I23"/>
    <mergeCell ref="B24:D24"/>
    <mergeCell ref="G24:I24"/>
    <mergeCell ref="B20:E20"/>
    <mergeCell ref="G20:J20"/>
    <mergeCell ref="B21:E21"/>
    <mergeCell ref="G21:J21"/>
    <mergeCell ref="B22:E22"/>
    <mergeCell ref="G22:J22"/>
    <mergeCell ref="B25:D25"/>
    <mergeCell ref="G25:I25"/>
    <mergeCell ref="B26:D26"/>
    <mergeCell ref="G26:I26"/>
    <mergeCell ref="B27:E27"/>
    <mergeCell ref="G27:J27"/>
    <mergeCell ref="C28:D28"/>
    <mergeCell ref="H28:I28"/>
    <mergeCell ref="C29:D29"/>
    <mergeCell ref="H29:I29"/>
    <mergeCell ref="B37:E37"/>
    <mergeCell ref="G37:J37"/>
    <mergeCell ref="B40:D40"/>
    <mergeCell ref="G40:I40"/>
    <mergeCell ref="B39:E39"/>
    <mergeCell ref="G39:J39"/>
    <mergeCell ref="H32:I32"/>
    <mergeCell ref="B33:E33"/>
    <mergeCell ref="G33:J33"/>
    <mergeCell ref="B34:E34"/>
    <mergeCell ref="G34:J34"/>
    <mergeCell ref="C36:E36"/>
    <mergeCell ref="H36:J36"/>
    <mergeCell ref="B38:E38"/>
    <mergeCell ref="G38:J38"/>
    <mergeCell ref="G69:J69"/>
    <mergeCell ref="B64:D64"/>
    <mergeCell ref="G64:I64"/>
    <mergeCell ref="B62:E62"/>
    <mergeCell ref="G62:J62"/>
    <mergeCell ref="C63:D63"/>
    <mergeCell ref="H63:I63"/>
    <mergeCell ref="B65:D65"/>
    <mergeCell ref="G66:I66"/>
    <mergeCell ref="C67:D67"/>
    <mergeCell ref="H68:I68"/>
    <mergeCell ref="B69:E69"/>
    <mergeCell ref="L5:N5"/>
    <mergeCell ref="L6:N6"/>
    <mergeCell ref="L7:N7"/>
    <mergeCell ref="L8:O8"/>
    <mergeCell ref="G58:I58"/>
    <mergeCell ref="B61:D61"/>
    <mergeCell ref="G61:I61"/>
    <mergeCell ref="G65:I65"/>
    <mergeCell ref="B68:E68"/>
    <mergeCell ref="B46:D46"/>
    <mergeCell ref="G46:I46"/>
    <mergeCell ref="B41:D41"/>
    <mergeCell ref="G41:I41"/>
    <mergeCell ref="B42:D42"/>
    <mergeCell ref="G42:I42"/>
    <mergeCell ref="B43:D43"/>
    <mergeCell ref="G43:I43"/>
    <mergeCell ref="B44:E44"/>
    <mergeCell ref="G44:J44"/>
    <mergeCell ref="C45:D45"/>
    <mergeCell ref="H45:I45"/>
    <mergeCell ref="B30:D30"/>
    <mergeCell ref="G30:I30"/>
    <mergeCell ref="C32:D32"/>
    <mergeCell ref="Q11:S11"/>
    <mergeCell ref="Q12:S12"/>
    <mergeCell ref="L20:O20"/>
    <mergeCell ref="L19:O19"/>
    <mergeCell ref="R2:T2"/>
    <mergeCell ref="Q3:T3"/>
    <mergeCell ref="Q4:T4"/>
    <mergeCell ref="Q6:S6"/>
    <mergeCell ref="Q7:S7"/>
    <mergeCell ref="Q10:S10"/>
    <mergeCell ref="L11:N11"/>
    <mergeCell ref="L9:N9"/>
    <mergeCell ref="L10:N10"/>
    <mergeCell ref="L12:N12"/>
    <mergeCell ref="L13:O13"/>
    <mergeCell ref="M2:O2"/>
    <mergeCell ref="L3:O3"/>
    <mergeCell ref="L4:O4"/>
    <mergeCell ref="M29:N29"/>
    <mergeCell ref="L30:O30"/>
    <mergeCell ref="L31:O31"/>
    <mergeCell ref="L23:N23"/>
    <mergeCell ref="L24:N24"/>
    <mergeCell ref="L21:O21"/>
    <mergeCell ref="L22:N22"/>
    <mergeCell ref="L25:O25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D22" sqref="D22"/>
    </sheetView>
  </sheetViews>
  <sheetFormatPr baseColWidth="10" defaultRowHeight="15" x14ac:dyDescent="0.25"/>
  <cols>
    <col min="1" max="1" width="31" customWidth="1"/>
    <col min="2" max="2" width="14" customWidth="1"/>
    <col min="3" max="3" width="13.7109375" customWidth="1"/>
  </cols>
  <sheetData>
    <row r="1" spans="1:3" ht="30" x14ac:dyDescent="0.25">
      <c r="A1" s="115" t="s">
        <v>178</v>
      </c>
      <c r="B1" s="116" t="s">
        <v>179</v>
      </c>
      <c r="C1" s="116" t="s">
        <v>180</v>
      </c>
    </row>
    <row r="2" spans="1:3" x14ac:dyDescent="0.25">
      <c r="A2" s="117" t="s">
        <v>181</v>
      </c>
      <c r="B2" s="118" t="s">
        <v>90</v>
      </c>
      <c r="C2" s="118" t="s">
        <v>182</v>
      </c>
    </row>
    <row r="3" spans="1:3" x14ac:dyDescent="0.25">
      <c r="A3" s="117" t="s">
        <v>183</v>
      </c>
      <c r="B3" s="118" t="s">
        <v>182</v>
      </c>
      <c r="C3" s="118" t="s">
        <v>90</v>
      </c>
    </row>
    <row r="4" spans="1:3" x14ac:dyDescent="0.25">
      <c r="A4" s="117" t="s">
        <v>184</v>
      </c>
      <c r="B4" s="118" t="s">
        <v>90</v>
      </c>
      <c r="C4" s="118" t="s">
        <v>182</v>
      </c>
    </row>
    <row r="5" spans="1:3" x14ac:dyDescent="0.25">
      <c r="A5" s="117" t="s">
        <v>185</v>
      </c>
      <c r="B5" s="118" t="s">
        <v>186</v>
      </c>
      <c r="C5" s="118" t="s">
        <v>90</v>
      </c>
    </row>
    <row r="6" spans="1:3" x14ac:dyDescent="0.25">
      <c r="A6" s="117" t="s">
        <v>187</v>
      </c>
      <c r="B6" s="118" t="s">
        <v>90</v>
      </c>
      <c r="C6" s="118" t="s">
        <v>182</v>
      </c>
    </row>
    <row r="7" spans="1:3" x14ac:dyDescent="0.25">
      <c r="A7" s="117" t="s">
        <v>188</v>
      </c>
      <c r="B7" s="118" t="s">
        <v>182</v>
      </c>
      <c r="C7" s="118" t="s">
        <v>90</v>
      </c>
    </row>
    <row r="8" spans="1:3" x14ac:dyDescent="0.25">
      <c r="A8" s="117" t="s">
        <v>189</v>
      </c>
      <c r="B8" s="118" t="s">
        <v>90</v>
      </c>
      <c r="C8" s="118" t="s">
        <v>182</v>
      </c>
    </row>
    <row r="9" spans="1:3" x14ac:dyDescent="0.25">
      <c r="A9" s="117" t="s">
        <v>190</v>
      </c>
      <c r="B9" s="118" t="s">
        <v>182</v>
      </c>
      <c r="C9" s="118" t="s">
        <v>90</v>
      </c>
    </row>
    <row r="10" spans="1:3" x14ac:dyDescent="0.25">
      <c r="A10" s="117" t="s">
        <v>191</v>
      </c>
      <c r="B10" s="118" t="s">
        <v>90</v>
      </c>
      <c r="C10" s="118" t="s">
        <v>182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D5" sqref="D5"/>
    </sheetView>
  </sheetViews>
  <sheetFormatPr baseColWidth="10" defaultRowHeight="15" x14ac:dyDescent="0.25"/>
  <cols>
    <col min="1" max="1" width="36.7109375" customWidth="1"/>
  </cols>
  <sheetData>
    <row r="1" spans="1:2" x14ac:dyDescent="0.25">
      <c r="A1" t="s">
        <v>169</v>
      </c>
      <c r="B1" t="s">
        <v>177</v>
      </c>
    </row>
    <row r="2" spans="1:2" x14ac:dyDescent="0.25">
      <c r="A2" t="s">
        <v>170</v>
      </c>
      <c r="B2" t="s">
        <v>177</v>
      </c>
    </row>
    <row r="3" spans="1:2" x14ac:dyDescent="0.25">
      <c r="A3" t="s">
        <v>171</v>
      </c>
      <c r="B3" t="s">
        <v>177</v>
      </c>
    </row>
    <row r="4" spans="1:2" x14ac:dyDescent="0.25">
      <c r="A4" t="s">
        <v>172</v>
      </c>
      <c r="B4" t="s">
        <v>173</v>
      </c>
    </row>
    <row r="5" spans="1:2" x14ac:dyDescent="0.25">
      <c r="A5" t="s">
        <v>174</v>
      </c>
      <c r="B5" t="s">
        <v>173</v>
      </c>
    </row>
    <row r="6" spans="1:2" x14ac:dyDescent="0.25">
      <c r="A6" t="s">
        <v>175</v>
      </c>
      <c r="B6" t="s">
        <v>177</v>
      </c>
    </row>
    <row r="7" spans="1:2" x14ac:dyDescent="0.25">
      <c r="A7" t="s">
        <v>176</v>
      </c>
      <c r="B7" t="s">
        <v>173</v>
      </c>
    </row>
    <row r="8" spans="1:2" x14ac:dyDescent="0.25">
      <c r="A8" t="s">
        <v>192</v>
      </c>
      <c r="B8" t="s">
        <v>177</v>
      </c>
    </row>
    <row r="9" spans="1:2" x14ac:dyDescent="0.25">
      <c r="A9" t="s">
        <v>193</v>
      </c>
      <c r="B9" t="s">
        <v>177</v>
      </c>
    </row>
    <row r="10" spans="1:2" x14ac:dyDescent="0.25">
      <c r="A10" t="s">
        <v>194</v>
      </c>
      <c r="B10" t="s">
        <v>177</v>
      </c>
    </row>
    <row r="11" spans="1:2" x14ac:dyDescent="0.25">
      <c r="A11" t="s">
        <v>195</v>
      </c>
      <c r="B11" t="s">
        <v>177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INV TOTAL</vt:lpstr>
      <vt:lpstr>ORBE</vt:lpstr>
      <vt:lpstr>NS DE CUENTA</vt:lpstr>
      <vt:lpstr>COTIZACIONES</vt:lpstr>
      <vt:lpstr>PROYECTOS</vt:lpstr>
      <vt:lpstr>PROMESAS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Mercadeo</dc:creator>
  <cp:lastModifiedBy>Mercadeo</cp:lastModifiedBy>
  <dcterms:created xsi:type="dcterms:W3CDTF">2016-04-15T19:39:31Z</dcterms:created>
  <dcterms:modified xsi:type="dcterms:W3CDTF">2016-06-03T19:52:14Z</dcterms:modified>
</cp:coreProperties>
</file>