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aa3828d6843aa9/Desktop/Excel Course/"/>
    </mc:Choice>
  </mc:AlternateContent>
  <xr:revisionPtr revIDLastSave="177" documentId="13_ncr:1_{E00B6FB5-2E08-466B-9452-71D57B46E2A1}" xr6:coauthVersionLast="47" xr6:coauthVersionMax="47" xr10:uidLastSave="{F3A38C61-2CCB-4756-AB77-6E687A175B54}"/>
  <bookViews>
    <workbookView xWindow="368" yWindow="368" windowWidth="15389" windowHeight="9532" xr2:uid="{00000000-000D-0000-FFFF-FFFF00000000}"/>
  </bookViews>
  <sheets>
    <sheet name="The Assignment" sheetId="4" r:id="rId1"/>
    <sheet name="DCF" sheetId="19" r:id="rId2"/>
    <sheet name="DCF ANS" sheetId="16" state="veryHidden" r:id="rId3"/>
    <sheet name="Amortization" sheetId="20" r:id="rId4"/>
    <sheet name="Amort ANS" sheetId="18" state="veryHidden" r:id="rId5"/>
  </sheets>
  <externalReferences>
    <externalReference r:id="rId6"/>
    <externalReference r:id="rId7"/>
  </externalReferences>
  <definedNames>
    <definedName name="_xlcn.WorksheetConnection_MultiPropertyFundAnalysis.xlsxProperty11" hidden="1">'[1]Property 1 DCF ANS'!$A$49:$D$50</definedName>
    <definedName name="_xlcn.WorksheetConnection_MultiPropertyFundAnalysis.xlsxProperty21" hidden="1">'[2]Property 2 DCF ANS'!$A$49:$D$50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erty2" name="Property2" connection="WorksheetConnection_Multi-Property Fund Analysis.xlsx!Property2"/>
          <x15:modelTable id="Property1" name="Property1" connection="WorksheetConnection_Multi-Property Fund Analysis.xlsx!Property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9" l="1"/>
  <c r="D53" i="19"/>
  <c r="F47" i="19"/>
  <c r="F134" i="20"/>
  <c r="B32" i="19"/>
  <c r="B33" i="19"/>
  <c r="B35" i="19"/>
  <c r="C55" i="19"/>
  <c r="C32" i="19"/>
  <c r="C33" i="19"/>
  <c r="C35" i="19"/>
  <c r="D55" i="19"/>
  <c r="D32" i="19"/>
  <c r="D33" i="19"/>
  <c r="D35" i="19"/>
  <c r="E55" i="19"/>
  <c r="E32" i="19"/>
  <c r="E33" i="19"/>
  <c r="E35" i="19"/>
  <c r="F55" i="19"/>
  <c r="F32" i="19"/>
  <c r="F33" i="19"/>
  <c r="F35" i="19"/>
  <c r="F48" i="19"/>
  <c r="J46" i="19"/>
  <c r="J48" i="19"/>
  <c r="G55" i="19"/>
  <c r="B62" i="19"/>
  <c r="C54" i="19"/>
  <c r="D54" i="19"/>
  <c r="E54" i="19"/>
  <c r="F54" i="19"/>
  <c r="G54" i="19"/>
  <c r="B61" i="19"/>
  <c r="C62" i="19"/>
  <c r="C61" i="19"/>
  <c r="C60" i="19"/>
  <c r="B60" i="19"/>
  <c r="B55" i="19"/>
  <c r="B54" i="19"/>
  <c r="G53" i="19"/>
  <c r="E53" i="19"/>
  <c r="C53" i="19"/>
  <c r="B53" i="19"/>
  <c r="J47" i="19"/>
  <c r="F46" i="19"/>
  <c r="B48" i="19"/>
  <c r="B47" i="19"/>
  <c r="B46" i="19"/>
  <c r="B42" i="19"/>
  <c r="B40" i="19"/>
  <c r="B41" i="19"/>
  <c r="B39" i="19"/>
  <c r="F34" i="19"/>
  <c r="E34" i="19"/>
  <c r="D34" i="19"/>
  <c r="C34" i="19"/>
  <c r="B34" i="19"/>
  <c r="B25" i="19"/>
  <c r="B5" i="20"/>
  <c r="F9" i="20"/>
  <c r="C15" i="20"/>
  <c r="C16" i="20"/>
  <c r="C17" i="20"/>
  <c r="C18" i="20"/>
  <c r="C19" i="20"/>
  <c r="C20" i="20"/>
  <c r="F8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B15" i="20"/>
  <c r="D15" i="20"/>
  <c r="F15" i="20"/>
  <c r="B16" i="20"/>
  <c r="D16" i="20"/>
  <c r="F16" i="20"/>
  <c r="B17" i="20"/>
  <c r="D17" i="20"/>
  <c r="F17" i="20"/>
  <c r="B18" i="20"/>
  <c r="D18" i="20"/>
  <c r="F18" i="20"/>
  <c r="B19" i="20"/>
  <c r="D19" i="20"/>
  <c r="F19" i="20"/>
  <c r="B20" i="20"/>
  <c r="D20" i="20"/>
  <c r="F20" i="20"/>
  <c r="B21" i="20"/>
  <c r="D21" i="20"/>
  <c r="F21" i="20"/>
  <c r="B22" i="20"/>
  <c r="D22" i="20"/>
  <c r="F22" i="20"/>
  <c r="B23" i="20"/>
  <c r="D23" i="20"/>
  <c r="F23" i="20"/>
  <c r="B24" i="20"/>
  <c r="D24" i="20"/>
  <c r="F24" i="20"/>
  <c r="B25" i="20"/>
  <c r="D25" i="20"/>
  <c r="F25" i="20"/>
  <c r="B26" i="20"/>
  <c r="D26" i="20"/>
  <c r="F26" i="20"/>
  <c r="B27" i="20"/>
  <c r="D27" i="20"/>
  <c r="F27" i="20"/>
  <c r="B28" i="20"/>
  <c r="D28" i="20"/>
  <c r="F28" i="20"/>
  <c r="B29" i="20"/>
  <c r="D29" i="20"/>
  <c r="F29" i="20"/>
  <c r="B30" i="20"/>
  <c r="D30" i="20"/>
  <c r="F30" i="20"/>
  <c r="B31" i="20"/>
  <c r="D31" i="20"/>
  <c r="F31" i="20"/>
  <c r="B32" i="20"/>
  <c r="D32" i="20"/>
  <c r="F32" i="20"/>
  <c r="B33" i="20"/>
  <c r="D33" i="20"/>
  <c r="F33" i="20"/>
  <c r="B34" i="20"/>
  <c r="D34" i="20"/>
  <c r="F34" i="20"/>
  <c r="B35" i="20"/>
  <c r="D35" i="20"/>
  <c r="F35" i="20"/>
  <c r="B36" i="20"/>
  <c r="D36" i="20"/>
  <c r="F36" i="20"/>
  <c r="B37" i="20"/>
  <c r="D37" i="20"/>
  <c r="F37" i="20"/>
  <c r="B38" i="20"/>
  <c r="D38" i="20"/>
  <c r="F38" i="20"/>
  <c r="B39" i="20"/>
  <c r="D39" i="20"/>
  <c r="F39" i="20"/>
  <c r="B40" i="20"/>
  <c r="D40" i="20"/>
  <c r="F40" i="20"/>
  <c r="B41" i="20"/>
  <c r="D41" i="20"/>
  <c r="F41" i="20"/>
  <c r="B42" i="20"/>
  <c r="D42" i="20"/>
  <c r="F42" i="20"/>
  <c r="B43" i="20"/>
  <c r="D43" i="20"/>
  <c r="F43" i="20"/>
  <c r="B44" i="20"/>
  <c r="D44" i="20"/>
  <c r="F44" i="20"/>
  <c r="B45" i="20"/>
  <c r="D45" i="20"/>
  <c r="F45" i="20"/>
  <c r="B46" i="20"/>
  <c r="D46" i="20"/>
  <c r="F46" i="20"/>
  <c r="B47" i="20"/>
  <c r="D47" i="20"/>
  <c r="F47" i="20"/>
  <c r="B48" i="20"/>
  <c r="D48" i="20"/>
  <c r="F48" i="20"/>
  <c r="B49" i="20"/>
  <c r="D49" i="20"/>
  <c r="F49" i="20"/>
  <c r="B50" i="20"/>
  <c r="D50" i="20"/>
  <c r="F50" i="20"/>
  <c r="B51" i="20"/>
  <c r="D51" i="20"/>
  <c r="F51" i="20"/>
  <c r="B52" i="20"/>
  <c r="D52" i="20"/>
  <c r="F52" i="20"/>
  <c r="B53" i="20"/>
  <c r="D53" i="20"/>
  <c r="F53" i="20"/>
  <c r="B54" i="20"/>
  <c r="D54" i="20"/>
  <c r="F54" i="20"/>
  <c r="B55" i="20"/>
  <c r="D55" i="20"/>
  <c r="F55" i="20"/>
  <c r="B56" i="20"/>
  <c r="D56" i="20"/>
  <c r="F56" i="20"/>
  <c r="B57" i="20"/>
  <c r="D57" i="20"/>
  <c r="F57" i="20"/>
  <c r="B58" i="20"/>
  <c r="D58" i="20"/>
  <c r="F58" i="20"/>
  <c r="B59" i="20"/>
  <c r="D59" i="20"/>
  <c r="F59" i="20"/>
  <c r="B60" i="20"/>
  <c r="D60" i="20"/>
  <c r="F60" i="20"/>
  <c r="B61" i="20"/>
  <c r="D61" i="20"/>
  <c r="F61" i="20"/>
  <c r="B62" i="20"/>
  <c r="D62" i="20"/>
  <c r="F62" i="20"/>
  <c r="B63" i="20"/>
  <c r="D63" i="20"/>
  <c r="F63" i="20"/>
  <c r="B64" i="20"/>
  <c r="D64" i="20"/>
  <c r="F64" i="20"/>
  <c r="B65" i="20"/>
  <c r="D65" i="20"/>
  <c r="F65" i="20"/>
  <c r="B66" i="20"/>
  <c r="D66" i="20"/>
  <c r="F66" i="20"/>
  <c r="B67" i="20"/>
  <c r="D67" i="20"/>
  <c r="F67" i="20"/>
  <c r="B68" i="20"/>
  <c r="D68" i="20"/>
  <c r="F68" i="20"/>
  <c r="B69" i="20"/>
  <c r="D69" i="20"/>
  <c r="F69" i="20"/>
  <c r="B70" i="20"/>
  <c r="D70" i="20"/>
  <c r="F70" i="20"/>
  <c r="B71" i="20"/>
  <c r="D71" i="20"/>
  <c r="F71" i="20"/>
  <c r="B72" i="20"/>
  <c r="D72" i="20"/>
  <c r="F72" i="20"/>
  <c r="B73" i="20"/>
  <c r="D73" i="20"/>
  <c r="F73" i="20"/>
  <c r="B74" i="20"/>
  <c r="D74" i="20"/>
  <c r="F74" i="20"/>
  <c r="B75" i="20"/>
  <c r="D75" i="20"/>
  <c r="F75" i="20"/>
  <c r="B76" i="20"/>
  <c r="D76" i="20"/>
  <c r="F76" i="20"/>
  <c r="B77" i="20"/>
  <c r="D77" i="20"/>
  <c r="F77" i="20"/>
  <c r="B78" i="20"/>
  <c r="D78" i="20"/>
  <c r="F78" i="20"/>
  <c r="B79" i="20"/>
  <c r="D79" i="20"/>
  <c r="F79" i="20"/>
  <c r="B80" i="20"/>
  <c r="D80" i="20"/>
  <c r="F80" i="20"/>
  <c r="B81" i="20"/>
  <c r="D81" i="20"/>
  <c r="F81" i="20"/>
  <c r="B82" i="20"/>
  <c r="D82" i="20"/>
  <c r="F82" i="20"/>
  <c r="B83" i="20"/>
  <c r="D83" i="20"/>
  <c r="F83" i="20"/>
  <c r="B84" i="20"/>
  <c r="D84" i="20"/>
  <c r="F84" i="20"/>
  <c r="B85" i="20"/>
  <c r="D85" i="20"/>
  <c r="F85" i="20"/>
  <c r="B86" i="20"/>
  <c r="D86" i="20"/>
  <c r="F86" i="20"/>
  <c r="B87" i="20"/>
  <c r="D87" i="20"/>
  <c r="F87" i="20"/>
  <c r="B88" i="20"/>
  <c r="D88" i="20"/>
  <c r="F88" i="20"/>
  <c r="B89" i="20"/>
  <c r="D89" i="20"/>
  <c r="F89" i="20"/>
  <c r="B90" i="20"/>
  <c r="D90" i="20"/>
  <c r="F90" i="20"/>
  <c r="B91" i="20"/>
  <c r="D91" i="20"/>
  <c r="F91" i="20"/>
  <c r="B92" i="20"/>
  <c r="D92" i="20"/>
  <c r="F92" i="20"/>
  <c r="B93" i="20"/>
  <c r="D93" i="20"/>
  <c r="F93" i="20"/>
  <c r="B94" i="20"/>
  <c r="D94" i="20"/>
  <c r="F94" i="20"/>
  <c r="B95" i="20"/>
  <c r="D95" i="20"/>
  <c r="F95" i="20"/>
  <c r="B96" i="20"/>
  <c r="D96" i="20"/>
  <c r="F96" i="20"/>
  <c r="B97" i="20"/>
  <c r="D97" i="20"/>
  <c r="F97" i="20"/>
  <c r="B98" i="20"/>
  <c r="D98" i="20"/>
  <c r="F98" i="20"/>
  <c r="B99" i="20"/>
  <c r="D99" i="20"/>
  <c r="F99" i="20"/>
  <c r="B100" i="20"/>
  <c r="D100" i="20"/>
  <c r="F100" i="20"/>
  <c r="B101" i="20"/>
  <c r="D101" i="20"/>
  <c r="F101" i="20"/>
  <c r="B102" i="20"/>
  <c r="D102" i="20"/>
  <c r="F102" i="20"/>
  <c r="B103" i="20"/>
  <c r="D103" i="20"/>
  <c r="F103" i="20"/>
  <c r="B104" i="20"/>
  <c r="D104" i="20"/>
  <c r="F104" i="20"/>
  <c r="B105" i="20"/>
  <c r="D105" i="20"/>
  <c r="F105" i="20"/>
  <c r="B106" i="20"/>
  <c r="D106" i="20"/>
  <c r="F106" i="20"/>
  <c r="B107" i="20"/>
  <c r="D107" i="20"/>
  <c r="F107" i="20"/>
  <c r="B108" i="20"/>
  <c r="D108" i="20"/>
  <c r="F108" i="20"/>
  <c r="B109" i="20"/>
  <c r="D109" i="20"/>
  <c r="F109" i="20"/>
  <c r="B110" i="20"/>
  <c r="D110" i="20"/>
  <c r="F110" i="20"/>
  <c r="B111" i="20"/>
  <c r="D111" i="20"/>
  <c r="F111" i="20"/>
  <c r="B112" i="20"/>
  <c r="D112" i="20"/>
  <c r="F112" i="20"/>
  <c r="B113" i="20"/>
  <c r="D113" i="20"/>
  <c r="F113" i="20"/>
  <c r="B114" i="20"/>
  <c r="D114" i="20"/>
  <c r="F114" i="20"/>
  <c r="B115" i="20"/>
  <c r="D115" i="20"/>
  <c r="F115" i="20"/>
  <c r="B116" i="20"/>
  <c r="D116" i="20"/>
  <c r="F116" i="20"/>
  <c r="B117" i="20"/>
  <c r="D117" i="20"/>
  <c r="F117" i="20"/>
  <c r="B118" i="20"/>
  <c r="D118" i="20"/>
  <c r="F118" i="20"/>
  <c r="B119" i="20"/>
  <c r="D119" i="20"/>
  <c r="F119" i="20"/>
  <c r="B120" i="20"/>
  <c r="D120" i="20"/>
  <c r="F120" i="20"/>
  <c r="B121" i="20"/>
  <c r="D121" i="20"/>
  <c r="F121" i="20"/>
  <c r="B122" i="20"/>
  <c r="D122" i="20"/>
  <c r="F122" i="20"/>
  <c r="B123" i="20"/>
  <c r="D123" i="20"/>
  <c r="F123" i="20"/>
  <c r="B124" i="20"/>
  <c r="D124" i="20"/>
  <c r="F124" i="20"/>
  <c r="B125" i="20"/>
  <c r="D125" i="20"/>
  <c r="F125" i="20"/>
  <c r="B126" i="20"/>
  <c r="D126" i="20"/>
  <c r="F126" i="20"/>
  <c r="B127" i="20"/>
  <c r="D127" i="20"/>
  <c r="F127" i="20"/>
  <c r="B128" i="20"/>
  <c r="D128" i="20"/>
  <c r="F128" i="20"/>
  <c r="B129" i="20"/>
  <c r="D129" i="20"/>
  <c r="F129" i="20"/>
  <c r="B130" i="20"/>
  <c r="D130" i="20"/>
  <c r="F130" i="20"/>
  <c r="B131" i="20"/>
  <c r="D131" i="20"/>
  <c r="F131" i="20"/>
  <c r="B132" i="20"/>
  <c r="D132" i="20"/>
  <c r="F132" i="20"/>
  <c r="B133" i="20"/>
  <c r="D133" i="20"/>
  <c r="F133" i="20"/>
  <c r="B134" i="20"/>
  <c r="D134" i="20"/>
  <c r="B135" i="20"/>
  <c r="D135" i="20"/>
  <c r="F135" i="20"/>
  <c r="B136" i="20"/>
  <c r="D136" i="20"/>
  <c r="F136" i="20"/>
  <c r="B137" i="20"/>
  <c r="D137" i="20"/>
  <c r="F137" i="20"/>
  <c r="B138" i="20"/>
  <c r="D138" i="20"/>
  <c r="F138" i="20"/>
  <c r="B139" i="20"/>
  <c r="D139" i="20"/>
  <c r="F139" i="20"/>
  <c r="B140" i="20"/>
  <c r="D140" i="20"/>
  <c r="F140" i="20"/>
  <c r="B141" i="20"/>
  <c r="D141" i="20"/>
  <c r="F141" i="20"/>
  <c r="B142" i="20"/>
  <c r="D142" i="20"/>
  <c r="F142" i="20"/>
  <c r="B143" i="20"/>
  <c r="D143" i="20"/>
  <c r="F143" i="20"/>
  <c r="B144" i="20"/>
  <c r="D144" i="20"/>
  <c r="F144" i="20"/>
  <c r="B145" i="20"/>
  <c r="D145" i="20"/>
  <c r="F145" i="20"/>
  <c r="B146" i="20"/>
  <c r="D146" i="20"/>
  <c r="F146" i="20"/>
  <c r="B147" i="20"/>
  <c r="D147" i="20"/>
  <c r="F147" i="20"/>
  <c r="B148" i="20"/>
  <c r="D148" i="20"/>
  <c r="F148" i="20"/>
  <c r="B149" i="20"/>
  <c r="D149" i="20"/>
  <c r="F149" i="20"/>
  <c r="B150" i="20"/>
  <c r="D150" i="20"/>
  <c r="F150" i="20"/>
  <c r="B151" i="20"/>
  <c r="D151" i="20"/>
  <c r="F151" i="20"/>
  <c r="B152" i="20"/>
  <c r="D152" i="20"/>
  <c r="F152" i="20"/>
  <c r="B153" i="20"/>
  <c r="D153" i="20"/>
  <c r="F153" i="20"/>
  <c r="B154" i="20"/>
  <c r="D154" i="20"/>
  <c r="F154" i="20"/>
  <c r="B155" i="20"/>
  <c r="D155" i="20"/>
  <c r="F155" i="20"/>
  <c r="B156" i="20"/>
  <c r="D156" i="20"/>
  <c r="F156" i="20"/>
  <c r="B157" i="20"/>
  <c r="D157" i="20"/>
  <c r="F157" i="20"/>
  <c r="B158" i="20"/>
  <c r="D158" i="20"/>
  <c r="F158" i="20"/>
  <c r="B159" i="20"/>
  <c r="D159" i="20"/>
  <c r="F159" i="20"/>
  <c r="B160" i="20"/>
  <c r="D160" i="20"/>
  <c r="F160" i="20"/>
  <c r="B161" i="20"/>
  <c r="D161" i="20"/>
  <c r="F161" i="20"/>
  <c r="B162" i="20"/>
  <c r="D162" i="20"/>
  <c r="F162" i="20"/>
  <c r="B163" i="20"/>
  <c r="D163" i="20"/>
  <c r="F163" i="20"/>
  <c r="B164" i="20"/>
  <c r="D164" i="20"/>
  <c r="F164" i="20"/>
  <c r="B165" i="20"/>
  <c r="D165" i="20"/>
  <c r="F165" i="20"/>
  <c r="B166" i="20"/>
  <c r="D166" i="20"/>
  <c r="F166" i="20"/>
  <c r="B167" i="20"/>
  <c r="D167" i="20"/>
  <c r="F167" i="20"/>
  <c r="B168" i="20"/>
  <c r="D168" i="20"/>
  <c r="F168" i="20"/>
  <c r="B169" i="20"/>
  <c r="D169" i="20"/>
  <c r="F169" i="20"/>
  <c r="B170" i="20"/>
  <c r="D170" i="20"/>
  <c r="F170" i="20"/>
  <c r="B171" i="20"/>
  <c r="D171" i="20"/>
  <c r="F171" i="20"/>
  <c r="B172" i="20"/>
  <c r="D172" i="20"/>
  <c r="F172" i="20"/>
  <c r="B173" i="20"/>
  <c r="D173" i="20"/>
  <c r="F173" i="20"/>
  <c r="B174" i="20"/>
  <c r="D174" i="20"/>
  <c r="F174" i="20"/>
  <c r="B175" i="20"/>
  <c r="D175" i="20"/>
  <c r="F175" i="20"/>
  <c r="B176" i="20"/>
  <c r="D176" i="20"/>
  <c r="F176" i="20"/>
  <c r="B177" i="20"/>
  <c r="D177" i="20"/>
  <c r="F177" i="20"/>
  <c r="B178" i="20"/>
  <c r="D178" i="20"/>
  <c r="F178" i="20"/>
  <c r="B179" i="20"/>
  <c r="D179" i="20"/>
  <c r="F179" i="20"/>
  <c r="B180" i="20"/>
  <c r="D180" i="20"/>
  <c r="F180" i="20"/>
  <c r="B181" i="20"/>
  <c r="D181" i="20"/>
  <c r="F181" i="20"/>
  <c r="B182" i="20"/>
  <c r="D182" i="20"/>
  <c r="F182" i="20"/>
  <c r="B183" i="20"/>
  <c r="D183" i="20"/>
  <c r="F183" i="20"/>
  <c r="B184" i="20"/>
  <c r="D184" i="20"/>
  <c r="F184" i="20"/>
  <c r="B185" i="20"/>
  <c r="D185" i="20"/>
  <c r="F185" i="20"/>
  <c r="B186" i="20"/>
  <c r="D186" i="20"/>
  <c r="F186" i="20"/>
  <c r="B187" i="20"/>
  <c r="D187" i="20"/>
  <c r="F187" i="20"/>
  <c r="B188" i="20"/>
  <c r="D188" i="20"/>
  <c r="F188" i="20"/>
  <c r="B189" i="20"/>
  <c r="D189" i="20"/>
  <c r="F189" i="20"/>
  <c r="B190" i="20"/>
  <c r="D190" i="20"/>
  <c r="F190" i="20"/>
  <c r="B191" i="20"/>
  <c r="D191" i="20"/>
  <c r="F191" i="20"/>
  <c r="B192" i="20"/>
  <c r="D192" i="20"/>
  <c r="F192" i="20"/>
  <c r="B193" i="20"/>
  <c r="D193" i="20"/>
  <c r="F193" i="20"/>
  <c r="C194" i="20"/>
  <c r="B194" i="20"/>
  <c r="D194" i="20"/>
  <c r="F194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6" i="20"/>
  <c r="C10" i="20"/>
  <c r="C8" i="20"/>
  <c r="C7" i="20"/>
  <c r="B6" i="20"/>
  <c r="C25" i="19"/>
  <c r="D25" i="19"/>
  <c r="E25" i="19"/>
  <c r="F25" i="19"/>
  <c r="G25" i="19"/>
  <c r="G26" i="19"/>
  <c r="G27" i="19"/>
  <c r="G28" i="19"/>
  <c r="B29" i="19"/>
  <c r="C29" i="19"/>
  <c r="D29" i="19"/>
  <c r="E29" i="19"/>
  <c r="F29" i="19"/>
  <c r="G29" i="19"/>
  <c r="G31" i="19"/>
  <c r="F26" i="19"/>
  <c r="F27" i="19"/>
  <c r="F28" i="19"/>
  <c r="F31" i="19"/>
  <c r="E26" i="19"/>
  <c r="E27" i="19"/>
  <c r="E28" i="19"/>
  <c r="E31" i="19"/>
  <c r="D26" i="19"/>
  <c r="D27" i="19"/>
  <c r="D28" i="19"/>
  <c r="D31" i="19"/>
  <c r="C26" i="19"/>
  <c r="C27" i="19"/>
  <c r="C28" i="19"/>
  <c r="C31" i="19"/>
  <c r="B26" i="19"/>
  <c r="B27" i="19"/>
  <c r="B28" i="19"/>
  <c r="B30" i="19"/>
  <c r="B31" i="19"/>
  <c r="B20" i="19"/>
  <c r="B12" i="16"/>
  <c r="B29" i="16"/>
  <c r="C29" i="16"/>
  <c r="B25" i="16"/>
  <c r="B26" i="16"/>
  <c r="B9" i="16"/>
  <c r="C7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B5" i="18"/>
  <c r="B15" i="18"/>
  <c r="C9" i="18"/>
  <c r="D15" i="18"/>
  <c r="F15" i="18"/>
  <c r="B16" i="18"/>
  <c r="D16" i="18"/>
  <c r="F16" i="18"/>
  <c r="B17" i="18"/>
  <c r="D17" i="18"/>
  <c r="F17" i="18"/>
  <c r="B18" i="18"/>
  <c r="D18" i="18"/>
  <c r="F18" i="18"/>
  <c r="B19" i="18"/>
  <c r="D19" i="18"/>
  <c r="F19" i="18"/>
  <c r="B20" i="18"/>
  <c r="D20" i="18"/>
  <c r="F20" i="18"/>
  <c r="B21" i="18"/>
  <c r="C10" i="18"/>
  <c r="C8" i="18"/>
  <c r="D21" i="18"/>
  <c r="F21" i="18"/>
  <c r="B22" i="18"/>
  <c r="D22" i="18"/>
  <c r="F22" i="18"/>
  <c r="B23" i="18"/>
  <c r="D23" i="18"/>
  <c r="F23" i="18"/>
  <c r="B24" i="18"/>
  <c r="D24" i="18"/>
  <c r="F24" i="18"/>
  <c r="B25" i="18"/>
  <c r="D25" i="18"/>
  <c r="F25" i="18"/>
  <c r="B26" i="18"/>
  <c r="D26" i="18"/>
  <c r="F26" i="18"/>
  <c r="B27" i="18"/>
  <c r="D27" i="18"/>
  <c r="F27" i="18"/>
  <c r="B28" i="18"/>
  <c r="D28" i="18"/>
  <c r="F28" i="18"/>
  <c r="B29" i="18"/>
  <c r="D29" i="18"/>
  <c r="F29" i="18"/>
  <c r="B30" i="18"/>
  <c r="D30" i="18"/>
  <c r="F30" i="18"/>
  <c r="B31" i="18"/>
  <c r="D31" i="18"/>
  <c r="F31" i="18"/>
  <c r="B32" i="18"/>
  <c r="D32" i="18"/>
  <c r="F32" i="18"/>
  <c r="B33" i="18"/>
  <c r="D33" i="18"/>
  <c r="F33" i="18"/>
  <c r="B34" i="18"/>
  <c r="D34" i="18"/>
  <c r="F34" i="18"/>
  <c r="B35" i="18"/>
  <c r="D35" i="18"/>
  <c r="F35" i="18"/>
  <c r="B36" i="18"/>
  <c r="D36" i="18"/>
  <c r="F36" i="18"/>
  <c r="B37" i="18"/>
  <c r="D37" i="18"/>
  <c r="F37" i="18"/>
  <c r="B38" i="18"/>
  <c r="D38" i="18"/>
  <c r="F38" i="18"/>
  <c r="B39" i="18"/>
  <c r="D39" i="18"/>
  <c r="F39" i="18"/>
  <c r="B40" i="18"/>
  <c r="D40" i="18"/>
  <c r="F40" i="18"/>
  <c r="B41" i="18"/>
  <c r="D41" i="18"/>
  <c r="F41" i="18"/>
  <c r="B42" i="18"/>
  <c r="D42" i="18"/>
  <c r="F42" i="18"/>
  <c r="B43" i="18"/>
  <c r="D43" i="18"/>
  <c r="F43" i="18"/>
  <c r="B44" i="18"/>
  <c r="D44" i="18"/>
  <c r="F44" i="18"/>
  <c r="B45" i="18"/>
  <c r="D45" i="18"/>
  <c r="F45" i="18"/>
  <c r="B46" i="18"/>
  <c r="D46" i="18"/>
  <c r="F46" i="18"/>
  <c r="B47" i="18"/>
  <c r="D47" i="18"/>
  <c r="F47" i="18"/>
  <c r="B48" i="18"/>
  <c r="D48" i="18"/>
  <c r="F48" i="18"/>
  <c r="B49" i="18"/>
  <c r="D49" i="18"/>
  <c r="F49" i="18"/>
  <c r="B50" i="18"/>
  <c r="D50" i="18"/>
  <c r="F50" i="18"/>
  <c r="B51" i="18"/>
  <c r="D51" i="18"/>
  <c r="F51" i="18"/>
  <c r="B52" i="18"/>
  <c r="D52" i="18"/>
  <c r="F52" i="18"/>
  <c r="B53" i="18"/>
  <c r="D53" i="18"/>
  <c r="F53" i="18"/>
  <c r="B54" i="18"/>
  <c r="D54" i="18"/>
  <c r="F54" i="18"/>
  <c r="B55" i="18"/>
  <c r="D55" i="18"/>
  <c r="F55" i="18"/>
  <c r="B56" i="18"/>
  <c r="D56" i="18"/>
  <c r="F56" i="18"/>
  <c r="B57" i="18"/>
  <c r="D57" i="18"/>
  <c r="F57" i="18"/>
  <c r="B58" i="18"/>
  <c r="D58" i="18"/>
  <c r="F58" i="18"/>
  <c r="B59" i="18"/>
  <c r="D59" i="18"/>
  <c r="F59" i="18"/>
  <c r="B60" i="18"/>
  <c r="D60" i="18"/>
  <c r="F60" i="18"/>
  <c r="B61" i="18"/>
  <c r="D61" i="18"/>
  <c r="F61" i="18"/>
  <c r="B62" i="18"/>
  <c r="D62" i="18"/>
  <c r="F62" i="18"/>
  <c r="B63" i="18"/>
  <c r="D63" i="18"/>
  <c r="F63" i="18"/>
  <c r="B64" i="18"/>
  <c r="D64" i="18"/>
  <c r="F64" i="18"/>
  <c r="B65" i="18"/>
  <c r="D65" i="18"/>
  <c r="F65" i="18"/>
  <c r="B66" i="18"/>
  <c r="D66" i="18"/>
  <c r="F66" i="18"/>
  <c r="B67" i="18"/>
  <c r="D67" i="18"/>
  <c r="F67" i="18"/>
  <c r="B68" i="18"/>
  <c r="D68" i="18"/>
  <c r="F68" i="18"/>
  <c r="B69" i="18"/>
  <c r="D69" i="18"/>
  <c r="F69" i="18"/>
  <c r="B70" i="18"/>
  <c r="D70" i="18"/>
  <c r="F70" i="18"/>
  <c r="B71" i="18"/>
  <c r="D71" i="18"/>
  <c r="F71" i="18"/>
  <c r="B72" i="18"/>
  <c r="D72" i="18"/>
  <c r="F72" i="18"/>
  <c r="B73" i="18"/>
  <c r="D73" i="18"/>
  <c r="F73" i="18"/>
  <c r="B74" i="18"/>
  <c r="D74" i="18"/>
  <c r="F74" i="18"/>
  <c r="B75" i="18"/>
  <c r="D75" i="18"/>
  <c r="F75" i="18"/>
  <c r="B76" i="18"/>
  <c r="D76" i="18"/>
  <c r="F76" i="18"/>
  <c r="B77" i="18"/>
  <c r="D77" i="18"/>
  <c r="F77" i="18"/>
  <c r="B78" i="18"/>
  <c r="D78" i="18"/>
  <c r="F78" i="18"/>
  <c r="B79" i="18"/>
  <c r="D79" i="18"/>
  <c r="F79" i="18"/>
  <c r="B80" i="18"/>
  <c r="D80" i="18"/>
  <c r="F80" i="18"/>
  <c r="B81" i="18"/>
  <c r="D81" i="18"/>
  <c r="F81" i="18"/>
  <c r="B82" i="18"/>
  <c r="D82" i="18"/>
  <c r="F82" i="18"/>
  <c r="B83" i="18"/>
  <c r="D83" i="18"/>
  <c r="F83" i="18"/>
  <c r="B84" i="18"/>
  <c r="D84" i="18"/>
  <c r="F84" i="18"/>
  <c r="B85" i="18"/>
  <c r="D85" i="18"/>
  <c r="F85" i="18"/>
  <c r="B86" i="18"/>
  <c r="D86" i="18"/>
  <c r="F86" i="18"/>
  <c r="B87" i="18"/>
  <c r="D87" i="18"/>
  <c r="F87" i="18"/>
  <c r="B88" i="18"/>
  <c r="D88" i="18"/>
  <c r="F88" i="18"/>
  <c r="B89" i="18"/>
  <c r="D89" i="18"/>
  <c r="F89" i="18"/>
  <c r="B90" i="18"/>
  <c r="D90" i="18"/>
  <c r="F90" i="18"/>
  <c r="B91" i="18"/>
  <c r="D91" i="18"/>
  <c r="F91" i="18"/>
  <c r="B92" i="18"/>
  <c r="D92" i="18"/>
  <c r="F92" i="18"/>
  <c r="B93" i="18"/>
  <c r="D93" i="18"/>
  <c r="F93" i="18"/>
  <c r="B94" i="18"/>
  <c r="D94" i="18"/>
  <c r="F94" i="18"/>
  <c r="B95" i="18"/>
  <c r="D95" i="18"/>
  <c r="F95" i="18"/>
  <c r="B96" i="18"/>
  <c r="D96" i="18"/>
  <c r="F96" i="18"/>
  <c r="B97" i="18"/>
  <c r="D97" i="18"/>
  <c r="F97" i="18"/>
  <c r="B98" i="18"/>
  <c r="D98" i="18"/>
  <c r="F98" i="18"/>
  <c r="B99" i="18"/>
  <c r="D99" i="18"/>
  <c r="F99" i="18"/>
  <c r="B100" i="18"/>
  <c r="D100" i="18"/>
  <c r="F100" i="18"/>
  <c r="B101" i="18"/>
  <c r="D101" i="18"/>
  <c r="F101" i="18"/>
  <c r="B102" i="18"/>
  <c r="D102" i="18"/>
  <c r="F102" i="18"/>
  <c r="B103" i="18"/>
  <c r="D103" i="18"/>
  <c r="F103" i="18"/>
  <c r="B104" i="18"/>
  <c r="D104" i="18"/>
  <c r="F104" i="18"/>
  <c r="B105" i="18"/>
  <c r="D105" i="18"/>
  <c r="F105" i="18"/>
  <c r="B106" i="18"/>
  <c r="D106" i="18"/>
  <c r="F106" i="18"/>
  <c r="B107" i="18"/>
  <c r="D107" i="18"/>
  <c r="F107" i="18"/>
  <c r="B108" i="18"/>
  <c r="D108" i="18"/>
  <c r="F108" i="18"/>
  <c r="B109" i="18"/>
  <c r="D109" i="18"/>
  <c r="F109" i="18"/>
  <c r="B110" i="18"/>
  <c r="D110" i="18"/>
  <c r="F110" i="18"/>
  <c r="B111" i="18"/>
  <c r="D111" i="18"/>
  <c r="F111" i="18"/>
  <c r="B112" i="18"/>
  <c r="D112" i="18"/>
  <c r="F112" i="18"/>
  <c r="B113" i="18"/>
  <c r="D113" i="18"/>
  <c r="F113" i="18"/>
  <c r="B114" i="18"/>
  <c r="D114" i="18"/>
  <c r="F114" i="18"/>
  <c r="B115" i="18"/>
  <c r="D115" i="18"/>
  <c r="F115" i="18"/>
  <c r="B116" i="18"/>
  <c r="D116" i="18"/>
  <c r="F116" i="18"/>
  <c r="B117" i="18"/>
  <c r="D117" i="18"/>
  <c r="F117" i="18"/>
  <c r="B118" i="18"/>
  <c r="D118" i="18"/>
  <c r="F118" i="18"/>
  <c r="B119" i="18"/>
  <c r="D119" i="18"/>
  <c r="F119" i="18"/>
  <c r="B120" i="18"/>
  <c r="D120" i="18"/>
  <c r="F120" i="18"/>
  <c r="B121" i="18"/>
  <c r="D121" i="18"/>
  <c r="F121" i="18"/>
  <c r="B122" i="18"/>
  <c r="D122" i="18"/>
  <c r="F122" i="18"/>
  <c r="B123" i="18"/>
  <c r="D123" i="18"/>
  <c r="F123" i="18"/>
  <c r="B124" i="18"/>
  <c r="D124" i="18"/>
  <c r="F124" i="18"/>
  <c r="B125" i="18"/>
  <c r="D125" i="18"/>
  <c r="F125" i="18"/>
  <c r="B126" i="18"/>
  <c r="D126" i="18"/>
  <c r="F126" i="18"/>
  <c r="B127" i="18"/>
  <c r="D127" i="18"/>
  <c r="F127" i="18"/>
  <c r="B128" i="18"/>
  <c r="D128" i="18"/>
  <c r="F128" i="18"/>
  <c r="B129" i="18"/>
  <c r="D129" i="18"/>
  <c r="F129" i="18"/>
  <c r="B130" i="18"/>
  <c r="D130" i="18"/>
  <c r="F130" i="18"/>
  <c r="B131" i="18"/>
  <c r="D131" i="18"/>
  <c r="F131" i="18"/>
  <c r="B132" i="18"/>
  <c r="D132" i="18"/>
  <c r="F132" i="18"/>
  <c r="B133" i="18"/>
  <c r="D133" i="18"/>
  <c r="F133" i="18"/>
  <c r="B134" i="18"/>
  <c r="D134" i="18"/>
  <c r="F134" i="18"/>
  <c r="B135" i="18"/>
  <c r="D135" i="18"/>
  <c r="F135" i="18"/>
  <c r="B136" i="18"/>
  <c r="D136" i="18"/>
  <c r="F136" i="18"/>
  <c r="B137" i="18"/>
  <c r="D137" i="18"/>
  <c r="F137" i="18"/>
  <c r="B138" i="18"/>
  <c r="D138" i="18"/>
  <c r="F138" i="18"/>
  <c r="B139" i="18"/>
  <c r="D139" i="18"/>
  <c r="F139" i="18"/>
  <c r="B140" i="18"/>
  <c r="D140" i="18"/>
  <c r="F140" i="18"/>
  <c r="B141" i="18"/>
  <c r="D141" i="18"/>
  <c r="F141" i="18"/>
  <c r="B142" i="18"/>
  <c r="D142" i="18"/>
  <c r="F142" i="18"/>
  <c r="B143" i="18"/>
  <c r="D143" i="18"/>
  <c r="F143" i="18"/>
  <c r="B144" i="18"/>
  <c r="D144" i="18"/>
  <c r="F144" i="18"/>
  <c r="B145" i="18"/>
  <c r="D145" i="18"/>
  <c r="F145" i="18"/>
  <c r="B146" i="18"/>
  <c r="D146" i="18"/>
  <c r="F146" i="18"/>
  <c r="B147" i="18"/>
  <c r="D147" i="18"/>
  <c r="F147" i="18"/>
  <c r="B148" i="18"/>
  <c r="D148" i="18"/>
  <c r="F148" i="18"/>
  <c r="B149" i="18"/>
  <c r="D149" i="18"/>
  <c r="F149" i="18"/>
  <c r="B150" i="18"/>
  <c r="D150" i="18"/>
  <c r="F150" i="18"/>
  <c r="B151" i="18"/>
  <c r="D151" i="18"/>
  <c r="F151" i="18"/>
  <c r="B152" i="18"/>
  <c r="D152" i="18"/>
  <c r="F152" i="18"/>
  <c r="B153" i="18"/>
  <c r="D153" i="18"/>
  <c r="F153" i="18"/>
  <c r="B154" i="18"/>
  <c r="D154" i="18"/>
  <c r="F154" i="18"/>
  <c r="B155" i="18"/>
  <c r="D155" i="18"/>
  <c r="F155" i="18"/>
  <c r="B156" i="18"/>
  <c r="D156" i="18"/>
  <c r="F156" i="18"/>
  <c r="B157" i="18"/>
  <c r="D157" i="18"/>
  <c r="F157" i="18"/>
  <c r="B158" i="18"/>
  <c r="D158" i="18"/>
  <c r="F158" i="18"/>
  <c r="B159" i="18"/>
  <c r="D159" i="18"/>
  <c r="F159" i="18"/>
  <c r="B160" i="18"/>
  <c r="D160" i="18"/>
  <c r="F160" i="18"/>
  <c r="B161" i="18"/>
  <c r="D161" i="18"/>
  <c r="F161" i="18"/>
  <c r="B162" i="18"/>
  <c r="D162" i="18"/>
  <c r="F162" i="18"/>
  <c r="B163" i="18"/>
  <c r="D163" i="18"/>
  <c r="F163" i="18"/>
  <c r="B164" i="18"/>
  <c r="D164" i="18"/>
  <c r="F164" i="18"/>
  <c r="B165" i="18"/>
  <c r="D165" i="18"/>
  <c r="F165" i="18"/>
  <c r="B166" i="18"/>
  <c r="D166" i="18"/>
  <c r="F166" i="18"/>
  <c r="B167" i="18"/>
  <c r="D167" i="18"/>
  <c r="F167" i="18"/>
  <c r="B168" i="18"/>
  <c r="D168" i="18"/>
  <c r="F168" i="18"/>
  <c r="B169" i="18"/>
  <c r="D169" i="18"/>
  <c r="F169" i="18"/>
  <c r="B170" i="18"/>
  <c r="D170" i="18"/>
  <c r="F170" i="18"/>
  <c r="B171" i="18"/>
  <c r="D171" i="18"/>
  <c r="F171" i="18"/>
  <c r="B172" i="18"/>
  <c r="D172" i="18"/>
  <c r="F172" i="18"/>
  <c r="B173" i="18"/>
  <c r="D173" i="18"/>
  <c r="F173" i="18"/>
  <c r="B174" i="18"/>
  <c r="D174" i="18"/>
  <c r="F174" i="18"/>
  <c r="B175" i="18"/>
  <c r="D175" i="18"/>
  <c r="F175" i="18"/>
  <c r="B176" i="18"/>
  <c r="D176" i="18"/>
  <c r="F176" i="18"/>
  <c r="B177" i="18"/>
  <c r="D177" i="18"/>
  <c r="F177" i="18"/>
  <c r="B178" i="18"/>
  <c r="D178" i="18"/>
  <c r="F178" i="18"/>
  <c r="B179" i="18"/>
  <c r="D179" i="18"/>
  <c r="F179" i="18"/>
  <c r="B180" i="18"/>
  <c r="D180" i="18"/>
  <c r="F180" i="18"/>
  <c r="B181" i="18"/>
  <c r="D181" i="18"/>
  <c r="F181" i="18"/>
  <c r="B182" i="18"/>
  <c r="D182" i="18"/>
  <c r="F182" i="18"/>
  <c r="B183" i="18"/>
  <c r="D183" i="18"/>
  <c r="F183" i="18"/>
  <c r="B184" i="18"/>
  <c r="D184" i="18"/>
  <c r="F184" i="18"/>
  <c r="B185" i="18"/>
  <c r="D185" i="18"/>
  <c r="F185" i="18"/>
  <c r="B186" i="18"/>
  <c r="D186" i="18"/>
  <c r="F186" i="18"/>
  <c r="B187" i="18"/>
  <c r="D187" i="18"/>
  <c r="F187" i="18"/>
  <c r="B188" i="18"/>
  <c r="D188" i="18"/>
  <c r="F188" i="18"/>
  <c r="B189" i="18"/>
  <c r="D189" i="18"/>
  <c r="F189" i="18"/>
  <c r="B190" i="18"/>
  <c r="D190" i="18"/>
  <c r="F190" i="18"/>
  <c r="B191" i="18"/>
  <c r="D191" i="18"/>
  <c r="F191" i="18"/>
  <c r="B192" i="18"/>
  <c r="D192" i="18"/>
  <c r="F192" i="18"/>
  <c r="B193" i="18"/>
  <c r="D193" i="18"/>
  <c r="F193" i="18"/>
  <c r="B194" i="18"/>
  <c r="D194" i="18"/>
  <c r="F194" i="18"/>
  <c r="C194" i="18"/>
  <c r="E194" i="18"/>
  <c r="F8" i="18"/>
  <c r="C193" i="18"/>
  <c r="E193" i="18"/>
  <c r="C192" i="18"/>
  <c r="E192" i="18"/>
  <c r="C191" i="18"/>
  <c r="E191" i="18"/>
  <c r="C190" i="18"/>
  <c r="E190" i="18"/>
  <c r="C189" i="18"/>
  <c r="E189" i="18"/>
  <c r="C188" i="18"/>
  <c r="E188" i="18"/>
  <c r="C187" i="18"/>
  <c r="E187" i="18"/>
  <c r="C186" i="18"/>
  <c r="E186" i="18"/>
  <c r="C185" i="18"/>
  <c r="E185" i="18"/>
  <c r="C184" i="18"/>
  <c r="E184" i="18"/>
  <c r="C183" i="18"/>
  <c r="E183" i="18"/>
  <c r="C182" i="18"/>
  <c r="E182" i="18"/>
  <c r="C181" i="18"/>
  <c r="E181" i="18"/>
  <c r="C180" i="18"/>
  <c r="E180" i="18"/>
  <c r="C179" i="18"/>
  <c r="E179" i="18"/>
  <c r="C178" i="18"/>
  <c r="E178" i="18"/>
  <c r="C177" i="18"/>
  <c r="E177" i="18"/>
  <c r="C176" i="18"/>
  <c r="E176" i="18"/>
  <c r="C175" i="18"/>
  <c r="E175" i="18"/>
  <c r="C174" i="18"/>
  <c r="E174" i="18"/>
  <c r="C173" i="18"/>
  <c r="E173" i="18"/>
  <c r="C172" i="18"/>
  <c r="E172" i="18"/>
  <c r="C171" i="18"/>
  <c r="E171" i="18"/>
  <c r="C170" i="18"/>
  <c r="E170" i="18"/>
  <c r="C169" i="18"/>
  <c r="E169" i="18"/>
  <c r="C168" i="18"/>
  <c r="E168" i="18"/>
  <c r="C167" i="18"/>
  <c r="E167" i="18"/>
  <c r="C166" i="18"/>
  <c r="E166" i="18"/>
  <c r="C165" i="18"/>
  <c r="E165" i="18"/>
  <c r="C164" i="18"/>
  <c r="E164" i="18"/>
  <c r="C163" i="18"/>
  <c r="E163" i="18"/>
  <c r="C162" i="18"/>
  <c r="E162" i="18"/>
  <c r="C161" i="18"/>
  <c r="E161" i="18"/>
  <c r="C160" i="18"/>
  <c r="E160" i="18"/>
  <c r="C159" i="18"/>
  <c r="E159" i="18"/>
  <c r="C158" i="18"/>
  <c r="E158" i="18"/>
  <c r="C157" i="18"/>
  <c r="E157" i="18"/>
  <c r="C156" i="18"/>
  <c r="E156" i="18"/>
  <c r="C155" i="18"/>
  <c r="E155" i="18"/>
  <c r="C154" i="18"/>
  <c r="E154" i="18"/>
  <c r="C153" i="18"/>
  <c r="E153" i="18"/>
  <c r="C152" i="18"/>
  <c r="E152" i="18"/>
  <c r="C151" i="18"/>
  <c r="E151" i="18"/>
  <c r="C150" i="18"/>
  <c r="E150" i="18"/>
  <c r="C149" i="18"/>
  <c r="E149" i="18"/>
  <c r="C148" i="18"/>
  <c r="E148" i="18"/>
  <c r="C147" i="18"/>
  <c r="E147" i="18"/>
  <c r="C146" i="18"/>
  <c r="E146" i="18"/>
  <c r="C145" i="18"/>
  <c r="E145" i="18"/>
  <c r="C144" i="18"/>
  <c r="E144" i="18"/>
  <c r="C143" i="18"/>
  <c r="E143" i="18"/>
  <c r="C142" i="18"/>
  <c r="E142" i="18"/>
  <c r="C141" i="18"/>
  <c r="E141" i="18"/>
  <c r="C140" i="18"/>
  <c r="E140" i="18"/>
  <c r="C139" i="18"/>
  <c r="E139" i="18"/>
  <c r="C138" i="18"/>
  <c r="E138" i="18"/>
  <c r="C137" i="18"/>
  <c r="E137" i="18"/>
  <c r="C136" i="18"/>
  <c r="E136" i="18"/>
  <c r="C135" i="18"/>
  <c r="E135" i="18"/>
  <c r="C134" i="18"/>
  <c r="E134" i="18"/>
  <c r="C133" i="18"/>
  <c r="E133" i="18"/>
  <c r="C132" i="18"/>
  <c r="E132" i="18"/>
  <c r="C131" i="18"/>
  <c r="E131" i="18"/>
  <c r="C130" i="18"/>
  <c r="E130" i="18"/>
  <c r="C129" i="18"/>
  <c r="E129" i="18"/>
  <c r="C128" i="18"/>
  <c r="E128" i="18"/>
  <c r="C127" i="18"/>
  <c r="E127" i="18"/>
  <c r="C126" i="18"/>
  <c r="E126" i="18"/>
  <c r="C125" i="18"/>
  <c r="E125" i="18"/>
  <c r="C124" i="18"/>
  <c r="E124" i="18"/>
  <c r="C123" i="18"/>
  <c r="E123" i="18"/>
  <c r="C122" i="18"/>
  <c r="E122" i="18"/>
  <c r="C121" i="18"/>
  <c r="E121" i="18"/>
  <c r="C120" i="18"/>
  <c r="E120" i="18"/>
  <c r="C119" i="18"/>
  <c r="E119" i="18"/>
  <c r="C118" i="18"/>
  <c r="E118" i="18"/>
  <c r="C117" i="18"/>
  <c r="E117" i="18"/>
  <c r="C116" i="18"/>
  <c r="E116" i="18"/>
  <c r="C115" i="18"/>
  <c r="E115" i="18"/>
  <c r="C114" i="18"/>
  <c r="E114" i="18"/>
  <c r="C113" i="18"/>
  <c r="E113" i="18"/>
  <c r="C112" i="18"/>
  <c r="E112" i="18"/>
  <c r="C111" i="18"/>
  <c r="E111" i="18"/>
  <c r="C110" i="18"/>
  <c r="E110" i="18"/>
  <c r="C109" i="18"/>
  <c r="E109" i="18"/>
  <c r="C108" i="18"/>
  <c r="E108" i="18"/>
  <c r="C107" i="18"/>
  <c r="E107" i="18"/>
  <c r="C106" i="18"/>
  <c r="E106" i="18"/>
  <c r="C105" i="18"/>
  <c r="E105" i="18"/>
  <c r="C104" i="18"/>
  <c r="E104" i="18"/>
  <c r="C103" i="18"/>
  <c r="E103" i="18"/>
  <c r="C102" i="18"/>
  <c r="E102" i="18"/>
  <c r="C101" i="18"/>
  <c r="E101" i="18"/>
  <c r="C100" i="18"/>
  <c r="E100" i="18"/>
  <c r="C99" i="18"/>
  <c r="E99" i="18"/>
  <c r="C98" i="18"/>
  <c r="E98" i="18"/>
  <c r="C97" i="18"/>
  <c r="E97" i="18"/>
  <c r="C96" i="18"/>
  <c r="E96" i="18"/>
  <c r="C95" i="18"/>
  <c r="E95" i="18"/>
  <c r="C94" i="18"/>
  <c r="E94" i="18"/>
  <c r="C93" i="18"/>
  <c r="E93" i="18"/>
  <c r="C92" i="18"/>
  <c r="E92" i="18"/>
  <c r="C91" i="18"/>
  <c r="E91" i="18"/>
  <c r="C90" i="18"/>
  <c r="E90" i="18"/>
  <c r="C89" i="18"/>
  <c r="E89" i="18"/>
  <c r="C88" i="18"/>
  <c r="E88" i="18"/>
  <c r="C87" i="18"/>
  <c r="E87" i="18"/>
  <c r="C86" i="18"/>
  <c r="E86" i="18"/>
  <c r="C85" i="18"/>
  <c r="E85" i="18"/>
  <c r="C84" i="18"/>
  <c r="E84" i="18"/>
  <c r="C83" i="18"/>
  <c r="E83" i="18"/>
  <c r="C82" i="18"/>
  <c r="E82" i="18"/>
  <c r="C81" i="18"/>
  <c r="E81" i="18"/>
  <c r="C80" i="18"/>
  <c r="E80" i="18"/>
  <c r="C79" i="18"/>
  <c r="E79" i="18"/>
  <c r="C78" i="18"/>
  <c r="E78" i="18"/>
  <c r="C77" i="18"/>
  <c r="E77" i="18"/>
  <c r="C76" i="18"/>
  <c r="E76" i="18"/>
  <c r="C75" i="18"/>
  <c r="E75" i="18"/>
  <c r="C74" i="18"/>
  <c r="E74" i="18"/>
  <c r="C73" i="18"/>
  <c r="E73" i="18"/>
  <c r="C72" i="18"/>
  <c r="E72" i="18"/>
  <c r="C71" i="18"/>
  <c r="E71" i="18"/>
  <c r="C70" i="18"/>
  <c r="E70" i="18"/>
  <c r="C69" i="18"/>
  <c r="E69" i="18"/>
  <c r="C68" i="18"/>
  <c r="E68" i="18"/>
  <c r="C67" i="18"/>
  <c r="E67" i="18"/>
  <c r="C66" i="18"/>
  <c r="E66" i="18"/>
  <c r="C65" i="18"/>
  <c r="E65" i="18"/>
  <c r="C64" i="18"/>
  <c r="E64" i="18"/>
  <c r="C63" i="18"/>
  <c r="E63" i="18"/>
  <c r="C62" i="18"/>
  <c r="E62" i="18"/>
  <c r="C61" i="18"/>
  <c r="E61" i="18"/>
  <c r="C60" i="18"/>
  <c r="E60" i="18"/>
  <c r="C59" i="18"/>
  <c r="E59" i="18"/>
  <c r="C58" i="18"/>
  <c r="E58" i="18"/>
  <c r="C57" i="18"/>
  <c r="E57" i="18"/>
  <c r="C56" i="18"/>
  <c r="E56" i="18"/>
  <c r="C55" i="18"/>
  <c r="E55" i="18"/>
  <c r="C54" i="18"/>
  <c r="E54" i="18"/>
  <c r="C53" i="18"/>
  <c r="E53" i="18"/>
  <c r="C52" i="18"/>
  <c r="E52" i="18"/>
  <c r="C51" i="18"/>
  <c r="E51" i="18"/>
  <c r="C50" i="18"/>
  <c r="E50" i="18"/>
  <c r="C49" i="18"/>
  <c r="E49" i="18"/>
  <c r="C48" i="18"/>
  <c r="E48" i="18"/>
  <c r="C47" i="18"/>
  <c r="E47" i="18"/>
  <c r="C46" i="18"/>
  <c r="E46" i="18"/>
  <c r="C45" i="18"/>
  <c r="E45" i="18"/>
  <c r="C44" i="18"/>
  <c r="E44" i="18"/>
  <c r="C43" i="18"/>
  <c r="E43" i="18"/>
  <c r="C42" i="18"/>
  <c r="E42" i="18"/>
  <c r="C41" i="18"/>
  <c r="E41" i="18"/>
  <c r="C40" i="18"/>
  <c r="E40" i="18"/>
  <c r="C39" i="18"/>
  <c r="E39" i="18"/>
  <c r="C38" i="18"/>
  <c r="E38" i="18"/>
  <c r="C37" i="18"/>
  <c r="E37" i="18"/>
  <c r="C36" i="18"/>
  <c r="E36" i="18"/>
  <c r="C35" i="18"/>
  <c r="E35" i="18"/>
  <c r="C34" i="18"/>
  <c r="E34" i="18"/>
  <c r="C33" i="18"/>
  <c r="E33" i="18"/>
  <c r="C32" i="18"/>
  <c r="E32" i="18"/>
  <c r="C31" i="18"/>
  <c r="E31" i="18"/>
  <c r="C30" i="18"/>
  <c r="E30" i="18"/>
  <c r="C29" i="18"/>
  <c r="E29" i="18"/>
  <c r="C28" i="18"/>
  <c r="E28" i="18"/>
  <c r="C27" i="18"/>
  <c r="E27" i="18"/>
  <c r="C26" i="18"/>
  <c r="E26" i="18"/>
  <c r="C25" i="18"/>
  <c r="E25" i="18"/>
  <c r="C24" i="18"/>
  <c r="E24" i="18"/>
  <c r="C23" i="18"/>
  <c r="E23" i="18"/>
  <c r="C22" i="18"/>
  <c r="E22" i="18"/>
  <c r="C21" i="18"/>
  <c r="E21" i="18"/>
  <c r="F9" i="18"/>
  <c r="C20" i="18"/>
  <c r="E20" i="18"/>
  <c r="C19" i="18"/>
  <c r="E19" i="18"/>
  <c r="C18" i="18"/>
  <c r="E18" i="18"/>
  <c r="C17" i="18"/>
  <c r="E17" i="18"/>
  <c r="C16" i="18"/>
  <c r="E16" i="18"/>
  <c r="C24" i="19"/>
  <c r="D24" i="19"/>
  <c r="E24" i="19"/>
  <c r="F24" i="19"/>
  <c r="G24" i="19"/>
  <c r="B65" i="19"/>
  <c r="C52" i="19"/>
  <c r="D52" i="19"/>
  <c r="E52" i="19"/>
  <c r="F52" i="19"/>
  <c r="G52" i="19"/>
  <c r="C15" i="18"/>
  <c r="E15" i="18"/>
  <c r="B27" i="16"/>
  <c r="B28" i="16"/>
  <c r="B30" i="16"/>
  <c r="B31" i="16"/>
  <c r="B32" i="16"/>
  <c r="B33" i="16"/>
  <c r="B34" i="16"/>
  <c r="B35" i="16"/>
  <c r="C55" i="16"/>
  <c r="C25" i="16"/>
  <c r="C26" i="16"/>
  <c r="C27" i="16"/>
  <c r="C28" i="16"/>
  <c r="C24" i="16"/>
  <c r="C30" i="16"/>
  <c r="C31" i="16"/>
  <c r="C32" i="16"/>
  <c r="C33" i="16"/>
  <c r="C34" i="16"/>
  <c r="C35" i="16"/>
  <c r="D55" i="16"/>
  <c r="D25" i="16"/>
  <c r="D26" i="16"/>
  <c r="D27" i="16"/>
  <c r="D28" i="16"/>
  <c r="D29" i="16"/>
  <c r="D24" i="16"/>
  <c r="D30" i="16"/>
  <c r="D31" i="16"/>
  <c r="D32" i="16"/>
  <c r="D33" i="16"/>
  <c r="D34" i="16"/>
  <c r="D35" i="16"/>
  <c r="E55" i="16"/>
  <c r="E25" i="16"/>
  <c r="E26" i="16"/>
  <c r="E27" i="16"/>
  <c r="E28" i="16"/>
  <c r="E29" i="16"/>
  <c r="E24" i="16"/>
  <c r="E30" i="16"/>
  <c r="E31" i="16"/>
  <c r="E32" i="16"/>
  <c r="E33" i="16"/>
  <c r="E34" i="16"/>
  <c r="E35" i="16"/>
  <c r="F55" i="16"/>
  <c r="F25" i="16"/>
  <c r="F26" i="16"/>
  <c r="F27" i="16"/>
  <c r="F28" i="16"/>
  <c r="F29" i="16"/>
  <c r="F24" i="16"/>
  <c r="F30" i="16"/>
  <c r="F31" i="16"/>
  <c r="F32" i="16"/>
  <c r="F33" i="16"/>
  <c r="F34" i="16"/>
  <c r="F35" i="16"/>
  <c r="B46" i="16"/>
  <c r="B47" i="16"/>
  <c r="B48" i="16"/>
  <c r="F46" i="16"/>
  <c r="F47" i="16"/>
  <c r="F48" i="16"/>
  <c r="J46" i="16"/>
  <c r="B20" i="16"/>
  <c r="J47" i="16"/>
  <c r="J48" i="16"/>
  <c r="G55" i="16"/>
  <c r="B39" i="16"/>
  <c r="B40" i="16"/>
  <c r="B6" i="18"/>
  <c r="B41" i="16"/>
  <c r="B42" i="16"/>
  <c r="B55" i="16"/>
  <c r="B62" i="16"/>
  <c r="C54" i="16"/>
  <c r="D54" i="16"/>
  <c r="E54" i="16"/>
  <c r="F54" i="16"/>
  <c r="G54" i="16"/>
  <c r="B54" i="16"/>
  <c r="B61" i="16"/>
  <c r="G24" i="16"/>
  <c r="G30" i="16"/>
  <c r="G25" i="16"/>
  <c r="G26" i="16"/>
  <c r="G27" i="16"/>
  <c r="G28" i="16"/>
  <c r="G29" i="16"/>
  <c r="G31" i="16"/>
  <c r="B65" i="16"/>
  <c r="C62" i="16"/>
  <c r="C61" i="16"/>
  <c r="B53" i="16"/>
  <c r="C53" i="16"/>
  <c r="D53" i="16"/>
  <c r="E53" i="16"/>
  <c r="F53" i="16"/>
  <c r="G53" i="16"/>
  <c r="C60" i="16"/>
  <c r="B60" i="16"/>
  <c r="C52" i="16"/>
  <c r="D52" i="16"/>
  <c r="E52" i="16"/>
  <c r="F52" i="16"/>
  <c r="G5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lti-Property Fund Analysis.xlsx!Property1" type="102" refreshedVersion="6" minRefreshableVersion="5">
    <extLst>
      <ext xmlns:x15="http://schemas.microsoft.com/office/spreadsheetml/2010/11/main" uri="{DE250136-89BD-433C-8126-D09CA5730AF9}">
        <x15:connection id="Property1" autoDelete="1">
          <x15:rangePr sourceName="_xlcn.WorksheetConnection_MultiPropertyFundAnalysis.xlsxProperty11"/>
        </x15:connection>
      </ext>
    </extLst>
  </connection>
  <connection id="3" xr16:uid="{00000000-0015-0000-FFFF-FFFF02000000}" name="WorksheetConnection_Multi-Property Fund Analysis.xlsx!Property2" type="102" refreshedVersion="6" minRefreshableVersion="5">
    <extLst>
      <ext xmlns:x15="http://schemas.microsoft.com/office/spreadsheetml/2010/11/main" uri="{DE250136-89BD-433C-8126-D09CA5730AF9}">
        <x15:connection id="Property2">
          <x15:rangePr sourceName="_xlcn.WorksheetConnection_MultiPropertyFundAnalysis.xlsxProperty21"/>
        </x15:connection>
      </ext>
    </extLst>
  </connection>
</connections>
</file>

<file path=xl/sharedStrings.xml><?xml version="1.0" encoding="utf-8"?>
<sst xmlns="http://schemas.openxmlformats.org/spreadsheetml/2006/main" count="137" uniqueCount="62">
  <si>
    <t>Discounted Cash Flow</t>
  </si>
  <si>
    <t>Monthly Rent</t>
  </si>
  <si>
    <t>Lease Term (MONTHLY)</t>
  </si>
  <si>
    <t>Rent Growth (YEARLY)</t>
  </si>
  <si>
    <t>Vacancy/Collection Losses</t>
  </si>
  <si>
    <t>Miscellaneous Income</t>
  </si>
  <si>
    <t>OpX (YEARLY)</t>
  </si>
  <si>
    <t>OpX Growth (YEARLY)</t>
  </si>
  <si>
    <t>CapX</t>
  </si>
  <si>
    <t>Potential Gross Income</t>
  </si>
  <si>
    <t>Vacancy and Collection</t>
  </si>
  <si>
    <t>Effective Gross Income</t>
  </si>
  <si>
    <t>OpX</t>
  </si>
  <si>
    <t>Debt Service</t>
  </si>
  <si>
    <t>Before Tax Cash Flow</t>
  </si>
  <si>
    <t>Tax</t>
  </si>
  <si>
    <t>After Tax Cash Flow</t>
  </si>
  <si>
    <t>Amortization Table</t>
  </si>
  <si>
    <t>Amortization Term</t>
  </si>
  <si>
    <t>Loan Term</t>
  </si>
  <si>
    <t>Beginning Balance</t>
  </si>
  <si>
    <t>Monthly Payment</t>
  </si>
  <si>
    <t>Principal</t>
  </si>
  <si>
    <t>Interest</t>
  </si>
  <si>
    <t>Ending Balance</t>
  </si>
  <si>
    <t>Assumptions</t>
  </si>
  <si>
    <t>Acquisition Price</t>
  </si>
  <si>
    <t>Net Sales Proceeds</t>
  </si>
  <si>
    <t>Before Tax Equity Reversion</t>
  </si>
  <si>
    <t>Loan Amount</t>
  </si>
  <si>
    <t>Remaining Mortgage Balance</t>
  </si>
  <si>
    <t>Loan Expenses</t>
  </si>
  <si>
    <t>After Tax Equity Reversion</t>
  </si>
  <si>
    <t>Equity Investment</t>
  </si>
  <si>
    <t>Cash Flow From Operations</t>
  </si>
  <si>
    <t>Valuations</t>
  </si>
  <si>
    <t>Selling Expense</t>
  </si>
  <si>
    <t>Sale Price</t>
  </si>
  <si>
    <t>Selling Expenses</t>
  </si>
  <si>
    <t>Rate</t>
  </si>
  <si>
    <t>Initial Equity Investment</t>
  </si>
  <si>
    <t>Interest Only Period</t>
  </si>
  <si>
    <t>NPV</t>
  </si>
  <si>
    <t>IRR</t>
  </si>
  <si>
    <t>Levered Before Tax</t>
  </si>
  <si>
    <t>Levered After Tax</t>
  </si>
  <si>
    <t>Assignment</t>
  </si>
  <si>
    <t>Required Return (RR) Levered Before Tax</t>
  </si>
  <si>
    <t>Taxes Due On Sale</t>
  </si>
  <si>
    <t>Required Return (RR) Levered After Tax</t>
  </si>
  <si>
    <t>Going Out (Terminal) Cap Rate</t>
  </si>
  <si>
    <t>I/O PMT</t>
  </si>
  <si>
    <t>Annual Taxes</t>
  </si>
  <si>
    <t>PMT</t>
  </si>
  <si>
    <t>Payments</t>
  </si>
  <si>
    <t>Proforma</t>
  </si>
  <si>
    <t>Cash Flow From Sale Of A Property</t>
  </si>
  <si>
    <t>Net Operating Income</t>
  </si>
  <si>
    <t>Required Return (RR) Unlevered Before Tax</t>
  </si>
  <si>
    <t>Unlevered Before Tax</t>
  </si>
  <si>
    <t>Subject Property</t>
  </si>
  <si>
    <t xml:space="preserve">This is a Class B duplex in Gainesville that you plan to renovate before leasing out to students in order to command higher rents. You did your research and project the renovations to cost you $6,500 per unit in year 1. You can purchase the property for $178,500 today and you believe that the total combined rent will be $2,000 a month for the entire property with a 12 month lease. You also believe that your rent will grow at a constant yearly rate of 1.5% and project that you will have vacancy and collection losses of 3% annually since you secured creditable tenants. Both tenants will be charged $50 a month for their parking spot, maintenance and utilities will cost you $4,000 annually, and the operating expenses will grow at 2% yearly. Based on your assumptions you can sell your property in 5 years for $225,000. You expect there to be selling expenses of 6%. You will not invest in this property unless you can realize an unlevered before tax return of 10%, a levered before tax return of 14%, and a levered after tax return of 9.8%. You would like to acquire the property with 60% financed by ABC Bank with a 15 fixed interest rate loan at 6.5% per year. You also negotiate to only pay interest for the six months. You will have to pay 3% in loan expenses and you plan on using an amortization term of 30 years making this a fixed rate partially amortized loan with an interest only period. Your yearly taxes will be $3,750 and you will have taxes due on sale of 4% on the property.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</si>
</sst>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Sale Price (YEAR&quot;\ ##&quot;)&quot;"/>
    <numFmt numFmtId="166" formatCode="##&quot;&quot;"/>
    <numFmt numFmtId="167" formatCode="&quot;YR&quot;\ ##"/>
    <numFmt numFmtId="168" formatCode="##&quot;YR 0&quot;"/>
    <numFmt numFmtId="169" formatCode="&quot;Loan Amount (&quot;##%&quot;)&quot;"/>
    <numFmt numFmtId="170" formatCode="##\ &quot;Month&quot;"/>
    <numFmt numFmtId="171" formatCode="##.0\ &quot;Years&quot;"/>
    <numFmt numFmtId="172" formatCode="##0.0\ &quot;Years&quot;"/>
    <numFmt numFmtId="173" formatCode="0.00%\ &quot;Per Year&quot;"/>
    <numFmt numFmtId="174" formatCode="0.00%\ &quot;Per Month&quot;"/>
    <numFmt numFmtId="175" formatCode="##0.0\ &quot;Months&quot;"/>
    <numFmt numFmtId="176" formatCode="&quot;Purchase Price (YEAR&quot;\ 0&quot;)&quot;"/>
    <numFmt numFmtId="177" formatCode="&quot;Sale Price (YEAR&quot;\ 0&quot;)&quot;"/>
    <numFmt numFmtId="178" formatCode="&quot;CapX (In YR &quot;##&quot;)&quot;"/>
    <numFmt numFmtId="179" formatCode="&quot;Taxes Due On Sale&quot;\ 0.0%"/>
    <numFmt numFmtId="180" formatCode="&quot;Loan Expenses (&quot;##.0%&quot;)&quot;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9">
    <xf numFmtId="0" fontId="0" fillId="0" borderId="0" xfId="0"/>
    <xf numFmtId="0" fontId="5" fillId="0" borderId="0" xfId="0" applyFont="1"/>
    <xf numFmtId="164" fontId="5" fillId="0" borderId="0" xfId="0" applyNumberFormat="1" applyFont="1" applyFill="1" applyBorder="1"/>
    <xf numFmtId="8" fontId="5" fillId="0" borderId="0" xfId="0" applyNumberFormat="1" applyFont="1"/>
    <xf numFmtId="0" fontId="5" fillId="0" borderId="10" xfId="0" applyFont="1" applyBorder="1"/>
    <xf numFmtId="0" fontId="6" fillId="0" borderId="0" xfId="0" applyFont="1"/>
    <xf numFmtId="0" fontId="5" fillId="0" borderId="4" xfId="0" applyFont="1" applyBorder="1"/>
    <xf numFmtId="7" fontId="5" fillId="0" borderId="0" xfId="0" applyNumberFormat="1" applyFont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6" fillId="0" borderId="4" xfId="0" applyNumberFormat="1" applyFont="1" applyBorder="1" applyAlignment="1">
      <alignment horizontal="left"/>
    </xf>
    <xf numFmtId="8" fontId="6" fillId="0" borderId="0" xfId="0" applyNumberFormat="1" applyFont="1"/>
    <xf numFmtId="169" fontId="9" fillId="0" borderId="2" xfId="0" applyNumberFormat="1" applyFont="1" applyFill="1" applyBorder="1" applyAlignment="1">
      <alignment horizontal="left"/>
    </xf>
    <xf numFmtId="0" fontId="6" fillId="0" borderId="6" xfId="0" applyFont="1" applyBorder="1"/>
    <xf numFmtId="0" fontId="10" fillId="0" borderId="0" xfId="0" applyFont="1" applyFill="1"/>
    <xf numFmtId="0" fontId="9" fillId="0" borderId="4" xfId="0" applyFont="1" applyFill="1" applyBorder="1"/>
    <xf numFmtId="0" fontId="6" fillId="0" borderId="0" xfId="0" applyFont="1" applyFill="1"/>
    <xf numFmtId="0" fontId="9" fillId="0" borderId="6" xfId="0" applyFont="1" applyFill="1" applyBorder="1"/>
    <xf numFmtId="164" fontId="5" fillId="0" borderId="1" xfId="0" applyNumberFormat="1" applyFont="1" applyFill="1" applyBorder="1"/>
    <xf numFmtId="0" fontId="5" fillId="0" borderId="2" xfId="0" applyFont="1" applyBorder="1"/>
    <xf numFmtId="0" fontId="5" fillId="0" borderId="8" xfId="0" applyFont="1" applyBorder="1"/>
    <xf numFmtId="0" fontId="9" fillId="0" borderId="6" xfId="0" applyFont="1" applyBorder="1"/>
    <xf numFmtId="167" fontId="6" fillId="0" borderId="6" xfId="0" applyNumberFormat="1" applyFont="1" applyBorder="1" applyAlignment="1">
      <alignment horizontal="left"/>
    </xf>
    <xf numFmtId="171" fontId="5" fillId="0" borderId="0" xfId="0" applyNumberFormat="1" applyFont="1" applyFill="1" applyBorder="1"/>
    <xf numFmtId="172" fontId="5" fillId="0" borderId="0" xfId="0" applyNumberFormat="1" applyFont="1" applyFill="1" applyBorder="1"/>
    <xf numFmtId="164" fontId="5" fillId="0" borderId="13" xfId="0" applyNumberFormat="1" applyFont="1" applyFill="1" applyBorder="1"/>
    <xf numFmtId="173" fontId="5" fillId="0" borderId="1" xfId="0" applyNumberFormat="1" applyFont="1" applyFill="1" applyBorder="1"/>
    <xf numFmtId="174" fontId="5" fillId="0" borderId="7" xfId="0" applyNumberFormat="1" applyFont="1" applyFill="1" applyBorder="1"/>
    <xf numFmtId="0" fontId="6" fillId="0" borderId="4" xfId="0" applyFont="1" applyBorder="1"/>
    <xf numFmtId="170" fontId="9" fillId="0" borderId="2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8" fillId="0" borderId="0" xfId="0" applyFont="1" applyFill="1" applyAlignme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0" borderId="2" xfId="0" applyFont="1" applyBorder="1"/>
    <xf numFmtId="164" fontId="5" fillId="0" borderId="3" xfId="0" applyNumberFormat="1" applyFont="1" applyBorder="1"/>
    <xf numFmtId="1" fontId="5" fillId="0" borderId="5" xfId="0" applyNumberFormat="1" applyFont="1" applyBorder="1"/>
    <xf numFmtId="1" fontId="5" fillId="0" borderId="0" xfId="0" applyNumberFormat="1" applyFont="1"/>
    <xf numFmtId="10" fontId="5" fillId="0" borderId="5" xfId="0" applyNumberFormat="1" applyFont="1" applyBorder="1"/>
    <xf numFmtId="10" fontId="5" fillId="0" borderId="0" xfId="0" applyNumberFormat="1" applyFont="1"/>
    <xf numFmtId="164" fontId="5" fillId="0" borderId="5" xfId="0" applyNumberFormat="1" applyFont="1" applyBorder="1"/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176" fontId="6" fillId="0" borderId="4" xfId="0" applyNumberFormat="1" applyFont="1" applyBorder="1" applyAlignment="1">
      <alignment horizontal="left"/>
    </xf>
    <xf numFmtId="177" fontId="6" fillId="0" borderId="4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10" fontId="5" fillId="0" borderId="5" xfId="1" applyNumberFormat="1" applyFont="1" applyBorder="1"/>
    <xf numFmtId="164" fontId="5" fillId="0" borderId="7" xfId="0" applyNumberFormat="1" applyFont="1" applyBorder="1"/>
    <xf numFmtId="167" fontId="6" fillId="0" borderId="11" xfId="0" applyNumberFormat="1" applyFont="1" applyBorder="1" applyAlignment="1">
      <alignment horizontal="center"/>
    </xf>
    <xf numFmtId="167" fontId="6" fillId="0" borderId="12" xfId="0" applyNumberFormat="1" applyFont="1" applyBorder="1" applyAlignment="1">
      <alignment horizontal="center"/>
    </xf>
    <xf numFmtId="7" fontId="5" fillId="0" borderId="0" xfId="0" applyNumberFormat="1" applyFont="1"/>
    <xf numFmtId="7" fontId="5" fillId="0" borderId="5" xfId="0" applyNumberFormat="1" applyFont="1" applyBorder="1"/>
    <xf numFmtId="7" fontId="5" fillId="0" borderId="9" xfId="0" applyNumberFormat="1" applyFont="1" applyBorder="1"/>
    <xf numFmtId="7" fontId="5" fillId="0" borderId="1" xfId="0" applyNumberFormat="1" applyFont="1" applyBorder="1"/>
    <xf numFmtId="7" fontId="5" fillId="0" borderId="7" xfId="0" applyNumberFormat="1" applyFont="1" applyBorder="1"/>
    <xf numFmtId="7" fontId="5" fillId="0" borderId="3" xfId="0" applyNumberFormat="1" applyFont="1" applyBorder="1"/>
    <xf numFmtId="168" fontId="6" fillId="0" borderId="11" xfId="0" applyNumberFormat="1" applyFont="1" applyBorder="1" applyAlignment="1">
      <alignment horizontal="center"/>
    </xf>
    <xf numFmtId="39" fontId="5" fillId="0" borderId="0" xfId="0" applyNumberFormat="1" applyFont="1" applyAlignment="1">
      <alignment horizontal="right"/>
    </xf>
    <xf numFmtId="39" fontId="5" fillId="0" borderId="0" xfId="0" applyNumberFormat="1" applyFont="1"/>
    <xf numFmtId="7" fontId="5" fillId="0" borderId="0" xfId="0" applyNumberFormat="1" applyFont="1" applyAlignment="1">
      <alignment horizontal="right"/>
    </xf>
    <xf numFmtId="167" fontId="6" fillId="0" borderId="2" xfId="0" applyNumberFormat="1" applyFont="1" applyBorder="1" applyAlignment="1">
      <alignment horizontal="left"/>
    </xf>
    <xf numFmtId="7" fontId="9" fillId="0" borderId="1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0" xfId="0" applyNumberFormat="1" applyFont="1" applyAlignment="1">
      <alignment horizontal="left"/>
    </xf>
    <xf numFmtId="10" fontId="6" fillId="0" borderId="0" xfId="1" applyNumberFormat="1" applyFont="1"/>
    <xf numFmtId="10" fontId="5" fillId="0" borderId="7" xfId="0" applyNumberFormat="1" applyFont="1" applyBorder="1"/>
    <xf numFmtId="10" fontId="5" fillId="0" borderId="5" xfId="1" applyNumberFormat="1" applyFont="1" applyFill="1" applyBorder="1"/>
    <xf numFmtId="166" fontId="5" fillId="0" borderId="2" xfId="0" applyNumberFormat="1" applyFont="1" applyBorder="1"/>
    <xf numFmtId="167" fontId="6" fillId="0" borderId="13" xfId="0" applyNumberFormat="1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14" xfId="0" applyFont="1" applyBorder="1"/>
    <xf numFmtId="7" fontId="5" fillId="0" borderId="15" xfId="0" applyNumberFormat="1" applyFont="1" applyBorder="1"/>
    <xf numFmtId="7" fontId="5" fillId="0" borderId="16" xfId="0" applyNumberFormat="1" applyFont="1" applyBorder="1"/>
    <xf numFmtId="0" fontId="6" fillId="0" borderId="17" xfId="0" applyFont="1" applyBorder="1"/>
    <xf numFmtId="7" fontId="5" fillId="0" borderId="18" xfId="0" applyNumberFormat="1" applyFont="1" applyBorder="1"/>
    <xf numFmtId="7" fontId="5" fillId="0" borderId="19" xfId="0" applyNumberFormat="1" applyFont="1" applyBorder="1"/>
    <xf numFmtId="0" fontId="5" fillId="0" borderId="14" xfId="0" applyFont="1" applyBorder="1"/>
    <xf numFmtId="178" fontId="6" fillId="0" borderId="4" xfId="0" applyNumberFormat="1" applyFont="1" applyBorder="1" applyAlignment="1">
      <alignment horizontal="left"/>
    </xf>
    <xf numFmtId="179" fontId="6" fillId="0" borderId="6" xfId="1" applyNumberFormat="1" applyFont="1" applyBorder="1" applyAlignment="1">
      <alignment horizontal="left"/>
    </xf>
    <xf numFmtId="0" fontId="2" fillId="0" borderId="0" xfId="0" applyFont="1" applyFill="1"/>
    <xf numFmtId="8" fontId="2" fillId="0" borderId="0" xfId="0" applyNumberFormat="1" applyFont="1" applyFill="1"/>
    <xf numFmtId="164" fontId="2" fillId="0" borderId="0" xfId="0" applyNumberFormat="1" applyFont="1" applyFill="1"/>
    <xf numFmtId="49" fontId="6" fillId="0" borderId="4" xfId="0" applyNumberFormat="1" applyFont="1" applyBorder="1" applyAlignment="1">
      <alignment horizontal="left"/>
    </xf>
    <xf numFmtId="0" fontId="2" fillId="0" borderId="0" xfId="0" applyFont="1" applyAlignme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/>
    <xf numFmtId="7" fontId="2" fillId="0" borderId="3" xfId="0" applyNumberFormat="1" applyFont="1" applyBorder="1"/>
    <xf numFmtId="0" fontId="2" fillId="0" borderId="8" xfId="0" applyFont="1" applyBorder="1"/>
    <xf numFmtId="7" fontId="2" fillId="0" borderId="9" xfId="0" applyNumberFormat="1" applyFont="1" applyBorder="1"/>
    <xf numFmtId="7" fontId="2" fillId="0" borderId="7" xfId="0" applyNumberFormat="1" applyFont="1" applyBorder="1"/>
    <xf numFmtId="0" fontId="9" fillId="0" borderId="0" xfId="0" applyFont="1" applyFill="1" applyAlignment="1"/>
    <xf numFmtId="0" fontId="2" fillId="0" borderId="3" xfId="0" applyFont="1" applyFill="1" applyBorder="1"/>
    <xf numFmtId="0" fontId="2" fillId="0" borderId="5" xfId="0" applyFont="1" applyFill="1" applyBorder="1"/>
    <xf numFmtId="175" fontId="2" fillId="0" borderId="5" xfId="0" applyNumberFormat="1" applyFont="1" applyFill="1" applyBorder="1"/>
    <xf numFmtId="0" fontId="2" fillId="0" borderId="4" xfId="0" applyFont="1" applyFill="1" applyBorder="1"/>
    <xf numFmtId="164" fontId="2" fillId="0" borderId="0" xfId="0" applyNumberFormat="1" applyFont="1" applyFill="1" applyBorder="1"/>
    <xf numFmtId="164" fontId="2" fillId="0" borderId="5" xfId="0" applyNumberFormat="1" applyFont="1" applyFill="1" applyBorder="1"/>
    <xf numFmtId="0" fontId="2" fillId="0" borderId="6" xfId="0" applyFont="1" applyFill="1" applyBorder="1"/>
    <xf numFmtId="164" fontId="2" fillId="0" borderId="1" xfId="0" applyNumberFormat="1" applyFont="1" applyFill="1" applyBorder="1"/>
    <xf numFmtId="164" fontId="2" fillId="0" borderId="7" xfId="0" applyNumberFormat="1" applyFont="1" applyFill="1" applyBorder="1"/>
    <xf numFmtId="0" fontId="2" fillId="0" borderId="0" xfId="0" applyFont="1" applyFill="1" applyBorder="1"/>
    <xf numFmtId="0" fontId="9" fillId="0" borderId="2" xfId="0" applyFont="1" applyFill="1" applyBorder="1"/>
    <xf numFmtId="164" fontId="2" fillId="0" borderId="3" xfId="0" applyNumberFormat="1" applyFont="1" applyFill="1" applyBorder="1"/>
    <xf numFmtId="0" fontId="6" fillId="0" borderId="20" xfId="0" applyFont="1" applyBorder="1"/>
    <xf numFmtId="10" fontId="5" fillId="0" borderId="21" xfId="1" applyNumberFormat="1" applyFont="1" applyBorder="1"/>
    <xf numFmtId="180" fontId="9" fillId="0" borderId="4" xfId="0" applyNumberFormat="1" applyFont="1" applyFill="1" applyBorder="1" applyAlignment="1">
      <alignment horizontal="left"/>
    </xf>
    <xf numFmtId="0" fontId="2" fillId="0" borderId="8" xfId="0" applyFont="1" applyFill="1" applyBorder="1"/>
    <xf numFmtId="164" fontId="2" fillId="0" borderId="22" xfId="0" applyNumberFormat="1" applyFont="1" applyFill="1" applyBorder="1"/>
    <xf numFmtId="164" fontId="5" fillId="0" borderId="22" xfId="0" applyNumberFormat="1" applyFont="1" applyFill="1" applyBorder="1"/>
    <xf numFmtId="164" fontId="2" fillId="0" borderId="9" xfId="0" applyNumberFormat="1" applyFont="1" applyFill="1" applyBorder="1"/>
    <xf numFmtId="7" fontId="5" fillId="0" borderId="23" xfId="0" applyNumberFormat="1" applyFont="1" applyBorder="1"/>
    <xf numFmtId="0" fontId="1" fillId="0" borderId="0" xfId="0" applyFont="1" applyFill="1"/>
    <xf numFmtId="2" fontId="8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7" fontId="6" fillId="0" borderId="17" xfId="0" applyNumberFormat="1" applyFont="1" applyBorder="1" applyAlignment="1">
      <alignment horizontal="left"/>
    </xf>
    <xf numFmtId="7" fontId="6" fillId="0" borderId="18" xfId="0" applyNumberFormat="1" applyFont="1" applyBorder="1" applyAlignment="1">
      <alignment horizontal="left"/>
    </xf>
    <xf numFmtId="0" fontId="9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989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erty%201%20DCF%20AN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erty%202%20DCF%20A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 1 DCF A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 2 DCF A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7"/>
  <sheetViews>
    <sheetView tabSelected="1" zoomScale="85" zoomScaleNormal="85" zoomScalePageLayoutView="80" workbookViewId="0">
      <selection activeCell="A5" sqref="A5:I22"/>
    </sheetView>
  </sheetViews>
  <sheetFormatPr defaultColWidth="11.73046875" defaultRowHeight="15.75" x14ac:dyDescent="0.5"/>
  <cols>
    <col min="1" max="16384" width="11.73046875" style="85"/>
  </cols>
  <sheetData>
    <row r="1" spans="1:9" ht="23.25" x14ac:dyDescent="0.7">
      <c r="A1" s="115" t="s">
        <v>46</v>
      </c>
      <c r="B1" s="115"/>
    </row>
    <row r="4" spans="1:9" ht="16.149999999999999" thickBot="1" x14ac:dyDescent="0.55000000000000004">
      <c r="A4" s="125" t="s">
        <v>60</v>
      </c>
      <c r="B4" s="125"/>
      <c r="C4" s="125"/>
      <c r="D4" s="125"/>
      <c r="E4" s="125"/>
      <c r="F4" s="125"/>
      <c r="G4" s="125"/>
      <c r="H4" s="125"/>
      <c r="I4" s="125"/>
    </row>
    <row r="5" spans="1:9" ht="14.85" customHeight="1" x14ac:dyDescent="0.5">
      <c r="A5" s="116" t="s">
        <v>61</v>
      </c>
      <c r="B5" s="117"/>
      <c r="C5" s="117"/>
      <c r="D5" s="117"/>
      <c r="E5" s="117"/>
      <c r="F5" s="117"/>
      <c r="G5" s="117"/>
      <c r="H5" s="117"/>
      <c r="I5" s="118"/>
    </row>
    <row r="6" spans="1:9" ht="14.85" customHeight="1" x14ac:dyDescent="0.5">
      <c r="A6" s="119"/>
      <c r="B6" s="120"/>
      <c r="C6" s="120"/>
      <c r="D6" s="120"/>
      <c r="E6" s="120"/>
      <c r="F6" s="120"/>
      <c r="G6" s="120"/>
      <c r="H6" s="120"/>
      <c r="I6" s="121"/>
    </row>
    <row r="7" spans="1:9" ht="14.85" customHeight="1" x14ac:dyDescent="0.5">
      <c r="A7" s="119"/>
      <c r="B7" s="120"/>
      <c r="C7" s="120"/>
      <c r="D7" s="120"/>
      <c r="E7" s="120"/>
      <c r="F7" s="120"/>
      <c r="G7" s="120"/>
      <c r="H7" s="120"/>
      <c r="I7" s="121"/>
    </row>
    <row r="8" spans="1:9" ht="14.85" customHeight="1" x14ac:dyDescent="0.5">
      <c r="A8" s="119"/>
      <c r="B8" s="120"/>
      <c r="C8" s="120"/>
      <c r="D8" s="120"/>
      <c r="E8" s="120"/>
      <c r="F8" s="120"/>
      <c r="G8" s="120"/>
      <c r="H8" s="120"/>
      <c r="I8" s="121"/>
    </row>
    <row r="9" spans="1:9" ht="14.85" customHeight="1" x14ac:dyDescent="0.5">
      <c r="A9" s="119"/>
      <c r="B9" s="120"/>
      <c r="C9" s="120"/>
      <c r="D9" s="120"/>
      <c r="E9" s="120"/>
      <c r="F9" s="120"/>
      <c r="G9" s="120"/>
      <c r="H9" s="120"/>
      <c r="I9" s="121"/>
    </row>
    <row r="10" spans="1:9" ht="14.85" customHeight="1" x14ac:dyDescent="0.5">
      <c r="A10" s="119"/>
      <c r="B10" s="120"/>
      <c r="C10" s="120"/>
      <c r="D10" s="120"/>
      <c r="E10" s="120"/>
      <c r="F10" s="120"/>
      <c r="G10" s="120"/>
      <c r="H10" s="120"/>
      <c r="I10" s="121"/>
    </row>
    <row r="11" spans="1:9" ht="14.85" customHeight="1" x14ac:dyDescent="0.5">
      <c r="A11" s="119"/>
      <c r="B11" s="120"/>
      <c r="C11" s="120"/>
      <c r="D11" s="120"/>
      <c r="E11" s="120"/>
      <c r="F11" s="120"/>
      <c r="G11" s="120"/>
      <c r="H11" s="120"/>
      <c r="I11" s="121"/>
    </row>
    <row r="12" spans="1:9" ht="14.85" customHeight="1" x14ac:dyDescent="0.5">
      <c r="A12" s="119"/>
      <c r="B12" s="120"/>
      <c r="C12" s="120"/>
      <c r="D12" s="120"/>
      <c r="E12" s="120"/>
      <c r="F12" s="120"/>
      <c r="G12" s="120"/>
      <c r="H12" s="120"/>
      <c r="I12" s="121"/>
    </row>
    <row r="13" spans="1:9" ht="14.85" customHeight="1" x14ac:dyDescent="0.5">
      <c r="A13" s="119"/>
      <c r="B13" s="120"/>
      <c r="C13" s="120"/>
      <c r="D13" s="120"/>
      <c r="E13" s="120"/>
      <c r="F13" s="120"/>
      <c r="G13" s="120"/>
      <c r="H13" s="120"/>
      <c r="I13" s="121"/>
    </row>
    <row r="14" spans="1:9" ht="14.85" customHeight="1" x14ac:dyDescent="0.5">
      <c r="A14" s="119"/>
      <c r="B14" s="120"/>
      <c r="C14" s="120"/>
      <c r="D14" s="120"/>
      <c r="E14" s="120"/>
      <c r="F14" s="120"/>
      <c r="G14" s="120"/>
      <c r="H14" s="120"/>
      <c r="I14" s="121"/>
    </row>
    <row r="15" spans="1:9" ht="14.85" customHeight="1" x14ac:dyDescent="0.5">
      <c r="A15" s="119"/>
      <c r="B15" s="120"/>
      <c r="C15" s="120"/>
      <c r="D15" s="120"/>
      <c r="E15" s="120"/>
      <c r="F15" s="120"/>
      <c r="G15" s="120"/>
      <c r="H15" s="120"/>
      <c r="I15" s="121"/>
    </row>
    <row r="16" spans="1:9" ht="14.85" customHeight="1" x14ac:dyDescent="0.5">
      <c r="A16" s="119"/>
      <c r="B16" s="120"/>
      <c r="C16" s="120"/>
      <c r="D16" s="120"/>
      <c r="E16" s="120"/>
      <c r="F16" s="120"/>
      <c r="G16" s="120"/>
      <c r="H16" s="120"/>
      <c r="I16" s="121"/>
    </row>
    <row r="17" spans="1:17" ht="14.85" customHeight="1" x14ac:dyDescent="0.5">
      <c r="A17" s="119"/>
      <c r="B17" s="120"/>
      <c r="C17" s="120"/>
      <c r="D17" s="120"/>
      <c r="E17" s="120"/>
      <c r="F17" s="120"/>
      <c r="G17" s="120"/>
      <c r="H17" s="120"/>
      <c r="I17" s="121"/>
    </row>
    <row r="18" spans="1:17" ht="14.85" customHeight="1" x14ac:dyDescent="0.5">
      <c r="A18" s="119"/>
      <c r="B18" s="120"/>
      <c r="C18" s="120"/>
      <c r="D18" s="120"/>
      <c r="E18" s="120"/>
      <c r="F18" s="120"/>
      <c r="G18" s="120"/>
      <c r="H18" s="120"/>
      <c r="I18" s="121"/>
    </row>
    <row r="19" spans="1:17" ht="14.85" customHeight="1" x14ac:dyDescent="0.5">
      <c r="A19" s="119"/>
      <c r="B19" s="120"/>
      <c r="C19" s="120"/>
      <c r="D19" s="120"/>
      <c r="E19" s="120"/>
      <c r="F19" s="120"/>
      <c r="G19" s="120"/>
      <c r="H19" s="120"/>
      <c r="I19" s="121"/>
    </row>
    <row r="20" spans="1:17" ht="14.85" customHeight="1" x14ac:dyDescent="0.5">
      <c r="A20" s="119"/>
      <c r="B20" s="120"/>
      <c r="C20" s="120"/>
      <c r="D20" s="120"/>
      <c r="E20" s="120"/>
      <c r="F20" s="120"/>
      <c r="G20" s="120"/>
      <c r="H20" s="120"/>
      <c r="I20" s="121"/>
    </row>
    <row r="21" spans="1:17" ht="14.85" customHeight="1" x14ac:dyDescent="0.5">
      <c r="A21" s="119"/>
      <c r="B21" s="120"/>
      <c r="C21" s="120"/>
      <c r="D21" s="120"/>
      <c r="E21" s="120"/>
      <c r="F21" s="120"/>
      <c r="G21" s="120"/>
      <c r="H21" s="120"/>
      <c r="I21" s="121"/>
    </row>
    <row r="22" spans="1:17" ht="15.6" customHeight="1" thickBot="1" x14ac:dyDescent="0.55000000000000004">
      <c r="A22" s="122"/>
      <c r="B22" s="123"/>
      <c r="C22" s="123"/>
      <c r="D22" s="123"/>
      <c r="E22" s="123"/>
      <c r="F22" s="123"/>
      <c r="G22" s="123"/>
      <c r="H22" s="123"/>
      <c r="I22" s="124"/>
    </row>
    <row r="23" spans="1:17" ht="14.85" customHeight="1" x14ac:dyDescent="0.5">
      <c r="A23" s="86"/>
      <c r="B23" s="86"/>
      <c r="C23" s="86"/>
      <c r="D23" s="86"/>
      <c r="E23" s="86"/>
      <c r="F23" s="86"/>
    </row>
    <row r="24" spans="1:17" ht="14.85" customHeight="1" x14ac:dyDescent="0.5">
      <c r="A24" s="86"/>
      <c r="B24" s="86"/>
      <c r="C24" s="86"/>
      <c r="D24" s="86"/>
      <c r="E24" s="86"/>
      <c r="F24" s="86"/>
    </row>
    <row r="25" spans="1:17" ht="14.85" customHeight="1" x14ac:dyDescent="0.5">
      <c r="A25" s="86"/>
      <c r="B25" s="86"/>
      <c r="C25" s="86"/>
      <c r="D25" s="86"/>
      <c r="E25" s="86"/>
      <c r="F25" s="86"/>
    </row>
    <row r="26" spans="1:17" ht="14.85" customHeight="1" x14ac:dyDescent="0.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</row>
    <row r="27" spans="1:17" ht="14.85" customHeight="1" x14ac:dyDescent="0.5">
      <c r="A27" s="87"/>
      <c r="B27" s="87"/>
      <c r="C27" s="87"/>
      <c r="D27" s="87"/>
      <c r="E27" s="87"/>
      <c r="F27" s="87"/>
      <c r="G27" s="87"/>
    </row>
  </sheetData>
  <mergeCells count="3">
    <mergeCell ref="A1:B1"/>
    <mergeCell ref="A5:I22"/>
    <mergeCell ref="A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"/>
  <sheetViews>
    <sheetView topLeftCell="A24" zoomScale="67" zoomScaleNormal="80" zoomScalePageLayoutView="80" workbookViewId="0">
      <selection activeCell="G57" sqref="G57"/>
    </sheetView>
  </sheetViews>
  <sheetFormatPr defaultColWidth="11.73046875" defaultRowHeight="15.75" x14ac:dyDescent="0.5"/>
  <cols>
    <col min="1" max="1" width="40.3984375" style="1" bestFit="1" customWidth="1"/>
    <col min="2" max="10" width="20.73046875" style="1" customWidth="1"/>
    <col min="11" max="11" width="14.73046875" style="1" customWidth="1"/>
    <col min="12" max="16384" width="11.73046875" style="1"/>
  </cols>
  <sheetData>
    <row r="1" spans="1:4" ht="23.25" x14ac:dyDescent="0.7">
      <c r="A1" s="35" t="s">
        <v>0</v>
      </c>
      <c r="B1" s="5"/>
    </row>
    <row r="2" spans="1:4" x14ac:dyDescent="0.5">
      <c r="C2" s="5"/>
    </row>
    <row r="3" spans="1:4" x14ac:dyDescent="0.5">
      <c r="C3" s="5"/>
    </row>
    <row r="4" spans="1:4" ht="16.149999999999999" thickBot="1" x14ac:dyDescent="0.55000000000000004">
      <c r="A4" s="126" t="s">
        <v>25</v>
      </c>
      <c r="B4" s="126"/>
      <c r="C4" s="5"/>
    </row>
    <row r="5" spans="1:4" x14ac:dyDescent="0.5">
      <c r="A5" s="36" t="s">
        <v>1</v>
      </c>
      <c r="B5" s="37">
        <v>2000</v>
      </c>
      <c r="C5" s="33"/>
      <c r="D5" s="33"/>
    </row>
    <row r="6" spans="1:4" x14ac:dyDescent="0.5">
      <c r="A6" s="28" t="s">
        <v>2</v>
      </c>
      <c r="B6" s="38">
        <v>12</v>
      </c>
      <c r="C6" s="39"/>
    </row>
    <row r="7" spans="1:4" x14ac:dyDescent="0.5">
      <c r="A7" s="28" t="s">
        <v>3</v>
      </c>
      <c r="B7" s="40">
        <v>1.4999999999999999E-2</v>
      </c>
      <c r="C7" s="41"/>
    </row>
    <row r="8" spans="1:4" x14ac:dyDescent="0.5">
      <c r="A8" s="28" t="s">
        <v>4</v>
      </c>
      <c r="B8" s="40">
        <v>0.03</v>
      </c>
      <c r="C8" s="41"/>
    </row>
    <row r="9" spans="1:4" x14ac:dyDescent="0.5">
      <c r="A9" s="28" t="s">
        <v>5</v>
      </c>
      <c r="B9" s="42">
        <v>100</v>
      </c>
      <c r="C9" s="33"/>
    </row>
    <row r="10" spans="1:4" x14ac:dyDescent="0.5">
      <c r="A10" s="28" t="s">
        <v>6</v>
      </c>
      <c r="B10" s="42">
        <v>4000</v>
      </c>
      <c r="C10" s="33"/>
    </row>
    <row r="11" spans="1:4" x14ac:dyDescent="0.5">
      <c r="A11" s="28" t="s">
        <v>7</v>
      </c>
      <c r="B11" s="40">
        <v>0.02</v>
      </c>
      <c r="C11" s="41"/>
    </row>
    <row r="12" spans="1:4" x14ac:dyDescent="0.5">
      <c r="A12" s="79">
        <v>1</v>
      </c>
      <c r="B12" s="43">
        <v>6500</v>
      </c>
      <c r="C12" s="44"/>
    </row>
    <row r="13" spans="1:4" x14ac:dyDescent="0.5">
      <c r="A13" s="45">
        <v>0</v>
      </c>
      <c r="B13" s="42">
        <v>178500</v>
      </c>
      <c r="C13" s="33"/>
    </row>
    <row r="14" spans="1:4" x14ac:dyDescent="0.5">
      <c r="A14" s="46">
        <v>5</v>
      </c>
      <c r="B14" s="42">
        <v>225000</v>
      </c>
      <c r="C14" s="33"/>
    </row>
    <row r="15" spans="1:4" x14ac:dyDescent="0.5">
      <c r="A15" s="47" t="s">
        <v>36</v>
      </c>
      <c r="B15" s="48">
        <v>0.06</v>
      </c>
      <c r="C15" s="33"/>
    </row>
    <row r="16" spans="1:4" x14ac:dyDescent="0.5">
      <c r="A16" s="28" t="s">
        <v>58</v>
      </c>
      <c r="B16" s="48">
        <v>0.1</v>
      </c>
    </row>
    <row r="17" spans="1:8" x14ac:dyDescent="0.5">
      <c r="A17" s="28" t="s">
        <v>47</v>
      </c>
      <c r="B17" s="68">
        <v>0.14000000000000001</v>
      </c>
    </row>
    <row r="18" spans="1:8" x14ac:dyDescent="0.5">
      <c r="A18" s="28" t="s">
        <v>49</v>
      </c>
      <c r="B18" s="68">
        <v>9.8000000000000004E-2</v>
      </c>
    </row>
    <row r="19" spans="1:8" x14ac:dyDescent="0.5">
      <c r="A19" s="84" t="s">
        <v>52</v>
      </c>
      <c r="B19" s="42">
        <v>3750</v>
      </c>
    </row>
    <row r="20" spans="1:8" ht="16.149999999999999" thickBot="1" x14ac:dyDescent="0.55000000000000004">
      <c r="A20" s="80">
        <v>0.04</v>
      </c>
      <c r="B20" s="49">
        <f>B14*0.04</f>
        <v>9000</v>
      </c>
    </row>
    <row r="23" spans="1:8" ht="16.149999999999999" thickBot="1" x14ac:dyDescent="0.55000000000000004">
      <c r="A23" s="127" t="s">
        <v>55</v>
      </c>
      <c r="B23" s="127"/>
      <c r="C23" s="127"/>
      <c r="D23" s="127"/>
      <c r="E23" s="127"/>
      <c r="F23" s="127"/>
      <c r="G23" s="127"/>
    </row>
    <row r="24" spans="1:8" x14ac:dyDescent="0.5">
      <c r="A24" s="69">
        <v>0</v>
      </c>
      <c r="B24" s="70">
        <v>1</v>
      </c>
      <c r="C24" s="70">
        <f>B$24+1</f>
        <v>2</v>
      </c>
      <c r="D24" s="70">
        <f t="shared" ref="D24:G24" si="0">C$24+1</f>
        <v>3</v>
      </c>
      <c r="E24" s="70">
        <f t="shared" si="0"/>
        <v>4</v>
      </c>
      <c r="F24" s="70">
        <f t="shared" si="0"/>
        <v>5</v>
      </c>
      <c r="G24" s="71">
        <f t="shared" si="0"/>
        <v>6</v>
      </c>
    </row>
    <row r="25" spans="1:8" x14ac:dyDescent="0.5">
      <c r="A25" s="78" t="s">
        <v>9</v>
      </c>
      <c r="B25" s="73">
        <f>B5*12</f>
        <v>24000</v>
      </c>
      <c r="C25" s="73">
        <f>B25*1.015</f>
        <v>24359.999999999996</v>
      </c>
      <c r="D25" s="73">
        <f t="shared" ref="D25:G25" si="1">C25*1.015</f>
        <v>24725.399999999994</v>
      </c>
      <c r="E25" s="73">
        <f t="shared" si="1"/>
        <v>25096.280999999992</v>
      </c>
      <c r="F25" s="73">
        <f t="shared" si="1"/>
        <v>25472.725214999988</v>
      </c>
      <c r="G25" s="73">
        <f t="shared" si="1"/>
        <v>25854.816093224985</v>
      </c>
    </row>
    <row r="26" spans="1:8" x14ac:dyDescent="0.5">
      <c r="A26" s="6" t="s">
        <v>10</v>
      </c>
      <c r="B26" s="7">
        <f>B25*-0.03</f>
        <v>-720</v>
      </c>
      <c r="C26" s="7">
        <f t="shared" ref="C26:G26" si="2">C25*-0.03</f>
        <v>-730.79999999999984</v>
      </c>
      <c r="D26" s="7">
        <f t="shared" si="2"/>
        <v>-741.76199999999983</v>
      </c>
      <c r="E26" s="7">
        <f t="shared" si="2"/>
        <v>-752.88842999999974</v>
      </c>
      <c r="F26" s="7">
        <f t="shared" si="2"/>
        <v>-764.18175644999963</v>
      </c>
      <c r="G26" s="7">
        <f t="shared" si="2"/>
        <v>-775.64448279674957</v>
      </c>
    </row>
    <row r="27" spans="1:8" x14ac:dyDescent="0.5">
      <c r="A27" s="6" t="s">
        <v>5</v>
      </c>
      <c r="B27" s="7">
        <f>100</f>
        <v>100</v>
      </c>
      <c r="C27" s="7">
        <f>100</f>
        <v>100</v>
      </c>
      <c r="D27" s="7">
        <f>100</f>
        <v>100</v>
      </c>
      <c r="E27" s="7">
        <f>100</f>
        <v>100</v>
      </c>
      <c r="F27" s="7">
        <f>100</f>
        <v>100</v>
      </c>
      <c r="G27" s="7">
        <f>100</f>
        <v>100</v>
      </c>
    </row>
    <row r="28" spans="1:8" x14ac:dyDescent="0.5">
      <c r="A28" s="72" t="s">
        <v>11</v>
      </c>
      <c r="B28" s="73">
        <f>SUM(B25:B27)</f>
        <v>23380</v>
      </c>
      <c r="C28" s="73">
        <f t="shared" ref="C28:G28" si="3">SUM(C25:C27)</f>
        <v>23729.199999999997</v>
      </c>
      <c r="D28" s="73">
        <f t="shared" si="3"/>
        <v>24083.637999999995</v>
      </c>
      <c r="E28" s="73">
        <f t="shared" si="3"/>
        <v>24443.392569999993</v>
      </c>
      <c r="F28" s="73">
        <f t="shared" si="3"/>
        <v>24808.54345854999</v>
      </c>
      <c r="G28" s="73">
        <f t="shared" si="3"/>
        <v>25179.171610428235</v>
      </c>
    </row>
    <row r="29" spans="1:8" x14ac:dyDescent="0.5">
      <c r="A29" s="6" t="s">
        <v>12</v>
      </c>
      <c r="B29" s="7">
        <f>-B10</f>
        <v>-4000</v>
      </c>
      <c r="C29" s="7">
        <f>B29*1.02</f>
        <v>-4080</v>
      </c>
      <c r="D29" s="7">
        <f t="shared" ref="D29:G29" si="4">C29*1.02</f>
        <v>-4161.6000000000004</v>
      </c>
      <c r="E29" s="7">
        <f t="shared" si="4"/>
        <v>-4244.8320000000003</v>
      </c>
      <c r="F29" s="7">
        <f t="shared" si="4"/>
        <v>-4329.7286400000003</v>
      </c>
      <c r="G29" s="7">
        <f t="shared" si="4"/>
        <v>-4416.3232128</v>
      </c>
    </row>
    <row r="30" spans="1:8" x14ac:dyDescent="0.5">
      <c r="A30" s="6" t="s">
        <v>8</v>
      </c>
      <c r="B30" s="7">
        <f>-B12</f>
        <v>-6500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8" x14ac:dyDescent="0.5">
      <c r="A31" s="72" t="s">
        <v>57</v>
      </c>
      <c r="B31" s="73">
        <f>SUM(B28:B30)</f>
        <v>12880</v>
      </c>
      <c r="C31" s="73">
        <f t="shared" ref="C31:G31" si="5">SUM(C28:C30)</f>
        <v>19649.199999999997</v>
      </c>
      <c r="D31" s="73">
        <f t="shared" si="5"/>
        <v>19922.037999999993</v>
      </c>
      <c r="E31" s="73">
        <f t="shared" si="5"/>
        <v>20198.560569999994</v>
      </c>
      <c r="F31" s="73">
        <f t="shared" si="5"/>
        <v>20478.814818549989</v>
      </c>
      <c r="G31" s="73">
        <f t="shared" si="5"/>
        <v>20762.848397628237</v>
      </c>
      <c r="H31" s="3"/>
    </row>
    <row r="32" spans="1:8" x14ac:dyDescent="0.5">
      <c r="A32" s="6" t="s">
        <v>13</v>
      </c>
      <c r="B32" s="7">
        <f>-SUMIFS(Amortization!$C$15:$C$194,Amortization!$A$15:$A$194,"&gt;="&amp;(DCF!A$24*12)+1,Amortization!$A$15:$A$194,"&lt;="&amp;(DCF!B$24*12))</f>
        <v>-7542.4191189657849</v>
      </c>
      <c r="C32" s="7">
        <f>-SUMIFS(Amortization!$C$15:$C$194,Amortization!$A$15:$A$194,"&gt;="&amp;(DCF!B$24*12)+1,Amortization!$A$15:$A$194,"&lt;="&amp;DCF!C$24*12)</f>
        <v>-8123.3382379315699</v>
      </c>
      <c r="D32" s="7">
        <f>-SUMIFS(Amortization!$C$15:$C$194,Amortization!$A$15:$A$194,"&gt;="&amp;(DCF!C$24*12)+1,Amortization!$A$15:$A$194,"&lt;="&amp;DCF!D$24*12)</f>
        <v>-8123.3382379315699</v>
      </c>
      <c r="E32" s="7">
        <f>-SUMIFS(Amortization!$C$15:$C$194,Amortization!$A$15:$A$194,"&gt;="&amp;(DCF!D$24*12)+1,Amortization!$A$15:$A$194,"&lt;="&amp;DCF!E$24*12)</f>
        <v>-8123.3382379315699</v>
      </c>
      <c r="F32" s="7">
        <f>-SUMIFS(Amortization!$C$15:$C$194,Amortization!$A$15:$A$194,"&gt;="&amp;(DCF!E$24*12)+1,Amortization!$A$15:$A$194,"&lt;="&amp;DCF!F$24*12)</f>
        <v>-8123.3382379315699</v>
      </c>
      <c r="G32" s="53"/>
    </row>
    <row r="33" spans="1:11" x14ac:dyDescent="0.5">
      <c r="A33" s="72" t="s">
        <v>14</v>
      </c>
      <c r="B33" s="73">
        <f>SUM(B31:B32)</f>
        <v>5337.5808810342151</v>
      </c>
      <c r="C33" s="73">
        <f t="shared" ref="C33:F33" si="6">SUM(C31:C32)</f>
        <v>11525.861762068427</v>
      </c>
      <c r="D33" s="73">
        <f t="shared" si="6"/>
        <v>11798.699762068423</v>
      </c>
      <c r="E33" s="73">
        <f t="shared" si="6"/>
        <v>12075.222332068424</v>
      </c>
      <c r="F33" s="73">
        <f t="shared" si="6"/>
        <v>12355.476580618419</v>
      </c>
      <c r="G33" s="113"/>
    </row>
    <row r="34" spans="1:11" x14ac:dyDescent="0.5">
      <c r="A34" s="6" t="s">
        <v>15</v>
      </c>
      <c r="B34" s="7">
        <f>-$B$19</f>
        <v>-3750</v>
      </c>
      <c r="C34" s="7">
        <f t="shared" ref="C34:F34" si="7">-$B$19</f>
        <v>-3750</v>
      </c>
      <c r="D34" s="7">
        <f t="shared" si="7"/>
        <v>-3750</v>
      </c>
      <c r="E34" s="7">
        <f t="shared" si="7"/>
        <v>-3750</v>
      </c>
      <c r="F34" s="7">
        <f t="shared" si="7"/>
        <v>-3750</v>
      </c>
      <c r="G34" s="53"/>
    </row>
    <row r="35" spans="1:11" ht="16.149999999999999" thickBot="1" x14ac:dyDescent="0.55000000000000004">
      <c r="A35" s="75" t="s">
        <v>16</v>
      </c>
      <c r="B35" s="76">
        <f>SUM(B33:B34)</f>
        <v>1587.5808810342151</v>
      </c>
      <c r="C35" s="76">
        <f t="shared" ref="C35:F35" si="8">SUM(C33:C34)</f>
        <v>7775.8617620684272</v>
      </c>
      <c r="D35" s="76">
        <f t="shared" si="8"/>
        <v>8048.6997620684233</v>
      </c>
      <c r="E35" s="76">
        <f t="shared" si="8"/>
        <v>8325.2223320684243</v>
      </c>
      <c r="F35" s="76">
        <f t="shared" si="8"/>
        <v>8605.4765806184187</v>
      </c>
      <c r="G35" s="77"/>
    </row>
    <row r="38" spans="1:11" ht="16.149999999999999" thickBot="1" x14ac:dyDescent="0.55000000000000004">
      <c r="A38" s="128" t="s">
        <v>40</v>
      </c>
      <c r="B38" s="128"/>
    </row>
    <row r="39" spans="1:11" x14ac:dyDescent="0.5">
      <c r="A39" s="19" t="s">
        <v>26</v>
      </c>
      <c r="B39" s="57">
        <f>B13</f>
        <v>178500</v>
      </c>
    </row>
    <row r="40" spans="1:11" x14ac:dyDescent="0.5">
      <c r="A40" s="6" t="s">
        <v>29</v>
      </c>
      <c r="B40" s="53">
        <f>-Amortization!B5</f>
        <v>-107100</v>
      </c>
    </row>
    <row r="41" spans="1:11" x14ac:dyDescent="0.5">
      <c r="A41" s="20" t="s">
        <v>31</v>
      </c>
      <c r="B41" s="54">
        <f>Amortization!B6</f>
        <v>3213</v>
      </c>
    </row>
    <row r="42" spans="1:11" ht="16.149999999999999" thickBot="1" x14ac:dyDescent="0.55000000000000004">
      <c r="A42" s="13" t="s">
        <v>33</v>
      </c>
      <c r="B42" s="56">
        <f>SUM(B39:B41)</f>
        <v>74613</v>
      </c>
    </row>
    <row r="45" spans="1:11" ht="16.149999999999999" thickBot="1" x14ac:dyDescent="0.55000000000000004">
      <c r="A45" s="129" t="s">
        <v>56</v>
      </c>
      <c r="B45" s="129"/>
      <c r="C45" s="129"/>
      <c r="D45" s="129"/>
      <c r="E45" s="129"/>
      <c r="F45" s="129"/>
      <c r="G45" s="129"/>
      <c r="H45" s="129"/>
      <c r="I45" s="129"/>
      <c r="J45" s="129"/>
      <c r="K45" s="5"/>
    </row>
    <row r="46" spans="1:11" x14ac:dyDescent="0.5">
      <c r="A46" s="88" t="s">
        <v>37</v>
      </c>
      <c r="B46" s="89">
        <f>B14</f>
        <v>225000</v>
      </c>
      <c r="D46" s="130" t="s">
        <v>27</v>
      </c>
      <c r="E46" s="131"/>
      <c r="F46" s="57">
        <f>B48</f>
        <v>211500</v>
      </c>
      <c r="H46" s="130" t="s">
        <v>28</v>
      </c>
      <c r="I46" s="131"/>
      <c r="J46" s="57">
        <f>F48</f>
        <v>110454.35013589302</v>
      </c>
    </row>
    <row r="47" spans="1:11" x14ac:dyDescent="0.5">
      <c r="A47" s="90" t="s">
        <v>38</v>
      </c>
      <c r="B47" s="91">
        <f>-B46*B15</f>
        <v>-13500</v>
      </c>
      <c r="D47" s="132" t="s">
        <v>30</v>
      </c>
      <c r="E47" s="133"/>
      <c r="F47" s="54">
        <f>-SUMIF(Amortization!$A$15:$A$194,DCF!$A$14*12,Amortization!F15:F194)</f>
        <v>-101045.64986410698</v>
      </c>
      <c r="H47" s="132" t="s">
        <v>48</v>
      </c>
      <c r="I47" s="133"/>
      <c r="J47" s="54">
        <f>-B20</f>
        <v>-9000</v>
      </c>
    </row>
    <row r="48" spans="1:11" ht="16.149999999999999" thickBot="1" x14ac:dyDescent="0.55000000000000004">
      <c r="A48" s="21" t="s">
        <v>27</v>
      </c>
      <c r="B48" s="92">
        <f>SUM(B46:B47)</f>
        <v>211500</v>
      </c>
      <c r="D48" s="134" t="s">
        <v>28</v>
      </c>
      <c r="E48" s="135"/>
      <c r="F48" s="56">
        <f>SUM(F46:F47)</f>
        <v>110454.35013589302</v>
      </c>
      <c r="H48" s="136" t="s">
        <v>32</v>
      </c>
      <c r="I48" s="137"/>
      <c r="J48" s="56">
        <f>SUM(J46:J47)</f>
        <v>101454.35013589302</v>
      </c>
    </row>
    <row r="50" spans="1:9" x14ac:dyDescent="0.5">
      <c r="C50" s="34"/>
      <c r="D50" s="34"/>
      <c r="E50" s="34"/>
      <c r="F50" s="34"/>
    </row>
    <row r="51" spans="1:9" ht="16.149999999999999" thickBot="1" x14ac:dyDescent="0.55000000000000004">
      <c r="A51" s="126" t="s">
        <v>34</v>
      </c>
      <c r="B51" s="126"/>
      <c r="C51" s="126"/>
      <c r="D51" s="126"/>
      <c r="E51" s="126"/>
      <c r="F51" s="126"/>
      <c r="G51" s="126"/>
    </row>
    <row r="52" spans="1:9" x14ac:dyDescent="0.5">
      <c r="A52" s="4"/>
      <c r="B52" s="58">
        <v>0</v>
      </c>
      <c r="C52" s="50">
        <f>B$52+1</f>
        <v>1</v>
      </c>
      <c r="D52" s="50">
        <f t="shared" ref="D52:G52" si="9">C$52+1</f>
        <v>2</v>
      </c>
      <c r="E52" s="50">
        <f t="shared" si="9"/>
        <v>3</v>
      </c>
      <c r="F52" s="50">
        <f t="shared" si="9"/>
        <v>4</v>
      </c>
      <c r="G52" s="51">
        <f t="shared" si="9"/>
        <v>5</v>
      </c>
      <c r="I52" s="5"/>
    </row>
    <row r="53" spans="1:9" x14ac:dyDescent="0.5">
      <c r="A53" s="28" t="s">
        <v>59</v>
      </c>
      <c r="B53" s="52">
        <f>-B13</f>
        <v>-178500</v>
      </c>
      <c r="C53" s="52">
        <f>B31</f>
        <v>12880</v>
      </c>
      <c r="D53" s="52">
        <f>C31</f>
        <v>19649.199999999997</v>
      </c>
      <c r="E53" s="52">
        <f t="shared" ref="E53" si="10">D31</f>
        <v>19922.037999999993</v>
      </c>
      <c r="F53" s="52">
        <f>E31</f>
        <v>20198.560569999994</v>
      </c>
      <c r="G53" s="52">
        <f>F31+B48</f>
        <v>231978.81481854999</v>
      </c>
      <c r="I53" s="5"/>
    </row>
    <row r="54" spans="1:9" x14ac:dyDescent="0.5">
      <c r="A54" s="28" t="s">
        <v>44</v>
      </c>
      <c r="B54" s="52">
        <f>-B42</f>
        <v>-74613</v>
      </c>
      <c r="C54" s="52">
        <f>B33</f>
        <v>5337.5808810342151</v>
      </c>
      <c r="D54" s="52">
        <f t="shared" ref="D54:F54" si="11">C33</f>
        <v>11525.861762068427</v>
      </c>
      <c r="E54" s="52">
        <f t="shared" si="11"/>
        <v>11798.699762068423</v>
      </c>
      <c r="F54" s="52">
        <f t="shared" si="11"/>
        <v>12075.222332068424</v>
      </c>
      <c r="G54" s="52">
        <f>F33+F48</f>
        <v>122809.82671651144</v>
      </c>
      <c r="I54" s="5"/>
    </row>
    <row r="55" spans="1:9" ht="16.149999999999999" thickBot="1" x14ac:dyDescent="0.55000000000000004">
      <c r="A55" s="13" t="s">
        <v>45</v>
      </c>
      <c r="B55" s="55">
        <f>B54</f>
        <v>-74613</v>
      </c>
      <c r="C55" s="55">
        <f>B35</f>
        <v>1587.5808810342151</v>
      </c>
      <c r="D55" s="55">
        <f t="shared" ref="D55:F55" si="12">C35</f>
        <v>7775.8617620684272</v>
      </c>
      <c r="E55" s="55">
        <f t="shared" si="12"/>
        <v>8048.6997620684233</v>
      </c>
      <c r="F55" s="55">
        <f t="shared" si="12"/>
        <v>8325.2223320684243</v>
      </c>
      <c r="G55" s="55">
        <f>F35+J48</f>
        <v>110059.82671651144</v>
      </c>
      <c r="I55" s="5"/>
    </row>
    <row r="56" spans="1:9" x14ac:dyDescent="0.5">
      <c r="B56" s="59"/>
      <c r="C56" s="60"/>
      <c r="D56" s="60"/>
      <c r="E56" s="60"/>
      <c r="F56" s="60"/>
      <c r="G56" s="60"/>
      <c r="I56" s="5"/>
    </row>
    <row r="57" spans="1:9" x14ac:dyDescent="0.5">
      <c r="A57" s="61"/>
      <c r="B57" s="52"/>
      <c r="C57" s="52"/>
      <c r="D57" s="52"/>
      <c r="E57" s="52"/>
      <c r="F57" s="52"/>
    </row>
    <row r="58" spans="1:9" ht="16.149999999999999" thickBot="1" x14ac:dyDescent="0.55000000000000004">
      <c r="A58" s="126" t="s">
        <v>35</v>
      </c>
      <c r="B58" s="126"/>
      <c r="C58" s="126"/>
      <c r="D58" s="5"/>
      <c r="G58" s="8"/>
      <c r="I58" s="5"/>
    </row>
    <row r="59" spans="1:9" x14ac:dyDescent="0.5">
      <c r="A59" s="62"/>
      <c r="B59" s="63" t="s">
        <v>42</v>
      </c>
      <c r="C59" s="64" t="s">
        <v>43</v>
      </c>
      <c r="E59" s="65"/>
      <c r="F59" s="65"/>
      <c r="G59" s="9"/>
      <c r="I59" s="5"/>
    </row>
    <row r="60" spans="1:9" x14ac:dyDescent="0.5">
      <c r="A60" s="10" t="s">
        <v>59</v>
      </c>
      <c r="B60" s="7">
        <f>NPV(B16,C53:G53)+B53</f>
        <v>22252.302454222488</v>
      </c>
      <c r="C60" s="40">
        <f>IRR(B53:G53)</f>
        <v>0.13057920640667242</v>
      </c>
      <c r="E60" s="66"/>
      <c r="F60" s="66"/>
      <c r="G60" s="9"/>
      <c r="I60" s="5"/>
    </row>
    <row r="61" spans="1:9" x14ac:dyDescent="0.5">
      <c r="A61" s="10" t="s">
        <v>44</v>
      </c>
      <c r="B61" s="7">
        <f>NPV(B17,C54:G54)+B54</f>
        <v>17834.727782992777</v>
      </c>
      <c r="C61" s="40">
        <f t="shared" ref="C61:C62" si="13">IRR(B54:G54)</f>
        <v>0.19940213297220732</v>
      </c>
      <c r="G61" s="11"/>
    </row>
    <row r="62" spans="1:9" ht="16.149999999999999" thickBot="1" x14ac:dyDescent="0.55000000000000004">
      <c r="A62" s="22" t="s">
        <v>45</v>
      </c>
      <c r="B62" s="7">
        <f>NPV(B18,C55:G55)+B55</f>
        <v>14053.797777377011</v>
      </c>
      <c r="C62" s="40">
        <f t="shared" si="13"/>
        <v>0.14097632342160327</v>
      </c>
    </row>
    <row r="64" spans="1:9" ht="16.149999999999999" thickBot="1" x14ac:dyDescent="0.55000000000000004"/>
    <row r="65" spans="1:2" ht="16.149999999999999" thickBot="1" x14ac:dyDescent="0.55000000000000004">
      <c r="A65" s="106" t="s">
        <v>50</v>
      </c>
      <c r="B65" s="107">
        <f>$G$31/$B$14</f>
        <v>9.2279326211681056E-2</v>
      </c>
    </row>
  </sheetData>
  <mergeCells count="12">
    <mergeCell ref="A58:C58"/>
    <mergeCell ref="A4:B4"/>
    <mergeCell ref="A23:G23"/>
    <mergeCell ref="A38:B38"/>
    <mergeCell ref="A45:J45"/>
    <mergeCell ref="D46:E46"/>
    <mergeCell ref="H46:I46"/>
    <mergeCell ref="D47:E47"/>
    <mergeCell ref="H47:I47"/>
    <mergeCell ref="D48:E48"/>
    <mergeCell ref="H48:I48"/>
    <mergeCell ref="A51:G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65"/>
  <sheetViews>
    <sheetView zoomScale="80" zoomScaleNormal="80" zoomScalePageLayoutView="80" workbookViewId="0"/>
  </sheetViews>
  <sheetFormatPr defaultColWidth="11.73046875" defaultRowHeight="15.75" x14ac:dyDescent="0.5"/>
  <cols>
    <col min="1" max="1" width="40.3984375" style="1" bestFit="1" customWidth="1"/>
    <col min="2" max="10" width="20.73046875" style="1" customWidth="1"/>
    <col min="11" max="11" width="14.73046875" style="1" customWidth="1"/>
    <col min="12" max="16384" width="11.73046875" style="1"/>
  </cols>
  <sheetData>
    <row r="1" spans="1:4" ht="23.25" x14ac:dyDescent="0.7">
      <c r="A1" s="35" t="s">
        <v>0</v>
      </c>
      <c r="B1" s="5"/>
    </row>
    <row r="2" spans="1:4" x14ac:dyDescent="0.5">
      <c r="C2" s="5"/>
    </row>
    <row r="3" spans="1:4" x14ac:dyDescent="0.5">
      <c r="C3" s="5"/>
    </row>
    <row r="4" spans="1:4" ht="16.149999999999999" thickBot="1" x14ac:dyDescent="0.55000000000000004">
      <c r="A4" s="126" t="s">
        <v>25</v>
      </c>
      <c r="B4" s="126"/>
      <c r="C4" s="5"/>
    </row>
    <row r="5" spans="1:4" x14ac:dyDescent="0.5">
      <c r="A5" s="36" t="s">
        <v>1</v>
      </c>
      <c r="B5" s="37">
        <v>2000</v>
      </c>
      <c r="C5" s="33"/>
      <c r="D5" s="33"/>
    </row>
    <row r="6" spans="1:4" x14ac:dyDescent="0.5">
      <c r="A6" s="28" t="s">
        <v>2</v>
      </c>
      <c r="B6" s="38">
        <v>12</v>
      </c>
      <c r="C6" s="39"/>
    </row>
    <row r="7" spans="1:4" x14ac:dyDescent="0.5">
      <c r="A7" s="28" t="s">
        <v>3</v>
      </c>
      <c r="B7" s="40">
        <v>1.4999999999999999E-2</v>
      </c>
      <c r="C7" s="41"/>
    </row>
    <row r="8" spans="1:4" x14ac:dyDescent="0.5">
      <c r="A8" s="28" t="s">
        <v>4</v>
      </c>
      <c r="B8" s="40">
        <v>0.03</v>
      </c>
      <c r="C8" s="41"/>
    </row>
    <row r="9" spans="1:4" x14ac:dyDescent="0.5">
      <c r="A9" s="28" t="s">
        <v>5</v>
      </c>
      <c r="B9" s="42">
        <f>50*2*12</f>
        <v>1200</v>
      </c>
      <c r="C9" s="33"/>
    </row>
    <row r="10" spans="1:4" x14ac:dyDescent="0.5">
      <c r="A10" s="28" t="s">
        <v>6</v>
      </c>
      <c r="B10" s="42">
        <v>4000</v>
      </c>
      <c r="C10" s="33"/>
    </row>
    <row r="11" spans="1:4" x14ac:dyDescent="0.5">
      <c r="A11" s="28" t="s">
        <v>7</v>
      </c>
      <c r="B11" s="40">
        <v>0.02</v>
      </c>
      <c r="C11" s="41"/>
    </row>
    <row r="12" spans="1:4" x14ac:dyDescent="0.5">
      <c r="A12" s="79">
        <v>1</v>
      </c>
      <c r="B12" s="43">
        <f>6500*2</f>
        <v>13000</v>
      </c>
      <c r="C12" s="44"/>
      <c r="D12" s="44"/>
    </row>
    <row r="13" spans="1:4" x14ac:dyDescent="0.5">
      <c r="A13" s="45">
        <v>0</v>
      </c>
      <c r="B13" s="42">
        <v>178500</v>
      </c>
      <c r="C13" s="33"/>
    </row>
    <row r="14" spans="1:4" x14ac:dyDescent="0.5">
      <c r="A14" s="46">
        <v>5</v>
      </c>
      <c r="B14" s="42">
        <v>225000</v>
      </c>
      <c r="C14" s="33"/>
    </row>
    <row r="15" spans="1:4" x14ac:dyDescent="0.5">
      <c r="A15" s="47" t="s">
        <v>36</v>
      </c>
      <c r="B15" s="48">
        <v>0.06</v>
      </c>
      <c r="C15" s="33"/>
    </row>
    <row r="16" spans="1:4" x14ac:dyDescent="0.5">
      <c r="A16" s="28" t="s">
        <v>58</v>
      </c>
      <c r="B16" s="48">
        <v>0.1</v>
      </c>
    </row>
    <row r="17" spans="1:8" x14ac:dyDescent="0.5">
      <c r="A17" s="28" t="s">
        <v>47</v>
      </c>
      <c r="B17" s="68">
        <v>0.14000000000000001</v>
      </c>
    </row>
    <row r="18" spans="1:8" x14ac:dyDescent="0.5">
      <c r="A18" s="28" t="s">
        <v>49</v>
      </c>
      <c r="B18" s="68">
        <v>9.8000000000000004E-2</v>
      </c>
    </row>
    <row r="19" spans="1:8" x14ac:dyDescent="0.5">
      <c r="A19" s="84" t="s">
        <v>52</v>
      </c>
      <c r="B19" s="42">
        <v>3750</v>
      </c>
    </row>
    <row r="20" spans="1:8" ht="16.149999999999999" thickBot="1" x14ac:dyDescent="0.55000000000000004">
      <c r="A20" s="80">
        <v>0.04</v>
      </c>
      <c r="B20" s="49">
        <f>$A$20*$B$14</f>
        <v>9000</v>
      </c>
    </row>
    <row r="23" spans="1:8" ht="16.149999999999999" thickBot="1" x14ac:dyDescent="0.55000000000000004">
      <c r="A23" s="127" t="s">
        <v>55</v>
      </c>
      <c r="B23" s="127"/>
      <c r="C23" s="127"/>
      <c r="D23" s="127"/>
      <c r="E23" s="127"/>
      <c r="F23" s="127"/>
      <c r="G23" s="127"/>
    </row>
    <row r="24" spans="1:8" x14ac:dyDescent="0.5">
      <c r="A24" s="69">
        <v>0</v>
      </c>
      <c r="B24" s="70">
        <v>1</v>
      </c>
      <c r="C24" s="70">
        <f>B$24+1</f>
        <v>2</v>
      </c>
      <c r="D24" s="70">
        <f t="shared" ref="D24:G24" si="0">C$24+1</f>
        <v>3</v>
      </c>
      <c r="E24" s="70">
        <f t="shared" si="0"/>
        <v>4</v>
      </c>
      <c r="F24" s="70">
        <f t="shared" si="0"/>
        <v>5</v>
      </c>
      <c r="G24" s="71">
        <f t="shared" si="0"/>
        <v>6</v>
      </c>
    </row>
    <row r="25" spans="1:8" x14ac:dyDescent="0.5">
      <c r="A25" s="78" t="s">
        <v>9</v>
      </c>
      <c r="B25" s="73">
        <f>$B$5*$B$6</f>
        <v>24000</v>
      </c>
      <c r="C25" s="73">
        <f>B$25*(1+$B$7)</f>
        <v>24359.999999999996</v>
      </c>
      <c r="D25" s="73">
        <f>C$25*(1+$B$7)</f>
        <v>24725.399999999994</v>
      </c>
      <c r="E25" s="73">
        <f>D$25*(1+$B$7)</f>
        <v>25096.280999999992</v>
      </c>
      <c r="F25" s="73">
        <f>E$25*(1+$B$7)</f>
        <v>25472.725214999988</v>
      </c>
      <c r="G25" s="74">
        <f>F$25*(1+$B$7)</f>
        <v>25854.816093224985</v>
      </c>
    </row>
    <row r="26" spans="1:8" x14ac:dyDescent="0.5">
      <c r="A26" s="6" t="s">
        <v>10</v>
      </c>
      <c r="B26" s="7">
        <f>-B$25*$B$8</f>
        <v>-720</v>
      </c>
      <c r="C26" s="7">
        <f t="shared" ref="C26:G26" si="1">-C$25*$B$8</f>
        <v>-730.79999999999984</v>
      </c>
      <c r="D26" s="7">
        <f t="shared" si="1"/>
        <v>-741.76199999999983</v>
      </c>
      <c r="E26" s="7">
        <f t="shared" si="1"/>
        <v>-752.88842999999974</v>
      </c>
      <c r="F26" s="7">
        <f t="shared" si="1"/>
        <v>-764.18175644999963</v>
      </c>
      <c r="G26" s="53">
        <f t="shared" si="1"/>
        <v>-775.64448279674957</v>
      </c>
    </row>
    <row r="27" spans="1:8" x14ac:dyDescent="0.5">
      <c r="A27" s="6" t="s">
        <v>5</v>
      </c>
      <c r="B27" s="7">
        <f>$B$9</f>
        <v>1200</v>
      </c>
      <c r="C27" s="7">
        <f t="shared" ref="C27:G27" si="2">$B$9</f>
        <v>1200</v>
      </c>
      <c r="D27" s="7">
        <f t="shared" si="2"/>
        <v>1200</v>
      </c>
      <c r="E27" s="7">
        <f t="shared" si="2"/>
        <v>1200</v>
      </c>
      <c r="F27" s="7">
        <f t="shared" si="2"/>
        <v>1200</v>
      </c>
      <c r="G27" s="53">
        <f t="shared" si="2"/>
        <v>1200</v>
      </c>
    </row>
    <row r="28" spans="1:8" x14ac:dyDescent="0.5">
      <c r="A28" s="72" t="s">
        <v>11</v>
      </c>
      <c r="B28" s="73">
        <f>SUM(B$25:B$27)</f>
        <v>24480</v>
      </c>
      <c r="C28" s="73">
        <f t="shared" ref="C28:G28" si="3">SUM(C$25:C$27)</f>
        <v>24829.199999999997</v>
      </c>
      <c r="D28" s="73">
        <f t="shared" si="3"/>
        <v>25183.637999999995</v>
      </c>
      <c r="E28" s="73">
        <f t="shared" si="3"/>
        <v>25543.392569999993</v>
      </c>
      <c r="F28" s="73">
        <f t="shared" si="3"/>
        <v>25908.54345854999</v>
      </c>
      <c r="G28" s="74">
        <f t="shared" si="3"/>
        <v>26279.171610428235</v>
      </c>
    </row>
    <row r="29" spans="1:8" x14ac:dyDescent="0.5">
      <c r="A29" s="6" t="s">
        <v>12</v>
      </c>
      <c r="B29" s="7">
        <f>-$B$10</f>
        <v>-4000</v>
      </c>
      <c r="C29" s="7">
        <f>B$29*(1+$B$11)</f>
        <v>-4080</v>
      </c>
      <c r="D29" s="7">
        <f>C$29*(1+$B$11)</f>
        <v>-4161.6000000000004</v>
      </c>
      <c r="E29" s="7">
        <f>D$29*(1+$B$11)</f>
        <v>-4244.8320000000003</v>
      </c>
      <c r="F29" s="7">
        <f>E$29*(1+$B$11)</f>
        <v>-4329.7286400000003</v>
      </c>
      <c r="G29" s="53">
        <f>F$29*(1+$B$11)</f>
        <v>-4416.3232128</v>
      </c>
    </row>
    <row r="30" spans="1:8" x14ac:dyDescent="0.5">
      <c r="A30" s="6" t="s">
        <v>8</v>
      </c>
      <c r="B30" s="7">
        <f>-IF(B$24=$A$12,$B$12,0)</f>
        <v>-13000</v>
      </c>
      <c r="C30" s="7">
        <f t="shared" ref="C30:G30" si="4">-IF(C$24=$A$12,$B$12,0)</f>
        <v>0</v>
      </c>
      <c r="D30" s="7">
        <f t="shared" si="4"/>
        <v>0</v>
      </c>
      <c r="E30" s="7">
        <f t="shared" si="4"/>
        <v>0</v>
      </c>
      <c r="F30" s="7">
        <f t="shared" si="4"/>
        <v>0</v>
      </c>
      <c r="G30" s="53">
        <f t="shared" si="4"/>
        <v>0</v>
      </c>
    </row>
    <row r="31" spans="1:8" x14ac:dyDescent="0.5">
      <c r="A31" s="72" t="s">
        <v>57</v>
      </c>
      <c r="B31" s="73">
        <f>SUM(B$28:B$30)</f>
        <v>7480</v>
      </c>
      <c r="C31" s="73">
        <f t="shared" ref="C31:G31" si="5">SUM(C$28:C$30)</f>
        <v>20749.199999999997</v>
      </c>
      <c r="D31" s="73">
        <f t="shared" si="5"/>
        <v>21022.037999999993</v>
      </c>
      <c r="E31" s="73">
        <f t="shared" si="5"/>
        <v>21298.560569999994</v>
      </c>
      <c r="F31" s="73">
        <f t="shared" si="5"/>
        <v>21578.814818549989</v>
      </c>
      <c r="G31" s="74">
        <f t="shared" si="5"/>
        <v>21862.848397628237</v>
      </c>
      <c r="H31" s="3"/>
    </row>
    <row r="32" spans="1:8" x14ac:dyDescent="0.5">
      <c r="A32" s="6" t="s">
        <v>13</v>
      </c>
      <c r="B32" s="7">
        <f>-SUMIFS('Amort ANS'!$C$15:$C$374,'Amort ANS'!$A$15:$A$374,"&gt;="&amp;((A$24*12)+1),'Amort ANS'!$A$15:$A$374,"&lt;="&amp;(B$24*12))</f>
        <v>-7542.4191189657849</v>
      </c>
      <c r="C32" s="7">
        <f>-SUMIFS('Amort ANS'!$C$15:$C$374,'Amort ANS'!$A$15:$A$374,"&gt;="&amp;((B$24*12)+1),'Amort ANS'!$A$15:$A$374,"&lt;="&amp;(C$24*12))</f>
        <v>-8123.3382379315699</v>
      </c>
      <c r="D32" s="7">
        <f>-SUMIFS('Amort ANS'!$C$15:$C$374,'Amort ANS'!$A$15:$A$374,"&gt;="&amp;((C$24*12)+1),'Amort ANS'!$A$15:$A$374,"&lt;="&amp;(D$24*12))</f>
        <v>-8123.3382379315699</v>
      </c>
      <c r="E32" s="7">
        <f>-SUMIFS('Amort ANS'!$C$15:$C$374,'Amort ANS'!$A$15:$A$374,"&gt;="&amp;((D$24*12)+1),'Amort ANS'!$A$15:$A$374,"&lt;="&amp;(E$24*12))</f>
        <v>-8123.3382379315699</v>
      </c>
      <c r="F32" s="7">
        <f>-SUMIFS('Amort ANS'!$C$15:$C$374,'Amort ANS'!$A$15:$A$374,"&gt;="&amp;((E$24*12)+1),'Amort ANS'!$A$15:$A$374,"&lt;="&amp;(F$24*12))</f>
        <v>-8123.3382379315699</v>
      </c>
      <c r="G32" s="53"/>
    </row>
    <row r="33" spans="1:11" x14ac:dyDescent="0.5">
      <c r="A33" s="72" t="s">
        <v>14</v>
      </c>
      <c r="B33" s="73">
        <f>SUM(B$31:B$32)</f>
        <v>-62.419118965784946</v>
      </c>
      <c r="C33" s="73">
        <f t="shared" ref="C33:F33" si="6">SUM(C$31:C$32)</f>
        <v>12625.861762068427</v>
      </c>
      <c r="D33" s="73">
        <f t="shared" si="6"/>
        <v>12898.699762068423</v>
      </c>
      <c r="E33" s="73">
        <f t="shared" si="6"/>
        <v>13175.222332068424</v>
      </c>
      <c r="F33" s="73">
        <f t="shared" si="6"/>
        <v>13455.476580618419</v>
      </c>
      <c r="G33" s="74"/>
    </row>
    <row r="34" spans="1:11" x14ac:dyDescent="0.5">
      <c r="A34" s="6" t="s">
        <v>15</v>
      </c>
      <c r="B34" s="7">
        <f>-$B$19</f>
        <v>-3750</v>
      </c>
      <c r="C34" s="7">
        <f t="shared" ref="C34:F34" si="7">-$B$19</f>
        <v>-3750</v>
      </c>
      <c r="D34" s="7">
        <f t="shared" si="7"/>
        <v>-3750</v>
      </c>
      <c r="E34" s="7">
        <f t="shared" si="7"/>
        <v>-3750</v>
      </c>
      <c r="F34" s="7">
        <f t="shared" si="7"/>
        <v>-3750</v>
      </c>
      <c r="G34" s="53"/>
    </row>
    <row r="35" spans="1:11" ht="16.149999999999999" thickBot="1" x14ac:dyDescent="0.55000000000000004">
      <c r="A35" s="75" t="s">
        <v>16</v>
      </c>
      <c r="B35" s="76">
        <f>SUM(B$33:B$34)</f>
        <v>-3812.4191189657849</v>
      </c>
      <c r="C35" s="76">
        <f t="shared" ref="C35:F35" si="8">SUM(C$33:C$34)</f>
        <v>8875.8617620684272</v>
      </c>
      <c r="D35" s="76">
        <f t="shared" si="8"/>
        <v>9148.6997620684233</v>
      </c>
      <c r="E35" s="76">
        <f t="shared" si="8"/>
        <v>9425.2223320684243</v>
      </c>
      <c r="F35" s="76">
        <f t="shared" si="8"/>
        <v>9705.4765806184187</v>
      </c>
      <c r="G35" s="77"/>
    </row>
    <row r="38" spans="1:11" ht="16.149999999999999" thickBot="1" x14ac:dyDescent="0.55000000000000004">
      <c r="A38" s="128" t="s">
        <v>40</v>
      </c>
      <c r="B38" s="128"/>
    </row>
    <row r="39" spans="1:11" x14ac:dyDescent="0.5">
      <c r="A39" s="19" t="s">
        <v>26</v>
      </c>
      <c r="B39" s="57">
        <f>$B$13</f>
        <v>178500</v>
      </c>
    </row>
    <row r="40" spans="1:11" x14ac:dyDescent="0.5">
      <c r="A40" s="6" t="s">
        <v>29</v>
      </c>
      <c r="B40" s="53">
        <f>-'Amort ANS'!$B$5</f>
        <v>-107100</v>
      </c>
    </row>
    <row r="41" spans="1:11" x14ac:dyDescent="0.5">
      <c r="A41" s="20" t="s">
        <v>31</v>
      </c>
      <c r="B41" s="54">
        <f>'Amort ANS'!$B$6</f>
        <v>3213</v>
      </c>
    </row>
    <row r="42" spans="1:11" ht="16.149999999999999" thickBot="1" x14ac:dyDescent="0.55000000000000004">
      <c r="A42" s="13" t="s">
        <v>33</v>
      </c>
      <c r="B42" s="56">
        <f>SUM($B$39:$B$41)</f>
        <v>74613</v>
      </c>
    </row>
    <row r="45" spans="1:11" ht="16.149999999999999" thickBot="1" x14ac:dyDescent="0.55000000000000004">
      <c r="A45" s="129" t="s">
        <v>56</v>
      </c>
      <c r="B45" s="129"/>
      <c r="C45" s="129"/>
      <c r="D45" s="129"/>
      <c r="E45" s="129"/>
      <c r="F45" s="129"/>
      <c r="G45" s="129"/>
      <c r="H45" s="129"/>
      <c r="I45" s="129"/>
      <c r="J45" s="129"/>
      <c r="K45" s="5"/>
    </row>
    <row r="46" spans="1:11" x14ac:dyDescent="0.5">
      <c r="A46" s="88" t="s">
        <v>37</v>
      </c>
      <c r="B46" s="89">
        <f>$B$14</f>
        <v>225000</v>
      </c>
      <c r="D46" s="130" t="s">
        <v>27</v>
      </c>
      <c r="E46" s="131"/>
      <c r="F46" s="57">
        <f>$B$48</f>
        <v>211500</v>
      </c>
      <c r="H46" s="130" t="s">
        <v>28</v>
      </c>
      <c r="I46" s="131"/>
      <c r="J46" s="57">
        <f>$F$48</f>
        <v>110454.35013589302</v>
      </c>
    </row>
    <row r="47" spans="1:11" x14ac:dyDescent="0.5">
      <c r="A47" s="90" t="s">
        <v>38</v>
      </c>
      <c r="B47" s="91">
        <f>-$B$46*$B$15</f>
        <v>-13500</v>
      </c>
      <c r="D47" s="132" t="s">
        <v>30</v>
      </c>
      <c r="E47" s="133"/>
      <c r="F47" s="54">
        <f>-SUMIF('Amort ANS'!$A$15:$A$374,'DCF ANS'!$A$14*12,'Amort ANS'!$F$15:$F$374)</f>
        <v>-101045.64986410698</v>
      </c>
      <c r="H47" s="132" t="s">
        <v>48</v>
      </c>
      <c r="I47" s="133"/>
      <c r="J47" s="54">
        <f>-$B$20</f>
        <v>-9000</v>
      </c>
    </row>
    <row r="48" spans="1:11" ht="16.149999999999999" thickBot="1" x14ac:dyDescent="0.55000000000000004">
      <c r="A48" s="21" t="s">
        <v>27</v>
      </c>
      <c r="B48" s="92">
        <f>SUM($B$46:$B$47)</f>
        <v>211500</v>
      </c>
      <c r="D48" s="134" t="s">
        <v>28</v>
      </c>
      <c r="E48" s="135"/>
      <c r="F48" s="56">
        <f>SUM($F$46:$F$47)</f>
        <v>110454.35013589302</v>
      </c>
      <c r="H48" s="136" t="s">
        <v>32</v>
      </c>
      <c r="I48" s="137"/>
      <c r="J48" s="56">
        <f>SUM($J$46:$J$47)</f>
        <v>101454.35013589302</v>
      </c>
    </row>
    <row r="50" spans="1:9" x14ac:dyDescent="0.5">
      <c r="C50" s="34"/>
      <c r="D50" s="34"/>
      <c r="E50" s="34"/>
      <c r="F50" s="34"/>
    </row>
    <row r="51" spans="1:9" ht="16.149999999999999" thickBot="1" x14ac:dyDescent="0.55000000000000004">
      <c r="A51" s="126" t="s">
        <v>34</v>
      </c>
      <c r="B51" s="126"/>
      <c r="C51" s="126"/>
      <c r="D51" s="126"/>
      <c r="E51" s="126"/>
      <c r="F51" s="126"/>
      <c r="G51" s="126"/>
    </row>
    <row r="52" spans="1:9" x14ac:dyDescent="0.5">
      <c r="A52" s="4"/>
      <c r="B52" s="58">
        <v>0</v>
      </c>
      <c r="C52" s="50">
        <f>B$52+1</f>
        <v>1</v>
      </c>
      <c r="D52" s="50">
        <f t="shared" ref="D52:G52" si="9">C$52+1</f>
        <v>2</v>
      </c>
      <c r="E52" s="50">
        <f t="shared" si="9"/>
        <v>3</v>
      </c>
      <c r="F52" s="50">
        <f t="shared" si="9"/>
        <v>4</v>
      </c>
      <c r="G52" s="51">
        <f t="shared" si="9"/>
        <v>5</v>
      </c>
      <c r="I52" s="5"/>
    </row>
    <row r="53" spans="1:9" x14ac:dyDescent="0.5">
      <c r="A53" s="28" t="s">
        <v>59</v>
      </c>
      <c r="B53" s="52">
        <f>-$B$13</f>
        <v>-178500</v>
      </c>
      <c r="C53" s="52">
        <f>B$31</f>
        <v>7480</v>
      </c>
      <c r="D53" s="52">
        <f>C$31</f>
        <v>20749.199999999997</v>
      </c>
      <c r="E53" s="52">
        <f>D$31</f>
        <v>21022.037999999993</v>
      </c>
      <c r="F53" s="52">
        <f>E$31</f>
        <v>21298.560569999994</v>
      </c>
      <c r="G53" s="53">
        <f>F$31+$B$48</f>
        <v>233078.81481854999</v>
      </c>
      <c r="I53" s="5"/>
    </row>
    <row r="54" spans="1:9" x14ac:dyDescent="0.5">
      <c r="A54" s="28" t="s">
        <v>44</v>
      </c>
      <c r="B54" s="52">
        <f>-$B$42</f>
        <v>-74613</v>
      </c>
      <c r="C54" s="52">
        <f>B$33</f>
        <v>-62.419118965784946</v>
      </c>
      <c r="D54" s="52">
        <f>C$33</f>
        <v>12625.861762068427</v>
      </c>
      <c r="E54" s="52">
        <f>D$33</f>
        <v>12898.699762068423</v>
      </c>
      <c r="F54" s="52">
        <f>E$33</f>
        <v>13175.222332068424</v>
      </c>
      <c r="G54" s="53">
        <f>F$33+$F$48</f>
        <v>123909.82671651144</v>
      </c>
      <c r="I54" s="5"/>
    </row>
    <row r="55" spans="1:9" ht="16.149999999999999" thickBot="1" x14ac:dyDescent="0.55000000000000004">
      <c r="A55" s="13" t="s">
        <v>45</v>
      </c>
      <c r="B55" s="55">
        <f>-$B$42</f>
        <v>-74613</v>
      </c>
      <c r="C55" s="55">
        <f>B$35</f>
        <v>-3812.4191189657849</v>
      </c>
      <c r="D55" s="55">
        <f>C$35</f>
        <v>8875.8617620684272</v>
      </c>
      <c r="E55" s="55">
        <f>D$35</f>
        <v>9148.6997620684233</v>
      </c>
      <c r="F55" s="55">
        <f>E$35</f>
        <v>9425.2223320684243</v>
      </c>
      <c r="G55" s="56">
        <f>F$35+$J$48</f>
        <v>111159.82671651144</v>
      </c>
      <c r="I55" s="5"/>
    </row>
    <row r="56" spans="1:9" x14ac:dyDescent="0.5">
      <c r="B56" s="59"/>
      <c r="C56" s="60"/>
      <c r="D56" s="60"/>
      <c r="E56" s="60"/>
      <c r="F56" s="60"/>
      <c r="G56" s="60"/>
      <c r="I56" s="5"/>
    </row>
    <row r="57" spans="1:9" x14ac:dyDescent="0.5">
      <c r="A57" s="61"/>
      <c r="B57" s="52"/>
      <c r="C57" s="52"/>
      <c r="D57" s="52"/>
      <c r="E57" s="52"/>
      <c r="F57" s="52"/>
    </row>
    <row r="58" spans="1:9" ht="16.149999999999999" thickBot="1" x14ac:dyDescent="0.55000000000000004">
      <c r="A58" s="126" t="s">
        <v>35</v>
      </c>
      <c r="B58" s="126"/>
      <c r="C58" s="126"/>
      <c r="D58" s="5"/>
      <c r="G58" s="8"/>
      <c r="I58" s="5"/>
    </row>
    <row r="59" spans="1:9" x14ac:dyDescent="0.5">
      <c r="A59" s="62"/>
      <c r="B59" s="63" t="s">
        <v>42</v>
      </c>
      <c r="C59" s="64" t="s">
        <v>43</v>
      </c>
      <c r="E59" s="65"/>
      <c r="F59" s="65"/>
      <c r="G59" s="9"/>
      <c r="I59" s="5"/>
    </row>
    <row r="60" spans="1:9" x14ac:dyDescent="0.5">
      <c r="A60" s="10" t="s">
        <v>59</v>
      </c>
      <c r="B60" s="7">
        <f>NPV($B$16,$C$53:$G$53)+$B$53</f>
        <v>20513.076991480862</v>
      </c>
      <c r="C60" s="40">
        <f>IRR($B$53:$G$53)</f>
        <v>0.12781431794484521</v>
      </c>
      <c r="E60" s="66"/>
      <c r="F60" s="66"/>
      <c r="G60" s="9"/>
      <c r="I60" s="5"/>
    </row>
    <row r="61" spans="1:9" x14ac:dyDescent="0.5">
      <c r="A61" s="10" t="s">
        <v>44</v>
      </c>
      <c r="B61" s="7">
        <f>NPV($B$17,$C$54:$G$54)+$B$54</f>
        <v>15909.362462772158</v>
      </c>
      <c r="C61" s="40">
        <f>IRR($B$54:$G$54)</f>
        <v>0.19145928597783701</v>
      </c>
      <c r="G61" s="11"/>
    </row>
    <row r="62" spans="1:9" ht="16.149999999999999" thickBot="1" x14ac:dyDescent="0.55000000000000004">
      <c r="A62" s="22" t="s">
        <v>45</v>
      </c>
      <c r="B62" s="55">
        <f>NPV($B$18,$C$55:$G$55)+$B$55</f>
        <v>12325.201851561462</v>
      </c>
      <c r="C62" s="67">
        <f>IRR($B$55:$G$55)</f>
        <v>0.13457661248687502</v>
      </c>
    </row>
    <row r="64" spans="1:9" ht="16.149999999999999" thickBot="1" x14ac:dyDescent="0.55000000000000004"/>
    <row r="65" spans="1:2" ht="16.149999999999999" thickBot="1" x14ac:dyDescent="0.55000000000000004">
      <c r="A65" s="106" t="s">
        <v>50</v>
      </c>
      <c r="B65" s="107">
        <f>$G$31/$B$14</f>
        <v>9.7168215100569943E-2</v>
      </c>
    </row>
  </sheetData>
  <mergeCells count="12">
    <mergeCell ref="A58:C58"/>
    <mergeCell ref="A4:B4"/>
    <mergeCell ref="A38:B38"/>
    <mergeCell ref="A51:G51"/>
    <mergeCell ref="A23:G23"/>
    <mergeCell ref="A45:J45"/>
    <mergeCell ref="H46:I46"/>
    <mergeCell ref="H47:I47"/>
    <mergeCell ref="H48:I48"/>
    <mergeCell ref="D48:E48"/>
    <mergeCell ref="D47:E47"/>
    <mergeCell ref="D46:E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83"/>
  <sheetViews>
    <sheetView topLeftCell="A126" zoomScale="80" zoomScaleNormal="80" zoomScalePageLayoutView="80" workbookViewId="0">
      <selection activeCell="H18" sqref="H18"/>
    </sheetView>
  </sheetViews>
  <sheetFormatPr defaultColWidth="11.73046875" defaultRowHeight="15.75" x14ac:dyDescent="0.5"/>
  <cols>
    <col min="1" max="6" width="20.73046875" style="81" customWidth="1"/>
    <col min="7" max="12" width="11.73046875" style="81"/>
    <col min="13" max="13" width="26" style="81" bestFit="1" customWidth="1"/>
    <col min="14" max="16384" width="11.73046875" style="81"/>
  </cols>
  <sheetData>
    <row r="1" spans="1:6" ht="23.25" x14ac:dyDescent="0.7">
      <c r="A1" s="32" t="s">
        <v>17</v>
      </c>
      <c r="B1" s="93"/>
    </row>
    <row r="4" spans="1:6" ht="16.149999999999999" thickBot="1" x14ac:dyDescent="0.55000000000000004">
      <c r="A4" s="125" t="s">
        <v>25</v>
      </c>
      <c r="B4" s="125"/>
      <c r="C4" s="125"/>
    </row>
    <row r="5" spans="1:6" x14ac:dyDescent="0.5">
      <c r="A5" s="12">
        <v>0</v>
      </c>
      <c r="B5" s="25">
        <f>DCF!B13*0.6</f>
        <v>107100</v>
      </c>
      <c r="C5" s="94"/>
      <c r="D5" s="14"/>
    </row>
    <row r="6" spans="1:6" x14ac:dyDescent="0.5">
      <c r="A6" s="108">
        <v>0</v>
      </c>
      <c r="B6" s="2">
        <f>B5*0.03</f>
        <v>3213</v>
      </c>
      <c r="C6" s="95"/>
      <c r="D6" s="14"/>
    </row>
    <row r="7" spans="1:6" ht="16.149999999999999" thickBot="1" x14ac:dyDescent="0.55000000000000004">
      <c r="A7" s="15" t="s">
        <v>19</v>
      </c>
      <c r="B7" s="23">
        <v>15</v>
      </c>
      <c r="C7" s="96">
        <f>B7*12</f>
        <v>180</v>
      </c>
      <c r="E7" s="138" t="s">
        <v>54</v>
      </c>
      <c r="F7" s="138"/>
    </row>
    <row r="8" spans="1:6" x14ac:dyDescent="0.5">
      <c r="A8" s="15" t="s">
        <v>18</v>
      </c>
      <c r="B8" s="23">
        <v>30</v>
      </c>
      <c r="C8" s="96">
        <f>B8*12</f>
        <v>360</v>
      </c>
      <c r="E8" s="104" t="s">
        <v>53</v>
      </c>
      <c r="F8" s="105">
        <f>PMT($C$10,$C$8,-$B$5)</f>
        <v>676.94485316096416</v>
      </c>
    </row>
    <row r="9" spans="1:6" ht="16.149999999999999" thickBot="1" x14ac:dyDescent="0.55000000000000004">
      <c r="A9" s="15" t="s">
        <v>41</v>
      </c>
      <c r="B9" s="24">
        <v>0.5</v>
      </c>
      <c r="C9" s="96">
        <v>6</v>
      </c>
      <c r="D9" s="16"/>
      <c r="E9" s="17" t="s">
        <v>51</v>
      </c>
      <c r="F9" s="102">
        <f>$B$5*$C$10</f>
        <v>580.125</v>
      </c>
    </row>
    <row r="10" spans="1:6" ht="16.149999999999999" thickBot="1" x14ac:dyDescent="0.55000000000000004">
      <c r="A10" s="17" t="s">
        <v>39</v>
      </c>
      <c r="B10" s="26">
        <v>6.5000000000000002E-2</v>
      </c>
      <c r="C10" s="27">
        <f>B10/12</f>
        <v>5.4166666666666669E-3</v>
      </c>
      <c r="D10" s="16"/>
    </row>
    <row r="13" spans="1:6" ht="16.149999999999999" thickBot="1" x14ac:dyDescent="0.55000000000000004">
      <c r="A13" s="138" t="s">
        <v>17</v>
      </c>
      <c r="B13" s="138"/>
      <c r="C13" s="138"/>
      <c r="D13" s="138"/>
      <c r="E13" s="138"/>
      <c r="F13" s="138"/>
    </row>
    <row r="14" spans="1:6" x14ac:dyDescent="0.5">
      <c r="A14" s="29">
        <v>0</v>
      </c>
      <c r="B14" s="30" t="s">
        <v>20</v>
      </c>
      <c r="C14" s="30" t="s">
        <v>21</v>
      </c>
      <c r="D14" s="30" t="s">
        <v>22</v>
      </c>
      <c r="E14" s="30" t="s">
        <v>23</v>
      </c>
      <c r="F14" s="31" t="s">
        <v>24</v>
      </c>
    </row>
    <row r="15" spans="1:6" x14ac:dyDescent="0.5">
      <c r="A15" s="97">
        <v>1</v>
      </c>
      <c r="B15" s="98">
        <f>IF(A15=1,$B$5,IF($A15&lt;=$C$7,$F14,""))</f>
        <v>107100</v>
      </c>
      <c r="C15" s="2">
        <f>IF(AND($C$9&gt;0,$A15&lt;=$C$9),$F$9,IF(AND($C$9&gt;0,$C$7=$C$16,$A15&lt;$C$7),$F$8,IF(AND($C$9&gt;0,$C$7=$C$8,$A15=$C$7),IPMT($C$10,$A15,$C$8,-$B$5)+$F14,IF(AND($C$9&gt;0,$C$7&lt;&gt;$C$8,$A15&lt;$C$7),$F$8,IF(AND($C$9&gt;0,$C$7&lt;&gt;$C$8,$A15=$C$7),IPMT($C$10,$A15,$C$8,-$B$5)+$F14,IF(AND($C$9=0,$A15&lt;$C$7),$F$8,IF(AND($C$9=0,$A15=$C$7),IPMT($C$10,$A15,$C$8,-$B$5)+$F14,"")))))))</f>
        <v>580.125</v>
      </c>
      <c r="D15" s="98">
        <f>IF(AND($C$9&gt;0,$A15&lt;=$C$9),0,IF(AND($C$9&gt;0,$A15&lt;$C$7),PPMT($C$10,($A15-$C$9),$C$8,-$B$5),IF(AND($C$9&gt;0,$A15=$C$7),$F14,IF(AND($C$9=0,$A15&lt;$C$7),PPMT($C$10,$A15,$C$8,-$B$5),IF(AND($C$9=0,$A15=$C$7),$F14,"")))))</f>
        <v>0</v>
      </c>
      <c r="E15" s="98">
        <f>IFERROR($C15-$D15,"")</f>
        <v>580.125</v>
      </c>
      <c r="F15" s="99">
        <f>IFERROR($B15-$D15,"")</f>
        <v>107100</v>
      </c>
    </row>
    <row r="16" spans="1:6" x14ac:dyDescent="0.5">
      <c r="A16" s="97">
        <f>A15+1</f>
        <v>2</v>
      </c>
      <c r="B16" s="98">
        <f t="shared" ref="B16:B79" si="0">IF(A16=1,$B$5,IF($A16&lt;=$C$7,$F15,""))</f>
        <v>107100</v>
      </c>
      <c r="C16" s="2">
        <f t="shared" ref="C16:C79" si="1">IF(AND($C$9&gt;0,$A16&lt;=$C$9),$F$9,IF(AND($C$9&gt;0,$C$7=$C$16,$A16&lt;$C$7),$F$8,IF(AND($C$9&gt;0,$C$7=$C$8,$A16=$C$7),IPMT($C$10,$A16,$C$8,-$B$5)+$F15,IF(AND($C$9&gt;0,$C$7&lt;&gt;$C$8,$A16&lt;$C$7),$F$8,IF(AND($C$9&gt;0,$C$7&lt;&gt;$C$8,$A16=$C$7),IPMT($C$10,$A16,$C$8,-$B$5)+$F15,IF(AND($C$9=0,$A16&lt;$C$7),$F$8,IF(AND($C$9=0,$A16=$C$7),IPMT($C$10,$A16,$C$8,-$B$5)+$F15,"")))))))</f>
        <v>580.125</v>
      </c>
      <c r="D16" s="98">
        <f t="shared" ref="D16:D79" si="2">IF(AND($C$9&gt;0,$A16&lt;=$C$9),0,IF(AND($C$9&gt;0,$A16&lt;$C$7),PPMT($C$10,($A16-$C$9),$C$8,-$B$5),IF(AND($C$9&gt;0,$A16=$C$7),$F15,IF(AND($C$9=0,$A16&lt;$C$7),PPMT($C$10,$A16,$C$8,-$B$5),IF(AND($C$9=0,$A16=$C$7),$F15,"")))))</f>
        <v>0</v>
      </c>
      <c r="E16" s="98">
        <f t="shared" ref="E16:E79" si="3">IFERROR($C16-$D16,"")</f>
        <v>580.125</v>
      </c>
      <c r="F16" s="99">
        <f t="shared" ref="F16:F79" si="4">IFERROR($B16-$D16,"")</f>
        <v>107100</v>
      </c>
    </row>
    <row r="17" spans="1:9" x14ac:dyDescent="0.5">
      <c r="A17" s="97">
        <f t="shared" ref="A17:A80" si="5">A16+1</f>
        <v>3</v>
      </c>
      <c r="B17" s="98">
        <f t="shared" si="0"/>
        <v>107100</v>
      </c>
      <c r="C17" s="2">
        <f t="shared" si="1"/>
        <v>580.125</v>
      </c>
      <c r="D17" s="98">
        <f t="shared" si="2"/>
        <v>0</v>
      </c>
      <c r="E17" s="98">
        <f t="shared" si="3"/>
        <v>580.125</v>
      </c>
      <c r="F17" s="99">
        <f t="shared" si="4"/>
        <v>107100</v>
      </c>
      <c r="G17" s="83"/>
    </row>
    <row r="18" spans="1:9" x14ac:dyDescent="0.5">
      <c r="A18" s="97">
        <f t="shared" si="5"/>
        <v>4</v>
      </c>
      <c r="B18" s="98">
        <f t="shared" si="0"/>
        <v>107100</v>
      </c>
      <c r="C18" s="2">
        <f t="shared" si="1"/>
        <v>580.125</v>
      </c>
      <c r="D18" s="98">
        <f t="shared" si="2"/>
        <v>0</v>
      </c>
      <c r="E18" s="98">
        <f t="shared" si="3"/>
        <v>580.125</v>
      </c>
      <c r="F18" s="99">
        <f t="shared" si="4"/>
        <v>107100</v>
      </c>
    </row>
    <row r="19" spans="1:9" x14ac:dyDescent="0.5">
      <c r="A19" s="97">
        <f t="shared" si="5"/>
        <v>5</v>
      </c>
      <c r="B19" s="98">
        <f t="shared" si="0"/>
        <v>107100</v>
      </c>
      <c r="C19" s="2">
        <f t="shared" si="1"/>
        <v>580.125</v>
      </c>
      <c r="D19" s="98">
        <f t="shared" si="2"/>
        <v>0</v>
      </c>
      <c r="E19" s="98">
        <f t="shared" si="3"/>
        <v>580.125</v>
      </c>
      <c r="F19" s="99">
        <f t="shared" si="4"/>
        <v>107100</v>
      </c>
    </row>
    <row r="20" spans="1:9" x14ac:dyDescent="0.5">
      <c r="A20" s="97">
        <f t="shared" si="5"/>
        <v>6</v>
      </c>
      <c r="B20" s="98">
        <f t="shared" si="0"/>
        <v>107100</v>
      </c>
      <c r="C20" s="2">
        <f t="shared" si="1"/>
        <v>580.125</v>
      </c>
      <c r="D20" s="98">
        <f t="shared" si="2"/>
        <v>0</v>
      </c>
      <c r="E20" s="98">
        <f t="shared" si="3"/>
        <v>580.125</v>
      </c>
      <c r="F20" s="99">
        <f t="shared" si="4"/>
        <v>107100</v>
      </c>
      <c r="H20" s="114"/>
      <c r="I20" s="83"/>
    </row>
    <row r="21" spans="1:9" x14ac:dyDescent="0.5">
      <c r="A21" s="97">
        <f t="shared" si="5"/>
        <v>7</v>
      </c>
      <c r="B21" s="98">
        <f t="shared" si="0"/>
        <v>107100</v>
      </c>
      <c r="C21" s="2">
        <f t="shared" si="1"/>
        <v>676.94485316096416</v>
      </c>
      <c r="D21" s="98">
        <f t="shared" si="2"/>
        <v>96.819853160964129</v>
      </c>
      <c r="E21" s="98">
        <f t="shared" si="3"/>
        <v>580.125</v>
      </c>
      <c r="F21" s="99">
        <f t="shared" si="4"/>
        <v>107003.18014683903</v>
      </c>
      <c r="H21" s="114"/>
      <c r="I21" s="83"/>
    </row>
    <row r="22" spans="1:9" x14ac:dyDescent="0.5">
      <c r="A22" s="97">
        <f t="shared" si="5"/>
        <v>8</v>
      </c>
      <c r="B22" s="98">
        <f t="shared" si="0"/>
        <v>107003.18014683903</v>
      </c>
      <c r="C22" s="2">
        <f t="shared" si="1"/>
        <v>676.94485316096416</v>
      </c>
      <c r="D22" s="98">
        <f t="shared" si="2"/>
        <v>97.344294032252677</v>
      </c>
      <c r="E22" s="98">
        <f t="shared" si="3"/>
        <v>579.60055912871144</v>
      </c>
      <c r="F22" s="99">
        <f t="shared" si="4"/>
        <v>106905.83585280678</v>
      </c>
      <c r="H22" s="114"/>
      <c r="I22" s="83"/>
    </row>
    <row r="23" spans="1:9" x14ac:dyDescent="0.5">
      <c r="A23" s="97">
        <f t="shared" si="5"/>
        <v>9</v>
      </c>
      <c r="B23" s="98">
        <f t="shared" si="0"/>
        <v>106905.83585280678</v>
      </c>
      <c r="C23" s="2">
        <f t="shared" si="1"/>
        <v>676.94485316096416</v>
      </c>
      <c r="D23" s="98">
        <f t="shared" si="2"/>
        <v>97.871575624927374</v>
      </c>
      <c r="E23" s="98">
        <f t="shared" si="3"/>
        <v>579.07327753603681</v>
      </c>
      <c r="F23" s="99">
        <f t="shared" si="4"/>
        <v>106807.96427718185</v>
      </c>
      <c r="H23" s="114"/>
      <c r="I23" s="83"/>
    </row>
    <row r="24" spans="1:9" x14ac:dyDescent="0.5">
      <c r="A24" s="97">
        <f t="shared" si="5"/>
        <v>10</v>
      </c>
      <c r="B24" s="98">
        <f t="shared" si="0"/>
        <v>106807.96427718185</v>
      </c>
      <c r="C24" s="2">
        <f t="shared" si="1"/>
        <v>676.94485316096416</v>
      </c>
      <c r="D24" s="98">
        <f t="shared" si="2"/>
        <v>98.401713326229086</v>
      </c>
      <c r="E24" s="98">
        <f t="shared" si="3"/>
        <v>578.54313983473503</v>
      </c>
      <c r="F24" s="99">
        <f t="shared" si="4"/>
        <v>106709.56256385562</v>
      </c>
      <c r="H24" s="114"/>
    </row>
    <row r="25" spans="1:9" x14ac:dyDescent="0.5">
      <c r="A25" s="97">
        <f t="shared" si="5"/>
        <v>11</v>
      </c>
      <c r="B25" s="98">
        <f t="shared" si="0"/>
        <v>106709.56256385562</v>
      </c>
      <c r="C25" s="2">
        <f t="shared" si="1"/>
        <v>676.94485316096416</v>
      </c>
      <c r="D25" s="98">
        <f t="shared" si="2"/>
        <v>98.934722606746149</v>
      </c>
      <c r="E25" s="98">
        <f t="shared" si="3"/>
        <v>578.01013055421799</v>
      </c>
      <c r="F25" s="99">
        <f t="shared" si="4"/>
        <v>106610.62784124888</v>
      </c>
    </row>
    <row r="26" spans="1:9" x14ac:dyDescent="0.5">
      <c r="A26" s="97">
        <f t="shared" si="5"/>
        <v>12</v>
      </c>
      <c r="B26" s="98">
        <f t="shared" si="0"/>
        <v>106610.62784124888</v>
      </c>
      <c r="C26" s="2">
        <f t="shared" si="1"/>
        <v>676.94485316096416</v>
      </c>
      <c r="D26" s="98">
        <f t="shared" si="2"/>
        <v>99.47061902086601</v>
      </c>
      <c r="E26" s="98">
        <f t="shared" si="3"/>
        <v>577.47423414009813</v>
      </c>
      <c r="F26" s="99">
        <f t="shared" si="4"/>
        <v>106511.15722222801</v>
      </c>
    </row>
    <row r="27" spans="1:9" x14ac:dyDescent="0.5">
      <c r="A27" s="97">
        <f t="shared" si="5"/>
        <v>13</v>
      </c>
      <c r="B27" s="98">
        <f t="shared" si="0"/>
        <v>106511.15722222801</v>
      </c>
      <c r="C27" s="2">
        <f t="shared" si="1"/>
        <v>676.94485316096416</v>
      </c>
      <c r="D27" s="98">
        <f t="shared" si="2"/>
        <v>100.00941820722905</v>
      </c>
      <c r="E27" s="98">
        <f t="shared" si="3"/>
        <v>576.93543495373513</v>
      </c>
      <c r="F27" s="99">
        <f t="shared" si="4"/>
        <v>106411.14780402077</v>
      </c>
    </row>
    <row r="28" spans="1:9" x14ac:dyDescent="0.5">
      <c r="A28" s="97">
        <f t="shared" si="5"/>
        <v>14</v>
      </c>
      <c r="B28" s="98">
        <f t="shared" si="0"/>
        <v>106411.14780402077</v>
      </c>
      <c r="C28" s="2">
        <f t="shared" si="1"/>
        <v>676.94485316096416</v>
      </c>
      <c r="D28" s="98">
        <f t="shared" si="2"/>
        <v>100.55113588918488</v>
      </c>
      <c r="E28" s="98">
        <f t="shared" si="3"/>
        <v>576.39371727177922</v>
      </c>
      <c r="F28" s="99">
        <f t="shared" si="4"/>
        <v>106310.59666813159</v>
      </c>
    </row>
    <row r="29" spans="1:9" x14ac:dyDescent="0.5">
      <c r="A29" s="97">
        <f t="shared" si="5"/>
        <v>15</v>
      </c>
      <c r="B29" s="98">
        <f t="shared" si="0"/>
        <v>106310.59666813159</v>
      </c>
      <c r="C29" s="2">
        <f t="shared" si="1"/>
        <v>676.94485316096416</v>
      </c>
      <c r="D29" s="98">
        <f t="shared" si="2"/>
        <v>101.09578787525128</v>
      </c>
      <c r="E29" s="98">
        <f t="shared" si="3"/>
        <v>575.84906528571287</v>
      </c>
      <c r="F29" s="99">
        <f t="shared" si="4"/>
        <v>106209.50088025634</v>
      </c>
    </row>
    <row r="30" spans="1:9" x14ac:dyDescent="0.5">
      <c r="A30" s="97">
        <f t="shared" si="5"/>
        <v>16</v>
      </c>
      <c r="B30" s="98">
        <f t="shared" si="0"/>
        <v>106209.50088025634</v>
      </c>
      <c r="C30" s="2">
        <f t="shared" si="1"/>
        <v>676.94485316096416</v>
      </c>
      <c r="D30" s="98">
        <f t="shared" si="2"/>
        <v>101.64339005957558</v>
      </c>
      <c r="E30" s="98">
        <f t="shared" si="3"/>
        <v>575.30146310138855</v>
      </c>
      <c r="F30" s="99">
        <f t="shared" si="4"/>
        <v>106107.85749019677</v>
      </c>
    </row>
    <row r="31" spans="1:9" x14ac:dyDescent="0.5">
      <c r="A31" s="97">
        <f t="shared" si="5"/>
        <v>17</v>
      </c>
      <c r="B31" s="98">
        <f t="shared" si="0"/>
        <v>106107.85749019677</v>
      </c>
      <c r="C31" s="2">
        <f t="shared" si="1"/>
        <v>676.94485316096416</v>
      </c>
      <c r="D31" s="98">
        <f t="shared" si="2"/>
        <v>102.19395842239825</v>
      </c>
      <c r="E31" s="98">
        <f t="shared" si="3"/>
        <v>574.75089473856588</v>
      </c>
      <c r="F31" s="99">
        <f t="shared" si="4"/>
        <v>106005.66353177436</v>
      </c>
    </row>
    <row r="32" spans="1:9" x14ac:dyDescent="0.5">
      <c r="A32" s="97">
        <f t="shared" si="5"/>
        <v>18</v>
      </c>
      <c r="B32" s="98">
        <f t="shared" si="0"/>
        <v>106005.66353177436</v>
      </c>
      <c r="C32" s="2">
        <f t="shared" si="1"/>
        <v>676.94485316096416</v>
      </c>
      <c r="D32" s="98">
        <f t="shared" si="2"/>
        <v>102.74750903051959</v>
      </c>
      <c r="E32" s="98">
        <f t="shared" si="3"/>
        <v>574.19734413044455</v>
      </c>
      <c r="F32" s="99">
        <f t="shared" si="4"/>
        <v>105902.91602274384</v>
      </c>
    </row>
    <row r="33" spans="1:6" x14ac:dyDescent="0.5">
      <c r="A33" s="97">
        <f t="shared" si="5"/>
        <v>19</v>
      </c>
      <c r="B33" s="98">
        <f t="shared" si="0"/>
        <v>105902.91602274384</v>
      </c>
      <c r="C33" s="2">
        <f t="shared" si="1"/>
        <v>676.94485316096416</v>
      </c>
      <c r="D33" s="98">
        <f t="shared" si="2"/>
        <v>103.30405803776824</v>
      </c>
      <c r="E33" s="98">
        <f t="shared" si="3"/>
        <v>573.64079512319586</v>
      </c>
      <c r="F33" s="99">
        <f t="shared" si="4"/>
        <v>105799.61196470607</v>
      </c>
    </row>
    <row r="34" spans="1:6" x14ac:dyDescent="0.5">
      <c r="A34" s="97">
        <f t="shared" si="5"/>
        <v>20</v>
      </c>
      <c r="B34" s="98">
        <f t="shared" si="0"/>
        <v>105799.61196470607</v>
      </c>
      <c r="C34" s="2">
        <f t="shared" si="1"/>
        <v>676.94485316096416</v>
      </c>
      <c r="D34" s="98">
        <f t="shared" si="2"/>
        <v>103.86362168547282</v>
      </c>
      <c r="E34" s="98">
        <f t="shared" si="3"/>
        <v>573.08123147549134</v>
      </c>
      <c r="F34" s="99">
        <f t="shared" si="4"/>
        <v>105695.74834302059</v>
      </c>
    </row>
    <row r="35" spans="1:6" x14ac:dyDescent="0.5">
      <c r="A35" s="97">
        <f t="shared" si="5"/>
        <v>21</v>
      </c>
      <c r="B35" s="98">
        <f t="shared" si="0"/>
        <v>105695.74834302059</v>
      </c>
      <c r="C35" s="2">
        <f t="shared" si="1"/>
        <v>676.94485316096416</v>
      </c>
      <c r="D35" s="98">
        <f t="shared" si="2"/>
        <v>104.42621630293579</v>
      </c>
      <c r="E35" s="98">
        <f t="shared" si="3"/>
        <v>572.51863685802834</v>
      </c>
      <c r="F35" s="99">
        <f t="shared" si="4"/>
        <v>105591.32212671766</v>
      </c>
    </row>
    <row r="36" spans="1:6" x14ac:dyDescent="0.5">
      <c r="A36" s="97">
        <f t="shared" si="5"/>
        <v>22</v>
      </c>
      <c r="B36" s="98">
        <f t="shared" si="0"/>
        <v>105591.32212671766</v>
      </c>
      <c r="C36" s="2">
        <f t="shared" si="1"/>
        <v>676.94485316096416</v>
      </c>
      <c r="D36" s="98">
        <f t="shared" si="2"/>
        <v>104.99185830791002</v>
      </c>
      <c r="E36" s="98">
        <f t="shared" si="3"/>
        <v>571.95299485305418</v>
      </c>
      <c r="F36" s="99">
        <f t="shared" si="4"/>
        <v>105486.33026840974</v>
      </c>
    </row>
    <row r="37" spans="1:6" x14ac:dyDescent="0.5">
      <c r="A37" s="97">
        <f t="shared" si="5"/>
        <v>23</v>
      </c>
      <c r="B37" s="98">
        <f t="shared" si="0"/>
        <v>105486.33026840974</v>
      </c>
      <c r="C37" s="2">
        <f t="shared" si="1"/>
        <v>676.94485316096416</v>
      </c>
      <c r="D37" s="98">
        <f t="shared" si="2"/>
        <v>105.56056420707786</v>
      </c>
      <c r="E37" s="98">
        <f t="shared" si="3"/>
        <v>571.38428895388631</v>
      </c>
      <c r="F37" s="99">
        <f t="shared" si="4"/>
        <v>105380.76970420267</v>
      </c>
    </row>
    <row r="38" spans="1:6" x14ac:dyDescent="0.5">
      <c r="A38" s="97">
        <f t="shared" si="5"/>
        <v>24</v>
      </c>
      <c r="B38" s="98">
        <f t="shared" si="0"/>
        <v>105380.76970420267</v>
      </c>
      <c r="C38" s="2">
        <f t="shared" si="1"/>
        <v>676.94485316096416</v>
      </c>
      <c r="D38" s="98">
        <f t="shared" si="2"/>
        <v>106.13235059653287</v>
      </c>
      <c r="E38" s="98">
        <f t="shared" si="3"/>
        <v>570.81250256443127</v>
      </c>
      <c r="F38" s="99">
        <f t="shared" si="4"/>
        <v>105274.63735360614</v>
      </c>
    </row>
    <row r="39" spans="1:6" x14ac:dyDescent="0.5">
      <c r="A39" s="97">
        <f t="shared" si="5"/>
        <v>25</v>
      </c>
      <c r="B39" s="98">
        <f t="shared" si="0"/>
        <v>105274.63735360614</v>
      </c>
      <c r="C39" s="2">
        <f t="shared" si="1"/>
        <v>676.94485316096416</v>
      </c>
      <c r="D39" s="98">
        <f t="shared" si="2"/>
        <v>106.7072341622641</v>
      </c>
      <c r="E39" s="98">
        <f t="shared" si="3"/>
        <v>570.2376189987001</v>
      </c>
      <c r="F39" s="99">
        <f t="shared" si="4"/>
        <v>105167.93011944387</v>
      </c>
    </row>
    <row r="40" spans="1:6" x14ac:dyDescent="0.5">
      <c r="A40" s="97">
        <f t="shared" si="5"/>
        <v>26</v>
      </c>
      <c r="B40" s="98">
        <f t="shared" si="0"/>
        <v>105167.93011944387</v>
      </c>
      <c r="C40" s="2">
        <f t="shared" si="1"/>
        <v>676.94485316096416</v>
      </c>
      <c r="D40" s="98">
        <f t="shared" si="2"/>
        <v>107.28523168064305</v>
      </c>
      <c r="E40" s="98">
        <f t="shared" si="3"/>
        <v>569.65962148032111</v>
      </c>
      <c r="F40" s="99">
        <f t="shared" si="4"/>
        <v>105060.64488776324</v>
      </c>
    </row>
    <row r="41" spans="1:6" x14ac:dyDescent="0.5">
      <c r="A41" s="97">
        <f t="shared" si="5"/>
        <v>27</v>
      </c>
      <c r="B41" s="98">
        <f t="shared" si="0"/>
        <v>105060.64488776324</v>
      </c>
      <c r="C41" s="2">
        <f t="shared" si="1"/>
        <v>676.94485316096416</v>
      </c>
      <c r="D41" s="98">
        <f t="shared" si="2"/>
        <v>107.86636001891317</v>
      </c>
      <c r="E41" s="98">
        <f t="shared" si="3"/>
        <v>569.078493142051</v>
      </c>
      <c r="F41" s="99">
        <f t="shared" si="4"/>
        <v>104952.77852774432</v>
      </c>
    </row>
    <row r="42" spans="1:6" x14ac:dyDescent="0.5">
      <c r="A42" s="97">
        <f t="shared" si="5"/>
        <v>28</v>
      </c>
      <c r="B42" s="98">
        <f t="shared" si="0"/>
        <v>104952.77852774432</v>
      </c>
      <c r="C42" s="2">
        <f t="shared" si="1"/>
        <v>676.94485316096416</v>
      </c>
      <c r="D42" s="98">
        <f t="shared" si="2"/>
        <v>108.4506361356823</v>
      </c>
      <c r="E42" s="98">
        <f t="shared" si="3"/>
        <v>568.49421702528184</v>
      </c>
      <c r="F42" s="99">
        <f t="shared" si="4"/>
        <v>104844.32789160864</v>
      </c>
    </row>
    <row r="43" spans="1:6" x14ac:dyDescent="0.5">
      <c r="A43" s="97">
        <f t="shared" si="5"/>
        <v>29</v>
      </c>
      <c r="B43" s="98">
        <f t="shared" si="0"/>
        <v>104844.32789160864</v>
      </c>
      <c r="C43" s="2">
        <f t="shared" si="1"/>
        <v>676.94485316096416</v>
      </c>
      <c r="D43" s="98">
        <f t="shared" si="2"/>
        <v>109.03807708141724</v>
      </c>
      <c r="E43" s="98">
        <f t="shared" si="3"/>
        <v>567.90677607954694</v>
      </c>
      <c r="F43" s="99">
        <f t="shared" si="4"/>
        <v>104735.28981452722</v>
      </c>
    </row>
    <row r="44" spans="1:6" x14ac:dyDescent="0.5">
      <c r="A44" s="97">
        <f t="shared" si="5"/>
        <v>30</v>
      </c>
      <c r="B44" s="98">
        <f t="shared" si="0"/>
        <v>104735.28981452722</v>
      </c>
      <c r="C44" s="2">
        <f t="shared" si="1"/>
        <v>676.94485316096416</v>
      </c>
      <c r="D44" s="98">
        <f t="shared" si="2"/>
        <v>109.62869999894158</v>
      </c>
      <c r="E44" s="98">
        <f t="shared" si="3"/>
        <v>567.3161531620226</v>
      </c>
      <c r="F44" s="99">
        <f t="shared" si="4"/>
        <v>104625.66111452828</v>
      </c>
    </row>
    <row r="45" spans="1:6" x14ac:dyDescent="0.5">
      <c r="A45" s="97">
        <f t="shared" si="5"/>
        <v>31</v>
      </c>
      <c r="B45" s="98">
        <f t="shared" si="0"/>
        <v>104625.66111452828</v>
      </c>
      <c r="C45" s="2">
        <f t="shared" si="1"/>
        <v>676.94485316096416</v>
      </c>
      <c r="D45" s="98">
        <f t="shared" si="2"/>
        <v>110.22252212393586</v>
      </c>
      <c r="E45" s="98">
        <f t="shared" si="3"/>
        <v>566.72233103702831</v>
      </c>
      <c r="F45" s="99">
        <f t="shared" si="4"/>
        <v>104515.43859240435</v>
      </c>
    </row>
    <row r="46" spans="1:6" x14ac:dyDescent="0.5">
      <c r="A46" s="97">
        <f t="shared" si="5"/>
        <v>32</v>
      </c>
      <c r="B46" s="98">
        <f t="shared" si="0"/>
        <v>104515.43859240435</v>
      </c>
      <c r="C46" s="2">
        <f t="shared" si="1"/>
        <v>676.94485316096416</v>
      </c>
      <c r="D46" s="98">
        <f t="shared" si="2"/>
        <v>110.81956078544049</v>
      </c>
      <c r="E46" s="98">
        <f t="shared" si="3"/>
        <v>566.12529237552371</v>
      </c>
      <c r="F46" s="99">
        <f t="shared" si="4"/>
        <v>104404.6190316189</v>
      </c>
    </row>
    <row r="47" spans="1:6" x14ac:dyDescent="0.5">
      <c r="A47" s="97">
        <f t="shared" si="5"/>
        <v>33</v>
      </c>
      <c r="B47" s="98">
        <f t="shared" si="0"/>
        <v>104404.6190316189</v>
      </c>
      <c r="C47" s="2">
        <f t="shared" si="1"/>
        <v>676.94485316096416</v>
      </c>
      <c r="D47" s="98">
        <f t="shared" si="2"/>
        <v>111.41983340636165</v>
      </c>
      <c r="E47" s="98">
        <f t="shared" si="3"/>
        <v>565.52501975460245</v>
      </c>
      <c r="F47" s="99">
        <f t="shared" si="4"/>
        <v>104293.19919821255</v>
      </c>
    </row>
    <row r="48" spans="1:6" x14ac:dyDescent="0.5">
      <c r="A48" s="97">
        <f t="shared" si="5"/>
        <v>34</v>
      </c>
      <c r="B48" s="98">
        <f t="shared" si="0"/>
        <v>104293.19919821255</v>
      </c>
      <c r="C48" s="2">
        <f t="shared" si="1"/>
        <v>676.94485316096416</v>
      </c>
      <c r="D48" s="98">
        <f t="shared" si="2"/>
        <v>112.02335750397944</v>
      </c>
      <c r="E48" s="98">
        <f t="shared" si="3"/>
        <v>564.92149565698469</v>
      </c>
      <c r="F48" s="99">
        <f t="shared" si="4"/>
        <v>104181.17584070857</v>
      </c>
    </row>
    <row r="49" spans="1:6" x14ac:dyDescent="0.5">
      <c r="A49" s="97">
        <f t="shared" si="5"/>
        <v>35</v>
      </c>
      <c r="B49" s="98">
        <f t="shared" si="0"/>
        <v>104181.17584070857</v>
      </c>
      <c r="C49" s="2">
        <f t="shared" si="1"/>
        <v>676.94485316096416</v>
      </c>
      <c r="D49" s="98">
        <f t="shared" si="2"/>
        <v>112.63015069045935</v>
      </c>
      <c r="E49" s="98">
        <f t="shared" si="3"/>
        <v>564.31470247050481</v>
      </c>
      <c r="F49" s="99">
        <f t="shared" si="4"/>
        <v>104068.54569001812</v>
      </c>
    </row>
    <row r="50" spans="1:6" x14ac:dyDescent="0.5">
      <c r="A50" s="97">
        <f t="shared" si="5"/>
        <v>36</v>
      </c>
      <c r="B50" s="98">
        <f t="shared" si="0"/>
        <v>104068.54569001812</v>
      </c>
      <c r="C50" s="2">
        <f t="shared" si="1"/>
        <v>676.94485316096416</v>
      </c>
      <c r="D50" s="98">
        <f t="shared" si="2"/>
        <v>113.240230673366</v>
      </c>
      <c r="E50" s="98">
        <f t="shared" si="3"/>
        <v>563.70462248759816</v>
      </c>
      <c r="F50" s="99">
        <f t="shared" si="4"/>
        <v>103955.30545934475</v>
      </c>
    </row>
    <row r="51" spans="1:6" x14ac:dyDescent="0.5">
      <c r="A51" s="97">
        <f t="shared" si="5"/>
        <v>37</v>
      </c>
      <c r="B51" s="98">
        <f t="shared" si="0"/>
        <v>103955.30545934475</v>
      </c>
      <c r="C51" s="2">
        <f t="shared" si="1"/>
        <v>676.94485316096416</v>
      </c>
      <c r="D51" s="98">
        <f t="shared" si="2"/>
        <v>113.85361525618005</v>
      </c>
      <c r="E51" s="98">
        <f t="shared" si="3"/>
        <v>563.09123790478407</v>
      </c>
      <c r="F51" s="99">
        <f t="shared" si="4"/>
        <v>103841.45184408856</v>
      </c>
    </row>
    <row r="52" spans="1:6" x14ac:dyDescent="0.5">
      <c r="A52" s="97">
        <f t="shared" si="5"/>
        <v>38</v>
      </c>
      <c r="B52" s="98">
        <f t="shared" si="0"/>
        <v>103841.45184408856</v>
      </c>
      <c r="C52" s="2">
        <f t="shared" si="1"/>
        <v>676.94485316096416</v>
      </c>
      <c r="D52" s="98">
        <f t="shared" si="2"/>
        <v>114.4703223388177</v>
      </c>
      <c r="E52" s="98">
        <f t="shared" si="3"/>
        <v>562.47453082214645</v>
      </c>
      <c r="F52" s="99">
        <f t="shared" si="4"/>
        <v>103726.98152174974</v>
      </c>
    </row>
    <row r="53" spans="1:6" x14ac:dyDescent="0.5">
      <c r="A53" s="97">
        <f t="shared" si="5"/>
        <v>39</v>
      </c>
      <c r="B53" s="98">
        <f t="shared" si="0"/>
        <v>103726.98152174974</v>
      </c>
      <c r="C53" s="2">
        <f t="shared" si="1"/>
        <v>676.94485316096416</v>
      </c>
      <c r="D53" s="98">
        <f t="shared" si="2"/>
        <v>115.09036991815297</v>
      </c>
      <c r="E53" s="98">
        <f t="shared" si="3"/>
        <v>561.85448324281117</v>
      </c>
      <c r="F53" s="99">
        <f t="shared" si="4"/>
        <v>103611.89115183159</v>
      </c>
    </row>
    <row r="54" spans="1:6" x14ac:dyDescent="0.5">
      <c r="A54" s="97">
        <f t="shared" si="5"/>
        <v>40</v>
      </c>
      <c r="B54" s="98">
        <f t="shared" si="0"/>
        <v>103611.89115183159</v>
      </c>
      <c r="C54" s="2">
        <f t="shared" si="1"/>
        <v>676.94485316096416</v>
      </c>
      <c r="D54" s="98">
        <f t="shared" si="2"/>
        <v>115.71377608854296</v>
      </c>
      <c r="E54" s="98">
        <f t="shared" si="3"/>
        <v>561.23107707242116</v>
      </c>
      <c r="F54" s="99">
        <f t="shared" si="4"/>
        <v>103496.17737574305</v>
      </c>
    </row>
    <row r="55" spans="1:6" x14ac:dyDescent="0.5">
      <c r="A55" s="97">
        <f t="shared" si="5"/>
        <v>41</v>
      </c>
      <c r="B55" s="98">
        <f t="shared" si="0"/>
        <v>103496.17737574305</v>
      </c>
      <c r="C55" s="2">
        <f t="shared" si="1"/>
        <v>676.94485316096416</v>
      </c>
      <c r="D55" s="98">
        <f t="shared" si="2"/>
        <v>116.34055904235588</v>
      </c>
      <c r="E55" s="98">
        <f t="shared" si="3"/>
        <v>560.60429411860832</v>
      </c>
      <c r="F55" s="99">
        <f t="shared" si="4"/>
        <v>103379.8368167007</v>
      </c>
    </row>
    <row r="56" spans="1:6" x14ac:dyDescent="0.5">
      <c r="A56" s="97">
        <f t="shared" si="5"/>
        <v>42</v>
      </c>
      <c r="B56" s="98">
        <f t="shared" si="0"/>
        <v>103379.8368167007</v>
      </c>
      <c r="C56" s="2">
        <f t="shared" si="1"/>
        <v>676.94485316096416</v>
      </c>
      <c r="D56" s="98">
        <f t="shared" si="2"/>
        <v>116.97073707050198</v>
      </c>
      <c r="E56" s="98">
        <f t="shared" si="3"/>
        <v>559.97411609046219</v>
      </c>
      <c r="F56" s="99">
        <f t="shared" si="4"/>
        <v>103262.8660796302</v>
      </c>
    </row>
    <row r="57" spans="1:6" x14ac:dyDescent="0.5">
      <c r="A57" s="97">
        <f t="shared" si="5"/>
        <v>43</v>
      </c>
      <c r="B57" s="98">
        <f t="shared" si="0"/>
        <v>103262.8660796302</v>
      </c>
      <c r="C57" s="2">
        <f t="shared" si="1"/>
        <v>676.94485316096416</v>
      </c>
      <c r="D57" s="98">
        <f t="shared" si="2"/>
        <v>117.6043285629672</v>
      </c>
      <c r="E57" s="98">
        <f t="shared" si="3"/>
        <v>559.34052459799693</v>
      </c>
      <c r="F57" s="99">
        <f t="shared" si="4"/>
        <v>103145.26175106723</v>
      </c>
    </row>
    <row r="58" spans="1:6" x14ac:dyDescent="0.5">
      <c r="A58" s="97">
        <f t="shared" si="5"/>
        <v>44</v>
      </c>
      <c r="B58" s="98">
        <f t="shared" si="0"/>
        <v>103145.26175106723</v>
      </c>
      <c r="C58" s="2">
        <f t="shared" si="1"/>
        <v>676.94485316096416</v>
      </c>
      <c r="D58" s="98">
        <f t="shared" si="2"/>
        <v>118.24135200934994</v>
      </c>
      <c r="E58" s="98">
        <f t="shared" si="3"/>
        <v>558.7035011516142</v>
      </c>
      <c r="F58" s="99">
        <f t="shared" si="4"/>
        <v>103027.02039905787</v>
      </c>
    </row>
    <row r="59" spans="1:6" x14ac:dyDescent="0.5">
      <c r="A59" s="97">
        <f t="shared" si="5"/>
        <v>45</v>
      </c>
      <c r="B59" s="98">
        <f t="shared" si="0"/>
        <v>103027.02039905787</v>
      </c>
      <c r="C59" s="2">
        <f t="shared" si="1"/>
        <v>676.94485316096416</v>
      </c>
      <c r="D59" s="98">
        <f t="shared" si="2"/>
        <v>118.88182599940059</v>
      </c>
      <c r="E59" s="98">
        <f t="shared" si="3"/>
        <v>558.06302716156358</v>
      </c>
      <c r="F59" s="99">
        <f t="shared" si="4"/>
        <v>102908.13857305847</v>
      </c>
    </row>
    <row r="60" spans="1:6" x14ac:dyDescent="0.5">
      <c r="A60" s="97">
        <f t="shared" si="5"/>
        <v>46</v>
      </c>
      <c r="B60" s="98">
        <f t="shared" si="0"/>
        <v>102908.13857305847</v>
      </c>
      <c r="C60" s="2">
        <f t="shared" si="1"/>
        <v>676.94485316096416</v>
      </c>
      <c r="D60" s="98">
        <f t="shared" si="2"/>
        <v>119.52576922356398</v>
      </c>
      <c r="E60" s="98">
        <f t="shared" si="3"/>
        <v>557.41908393740016</v>
      </c>
      <c r="F60" s="99">
        <f t="shared" si="4"/>
        <v>102788.61280383491</v>
      </c>
    </row>
    <row r="61" spans="1:6" x14ac:dyDescent="0.5">
      <c r="A61" s="97">
        <f t="shared" si="5"/>
        <v>47</v>
      </c>
      <c r="B61" s="98">
        <f t="shared" si="0"/>
        <v>102788.61280383491</v>
      </c>
      <c r="C61" s="2">
        <f t="shared" si="1"/>
        <v>676.94485316096416</v>
      </c>
      <c r="D61" s="98">
        <f t="shared" si="2"/>
        <v>120.17320047352497</v>
      </c>
      <c r="E61" s="98">
        <f t="shared" si="3"/>
        <v>556.7716526874392</v>
      </c>
      <c r="F61" s="99">
        <f t="shared" si="4"/>
        <v>102668.43960336139</v>
      </c>
    </row>
    <row r="62" spans="1:6" x14ac:dyDescent="0.5">
      <c r="A62" s="97">
        <f t="shared" si="5"/>
        <v>48</v>
      </c>
      <c r="B62" s="98">
        <f t="shared" si="0"/>
        <v>102668.43960336139</v>
      </c>
      <c r="C62" s="2">
        <f t="shared" si="1"/>
        <v>676.94485316096416</v>
      </c>
      <c r="D62" s="98">
        <f t="shared" si="2"/>
        <v>120.82413864275657</v>
      </c>
      <c r="E62" s="98">
        <f t="shared" si="3"/>
        <v>556.12071451820759</v>
      </c>
      <c r="F62" s="99">
        <f t="shared" si="4"/>
        <v>102547.61546471863</v>
      </c>
    </row>
    <row r="63" spans="1:6" x14ac:dyDescent="0.5">
      <c r="A63" s="97">
        <f t="shared" si="5"/>
        <v>49</v>
      </c>
      <c r="B63" s="98">
        <f t="shared" si="0"/>
        <v>102547.61546471863</v>
      </c>
      <c r="C63" s="2">
        <f t="shared" si="1"/>
        <v>676.94485316096416</v>
      </c>
      <c r="D63" s="98">
        <f t="shared" si="2"/>
        <v>121.4786027270715</v>
      </c>
      <c r="E63" s="98">
        <f t="shared" si="3"/>
        <v>555.4662504338927</v>
      </c>
      <c r="F63" s="99">
        <f t="shared" si="4"/>
        <v>102426.13686199156</v>
      </c>
    </row>
    <row r="64" spans="1:6" x14ac:dyDescent="0.5">
      <c r="A64" s="97">
        <f t="shared" si="5"/>
        <v>50</v>
      </c>
      <c r="B64" s="98">
        <f t="shared" si="0"/>
        <v>102426.13686199156</v>
      </c>
      <c r="C64" s="2">
        <f t="shared" si="1"/>
        <v>676.94485316096416</v>
      </c>
      <c r="D64" s="98">
        <f t="shared" si="2"/>
        <v>122.13661182517647</v>
      </c>
      <c r="E64" s="98">
        <f t="shared" si="3"/>
        <v>554.80824133578767</v>
      </c>
      <c r="F64" s="99">
        <f t="shared" si="4"/>
        <v>102304.00025016638</v>
      </c>
    </row>
    <row r="65" spans="1:6" x14ac:dyDescent="0.5">
      <c r="A65" s="97">
        <f t="shared" si="5"/>
        <v>51</v>
      </c>
      <c r="B65" s="98">
        <f t="shared" si="0"/>
        <v>102304.00025016638</v>
      </c>
      <c r="C65" s="2">
        <f t="shared" si="1"/>
        <v>676.94485316096416</v>
      </c>
      <c r="D65" s="98">
        <f t="shared" si="2"/>
        <v>122.79818513922949</v>
      </c>
      <c r="E65" s="98">
        <f t="shared" si="3"/>
        <v>554.14666802173463</v>
      </c>
      <c r="F65" s="99">
        <f t="shared" si="4"/>
        <v>102181.20206502716</v>
      </c>
    </row>
    <row r="66" spans="1:6" x14ac:dyDescent="0.5">
      <c r="A66" s="97">
        <f t="shared" si="5"/>
        <v>52</v>
      </c>
      <c r="B66" s="98">
        <f t="shared" si="0"/>
        <v>102181.20206502716</v>
      </c>
      <c r="C66" s="2">
        <f t="shared" si="1"/>
        <v>676.94485316096416</v>
      </c>
      <c r="D66" s="98">
        <f t="shared" si="2"/>
        <v>123.46334197540033</v>
      </c>
      <c r="E66" s="98">
        <f t="shared" si="3"/>
        <v>553.48151118556382</v>
      </c>
      <c r="F66" s="99">
        <f t="shared" si="4"/>
        <v>102057.73872305176</v>
      </c>
    </row>
    <row r="67" spans="1:6" x14ac:dyDescent="0.5">
      <c r="A67" s="97">
        <f t="shared" si="5"/>
        <v>53</v>
      </c>
      <c r="B67" s="98">
        <f t="shared" si="0"/>
        <v>102057.73872305176</v>
      </c>
      <c r="C67" s="2">
        <f t="shared" si="1"/>
        <v>676.94485316096416</v>
      </c>
      <c r="D67" s="98">
        <f t="shared" si="2"/>
        <v>124.13210174443377</v>
      </c>
      <c r="E67" s="98">
        <f t="shared" si="3"/>
        <v>552.81275141653043</v>
      </c>
      <c r="F67" s="99">
        <f t="shared" si="4"/>
        <v>101933.60662130734</v>
      </c>
    </row>
    <row r="68" spans="1:6" x14ac:dyDescent="0.5">
      <c r="A68" s="97">
        <f t="shared" si="5"/>
        <v>54</v>
      </c>
      <c r="B68" s="98">
        <f t="shared" si="0"/>
        <v>101933.60662130734</v>
      </c>
      <c r="C68" s="2">
        <f t="shared" si="1"/>
        <v>676.94485316096416</v>
      </c>
      <c r="D68" s="98">
        <f t="shared" si="2"/>
        <v>124.8044839622161</v>
      </c>
      <c r="E68" s="98">
        <f t="shared" si="3"/>
        <v>552.14036919874809</v>
      </c>
      <c r="F68" s="99">
        <f t="shared" si="4"/>
        <v>101808.80213734512</v>
      </c>
    </row>
    <row r="69" spans="1:6" x14ac:dyDescent="0.5">
      <c r="A69" s="97">
        <f t="shared" si="5"/>
        <v>55</v>
      </c>
      <c r="B69" s="98">
        <f t="shared" si="0"/>
        <v>101808.80213734512</v>
      </c>
      <c r="C69" s="2">
        <f t="shared" si="1"/>
        <v>676.94485316096416</v>
      </c>
      <c r="D69" s="98">
        <f t="shared" si="2"/>
        <v>125.48050825034478</v>
      </c>
      <c r="E69" s="98">
        <f t="shared" si="3"/>
        <v>551.46434491061939</v>
      </c>
      <c r="F69" s="99">
        <f t="shared" si="4"/>
        <v>101683.32162909477</v>
      </c>
    </row>
    <row r="70" spans="1:6" x14ac:dyDescent="0.5">
      <c r="A70" s="97">
        <f t="shared" si="5"/>
        <v>56</v>
      </c>
      <c r="B70" s="98">
        <f t="shared" si="0"/>
        <v>101683.32162909477</v>
      </c>
      <c r="C70" s="2">
        <f t="shared" si="1"/>
        <v>676.94485316096416</v>
      </c>
      <c r="D70" s="98">
        <f t="shared" si="2"/>
        <v>126.1601943367008</v>
      </c>
      <c r="E70" s="98">
        <f t="shared" si="3"/>
        <v>550.78465882426337</v>
      </c>
      <c r="F70" s="99">
        <f t="shared" si="4"/>
        <v>101557.16143475808</v>
      </c>
    </row>
    <row r="71" spans="1:6" x14ac:dyDescent="0.5">
      <c r="A71" s="97">
        <f t="shared" si="5"/>
        <v>57</v>
      </c>
      <c r="B71" s="98">
        <f t="shared" si="0"/>
        <v>101557.16143475808</v>
      </c>
      <c r="C71" s="2">
        <f t="shared" si="1"/>
        <v>676.94485316096416</v>
      </c>
      <c r="D71" s="98">
        <f t="shared" si="2"/>
        <v>126.84356205602461</v>
      </c>
      <c r="E71" s="98">
        <f t="shared" si="3"/>
        <v>550.10129110493949</v>
      </c>
      <c r="F71" s="99">
        <f t="shared" si="4"/>
        <v>101430.31787270206</v>
      </c>
    </row>
    <row r="72" spans="1:6" x14ac:dyDescent="0.5">
      <c r="A72" s="97">
        <f t="shared" si="5"/>
        <v>58</v>
      </c>
      <c r="B72" s="98">
        <f t="shared" si="0"/>
        <v>101430.31787270206</v>
      </c>
      <c r="C72" s="2">
        <f t="shared" si="1"/>
        <v>676.94485316096416</v>
      </c>
      <c r="D72" s="98">
        <f t="shared" si="2"/>
        <v>127.53063135049476</v>
      </c>
      <c r="E72" s="98">
        <f t="shared" si="3"/>
        <v>549.41422181046937</v>
      </c>
      <c r="F72" s="99">
        <f t="shared" si="4"/>
        <v>101302.78724135156</v>
      </c>
    </row>
    <row r="73" spans="1:6" x14ac:dyDescent="0.5">
      <c r="A73" s="97">
        <f t="shared" si="5"/>
        <v>59</v>
      </c>
      <c r="B73" s="98">
        <f t="shared" si="0"/>
        <v>101302.78724135156</v>
      </c>
      <c r="C73" s="2">
        <f t="shared" si="1"/>
        <v>676.94485316096416</v>
      </c>
      <c r="D73" s="98">
        <f t="shared" si="2"/>
        <v>128.22142227030994</v>
      </c>
      <c r="E73" s="98">
        <f t="shared" si="3"/>
        <v>548.72343089065419</v>
      </c>
      <c r="F73" s="99">
        <f t="shared" si="4"/>
        <v>101174.56581908125</v>
      </c>
    </row>
    <row r="74" spans="1:6" x14ac:dyDescent="0.5">
      <c r="A74" s="97">
        <f t="shared" si="5"/>
        <v>60</v>
      </c>
      <c r="B74" s="98">
        <f t="shared" si="0"/>
        <v>101174.56581908125</v>
      </c>
      <c r="C74" s="2">
        <f t="shared" si="1"/>
        <v>676.94485316096416</v>
      </c>
      <c r="D74" s="98">
        <f t="shared" si="2"/>
        <v>128.91595497427411</v>
      </c>
      <c r="E74" s="98">
        <f t="shared" si="3"/>
        <v>548.02889818669007</v>
      </c>
      <c r="F74" s="99">
        <f t="shared" si="4"/>
        <v>101045.64986410698</v>
      </c>
    </row>
    <row r="75" spans="1:6" x14ac:dyDescent="0.5">
      <c r="A75" s="97">
        <f t="shared" si="5"/>
        <v>61</v>
      </c>
      <c r="B75" s="98">
        <f t="shared" si="0"/>
        <v>101045.64986410698</v>
      </c>
      <c r="C75" s="2">
        <f t="shared" si="1"/>
        <v>676.94485316096416</v>
      </c>
      <c r="D75" s="98">
        <f t="shared" si="2"/>
        <v>129.61424973038476</v>
      </c>
      <c r="E75" s="98">
        <f t="shared" si="3"/>
        <v>547.33060343057946</v>
      </c>
      <c r="F75" s="99">
        <f t="shared" si="4"/>
        <v>100916.0356143766</v>
      </c>
    </row>
    <row r="76" spans="1:6" x14ac:dyDescent="0.5">
      <c r="A76" s="97">
        <f t="shared" si="5"/>
        <v>62</v>
      </c>
      <c r="B76" s="98">
        <f t="shared" si="0"/>
        <v>100916.0356143766</v>
      </c>
      <c r="C76" s="2">
        <f t="shared" si="1"/>
        <v>676.94485316096416</v>
      </c>
      <c r="D76" s="98">
        <f t="shared" si="2"/>
        <v>130.31632691642432</v>
      </c>
      <c r="E76" s="98">
        <f t="shared" si="3"/>
        <v>546.6285262445399</v>
      </c>
      <c r="F76" s="99">
        <f t="shared" si="4"/>
        <v>100785.71928746018</v>
      </c>
    </row>
    <row r="77" spans="1:6" x14ac:dyDescent="0.5">
      <c r="A77" s="97">
        <f t="shared" si="5"/>
        <v>63</v>
      </c>
      <c r="B77" s="98">
        <f t="shared" si="0"/>
        <v>100785.71928746018</v>
      </c>
      <c r="C77" s="2">
        <f t="shared" si="1"/>
        <v>676.94485316096416</v>
      </c>
      <c r="D77" s="98">
        <f t="shared" si="2"/>
        <v>131.02220702055496</v>
      </c>
      <c r="E77" s="98">
        <f t="shared" si="3"/>
        <v>545.92264614040914</v>
      </c>
      <c r="F77" s="99">
        <f t="shared" si="4"/>
        <v>100654.69708043963</v>
      </c>
    </row>
    <row r="78" spans="1:6" x14ac:dyDescent="0.5">
      <c r="A78" s="97">
        <f t="shared" si="5"/>
        <v>64</v>
      </c>
      <c r="B78" s="98">
        <f t="shared" si="0"/>
        <v>100654.69708043963</v>
      </c>
      <c r="C78" s="2">
        <f t="shared" si="1"/>
        <v>676.94485316096416</v>
      </c>
      <c r="D78" s="98">
        <f t="shared" si="2"/>
        <v>131.7319106419163</v>
      </c>
      <c r="E78" s="98">
        <f t="shared" si="3"/>
        <v>545.21294251904783</v>
      </c>
      <c r="F78" s="99">
        <f t="shared" si="4"/>
        <v>100522.96516979771</v>
      </c>
    </row>
    <row r="79" spans="1:6" x14ac:dyDescent="0.5">
      <c r="A79" s="97">
        <f t="shared" si="5"/>
        <v>65</v>
      </c>
      <c r="B79" s="98">
        <f t="shared" si="0"/>
        <v>100522.96516979771</v>
      </c>
      <c r="C79" s="2">
        <f t="shared" si="1"/>
        <v>676.94485316096416</v>
      </c>
      <c r="D79" s="98">
        <f t="shared" si="2"/>
        <v>132.4454584912267</v>
      </c>
      <c r="E79" s="98">
        <f t="shared" si="3"/>
        <v>544.49939466973751</v>
      </c>
      <c r="F79" s="99">
        <f t="shared" si="4"/>
        <v>100390.51971130648</v>
      </c>
    </row>
    <row r="80" spans="1:6" x14ac:dyDescent="0.5">
      <c r="A80" s="97">
        <f t="shared" si="5"/>
        <v>66</v>
      </c>
      <c r="B80" s="98">
        <f t="shared" ref="B80:B143" si="6">IF(A80=1,$B$5,IF($A80&lt;=$C$7,$F79,""))</f>
        <v>100390.51971130648</v>
      </c>
      <c r="C80" s="2">
        <f t="shared" ref="C80:C143" si="7">IF(AND($C$9&gt;0,$A80&lt;=$C$9),$F$9,IF(AND($C$9&gt;0,$C$7=$C$16,$A80&lt;$C$7),$F$8,IF(AND($C$9&gt;0,$C$7=$C$8,$A80=$C$7),IPMT($C$10,$A80,$C$8,-$B$5)+$F79,IF(AND($C$9&gt;0,$C$7&lt;&gt;$C$8,$A80&lt;$C$7),$F$8,IF(AND($C$9&gt;0,$C$7&lt;&gt;$C$8,$A80=$C$7),IPMT($C$10,$A80,$C$8,-$B$5)+$F79,IF(AND($C$9=0,$A80&lt;$C$7),$F$8,IF(AND($C$9=0,$A80=$C$7),IPMT($C$10,$A80,$C$8,-$B$5)+$F79,"")))))))</f>
        <v>676.94485316096416</v>
      </c>
      <c r="D80" s="98">
        <f t="shared" ref="D80:D143" si="8">IF(AND($C$9&gt;0,$A80&lt;=$C$9),0,IF(AND($C$9&gt;0,$A80&lt;$C$7),PPMT($C$10,($A80-$C$9),$C$8,-$B$5),IF(AND($C$9&gt;0,$A80=$C$7),$F79,IF(AND($C$9=0,$A80&lt;$C$7),PPMT($C$10,$A80,$C$8,-$B$5),IF(AND($C$9=0,$A80=$C$7),$F79,"")))))</f>
        <v>133.16287139138748</v>
      </c>
      <c r="E80" s="98">
        <f t="shared" ref="E80:E143" si="9">IFERROR($C80-$D80,"")</f>
        <v>543.78198176957665</v>
      </c>
      <c r="F80" s="99">
        <f t="shared" ref="F80:F143" si="10">IFERROR($B80-$D80,"")</f>
        <v>100257.3568399151</v>
      </c>
    </row>
    <row r="81" spans="1:6" x14ac:dyDescent="0.5">
      <c r="A81" s="97">
        <f t="shared" ref="A81:A144" si="11">A80+1</f>
        <v>67</v>
      </c>
      <c r="B81" s="98">
        <f t="shared" si="6"/>
        <v>100257.3568399151</v>
      </c>
      <c r="C81" s="2">
        <f t="shared" si="7"/>
        <v>676.94485316096416</v>
      </c>
      <c r="D81" s="98">
        <f t="shared" si="8"/>
        <v>133.88417027809086</v>
      </c>
      <c r="E81" s="98">
        <f t="shared" si="9"/>
        <v>543.06068288287327</v>
      </c>
      <c r="F81" s="99">
        <f t="shared" si="10"/>
        <v>100123.47266963701</v>
      </c>
    </row>
    <row r="82" spans="1:6" x14ac:dyDescent="0.5">
      <c r="A82" s="97">
        <f t="shared" si="11"/>
        <v>68</v>
      </c>
      <c r="B82" s="98">
        <f t="shared" si="6"/>
        <v>100123.47266963701</v>
      </c>
      <c r="C82" s="2">
        <f t="shared" si="7"/>
        <v>676.94485316096416</v>
      </c>
      <c r="D82" s="98">
        <f t="shared" si="8"/>
        <v>134.60937620043052</v>
      </c>
      <c r="E82" s="98">
        <f t="shared" si="9"/>
        <v>542.3354769605337</v>
      </c>
      <c r="F82" s="99">
        <f t="shared" si="10"/>
        <v>99988.863293436574</v>
      </c>
    </row>
    <row r="83" spans="1:6" x14ac:dyDescent="0.5">
      <c r="A83" s="97">
        <f t="shared" si="11"/>
        <v>69</v>
      </c>
      <c r="B83" s="98">
        <f t="shared" si="6"/>
        <v>99988.863293436574</v>
      </c>
      <c r="C83" s="2">
        <f t="shared" si="7"/>
        <v>676.94485316096416</v>
      </c>
      <c r="D83" s="98">
        <f t="shared" si="8"/>
        <v>135.33851032151617</v>
      </c>
      <c r="E83" s="98">
        <f t="shared" si="9"/>
        <v>541.60634283944796</v>
      </c>
      <c r="F83" s="99">
        <f t="shared" si="10"/>
        <v>99853.524783115063</v>
      </c>
    </row>
    <row r="84" spans="1:6" x14ac:dyDescent="0.5">
      <c r="A84" s="97">
        <f t="shared" si="11"/>
        <v>70</v>
      </c>
      <c r="B84" s="98">
        <f t="shared" si="6"/>
        <v>99853.524783115063</v>
      </c>
      <c r="C84" s="2">
        <f t="shared" si="7"/>
        <v>676.94485316096416</v>
      </c>
      <c r="D84" s="98">
        <f t="shared" si="8"/>
        <v>136.07159391909101</v>
      </c>
      <c r="E84" s="98">
        <f t="shared" si="9"/>
        <v>540.87325924187314</v>
      </c>
      <c r="F84" s="99">
        <f t="shared" si="10"/>
        <v>99717.453189195978</v>
      </c>
    </row>
    <row r="85" spans="1:6" x14ac:dyDescent="0.5">
      <c r="A85" s="97">
        <f t="shared" si="11"/>
        <v>71</v>
      </c>
      <c r="B85" s="98">
        <f t="shared" si="6"/>
        <v>99717.453189195978</v>
      </c>
      <c r="C85" s="2">
        <f t="shared" si="7"/>
        <v>676.94485316096416</v>
      </c>
      <c r="D85" s="98">
        <f t="shared" si="8"/>
        <v>136.80864838615278</v>
      </c>
      <c r="E85" s="98">
        <f t="shared" si="9"/>
        <v>540.1362047748114</v>
      </c>
      <c r="F85" s="99">
        <f t="shared" si="10"/>
        <v>99580.644540809823</v>
      </c>
    </row>
    <row r="86" spans="1:6" x14ac:dyDescent="0.5">
      <c r="A86" s="97">
        <f t="shared" si="11"/>
        <v>72</v>
      </c>
      <c r="B86" s="98">
        <f t="shared" si="6"/>
        <v>99580.644540809823</v>
      </c>
      <c r="C86" s="2">
        <f t="shared" si="7"/>
        <v>676.94485316096416</v>
      </c>
      <c r="D86" s="98">
        <f t="shared" si="8"/>
        <v>137.54969523157777</v>
      </c>
      <c r="E86" s="98">
        <f t="shared" si="9"/>
        <v>539.39515792938641</v>
      </c>
      <c r="F86" s="99">
        <f t="shared" si="10"/>
        <v>99443.094845578249</v>
      </c>
    </row>
    <row r="87" spans="1:6" x14ac:dyDescent="0.5">
      <c r="A87" s="97">
        <f t="shared" si="11"/>
        <v>73</v>
      </c>
      <c r="B87" s="98">
        <f t="shared" si="6"/>
        <v>99443.094845578249</v>
      </c>
      <c r="C87" s="2">
        <f t="shared" si="7"/>
        <v>676.94485316096416</v>
      </c>
      <c r="D87" s="98">
        <f t="shared" si="8"/>
        <v>138.29475608074884</v>
      </c>
      <c r="E87" s="98">
        <f t="shared" si="9"/>
        <v>538.65009708021535</v>
      </c>
      <c r="F87" s="99">
        <f t="shared" si="10"/>
        <v>99304.800089497498</v>
      </c>
    </row>
    <row r="88" spans="1:6" x14ac:dyDescent="0.5">
      <c r="A88" s="97">
        <f t="shared" si="11"/>
        <v>74</v>
      </c>
      <c r="B88" s="98">
        <f t="shared" si="6"/>
        <v>99304.800089497498</v>
      </c>
      <c r="C88" s="2">
        <f t="shared" si="7"/>
        <v>676.94485316096416</v>
      </c>
      <c r="D88" s="98">
        <f t="shared" si="8"/>
        <v>139.04385267618622</v>
      </c>
      <c r="E88" s="98">
        <f t="shared" si="9"/>
        <v>537.90100048477791</v>
      </c>
      <c r="F88" s="99">
        <f t="shared" si="10"/>
        <v>99165.756236821311</v>
      </c>
    </row>
    <row r="89" spans="1:6" x14ac:dyDescent="0.5">
      <c r="A89" s="97">
        <f t="shared" si="11"/>
        <v>75</v>
      </c>
      <c r="B89" s="98">
        <f t="shared" si="6"/>
        <v>99165.756236821311</v>
      </c>
      <c r="C89" s="2">
        <f t="shared" si="7"/>
        <v>676.94485316096416</v>
      </c>
      <c r="D89" s="98">
        <f t="shared" si="8"/>
        <v>139.79700687818223</v>
      </c>
      <c r="E89" s="98">
        <f t="shared" si="9"/>
        <v>537.14784628278198</v>
      </c>
      <c r="F89" s="99">
        <f t="shared" si="10"/>
        <v>99025.959229943124</v>
      </c>
    </row>
    <row r="90" spans="1:6" x14ac:dyDescent="0.5">
      <c r="A90" s="97">
        <f t="shared" si="11"/>
        <v>76</v>
      </c>
      <c r="B90" s="98">
        <f t="shared" si="6"/>
        <v>99025.959229943124</v>
      </c>
      <c r="C90" s="2">
        <f t="shared" si="7"/>
        <v>676.94485316096416</v>
      </c>
      <c r="D90" s="98">
        <f t="shared" si="8"/>
        <v>140.55424066543904</v>
      </c>
      <c r="E90" s="98">
        <f t="shared" si="9"/>
        <v>536.39061249552515</v>
      </c>
      <c r="F90" s="99">
        <f t="shared" si="10"/>
        <v>98885.404989277682</v>
      </c>
    </row>
    <row r="91" spans="1:6" x14ac:dyDescent="0.5">
      <c r="A91" s="97">
        <f t="shared" si="11"/>
        <v>77</v>
      </c>
      <c r="B91" s="98">
        <f t="shared" si="6"/>
        <v>98885.404989277682</v>
      </c>
      <c r="C91" s="2">
        <f t="shared" si="7"/>
        <v>676.94485316096416</v>
      </c>
      <c r="D91" s="98">
        <f t="shared" si="8"/>
        <v>141.31557613571019</v>
      </c>
      <c r="E91" s="98">
        <f t="shared" si="9"/>
        <v>535.62927702525394</v>
      </c>
      <c r="F91" s="99">
        <f t="shared" si="10"/>
        <v>98744.089413141977</v>
      </c>
    </row>
    <row r="92" spans="1:6" x14ac:dyDescent="0.5">
      <c r="A92" s="97">
        <f t="shared" si="11"/>
        <v>78</v>
      </c>
      <c r="B92" s="98">
        <f t="shared" si="6"/>
        <v>98744.089413141977</v>
      </c>
      <c r="C92" s="2">
        <f t="shared" si="7"/>
        <v>676.94485316096416</v>
      </c>
      <c r="D92" s="98">
        <f t="shared" si="8"/>
        <v>142.08103550644529</v>
      </c>
      <c r="E92" s="98">
        <f t="shared" si="9"/>
        <v>534.86381765451893</v>
      </c>
      <c r="F92" s="99">
        <f t="shared" si="10"/>
        <v>98602.008377635531</v>
      </c>
    </row>
    <row r="93" spans="1:6" x14ac:dyDescent="0.5">
      <c r="A93" s="97">
        <f t="shared" si="11"/>
        <v>79</v>
      </c>
      <c r="B93" s="98">
        <f t="shared" si="6"/>
        <v>98602.008377635531</v>
      </c>
      <c r="C93" s="2">
        <f t="shared" si="7"/>
        <v>676.94485316096416</v>
      </c>
      <c r="D93" s="98">
        <f t="shared" si="8"/>
        <v>142.85064111543852</v>
      </c>
      <c r="E93" s="98">
        <f t="shared" si="9"/>
        <v>534.09421204552564</v>
      </c>
      <c r="F93" s="99">
        <f t="shared" si="10"/>
        <v>98459.157736520094</v>
      </c>
    </row>
    <row r="94" spans="1:6" x14ac:dyDescent="0.5">
      <c r="A94" s="97">
        <f t="shared" si="11"/>
        <v>80</v>
      </c>
      <c r="B94" s="98">
        <f t="shared" si="6"/>
        <v>98459.157736520094</v>
      </c>
      <c r="C94" s="2">
        <f t="shared" si="7"/>
        <v>676.94485316096416</v>
      </c>
      <c r="D94" s="98">
        <f t="shared" si="8"/>
        <v>143.62441542148048</v>
      </c>
      <c r="E94" s="98">
        <f t="shared" si="9"/>
        <v>533.32043773948362</v>
      </c>
      <c r="F94" s="99">
        <f t="shared" si="10"/>
        <v>98315.533321098614</v>
      </c>
    </row>
    <row r="95" spans="1:6" x14ac:dyDescent="0.5">
      <c r="A95" s="97">
        <f t="shared" si="11"/>
        <v>81</v>
      </c>
      <c r="B95" s="98">
        <f t="shared" si="6"/>
        <v>98315.533321098614</v>
      </c>
      <c r="C95" s="2">
        <f t="shared" si="7"/>
        <v>676.94485316096416</v>
      </c>
      <c r="D95" s="98">
        <f t="shared" si="8"/>
        <v>144.4023810050135</v>
      </c>
      <c r="E95" s="98">
        <f t="shared" si="9"/>
        <v>532.54247215595069</v>
      </c>
      <c r="F95" s="99">
        <f t="shared" si="10"/>
        <v>98171.130940093601</v>
      </c>
    </row>
    <row r="96" spans="1:6" x14ac:dyDescent="0.5">
      <c r="A96" s="97">
        <f t="shared" si="11"/>
        <v>82</v>
      </c>
      <c r="B96" s="98">
        <f t="shared" si="6"/>
        <v>98171.130940093601</v>
      </c>
      <c r="C96" s="2">
        <f t="shared" si="7"/>
        <v>676.94485316096416</v>
      </c>
      <c r="D96" s="98">
        <f t="shared" si="8"/>
        <v>145.18456056879069</v>
      </c>
      <c r="E96" s="98">
        <f t="shared" si="9"/>
        <v>531.76029259217353</v>
      </c>
      <c r="F96" s="99">
        <f t="shared" si="10"/>
        <v>98025.946379524816</v>
      </c>
    </row>
    <row r="97" spans="1:7" x14ac:dyDescent="0.5">
      <c r="A97" s="97">
        <f t="shared" si="11"/>
        <v>83</v>
      </c>
      <c r="B97" s="98">
        <f t="shared" si="6"/>
        <v>98025.946379524816</v>
      </c>
      <c r="C97" s="2">
        <f t="shared" si="7"/>
        <v>676.94485316096416</v>
      </c>
      <c r="D97" s="98">
        <f t="shared" si="8"/>
        <v>145.97097693853829</v>
      </c>
      <c r="E97" s="98">
        <f t="shared" si="9"/>
        <v>530.97387622242582</v>
      </c>
      <c r="F97" s="99">
        <f t="shared" si="10"/>
        <v>97879.975402586279</v>
      </c>
      <c r="G97" s="83"/>
    </row>
    <row r="98" spans="1:7" x14ac:dyDescent="0.5">
      <c r="A98" s="97">
        <f t="shared" si="11"/>
        <v>84</v>
      </c>
      <c r="B98" s="98">
        <f t="shared" si="6"/>
        <v>97879.975402586279</v>
      </c>
      <c r="C98" s="2">
        <f t="shared" si="7"/>
        <v>676.94485316096416</v>
      </c>
      <c r="D98" s="98">
        <f t="shared" si="8"/>
        <v>146.76165306362202</v>
      </c>
      <c r="E98" s="98">
        <f t="shared" si="9"/>
        <v>530.18320009734214</v>
      </c>
      <c r="F98" s="99">
        <f t="shared" si="10"/>
        <v>97733.213749522663</v>
      </c>
      <c r="G98" s="83"/>
    </row>
    <row r="99" spans="1:7" x14ac:dyDescent="0.5">
      <c r="A99" s="97">
        <f t="shared" si="11"/>
        <v>85</v>
      </c>
      <c r="B99" s="98">
        <f t="shared" si="6"/>
        <v>97733.213749522663</v>
      </c>
      <c r="C99" s="2">
        <f t="shared" si="7"/>
        <v>676.94485316096416</v>
      </c>
      <c r="D99" s="98">
        <f t="shared" si="8"/>
        <v>147.55661201771662</v>
      </c>
      <c r="E99" s="98">
        <f t="shared" si="9"/>
        <v>529.38824114324757</v>
      </c>
      <c r="F99" s="99">
        <f t="shared" si="10"/>
        <v>97585.657137504953</v>
      </c>
      <c r="G99" s="83"/>
    </row>
    <row r="100" spans="1:7" x14ac:dyDescent="0.5">
      <c r="A100" s="97">
        <f t="shared" si="11"/>
        <v>86</v>
      </c>
      <c r="B100" s="98">
        <f t="shared" si="6"/>
        <v>97585.657137504953</v>
      </c>
      <c r="C100" s="2">
        <f t="shared" si="7"/>
        <v>676.94485316096416</v>
      </c>
      <c r="D100" s="98">
        <f t="shared" si="8"/>
        <v>148.35587699947928</v>
      </c>
      <c r="E100" s="98">
        <f t="shared" si="9"/>
        <v>528.58897616148488</v>
      </c>
      <c r="F100" s="99">
        <f t="shared" si="10"/>
        <v>97437.301260505468</v>
      </c>
    </row>
    <row r="101" spans="1:7" x14ac:dyDescent="0.5">
      <c r="A101" s="97">
        <f t="shared" si="11"/>
        <v>87</v>
      </c>
      <c r="B101" s="98">
        <f t="shared" si="6"/>
        <v>97437.301260505468</v>
      </c>
      <c r="C101" s="2">
        <f t="shared" si="7"/>
        <v>676.94485316096416</v>
      </c>
      <c r="D101" s="98">
        <f t="shared" si="8"/>
        <v>149.15947133322646</v>
      </c>
      <c r="E101" s="98">
        <f t="shared" si="9"/>
        <v>527.78538182773764</v>
      </c>
      <c r="F101" s="99">
        <f t="shared" si="10"/>
        <v>97288.141789172238</v>
      </c>
    </row>
    <row r="102" spans="1:7" x14ac:dyDescent="0.5">
      <c r="A102" s="97">
        <f t="shared" si="11"/>
        <v>88</v>
      </c>
      <c r="B102" s="98">
        <f t="shared" si="6"/>
        <v>97288.141789172238</v>
      </c>
      <c r="C102" s="2">
        <f t="shared" si="7"/>
        <v>676.94485316096416</v>
      </c>
      <c r="D102" s="98">
        <f t="shared" si="8"/>
        <v>149.96741846961476</v>
      </c>
      <c r="E102" s="98">
        <f t="shared" si="9"/>
        <v>526.97743469134934</v>
      </c>
      <c r="F102" s="99">
        <f t="shared" si="10"/>
        <v>97138.174370702618</v>
      </c>
    </row>
    <row r="103" spans="1:7" x14ac:dyDescent="0.5">
      <c r="A103" s="97">
        <f t="shared" si="11"/>
        <v>89</v>
      </c>
      <c r="B103" s="98">
        <f t="shared" si="6"/>
        <v>97138.174370702618</v>
      </c>
      <c r="C103" s="2">
        <f t="shared" si="7"/>
        <v>676.94485316096416</v>
      </c>
      <c r="D103" s="98">
        <f t="shared" si="8"/>
        <v>150.77974198632518</v>
      </c>
      <c r="E103" s="98">
        <f t="shared" si="9"/>
        <v>526.16511117463892</v>
      </c>
      <c r="F103" s="99">
        <f t="shared" si="10"/>
        <v>96987.394628716298</v>
      </c>
    </row>
    <row r="104" spans="1:7" x14ac:dyDescent="0.5">
      <c r="A104" s="97">
        <f t="shared" si="11"/>
        <v>90</v>
      </c>
      <c r="B104" s="98">
        <f t="shared" si="6"/>
        <v>96987.394628716298</v>
      </c>
      <c r="C104" s="2">
        <f t="shared" si="7"/>
        <v>676.94485316096416</v>
      </c>
      <c r="D104" s="98">
        <f t="shared" si="8"/>
        <v>151.59646558875107</v>
      </c>
      <c r="E104" s="98">
        <f t="shared" si="9"/>
        <v>525.34838757221314</v>
      </c>
      <c r="F104" s="99">
        <f t="shared" si="10"/>
        <v>96835.798163127547</v>
      </c>
    </row>
    <row r="105" spans="1:7" x14ac:dyDescent="0.5">
      <c r="A105" s="97">
        <f t="shared" si="11"/>
        <v>91</v>
      </c>
      <c r="B105" s="98">
        <f t="shared" si="6"/>
        <v>96835.798163127547</v>
      </c>
      <c r="C105" s="2">
        <f t="shared" si="7"/>
        <v>676.94485316096416</v>
      </c>
      <c r="D105" s="98">
        <f t="shared" si="8"/>
        <v>152.41761311069018</v>
      </c>
      <c r="E105" s="98">
        <f t="shared" si="9"/>
        <v>524.52724005027403</v>
      </c>
      <c r="F105" s="99">
        <f t="shared" si="10"/>
        <v>96683.380550016853</v>
      </c>
    </row>
    <row r="106" spans="1:7" x14ac:dyDescent="0.5">
      <c r="A106" s="97">
        <f t="shared" si="11"/>
        <v>92</v>
      </c>
      <c r="B106" s="98">
        <f t="shared" si="6"/>
        <v>96683.380550016853</v>
      </c>
      <c r="C106" s="2">
        <f t="shared" si="7"/>
        <v>676.94485316096416</v>
      </c>
      <c r="D106" s="98">
        <f t="shared" si="8"/>
        <v>153.24320851503975</v>
      </c>
      <c r="E106" s="98">
        <f t="shared" si="9"/>
        <v>523.70164464592438</v>
      </c>
      <c r="F106" s="99">
        <f t="shared" si="10"/>
        <v>96530.137341501817</v>
      </c>
    </row>
    <row r="107" spans="1:7" x14ac:dyDescent="0.5">
      <c r="A107" s="97">
        <f t="shared" si="11"/>
        <v>93</v>
      </c>
      <c r="B107" s="98">
        <f t="shared" si="6"/>
        <v>96530.137341501817</v>
      </c>
      <c r="C107" s="2">
        <f t="shared" si="7"/>
        <v>676.94485316096416</v>
      </c>
      <c r="D107" s="98">
        <f t="shared" si="8"/>
        <v>154.07327589449622</v>
      </c>
      <c r="E107" s="98">
        <f t="shared" si="9"/>
        <v>522.87157726646797</v>
      </c>
      <c r="F107" s="99">
        <f t="shared" si="10"/>
        <v>96376.064065607323</v>
      </c>
    </row>
    <row r="108" spans="1:7" x14ac:dyDescent="0.5">
      <c r="A108" s="97">
        <f t="shared" si="11"/>
        <v>94</v>
      </c>
      <c r="B108" s="98">
        <f t="shared" si="6"/>
        <v>96376.064065607323</v>
      </c>
      <c r="C108" s="2">
        <f t="shared" si="7"/>
        <v>676.94485316096416</v>
      </c>
      <c r="D108" s="98">
        <f t="shared" si="8"/>
        <v>154.9078394722581</v>
      </c>
      <c r="E108" s="98">
        <f t="shared" si="9"/>
        <v>522.03701368870611</v>
      </c>
      <c r="F108" s="99">
        <f t="shared" si="10"/>
        <v>96221.156226135063</v>
      </c>
    </row>
    <row r="109" spans="1:7" x14ac:dyDescent="0.5">
      <c r="A109" s="97">
        <f t="shared" si="11"/>
        <v>95</v>
      </c>
      <c r="B109" s="98">
        <f t="shared" si="6"/>
        <v>96221.156226135063</v>
      </c>
      <c r="C109" s="2">
        <f t="shared" si="7"/>
        <v>676.94485316096416</v>
      </c>
      <c r="D109" s="98">
        <f t="shared" si="8"/>
        <v>155.74692360273281</v>
      </c>
      <c r="E109" s="98">
        <f t="shared" si="9"/>
        <v>521.19792955823141</v>
      </c>
      <c r="F109" s="99">
        <f t="shared" si="10"/>
        <v>96065.409302532324</v>
      </c>
    </row>
    <row r="110" spans="1:7" x14ac:dyDescent="0.5">
      <c r="A110" s="97">
        <f t="shared" si="11"/>
        <v>96</v>
      </c>
      <c r="B110" s="98">
        <f t="shared" si="6"/>
        <v>96065.409302532324</v>
      </c>
      <c r="C110" s="2">
        <f t="shared" si="7"/>
        <v>676.94485316096416</v>
      </c>
      <c r="D110" s="98">
        <f t="shared" si="8"/>
        <v>156.59055277224761</v>
      </c>
      <c r="E110" s="98">
        <f t="shared" si="9"/>
        <v>520.35430038871652</v>
      </c>
      <c r="F110" s="99">
        <f t="shared" si="10"/>
        <v>95908.818749760074</v>
      </c>
    </row>
    <row r="111" spans="1:7" x14ac:dyDescent="0.5">
      <c r="A111" s="97">
        <f t="shared" si="11"/>
        <v>97</v>
      </c>
      <c r="B111" s="98">
        <f t="shared" si="6"/>
        <v>95908.818749760074</v>
      </c>
      <c r="C111" s="2">
        <f t="shared" si="7"/>
        <v>676.94485316096416</v>
      </c>
      <c r="D111" s="98">
        <f t="shared" si="8"/>
        <v>157.43875159976395</v>
      </c>
      <c r="E111" s="98">
        <f t="shared" si="9"/>
        <v>519.50610156120024</v>
      </c>
      <c r="F111" s="99">
        <f t="shared" si="10"/>
        <v>95751.379998160308</v>
      </c>
    </row>
    <row r="112" spans="1:7" x14ac:dyDescent="0.5">
      <c r="A112" s="97">
        <f t="shared" si="11"/>
        <v>98</v>
      </c>
      <c r="B112" s="98">
        <f t="shared" si="6"/>
        <v>95751.379998160308</v>
      </c>
      <c r="C112" s="2">
        <f t="shared" si="7"/>
        <v>676.94485316096416</v>
      </c>
      <c r="D112" s="98">
        <f t="shared" si="8"/>
        <v>158.29154483759601</v>
      </c>
      <c r="E112" s="98">
        <f t="shared" si="9"/>
        <v>518.65330832336815</v>
      </c>
      <c r="F112" s="99">
        <f t="shared" si="10"/>
        <v>95593.088453322707</v>
      </c>
    </row>
    <row r="113" spans="1:6" x14ac:dyDescent="0.5">
      <c r="A113" s="97">
        <f t="shared" si="11"/>
        <v>99</v>
      </c>
      <c r="B113" s="98">
        <f t="shared" si="6"/>
        <v>95593.088453322707</v>
      </c>
      <c r="C113" s="2">
        <f t="shared" si="7"/>
        <v>676.94485316096416</v>
      </c>
      <c r="D113" s="98">
        <f t="shared" si="8"/>
        <v>159.14895737213297</v>
      </c>
      <c r="E113" s="98">
        <f t="shared" si="9"/>
        <v>517.79589578883122</v>
      </c>
      <c r="F113" s="99">
        <f t="shared" si="10"/>
        <v>95433.939495950573</v>
      </c>
    </row>
    <row r="114" spans="1:6" x14ac:dyDescent="0.5">
      <c r="A114" s="97">
        <f t="shared" si="11"/>
        <v>100</v>
      </c>
      <c r="B114" s="98">
        <f t="shared" si="6"/>
        <v>95433.939495950573</v>
      </c>
      <c r="C114" s="2">
        <f t="shared" si="7"/>
        <v>676.94485316096416</v>
      </c>
      <c r="D114" s="98">
        <f t="shared" si="8"/>
        <v>160.01101422456537</v>
      </c>
      <c r="E114" s="98">
        <f t="shared" si="9"/>
        <v>516.93383893639884</v>
      </c>
      <c r="F114" s="99">
        <f t="shared" si="10"/>
        <v>95273.928481726005</v>
      </c>
    </row>
    <row r="115" spans="1:6" x14ac:dyDescent="0.5">
      <c r="A115" s="97">
        <f t="shared" si="11"/>
        <v>101</v>
      </c>
      <c r="B115" s="98">
        <f t="shared" si="6"/>
        <v>95273.928481726005</v>
      </c>
      <c r="C115" s="2">
        <f t="shared" si="7"/>
        <v>676.94485316096416</v>
      </c>
      <c r="D115" s="98">
        <f t="shared" si="8"/>
        <v>160.87774055161509</v>
      </c>
      <c r="E115" s="98">
        <f t="shared" si="9"/>
        <v>516.06711260934912</v>
      </c>
      <c r="F115" s="99">
        <f t="shared" si="10"/>
        <v>95113.050741174389</v>
      </c>
    </row>
    <row r="116" spans="1:6" x14ac:dyDescent="0.5">
      <c r="A116" s="97">
        <f t="shared" si="11"/>
        <v>102</v>
      </c>
      <c r="B116" s="98">
        <f t="shared" si="6"/>
        <v>95113.050741174389</v>
      </c>
      <c r="C116" s="2">
        <f t="shared" si="7"/>
        <v>676.94485316096416</v>
      </c>
      <c r="D116" s="98">
        <f t="shared" si="8"/>
        <v>161.74916164626967</v>
      </c>
      <c r="E116" s="98">
        <f t="shared" si="9"/>
        <v>515.19569151469454</v>
      </c>
      <c r="F116" s="99">
        <f t="shared" si="10"/>
        <v>94951.301579528124</v>
      </c>
    </row>
    <row r="117" spans="1:6" x14ac:dyDescent="0.5">
      <c r="A117" s="97">
        <f t="shared" si="11"/>
        <v>103</v>
      </c>
      <c r="B117" s="98">
        <f t="shared" si="6"/>
        <v>94951.301579528124</v>
      </c>
      <c r="C117" s="2">
        <f t="shared" si="7"/>
        <v>676.94485316096416</v>
      </c>
      <c r="D117" s="98">
        <f t="shared" si="8"/>
        <v>162.62530293852032</v>
      </c>
      <c r="E117" s="98">
        <f t="shared" si="9"/>
        <v>514.31955022244381</v>
      </c>
      <c r="F117" s="99">
        <f t="shared" si="10"/>
        <v>94788.676276589598</v>
      </c>
    </row>
    <row r="118" spans="1:6" x14ac:dyDescent="0.5">
      <c r="A118" s="97">
        <f t="shared" si="11"/>
        <v>104</v>
      </c>
      <c r="B118" s="98">
        <f t="shared" si="6"/>
        <v>94788.676276589598</v>
      </c>
      <c r="C118" s="2">
        <f t="shared" si="7"/>
        <v>676.94485316096416</v>
      </c>
      <c r="D118" s="98">
        <f t="shared" si="8"/>
        <v>163.50618999610396</v>
      </c>
      <c r="E118" s="98">
        <f t="shared" si="9"/>
        <v>513.43866316486015</v>
      </c>
      <c r="F118" s="99">
        <f t="shared" si="10"/>
        <v>94625.170086593498</v>
      </c>
    </row>
    <row r="119" spans="1:6" x14ac:dyDescent="0.5">
      <c r="A119" s="97">
        <f t="shared" si="11"/>
        <v>105</v>
      </c>
      <c r="B119" s="98">
        <f t="shared" si="6"/>
        <v>94625.170086593498</v>
      </c>
      <c r="C119" s="2">
        <f t="shared" si="7"/>
        <v>676.94485316096416</v>
      </c>
      <c r="D119" s="98">
        <f t="shared" si="8"/>
        <v>164.39184852524951</v>
      </c>
      <c r="E119" s="98">
        <f t="shared" si="9"/>
        <v>512.55300463571461</v>
      </c>
      <c r="F119" s="99">
        <f t="shared" si="10"/>
        <v>94460.778238068247</v>
      </c>
    </row>
    <row r="120" spans="1:6" x14ac:dyDescent="0.5">
      <c r="A120" s="97">
        <f t="shared" si="11"/>
        <v>106</v>
      </c>
      <c r="B120" s="98">
        <f t="shared" si="6"/>
        <v>94460.778238068247</v>
      </c>
      <c r="C120" s="2">
        <f t="shared" si="7"/>
        <v>676.94485316096416</v>
      </c>
      <c r="D120" s="98">
        <f t="shared" si="8"/>
        <v>165.28230437142795</v>
      </c>
      <c r="E120" s="98">
        <f t="shared" si="9"/>
        <v>511.66254878953623</v>
      </c>
      <c r="F120" s="99">
        <f t="shared" si="10"/>
        <v>94295.495933696817</v>
      </c>
    </row>
    <row r="121" spans="1:6" x14ac:dyDescent="0.5">
      <c r="A121" s="97">
        <f t="shared" si="11"/>
        <v>107</v>
      </c>
      <c r="B121" s="98">
        <f t="shared" si="6"/>
        <v>94295.495933696817</v>
      </c>
      <c r="C121" s="2">
        <f t="shared" si="7"/>
        <v>676.94485316096416</v>
      </c>
      <c r="D121" s="98">
        <f t="shared" si="8"/>
        <v>166.17758352010654</v>
      </c>
      <c r="E121" s="98">
        <f t="shared" si="9"/>
        <v>510.76726964085765</v>
      </c>
      <c r="F121" s="99">
        <f t="shared" si="10"/>
        <v>94129.318350176705</v>
      </c>
    </row>
    <row r="122" spans="1:6" x14ac:dyDescent="0.5">
      <c r="A122" s="97">
        <f t="shared" si="11"/>
        <v>108</v>
      </c>
      <c r="B122" s="98">
        <f t="shared" si="6"/>
        <v>94129.318350176705</v>
      </c>
      <c r="C122" s="2">
        <f t="shared" si="7"/>
        <v>676.94485316096416</v>
      </c>
      <c r="D122" s="98">
        <f t="shared" si="8"/>
        <v>167.07771209750712</v>
      </c>
      <c r="E122" s="98">
        <f t="shared" si="9"/>
        <v>509.86714106345704</v>
      </c>
      <c r="F122" s="99">
        <f t="shared" si="10"/>
        <v>93962.240638079194</v>
      </c>
    </row>
    <row r="123" spans="1:6" x14ac:dyDescent="0.5">
      <c r="A123" s="97">
        <f t="shared" si="11"/>
        <v>109</v>
      </c>
      <c r="B123" s="98">
        <f t="shared" si="6"/>
        <v>93962.240638079194</v>
      </c>
      <c r="C123" s="2">
        <f t="shared" si="7"/>
        <v>676.94485316096416</v>
      </c>
      <c r="D123" s="98">
        <f t="shared" si="8"/>
        <v>167.98271637136858</v>
      </c>
      <c r="E123" s="98">
        <f t="shared" si="9"/>
        <v>508.96213678959555</v>
      </c>
      <c r="F123" s="99">
        <f t="shared" si="10"/>
        <v>93794.257921707831</v>
      </c>
    </row>
    <row r="124" spans="1:6" x14ac:dyDescent="0.5">
      <c r="A124" s="97">
        <f t="shared" si="11"/>
        <v>110</v>
      </c>
      <c r="B124" s="98">
        <f t="shared" si="6"/>
        <v>93794.257921707831</v>
      </c>
      <c r="C124" s="2">
        <f t="shared" si="7"/>
        <v>676.94485316096416</v>
      </c>
      <c r="D124" s="98">
        <f t="shared" si="8"/>
        <v>168.8926227517135</v>
      </c>
      <c r="E124" s="98">
        <f t="shared" si="9"/>
        <v>508.05223040925068</v>
      </c>
      <c r="F124" s="99">
        <f t="shared" si="10"/>
        <v>93625.365298956123</v>
      </c>
    </row>
    <row r="125" spans="1:6" x14ac:dyDescent="0.5">
      <c r="A125" s="97">
        <f t="shared" si="11"/>
        <v>111</v>
      </c>
      <c r="B125" s="98">
        <f t="shared" si="6"/>
        <v>93625.365298956123</v>
      </c>
      <c r="C125" s="2">
        <f t="shared" si="7"/>
        <v>676.94485316096416</v>
      </c>
      <c r="D125" s="98">
        <f t="shared" si="8"/>
        <v>169.80745779161865</v>
      </c>
      <c r="E125" s="98">
        <f t="shared" si="9"/>
        <v>507.13739536934554</v>
      </c>
      <c r="F125" s="99">
        <f t="shared" si="10"/>
        <v>93455.557841164511</v>
      </c>
    </row>
    <row r="126" spans="1:6" x14ac:dyDescent="0.5">
      <c r="A126" s="97">
        <f t="shared" si="11"/>
        <v>112</v>
      </c>
      <c r="B126" s="98">
        <f t="shared" si="6"/>
        <v>93455.557841164511</v>
      </c>
      <c r="C126" s="2">
        <f t="shared" si="7"/>
        <v>676.94485316096416</v>
      </c>
      <c r="D126" s="98">
        <f t="shared" si="8"/>
        <v>170.72724818798989</v>
      </c>
      <c r="E126" s="98">
        <f t="shared" si="9"/>
        <v>506.2176049729743</v>
      </c>
      <c r="F126" s="99">
        <f t="shared" si="10"/>
        <v>93284.830592976519</v>
      </c>
    </row>
    <row r="127" spans="1:6" x14ac:dyDescent="0.5">
      <c r="A127" s="97">
        <f t="shared" si="11"/>
        <v>113</v>
      </c>
      <c r="B127" s="98">
        <f t="shared" si="6"/>
        <v>93284.830592976519</v>
      </c>
      <c r="C127" s="2">
        <f t="shared" si="7"/>
        <v>676.94485316096416</v>
      </c>
      <c r="D127" s="98">
        <f t="shared" si="8"/>
        <v>171.65202078234151</v>
      </c>
      <c r="E127" s="98">
        <f t="shared" si="9"/>
        <v>505.29283237862262</v>
      </c>
      <c r="F127" s="99">
        <f t="shared" si="10"/>
        <v>93113.178572194171</v>
      </c>
    </row>
    <row r="128" spans="1:6" x14ac:dyDescent="0.5">
      <c r="A128" s="97">
        <f t="shared" si="11"/>
        <v>114</v>
      </c>
      <c r="B128" s="98">
        <f t="shared" si="6"/>
        <v>93113.178572194171</v>
      </c>
      <c r="C128" s="2">
        <f t="shared" si="7"/>
        <v>676.94485316096416</v>
      </c>
      <c r="D128" s="98">
        <f t="shared" si="8"/>
        <v>172.58180256157917</v>
      </c>
      <c r="E128" s="98">
        <f t="shared" si="9"/>
        <v>504.36305059938502</v>
      </c>
      <c r="F128" s="99">
        <f t="shared" si="10"/>
        <v>92940.596769632597</v>
      </c>
    </row>
    <row r="129" spans="1:6" x14ac:dyDescent="0.5">
      <c r="A129" s="97">
        <f t="shared" si="11"/>
        <v>115</v>
      </c>
      <c r="B129" s="98">
        <f t="shared" si="6"/>
        <v>92940.596769632597</v>
      </c>
      <c r="C129" s="2">
        <f t="shared" si="7"/>
        <v>676.94485316096416</v>
      </c>
      <c r="D129" s="98">
        <f t="shared" si="8"/>
        <v>173.51662065878776</v>
      </c>
      <c r="E129" s="98">
        <f t="shared" si="9"/>
        <v>503.4282325021764</v>
      </c>
      <c r="F129" s="99">
        <f t="shared" si="10"/>
        <v>92767.080148973808</v>
      </c>
    </row>
    <row r="130" spans="1:6" x14ac:dyDescent="0.5">
      <c r="A130" s="97">
        <f t="shared" si="11"/>
        <v>116</v>
      </c>
      <c r="B130" s="98">
        <f t="shared" si="6"/>
        <v>92767.080148973808</v>
      </c>
      <c r="C130" s="2">
        <f t="shared" si="7"/>
        <v>676.94485316096416</v>
      </c>
      <c r="D130" s="98">
        <f t="shared" si="8"/>
        <v>174.45650235402286</v>
      </c>
      <c r="E130" s="98">
        <f t="shared" si="9"/>
        <v>502.4883508069413</v>
      </c>
      <c r="F130" s="99">
        <f t="shared" si="10"/>
        <v>92592.623646619788</v>
      </c>
    </row>
    <row r="131" spans="1:6" x14ac:dyDescent="0.5">
      <c r="A131" s="97">
        <f t="shared" si="11"/>
        <v>117</v>
      </c>
      <c r="B131" s="98">
        <f t="shared" si="6"/>
        <v>92592.623646619788</v>
      </c>
      <c r="C131" s="2">
        <f t="shared" si="7"/>
        <v>676.94485316096416</v>
      </c>
      <c r="D131" s="98">
        <f t="shared" si="8"/>
        <v>175.40147507510716</v>
      </c>
      <c r="E131" s="98">
        <f t="shared" si="9"/>
        <v>501.543378085857</v>
      </c>
      <c r="F131" s="99">
        <f t="shared" si="10"/>
        <v>92417.222171544679</v>
      </c>
    </row>
    <row r="132" spans="1:6" x14ac:dyDescent="0.5">
      <c r="A132" s="97">
        <f t="shared" si="11"/>
        <v>118</v>
      </c>
      <c r="B132" s="98">
        <f t="shared" si="6"/>
        <v>92417.222171544679</v>
      </c>
      <c r="C132" s="2">
        <f t="shared" si="7"/>
        <v>676.94485316096416</v>
      </c>
      <c r="D132" s="98">
        <f t="shared" si="8"/>
        <v>176.35156639843066</v>
      </c>
      <c r="E132" s="98">
        <f t="shared" si="9"/>
        <v>500.59328676253347</v>
      </c>
      <c r="F132" s="99">
        <f t="shared" si="10"/>
        <v>92240.87060514625</v>
      </c>
    </row>
    <row r="133" spans="1:6" x14ac:dyDescent="0.5">
      <c r="A133" s="97">
        <f t="shared" si="11"/>
        <v>119</v>
      </c>
      <c r="B133" s="98">
        <f t="shared" si="6"/>
        <v>92240.87060514625</v>
      </c>
      <c r="C133" s="2">
        <f t="shared" si="7"/>
        <v>676.94485316096416</v>
      </c>
      <c r="D133" s="98">
        <f t="shared" si="8"/>
        <v>177.30680404975544</v>
      </c>
      <c r="E133" s="98">
        <f t="shared" si="9"/>
        <v>499.63804911120872</v>
      </c>
      <c r="F133" s="99">
        <f t="shared" si="10"/>
        <v>92063.56380109649</v>
      </c>
    </row>
    <row r="134" spans="1:6" x14ac:dyDescent="0.5">
      <c r="A134" s="97">
        <f t="shared" si="11"/>
        <v>120</v>
      </c>
      <c r="B134" s="98">
        <f t="shared" si="6"/>
        <v>92063.56380109649</v>
      </c>
      <c r="C134" s="2">
        <f t="shared" si="7"/>
        <v>676.94485316096416</v>
      </c>
      <c r="D134" s="98">
        <f t="shared" si="8"/>
        <v>178.26721590502498</v>
      </c>
      <c r="E134" s="98">
        <f t="shared" si="9"/>
        <v>498.6776372559392</v>
      </c>
      <c r="F134" s="99">
        <f>IFERROR($B134-$D134,"")</f>
        <v>91885.296585191463</v>
      </c>
    </row>
    <row r="135" spans="1:6" x14ac:dyDescent="0.5">
      <c r="A135" s="97">
        <f t="shared" si="11"/>
        <v>121</v>
      </c>
      <c r="B135" s="98">
        <f t="shared" si="6"/>
        <v>91885.296585191463</v>
      </c>
      <c r="C135" s="2">
        <f t="shared" si="7"/>
        <v>676.94485316096416</v>
      </c>
      <c r="D135" s="98">
        <f t="shared" si="8"/>
        <v>179.23282999117723</v>
      </c>
      <c r="E135" s="98">
        <f t="shared" si="9"/>
        <v>497.7120231697869</v>
      </c>
      <c r="F135" s="99">
        <f t="shared" si="10"/>
        <v>91706.063755200288</v>
      </c>
    </row>
    <row r="136" spans="1:6" x14ac:dyDescent="0.5">
      <c r="A136" s="97">
        <f t="shared" si="11"/>
        <v>122</v>
      </c>
      <c r="B136" s="98">
        <f t="shared" si="6"/>
        <v>91706.063755200288</v>
      </c>
      <c r="C136" s="2">
        <f t="shared" si="7"/>
        <v>676.94485316096416</v>
      </c>
      <c r="D136" s="98">
        <f t="shared" si="8"/>
        <v>180.20367448696274</v>
      </c>
      <c r="E136" s="98">
        <f t="shared" si="9"/>
        <v>496.74117867400139</v>
      </c>
      <c r="F136" s="99">
        <f t="shared" si="10"/>
        <v>91525.860080713319</v>
      </c>
    </row>
    <row r="137" spans="1:6" x14ac:dyDescent="0.5">
      <c r="A137" s="97">
        <f t="shared" si="11"/>
        <v>123</v>
      </c>
      <c r="B137" s="98">
        <f t="shared" si="6"/>
        <v>91525.860080713319</v>
      </c>
      <c r="C137" s="2">
        <f t="shared" si="7"/>
        <v>676.94485316096416</v>
      </c>
      <c r="D137" s="98">
        <f t="shared" si="8"/>
        <v>181.17977772376713</v>
      </c>
      <c r="E137" s="98">
        <f t="shared" si="9"/>
        <v>495.76507543719703</v>
      </c>
      <c r="F137" s="99">
        <f t="shared" si="10"/>
        <v>91344.680302989553</v>
      </c>
    </row>
    <row r="138" spans="1:6" x14ac:dyDescent="0.5">
      <c r="A138" s="97">
        <f t="shared" si="11"/>
        <v>124</v>
      </c>
      <c r="B138" s="98">
        <f t="shared" si="6"/>
        <v>91344.680302989553</v>
      </c>
      <c r="C138" s="2">
        <f t="shared" si="7"/>
        <v>676.94485316096416</v>
      </c>
      <c r="D138" s="98">
        <f t="shared" si="8"/>
        <v>182.16116818643752</v>
      </c>
      <c r="E138" s="98">
        <f t="shared" si="9"/>
        <v>494.78368497452664</v>
      </c>
      <c r="F138" s="99">
        <f t="shared" si="10"/>
        <v>91162.519134803122</v>
      </c>
    </row>
    <row r="139" spans="1:6" x14ac:dyDescent="0.5">
      <c r="A139" s="97">
        <f t="shared" si="11"/>
        <v>125</v>
      </c>
      <c r="B139" s="98">
        <f t="shared" si="6"/>
        <v>91162.519134803122</v>
      </c>
      <c r="C139" s="2">
        <f t="shared" si="7"/>
        <v>676.94485316096416</v>
      </c>
      <c r="D139" s="98">
        <f t="shared" si="8"/>
        <v>183.14787451411405</v>
      </c>
      <c r="E139" s="98">
        <f t="shared" si="9"/>
        <v>493.79697864685011</v>
      </c>
      <c r="F139" s="99">
        <f t="shared" si="10"/>
        <v>90979.371260289001</v>
      </c>
    </row>
    <row r="140" spans="1:6" x14ac:dyDescent="0.5">
      <c r="A140" s="97">
        <f t="shared" si="11"/>
        <v>126</v>
      </c>
      <c r="B140" s="98">
        <f t="shared" si="6"/>
        <v>90979.371260289001</v>
      </c>
      <c r="C140" s="2">
        <f t="shared" si="7"/>
        <v>676.94485316096416</v>
      </c>
      <c r="D140" s="98">
        <f t="shared" si="8"/>
        <v>184.13992550106551</v>
      </c>
      <c r="E140" s="98">
        <f t="shared" si="9"/>
        <v>492.80492765989868</v>
      </c>
      <c r="F140" s="99">
        <f t="shared" si="10"/>
        <v>90795.231334787939</v>
      </c>
    </row>
    <row r="141" spans="1:6" x14ac:dyDescent="0.5">
      <c r="A141" s="97">
        <f t="shared" si="11"/>
        <v>127</v>
      </c>
      <c r="B141" s="98">
        <f t="shared" si="6"/>
        <v>90795.231334787939</v>
      </c>
      <c r="C141" s="2">
        <f t="shared" si="7"/>
        <v>676.94485316096416</v>
      </c>
      <c r="D141" s="98">
        <f t="shared" si="8"/>
        <v>185.13735009752961</v>
      </c>
      <c r="E141" s="98">
        <f t="shared" si="9"/>
        <v>491.80750306343452</v>
      </c>
      <c r="F141" s="99">
        <f t="shared" si="10"/>
        <v>90610.093984690408</v>
      </c>
    </row>
    <row r="142" spans="1:6" x14ac:dyDescent="0.5">
      <c r="A142" s="97">
        <f t="shared" si="11"/>
        <v>128</v>
      </c>
      <c r="B142" s="98">
        <f t="shared" si="6"/>
        <v>90610.093984690408</v>
      </c>
      <c r="C142" s="2">
        <f t="shared" si="7"/>
        <v>676.94485316096416</v>
      </c>
      <c r="D142" s="98">
        <f t="shared" si="8"/>
        <v>186.1401774105579</v>
      </c>
      <c r="E142" s="98">
        <f t="shared" si="9"/>
        <v>490.80467575040626</v>
      </c>
      <c r="F142" s="99">
        <f t="shared" si="10"/>
        <v>90423.953807279846</v>
      </c>
    </row>
    <row r="143" spans="1:6" x14ac:dyDescent="0.5">
      <c r="A143" s="97">
        <f t="shared" si="11"/>
        <v>129</v>
      </c>
      <c r="B143" s="98">
        <f t="shared" si="6"/>
        <v>90423.953807279846</v>
      </c>
      <c r="C143" s="2">
        <f t="shared" si="7"/>
        <v>676.94485316096416</v>
      </c>
      <c r="D143" s="98">
        <f t="shared" si="8"/>
        <v>187.14843670486511</v>
      </c>
      <c r="E143" s="98">
        <f t="shared" si="9"/>
        <v>489.79641645609905</v>
      </c>
      <c r="F143" s="99">
        <f t="shared" si="10"/>
        <v>90236.805370574977</v>
      </c>
    </row>
    <row r="144" spans="1:6" x14ac:dyDescent="0.5">
      <c r="A144" s="97">
        <f t="shared" si="11"/>
        <v>130</v>
      </c>
      <c r="B144" s="98">
        <f t="shared" ref="B144:B194" si="12">IF(A144=1,$B$5,IF($A144&lt;=$C$7,$F143,""))</f>
        <v>90236.805370574977</v>
      </c>
      <c r="C144" s="2">
        <f t="shared" ref="C144:C194" si="13">IF(AND($C$9&gt;0,$A144&lt;=$C$9),$F$9,IF(AND($C$9&gt;0,$C$7=$C$16,$A144&lt;$C$7),$F$8,IF(AND($C$9&gt;0,$C$7=$C$8,$A144=$C$7),IPMT($C$10,$A144,$C$8,-$B$5)+$F143,IF(AND($C$9&gt;0,$C$7&lt;&gt;$C$8,$A144&lt;$C$7),$F$8,IF(AND($C$9&gt;0,$C$7&lt;&gt;$C$8,$A144=$C$7),IPMT($C$10,$A144,$C$8,-$B$5)+$F143,IF(AND($C$9=0,$A144&lt;$C$7),$F$8,IF(AND($C$9=0,$A144=$C$7),IPMT($C$10,$A144,$C$8,-$B$5)+$F143,"")))))))</f>
        <v>676.94485316096416</v>
      </c>
      <c r="D144" s="98">
        <f t="shared" ref="D144:D194" si="14">IF(AND($C$9&gt;0,$A144&lt;=$C$9),0,IF(AND($C$9&gt;0,$A144&lt;$C$7),PPMT($C$10,($A144-$C$9),$C$8,-$B$5),IF(AND($C$9&gt;0,$A144=$C$7),$F143,IF(AND($C$9=0,$A144&lt;$C$7),PPMT($C$10,$A144,$C$8,-$B$5),IF(AND($C$9=0,$A144=$C$7),$F143,"")))))</f>
        <v>188.1621574036831</v>
      </c>
      <c r="E144" s="98">
        <f t="shared" ref="E144:E194" si="15">IFERROR($C144-$D144,"")</f>
        <v>488.78269575728109</v>
      </c>
      <c r="F144" s="99">
        <f t="shared" ref="F144:F194" si="16">IFERROR($B144-$D144,"")</f>
        <v>90048.643213171294</v>
      </c>
    </row>
    <row r="145" spans="1:6" x14ac:dyDescent="0.5">
      <c r="A145" s="97">
        <f t="shared" ref="A145:A194" si="17">A144+1</f>
        <v>131</v>
      </c>
      <c r="B145" s="98">
        <f t="shared" si="12"/>
        <v>90048.643213171294</v>
      </c>
      <c r="C145" s="2">
        <f t="shared" si="13"/>
        <v>676.94485316096416</v>
      </c>
      <c r="D145" s="98">
        <f t="shared" si="14"/>
        <v>189.18136908961972</v>
      </c>
      <c r="E145" s="98">
        <f t="shared" si="15"/>
        <v>487.76348407134446</v>
      </c>
      <c r="F145" s="99">
        <f t="shared" si="16"/>
        <v>89859.46184408167</v>
      </c>
    </row>
    <row r="146" spans="1:6" x14ac:dyDescent="0.5">
      <c r="A146" s="97">
        <f t="shared" si="17"/>
        <v>132</v>
      </c>
      <c r="B146" s="98">
        <f t="shared" si="12"/>
        <v>89859.46184408167</v>
      </c>
      <c r="C146" s="2">
        <f t="shared" si="13"/>
        <v>676.94485316096416</v>
      </c>
      <c r="D146" s="98">
        <f t="shared" si="14"/>
        <v>190.20610150552184</v>
      </c>
      <c r="E146" s="98">
        <f t="shared" si="15"/>
        <v>486.73875165544234</v>
      </c>
      <c r="F146" s="99">
        <f t="shared" si="16"/>
        <v>89669.255742576148</v>
      </c>
    </row>
    <row r="147" spans="1:6" x14ac:dyDescent="0.5">
      <c r="A147" s="97">
        <f t="shared" si="17"/>
        <v>133</v>
      </c>
      <c r="B147" s="98">
        <f t="shared" si="12"/>
        <v>89669.255742576148</v>
      </c>
      <c r="C147" s="2">
        <f t="shared" si="13"/>
        <v>676.94485316096416</v>
      </c>
      <c r="D147" s="98">
        <f t="shared" si="14"/>
        <v>191.23638455534342</v>
      </c>
      <c r="E147" s="98">
        <f t="shared" si="15"/>
        <v>485.70846860562074</v>
      </c>
      <c r="F147" s="99">
        <f t="shared" si="16"/>
        <v>89478.0193580208</v>
      </c>
    </row>
    <row r="148" spans="1:6" x14ac:dyDescent="0.5">
      <c r="A148" s="97">
        <f t="shared" si="17"/>
        <v>134</v>
      </c>
      <c r="B148" s="98">
        <f t="shared" si="12"/>
        <v>89478.0193580208</v>
      </c>
      <c r="C148" s="2">
        <f t="shared" si="13"/>
        <v>676.94485316096416</v>
      </c>
      <c r="D148" s="98">
        <f t="shared" si="14"/>
        <v>192.27224830501819</v>
      </c>
      <c r="E148" s="98">
        <f t="shared" si="15"/>
        <v>484.67260485594596</v>
      </c>
      <c r="F148" s="99">
        <f t="shared" si="16"/>
        <v>89285.747109715783</v>
      </c>
    </row>
    <row r="149" spans="1:6" x14ac:dyDescent="0.5">
      <c r="A149" s="97">
        <f t="shared" si="17"/>
        <v>135</v>
      </c>
      <c r="B149" s="98">
        <f t="shared" si="12"/>
        <v>89285.747109715783</v>
      </c>
      <c r="C149" s="2">
        <f t="shared" si="13"/>
        <v>676.94485316096416</v>
      </c>
      <c r="D149" s="98">
        <f t="shared" si="14"/>
        <v>193.31372298333702</v>
      </c>
      <c r="E149" s="98">
        <f t="shared" si="15"/>
        <v>483.63113017762714</v>
      </c>
      <c r="F149" s="99">
        <f t="shared" si="16"/>
        <v>89092.433386732446</v>
      </c>
    </row>
    <row r="150" spans="1:6" x14ac:dyDescent="0.5">
      <c r="A150" s="97">
        <f t="shared" si="17"/>
        <v>136</v>
      </c>
      <c r="B150" s="98">
        <f t="shared" si="12"/>
        <v>89092.433386732446</v>
      </c>
      <c r="C150" s="2">
        <f t="shared" si="13"/>
        <v>676.94485316096416</v>
      </c>
      <c r="D150" s="98">
        <f t="shared" si="14"/>
        <v>194.3608389828301</v>
      </c>
      <c r="E150" s="98">
        <f t="shared" si="15"/>
        <v>482.58401417813405</v>
      </c>
      <c r="F150" s="99">
        <f t="shared" si="16"/>
        <v>88898.072547749616</v>
      </c>
    </row>
    <row r="151" spans="1:6" x14ac:dyDescent="0.5">
      <c r="A151" s="97">
        <f t="shared" si="17"/>
        <v>137</v>
      </c>
      <c r="B151" s="98">
        <f t="shared" si="12"/>
        <v>88898.072547749616</v>
      </c>
      <c r="C151" s="2">
        <f t="shared" si="13"/>
        <v>676.94485316096416</v>
      </c>
      <c r="D151" s="98">
        <f t="shared" si="14"/>
        <v>195.41362686065378</v>
      </c>
      <c r="E151" s="98">
        <f t="shared" si="15"/>
        <v>481.53122630031038</v>
      </c>
      <c r="F151" s="99">
        <f t="shared" si="16"/>
        <v>88702.658920888964</v>
      </c>
    </row>
    <row r="152" spans="1:6" x14ac:dyDescent="0.5">
      <c r="A152" s="97">
        <f t="shared" si="17"/>
        <v>138</v>
      </c>
      <c r="B152" s="98">
        <f t="shared" si="12"/>
        <v>88702.658920888964</v>
      </c>
      <c r="C152" s="2">
        <f t="shared" si="13"/>
        <v>676.94485316096416</v>
      </c>
      <c r="D152" s="98">
        <f t="shared" si="14"/>
        <v>196.47211733948225</v>
      </c>
      <c r="E152" s="98">
        <f t="shared" si="15"/>
        <v>480.47273582148193</v>
      </c>
      <c r="F152" s="99">
        <f t="shared" si="16"/>
        <v>88506.186803549484</v>
      </c>
    </row>
    <row r="153" spans="1:6" x14ac:dyDescent="0.5">
      <c r="A153" s="97">
        <f t="shared" si="17"/>
        <v>139</v>
      </c>
      <c r="B153" s="98">
        <f t="shared" si="12"/>
        <v>88506.186803549484</v>
      </c>
      <c r="C153" s="2">
        <f t="shared" si="13"/>
        <v>676.94485316096416</v>
      </c>
      <c r="D153" s="98">
        <f t="shared" si="14"/>
        <v>197.53634130840447</v>
      </c>
      <c r="E153" s="98">
        <f t="shared" si="15"/>
        <v>479.40851185255968</v>
      </c>
      <c r="F153" s="99">
        <f t="shared" si="16"/>
        <v>88308.650462241087</v>
      </c>
    </row>
    <row r="154" spans="1:6" x14ac:dyDescent="0.5">
      <c r="A154" s="97">
        <f t="shared" si="17"/>
        <v>140</v>
      </c>
      <c r="B154" s="98">
        <f t="shared" si="12"/>
        <v>88308.650462241087</v>
      </c>
      <c r="C154" s="2">
        <f t="shared" si="13"/>
        <v>676.94485316096416</v>
      </c>
      <c r="D154" s="98">
        <f t="shared" si="14"/>
        <v>198.60632982382504</v>
      </c>
      <c r="E154" s="98">
        <f t="shared" si="15"/>
        <v>478.33852333713912</v>
      </c>
      <c r="F154" s="99">
        <f t="shared" si="16"/>
        <v>88110.044132417257</v>
      </c>
    </row>
    <row r="155" spans="1:6" x14ac:dyDescent="0.5">
      <c r="A155" s="97">
        <f t="shared" si="17"/>
        <v>141</v>
      </c>
      <c r="B155" s="98">
        <f t="shared" si="12"/>
        <v>88110.044132417257</v>
      </c>
      <c r="C155" s="2">
        <f t="shared" si="13"/>
        <v>676.94485316096416</v>
      </c>
      <c r="D155" s="98">
        <f t="shared" si="14"/>
        <v>199.6821141103708</v>
      </c>
      <c r="E155" s="98">
        <f t="shared" si="15"/>
        <v>477.26273905059338</v>
      </c>
      <c r="F155" s="99">
        <f t="shared" si="16"/>
        <v>87910.362018306885</v>
      </c>
    </row>
    <row r="156" spans="1:6" x14ac:dyDescent="0.5">
      <c r="A156" s="97">
        <f t="shared" si="17"/>
        <v>142</v>
      </c>
      <c r="B156" s="98">
        <f t="shared" si="12"/>
        <v>87910.362018306885</v>
      </c>
      <c r="C156" s="2">
        <f t="shared" si="13"/>
        <v>676.94485316096416</v>
      </c>
      <c r="D156" s="98">
        <f t="shared" si="14"/>
        <v>200.76372556180192</v>
      </c>
      <c r="E156" s="98">
        <f t="shared" si="15"/>
        <v>476.18112759916221</v>
      </c>
      <c r="F156" s="99">
        <f t="shared" si="16"/>
        <v>87709.598292745082</v>
      </c>
    </row>
    <row r="157" spans="1:6" x14ac:dyDescent="0.5">
      <c r="A157" s="97">
        <f t="shared" si="17"/>
        <v>143</v>
      </c>
      <c r="B157" s="98">
        <f t="shared" si="12"/>
        <v>87709.598292745082</v>
      </c>
      <c r="C157" s="2">
        <f t="shared" si="13"/>
        <v>676.94485316096416</v>
      </c>
      <c r="D157" s="98">
        <f t="shared" si="14"/>
        <v>201.85119574192834</v>
      </c>
      <c r="E157" s="98">
        <f t="shared" si="15"/>
        <v>475.09365741903582</v>
      </c>
      <c r="F157" s="99">
        <f t="shared" si="16"/>
        <v>87507.747097003157</v>
      </c>
    </row>
    <row r="158" spans="1:6" x14ac:dyDescent="0.5">
      <c r="A158" s="97">
        <f t="shared" si="17"/>
        <v>144</v>
      </c>
      <c r="B158" s="98">
        <f t="shared" si="12"/>
        <v>87507.747097003157</v>
      </c>
      <c r="C158" s="2">
        <f t="shared" si="13"/>
        <v>676.94485316096416</v>
      </c>
      <c r="D158" s="98">
        <f t="shared" si="14"/>
        <v>202.94455638553046</v>
      </c>
      <c r="E158" s="98">
        <f t="shared" si="15"/>
        <v>474.0002967754337</v>
      </c>
      <c r="F158" s="99">
        <f t="shared" si="16"/>
        <v>87304.802540617631</v>
      </c>
    </row>
    <row r="159" spans="1:6" x14ac:dyDescent="0.5">
      <c r="A159" s="97">
        <f t="shared" si="17"/>
        <v>145</v>
      </c>
      <c r="B159" s="98">
        <f t="shared" si="12"/>
        <v>87304.802540617631</v>
      </c>
      <c r="C159" s="2">
        <f t="shared" si="13"/>
        <v>676.94485316096416</v>
      </c>
      <c r="D159" s="98">
        <f t="shared" si="14"/>
        <v>204.04383939928545</v>
      </c>
      <c r="E159" s="98">
        <f t="shared" si="15"/>
        <v>472.90101376167871</v>
      </c>
      <c r="F159" s="99">
        <f t="shared" si="16"/>
        <v>87100.75870121835</v>
      </c>
    </row>
    <row r="160" spans="1:6" x14ac:dyDescent="0.5">
      <c r="A160" s="97">
        <f t="shared" si="17"/>
        <v>146</v>
      </c>
      <c r="B160" s="98">
        <f t="shared" si="12"/>
        <v>87100.75870121835</v>
      </c>
      <c r="C160" s="2">
        <f t="shared" si="13"/>
        <v>676.94485316096416</v>
      </c>
      <c r="D160" s="98">
        <f t="shared" si="14"/>
        <v>205.14907686269825</v>
      </c>
      <c r="E160" s="98">
        <f t="shared" si="15"/>
        <v>471.79577629826588</v>
      </c>
      <c r="F160" s="99">
        <f t="shared" si="16"/>
        <v>86895.609624355653</v>
      </c>
    </row>
    <row r="161" spans="1:6" x14ac:dyDescent="0.5">
      <c r="A161" s="97">
        <f t="shared" si="17"/>
        <v>147</v>
      </c>
      <c r="B161" s="98">
        <f t="shared" si="12"/>
        <v>86895.609624355653</v>
      </c>
      <c r="C161" s="2">
        <f t="shared" si="13"/>
        <v>676.94485316096416</v>
      </c>
      <c r="D161" s="98">
        <f t="shared" si="14"/>
        <v>206.26030102903786</v>
      </c>
      <c r="E161" s="98">
        <f t="shared" si="15"/>
        <v>470.6845521319263</v>
      </c>
      <c r="F161" s="99">
        <f t="shared" si="16"/>
        <v>86689.34932332662</v>
      </c>
    </row>
    <row r="162" spans="1:6" x14ac:dyDescent="0.5">
      <c r="A162" s="97">
        <f t="shared" si="17"/>
        <v>148</v>
      </c>
      <c r="B162" s="98">
        <f t="shared" si="12"/>
        <v>86689.34932332662</v>
      </c>
      <c r="C162" s="2">
        <f t="shared" si="13"/>
        <v>676.94485316096416</v>
      </c>
      <c r="D162" s="98">
        <f t="shared" si="14"/>
        <v>207.37754432627844</v>
      </c>
      <c r="E162" s="98">
        <f t="shared" si="15"/>
        <v>469.56730883468572</v>
      </c>
      <c r="F162" s="99">
        <f t="shared" si="16"/>
        <v>86481.971779000334</v>
      </c>
    </row>
    <row r="163" spans="1:6" x14ac:dyDescent="0.5">
      <c r="A163" s="97">
        <f t="shared" si="17"/>
        <v>149</v>
      </c>
      <c r="B163" s="98">
        <f t="shared" si="12"/>
        <v>86481.971779000334</v>
      </c>
      <c r="C163" s="2">
        <f t="shared" si="13"/>
        <v>676.94485316096416</v>
      </c>
      <c r="D163" s="98">
        <f t="shared" si="14"/>
        <v>208.50083935804579</v>
      </c>
      <c r="E163" s="98">
        <f t="shared" si="15"/>
        <v>468.44401380291833</v>
      </c>
      <c r="F163" s="99">
        <f t="shared" si="16"/>
        <v>86273.470939642284</v>
      </c>
    </row>
    <row r="164" spans="1:6" x14ac:dyDescent="0.5">
      <c r="A164" s="97">
        <f t="shared" si="17"/>
        <v>150</v>
      </c>
      <c r="B164" s="98">
        <f t="shared" si="12"/>
        <v>86273.470939642284</v>
      </c>
      <c r="C164" s="2">
        <f t="shared" si="13"/>
        <v>676.94485316096416</v>
      </c>
      <c r="D164" s="98">
        <f t="shared" si="14"/>
        <v>209.63021890456855</v>
      </c>
      <c r="E164" s="98">
        <f t="shared" si="15"/>
        <v>467.31463425639561</v>
      </c>
      <c r="F164" s="99">
        <f t="shared" si="16"/>
        <v>86063.840720737717</v>
      </c>
    </row>
    <row r="165" spans="1:6" x14ac:dyDescent="0.5">
      <c r="A165" s="97">
        <f t="shared" si="17"/>
        <v>151</v>
      </c>
      <c r="B165" s="98">
        <f t="shared" si="12"/>
        <v>86063.840720737717</v>
      </c>
      <c r="C165" s="2">
        <f t="shared" si="13"/>
        <v>676.94485316096416</v>
      </c>
      <c r="D165" s="98">
        <f t="shared" si="14"/>
        <v>210.76571592363496</v>
      </c>
      <c r="E165" s="98">
        <f t="shared" si="15"/>
        <v>466.1791372373292</v>
      </c>
      <c r="F165" s="99">
        <f t="shared" si="16"/>
        <v>85853.075004814076</v>
      </c>
    </row>
    <row r="166" spans="1:6" x14ac:dyDescent="0.5">
      <c r="A166" s="97">
        <f t="shared" si="17"/>
        <v>152</v>
      </c>
      <c r="B166" s="98">
        <f t="shared" si="12"/>
        <v>85853.075004814076</v>
      </c>
      <c r="C166" s="2">
        <f t="shared" si="13"/>
        <v>676.94485316096416</v>
      </c>
      <c r="D166" s="98">
        <f t="shared" si="14"/>
        <v>211.90736355155468</v>
      </c>
      <c r="E166" s="98">
        <f t="shared" si="15"/>
        <v>465.03748960940948</v>
      </c>
      <c r="F166" s="99">
        <f t="shared" si="16"/>
        <v>85641.167641262524</v>
      </c>
    </row>
    <row r="167" spans="1:6" x14ac:dyDescent="0.5">
      <c r="A167" s="97">
        <f t="shared" si="17"/>
        <v>153</v>
      </c>
      <c r="B167" s="98">
        <f t="shared" si="12"/>
        <v>85641.167641262524</v>
      </c>
      <c r="C167" s="2">
        <f t="shared" si="13"/>
        <v>676.94485316096416</v>
      </c>
      <c r="D167" s="98">
        <f t="shared" si="14"/>
        <v>213.05519510412554</v>
      </c>
      <c r="E167" s="98">
        <f t="shared" si="15"/>
        <v>463.88965805683858</v>
      </c>
      <c r="F167" s="99">
        <f t="shared" si="16"/>
        <v>85428.112446158397</v>
      </c>
    </row>
    <row r="168" spans="1:6" x14ac:dyDescent="0.5">
      <c r="A168" s="97">
        <f t="shared" si="17"/>
        <v>154</v>
      </c>
      <c r="B168" s="98">
        <f t="shared" si="12"/>
        <v>85428.112446158397</v>
      </c>
      <c r="C168" s="2">
        <f t="shared" si="13"/>
        <v>676.94485316096416</v>
      </c>
      <c r="D168" s="98">
        <f t="shared" si="14"/>
        <v>214.20924407760626</v>
      </c>
      <c r="E168" s="98">
        <f t="shared" si="15"/>
        <v>462.73560908335787</v>
      </c>
      <c r="F168" s="99">
        <f t="shared" si="16"/>
        <v>85213.903202080794</v>
      </c>
    </row>
    <row r="169" spans="1:6" x14ac:dyDescent="0.5">
      <c r="A169" s="97">
        <f t="shared" si="17"/>
        <v>155</v>
      </c>
      <c r="B169" s="98">
        <f t="shared" si="12"/>
        <v>85213.903202080794</v>
      </c>
      <c r="C169" s="2">
        <f t="shared" si="13"/>
        <v>676.94485316096416</v>
      </c>
      <c r="D169" s="98">
        <f t="shared" si="14"/>
        <v>215.3695441496933</v>
      </c>
      <c r="E169" s="98">
        <f t="shared" si="15"/>
        <v>461.57530901127086</v>
      </c>
      <c r="F169" s="99">
        <f t="shared" si="16"/>
        <v>84998.533657931097</v>
      </c>
    </row>
    <row r="170" spans="1:6" x14ac:dyDescent="0.5">
      <c r="A170" s="97">
        <f t="shared" si="17"/>
        <v>156</v>
      </c>
      <c r="B170" s="98">
        <f t="shared" si="12"/>
        <v>84998.533657931097</v>
      </c>
      <c r="C170" s="2">
        <f t="shared" si="13"/>
        <v>676.94485316096416</v>
      </c>
      <c r="D170" s="98">
        <f t="shared" si="14"/>
        <v>216.53612918050416</v>
      </c>
      <c r="E170" s="98">
        <f t="shared" si="15"/>
        <v>460.40872398045997</v>
      </c>
      <c r="F170" s="99">
        <f t="shared" si="16"/>
        <v>84781.997528750595</v>
      </c>
    </row>
    <row r="171" spans="1:6" x14ac:dyDescent="0.5">
      <c r="A171" s="97">
        <f t="shared" si="17"/>
        <v>157</v>
      </c>
      <c r="B171" s="98">
        <f t="shared" si="12"/>
        <v>84781.997528750595</v>
      </c>
      <c r="C171" s="2">
        <f t="shared" si="13"/>
        <v>676.94485316096416</v>
      </c>
      <c r="D171" s="98">
        <f t="shared" si="14"/>
        <v>217.70903321356516</v>
      </c>
      <c r="E171" s="98">
        <f t="shared" si="15"/>
        <v>459.23581994739902</v>
      </c>
      <c r="F171" s="99">
        <f t="shared" si="16"/>
        <v>84564.288495537025</v>
      </c>
    </row>
    <row r="172" spans="1:6" x14ac:dyDescent="0.5">
      <c r="A172" s="97">
        <f t="shared" si="17"/>
        <v>158</v>
      </c>
      <c r="B172" s="98">
        <f t="shared" si="12"/>
        <v>84564.288495537025</v>
      </c>
      <c r="C172" s="2">
        <f t="shared" si="13"/>
        <v>676.94485316096416</v>
      </c>
      <c r="D172" s="98">
        <f t="shared" si="14"/>
        <v>218.88829047680534</v>
      </c>
      <c r="E172" s="98">
        <f t="shared" si="15"/>
        <v>458.05656268415885</v>
      </c>
      <c r="F172" s="99">
        <f t="shared" si="16"/>
        <v>84345.400205060214</v>
      </c>
    </row>
    <row r="173" spans="1:6" x14ac:dyDescent="0.5">
      <c r="A173" s="97">
        <f t="shared" si="17"/>
        <v>159</v>
      </c>
      <c r="B173" s="98">
        <f t="shared" si="12"/>
        <v>84345.400205060214</v>
      </c>
      <c r="C173" s="2">
        <f t="shared" si="13"/>
        <v>676.94485316096416</v>
      </c>
      <c r="D173" s="98">
        <f t="shared" si="14"/>
        <v>220.0739353835547</v>
      </c>
      <c r="E173" s="98">
        <f t="shared" si="15"/>
        <v>456.87091777740943</v>
      </c>
      <c r="F173" s="99">
        <f t="shared" si="16"/>
        <v>84125.326269676661</v>
      </c>
    </row>
    <row r="174" spans="1:6" x14ac:dyDescent="0.5">
      <c r="A174" s="97">
        <f t="shared" si="17"/>
        <v>160</v>
      </c>
      <c r="B174" s="98">
        <f t="shared" si="12"/>
        <v>84125.326269676661</v>
      </c>
      <c r="C174" s="2">
        <f t="shared" si="13"/>
        <v>676.94485316096416</v>
      </c>
      <c r="D174" s="98">
        <f t="shared" si="14"/>
        <v>221.26600253354894</v>
      </c>
      <c r="E174" s="98">
        <f t="shared" si="15"/>
        <v>455.67885062741522</v>
      </c>
      <c r="F174" s="99">
        <f t="shared" si="16"/>
        <v>83904.060267143112</v>
      </c>
    </row>
    <row r="175" spans="1:6" x14ac:dyDescent="0.5">
      <c r="A175" s="97">
        <f t="shared" si="17"/>
        <v>161</v>
      </c>
      <c r="B175" s="98">
        <f t="shared" si="12"/>
        <v>83904.060267143112</v>
      </c>
      <c r="C175" s="2">
        <f t="shared" si="13"/>
        <v>676.94485316096416</v>
      </c>
      <c r="D175" s="98">
        <f t="shared" si="14"/>
        <v>222.46452671393905</v>
      </c>
      <c r="E175" s="98">
        <f t="shared" si="15"/>
        <v>454.48032644702511</v>
      </c>
      <c r="F175" s="99">
        <f t="shared" si="16"/>
        <v>83681.595740429169</v>
      </c>
    </row>
    <row r="176" spans="1:6" x14ac:dyDescent="0.5">
      <c r="A176" s="97">
        <f t="shared" si="17"/>
        <v>162</v>
      </c>
      <c r="B176" s="98">
        <f t="shared" si="12"/>
        <v>83681.595740429169</v>
      </c>
      <c r="C176" s="2">
        <f t="shared" si="13"/>
        <v>676.94485316096416</v>
      </c>
      <c r="D176" s="98">
        <f t="shared" si="14"/>
        <v>223.66954290030614</v>
      </c>
      <c r="E176" s="98">
        <f t="shared" si="15"/>
        <v>453.27531026065799</v>
      </c>
      <c r="F176" s="99">
        <f t="shared" si="16"/>
        <v>83457.926197528868</v>
      </c>
    </row>
    <row r="177" spans="1:6" x14ac:dyDescent="0.5">
      <c r="A177" s="97">
        <f t="shared" si="17"/>
        <v>163</v>
      </c>
      <c r="B177" s="98">
        <f t="shared" si="12"/>
        <v>83457.926197528868</v>
      </c>
      <c r="C177" s="2">
        <f t="shared" si="13"/>
        <v>676.94485316096416</v>
      </c>
      <c r="D177" s="98">
        <f t="shared" si="14"/>
        <v>224.88108625768282</v>
      </c>
      <c r="E177" s="98">
        <f t="shared" si="15"/>
        <v>452.06376690328136</v>
      </c>
      <c r="F177" s="99">
        <f t="shared" si="16"/>
        <v>83233.045111271189</v>
      </c>
    </row>
    <row r="178" spans="1:6" x14ac:dyDescent="0.5">
      <c r="A178" s="97">
        <f t="shared" si="17"/>
        <v>164</v>
      </c>
      <c r="B178" s="98">
        <f t="shared" si="12"/>
        <v>83233.045111271189</v>
      </c>
      <c r="C178" s="2">
        <f t="shared" si="13"/>
        <v>676.94485316096416</v>
      </c>
      <c r="D178" s="98">
        <f t="shared" si="14"/>
        <v>226.09919214157861</v>
      </c>
      <c r="E178" s="98">
        <f t="shared" si="15"/>
        <v>450.84566101938555</v>
      </c>
      <c r="F178" s="99">
        <f t="shared" si="16"/>
        <v>83006.945919129605</v>
      </c>
    </row>
    <row r="179" spans="1:6" x14ac:dyDescent="0.5">
      <c r="A179" s="97">
        <f t="shared" si="17"/>
        <v>165</v>
      </c>
      <c r="B179" s="98">
        <f t="shared" si="12"/>
        <v>83006.945919129605</v>
      </c>
      <c r="C179" s="2">
        <f t="shared" si="13"/>
        <v>676.94485316096416</v>
      </c>
      <c r="D179" s="98">
        <f t="shared" si="14"/>
        <v>227.32389609901222</v>
      </c>
      <c r="E179" s="98">
        <f t="shared" si="15"/>
        <v>449.62095706195191</v>
      </c>
      <c r="F179" s="99">
        <f t="shared" si="16"/>
        <v>82779.622023030592</v>
      </c>
    </row>
    <row r="180" spans="1:6" x14ac:dyDescent="0.5">
      <c r="A180" s="97">
        <f t="shared" si="17"/>
        <v>166</v>
      </c>
      <c r="B180" s="98">
        <f t="shared" si="12"/>
        <v>82779.622023030592</v>
      </c>
      <c r="C180" s="2">
        <f t="shared" si="13"/>
        <v>676.94485316096416</v>
      </c>
      <c r="D180" s="98">
        <f t="shared" si="14"/>
        <v>228.55523386954849</v>
      </c>
      <c r="E180" s="98">
        <f t="shared" si="15"/>
        <v>448.38961929141567</v>
      </c>
      <c r="F180" s="99">
        <f t="shared" si="16"/>
        <v>82551.06678916105</v>
      </c>
    </row>
    <row r="181" spans="1:6" x14ac:dyDescent="0.5">
      <c r="A181" s="97">
        <f t="shared" si="17"/>
        <v>167</v>
      </c>
      <c r="B181" s="98">
        <f t="shared" si="12"/>
        <v>82551.06678916105</v>
      </c>
      <c r="C181" s="2">
        <f t="shared" si="13"/>
        <v>676.94485316096416</v>
      </c>
      <c r="D181" s="98">
        <f t="shared" si="14"/>
        <v>229.79324138634186</v>
      </c>
      <c r="E181" s="98">
        <f t="shared" si="15"/>
        <v>447.15161177462232</v>
      </c>
      <c r="F181" s="99">
        <f t="shared" si="16"/>
        <v>82321.273547774705</v>
      </c>
    </row>
    <row r="182" spans="1:6" x14ac:dyDescent="0.5">
      <c r="A182" s="97">
        <f t="shared" si="17"/>
        <v>168</v>
      </c>
      <c r="B182" s="98">
        <f t="shared" si="12"/>
        <v>82321.273547774705</v>
      </c>
      <c r="C182" s="2">
        <f t="shared" si="13"/>
        <v>676.94485316096416</v>
      </c>
      <c r="D182" s="98">
        <f t="shared" si="14"/>
        <v>231.03795477718455</v>
      </c>
      <c r="E182" s="98">
        <f t="shared" si="15"/>
        <v>445.90689838377961</v>
      </c>
      <c r="F182" s="99">
        <f t="shared" si="16"/>
        <v>82090.235592997517</v>
      </c>
    </row>
    <row r="183" spans="1:6" x14ac:dyDescent="0.5">
      <c r="A183" s="97">
        <f t="shared" si="17"/>
        <v>169</v>
      </c>
      <c r="B183" s="98">
        <f t="shared" si="12"/>
        <v>82090.235592997517</v>
      </c>
      <c r="C183" s="2">
        <f t="shared" si="13"/>
        <v>676.94485316096416</v>
      </c>
      <c r="D183" s="98">
        <f t="shared" si="14"/>
        <v>232.28941036556103</v>
      </c>
      <c r="E183" s="98">
        <f t="shared" si="15"/>
        <v>444.65544279540313</v>
      </c>
      <c r="F183" s="99">
        <f t="shared" si="16"/>
        <v>81857.94618263196</v>
      </c>
    </row>
    <row r="184" spans="1:6" x14ac:dyDescent="0.5">
      <c r="A184" s="97">
        <f t="shared" si="17"/>
        <v>170</v>
      </c>
      <c r="B184" s="98">
        <f t="shared" si="12"/>
        <v>81857.94618263196</v>
      </c>
      <c r="C184" s="2">
        <f t="shared" si="13"/>
        <v>676.94485316096416</v>
      </c>
      <c r="D184" s="98">
        <f t="shared" si="14"/>
        <v>233.54764467170779</v>
      </c>
      <c r="E184" s="98">
        <f t="shared" si="15"/>
        <v>443.3972084892564</v>
      </c>
      <c r="F184" s="99">
        <f t="shared" si="16"/>
        <v>81624.398537960253</v>
      </c>
    </row>
    <row r="185" spans="1:6" x14ac:dyDescent="0.5">
      <c r="A185" s="97">
        <f t="shared" si="17"/>
        <v>171</v>
      </c>
      <c r="B185" s="98">
        <f t="shared" si="12"/>
        <v>81624.398537960253</v>
      </c>
      <c r="C185" s="2">
        <f t="shared" si="13"/>
        <v>676.94485316096416</v>
      </c>
      <c r="D185" s="98">
        <f t="shared" si="14"/>
        <v>234.81269441367954</v>
      </c>
      <c r="E185" s="98">
        <f t="shared" si="15"/>
        <v>442.13215874728462</v>
      </c>
      <c r="F185" s="99">
        <f t="shared" si="16"/>
        <v>81389.585843546578</v>
      </c>
    </row>
    <row r="186" spans="1:6" x14ac:dyDescent="0.5">
      <c r="A186" s="97">
        <f t="shared" si="17"/>
        <v>172</v>
      </c>
      <c r="B186" s="98">
        <f t="shared" si="12"/>
        <v>81389.585843546578</v>
      </c>
      <c r="C186" s="2">
        <f t="shared" si="13"/>
        <v>676.94485316096416</v>
      </c>
      <c r="D186" s="98">
        <f t="shared" si="14"/>
        <v>236.08459650842028</v>
      </c>
      <c r="E186" s="98">
        <f t="shared" si="15"/>
        <v>440.86025665254385</v>
      </c>
      <c r="F186" s="99">
        <f t="shared" si="16"/>
        <v>81153.501247038163</v>
      </c>
    </row>
    <row r="187" spans="1:6" x14ac:dyDescent="0.5">
      <c r="A187" s="97">
        <f t="shared" si="17"/>
        <v>173</v>
      </c>
      <c r="B187" s="98">
        <f t="shared" si="12"/>
        <v>81153.501247038163</v>
      </c>
      <c r="C187" s="2">
        <f t="shared" si="13"/>
        <v>676.94485316096416</v>
      </c>
      <c r="D187" s="98">
        <f t="shared" si="14"/>
        <v>237.36338807284088</v>
      </c>
      <c r="E187" s="98">
        <f t="shared" si="15"/>
        <v>439.58146508812331</v>
      </c>
      <c r="F187" s="99">
        <f t="shared" si="16"/>
        <v>80916.137858965318</v>
      </c>
    </row>
    <row r="188" spans="1:6" x14ac:dyDescent="0.5">
      <c r="A188" s="97">
        <f t="shared" si="17"/>
        <v>174</v>
      </c>
      <c r="B188" s="98">
        <f t="shared" si="12"/>
        <v>80916.137858965318</v>
      </c>
      <c r="C188" s="2">
        <f t="shared" si="13"/>
        <v>676.94485316096416</v>
      </c>
      <c r="D188" s="98">
        <f t="shared" si="14"/>
        <v>238.6491064249021</v>
      </c>
      <c r="E188" s="98">
        <f t="shared" si="15"/>
        <v>438.29574673606203</v>
      </c>
      <c r="F188" s="99">
        <f t="shared" si="16"/>
        <v>80677.488752540419</v>
      </c>
    </row>
    <row r="189" spans="1:6" x14ac:dyDescent="0.5">
      <c r="A189" s="97">
        <f t="shared" si="17"/>
        <v>175</v>
      </c>
      <c r="B189" s="98">
        <f t="shared" si="12"/>
        <v>80677.488752540419</v>
      </c>
      <c r="C189" s="2">
        <f t="shared" si="13"/>
        <v>676.94485316096416</v>
      </c>
      <c r="D189" s="98">
        <f t="shared" si="14"/>
        <v>239.94178908470371</v>
      </c>
      <c r="E189" s="98">
        <f t="shared" si="15"/>
        <v>437.00306407626044</v>
      </c>
      <c r="F189" s="99">
        <f t="shared" si="16"/>
        <v>80437.546963455708</v>
      </c>
    </row>
    <row r="190" spans="1:6" x14ac:dyDescent="0.5">
      <c r="A190" s="97">
        <f t="shared" si="17"/>
        <v>176</v>
      </c>
      <c r="B190" s="98">
        <f t="shared" si="12"/>
        <v>80437.546963455708</v>
      </c>
      <c r="C190" s="2">
        <f t="shared" si="13"/>
        <v>676.94485316096416</v>
      </c>
      <c r="D190" s="98">
        <f t="shared" si="14"/>
        <v>241.24147377557915</v>
      </c>
      <c r="E190" s="98">
        <f t="shared" si="15"/>
        <v>435.70337938538501</v>
      </c>
      <c r="F190" s="99">
        <f t="shared" si="16"/>
        <v>80196.305489680133</v>
      </c>
    </row>
    <row r="191" spans="1:6" x14ac:dyDescent="0.5">
      <c r="A191" s="97">
        <f t="shared" si="17"/>
        <v>177</v>
      </c>
      <c r="B191" s="98">
        <f t="shared" si="12"/>
        <v>80196.305489680133</v>
      </c>
      <c r="C191" s="2">
        <f t="shared" si="13"/>
        <v>676.94485316096416</v>
      </c>
      <c r="D191" s="98">
        <f t="shared" si="14"/>
        <v>242.54819842519689</v>
      </c>
      <c r="E191" s="98">
        <f t="shared" si="15"/>
        <v>434.39665473576724</v>
      </c>
      <c r="F191" s="99">
        <f t="shared" si="16"/>
        <v>79953.757291254937</v>
      </c>
    </row>
    <row r="192" spans="1:6" x14ac:dyDescent="0.5">
      <c r="A192" s="97">
        <f t="shared" si="17"/>
        <v>178</v>
      </c>
      <c r="B192" s="98">
        <f t="shared" si="12"/>
        <v>79953.757291254937</v>
      </c>
      <c r="C192" s="2">
        <f t="shared" si="13"/>
        <v>676.94485316096416</v>
      </c>
      <c r="D192" s="98">
        <f t="shared" si="14"/>
        <v>243.86200116666669</v>
      </c>
      <c r="E192" s="98">
        <f t="shared" si="15"/>
        <v>433.08285199429747</v>
      </c>
      <c r="F192" s="99">
        <f t="shared" si="16"/>
        <v>79709.895290088272</v>
      </c>
    </row>
    <row r="193" spans="1:8" x14ac:dyDescent="0.5">
      <c r="A193" s="97">
        <f t="shared" si="17"/>
        <v>179</v>
      </c>
      <c r="B193" s="98">
        <f t="shared" si="12"/>
        <v>79709.895290088272</v>
      </c>
      <c r="C193" s="2">
        <f t="shared" si="13"/>
        <v>676.94485316096416</v>
      </c>
      <c r="D193" s="98">
        <f t="shared" si="14"/>
        <v>245.18292033965284</v>
      </c>
      <c r="E193" s="98">
        <f t="shared" si="15"/>
        <v>431.76193282131135</v>
      </c>
      <c r="F193" s="99">
        <f t="shared" si="16"/>
        <v>79464.712369748624</v>
      </c>
    </row>
    <row r="194" spans="1:8" x14ac:dyDescent="0.5">
      <c r="A194" s="109">
        <f t="shared" si="17"/>
        <v>180</v>
      </c>
      <c r="B194" s="110">
        <f t="shared" si="12"/>
        <v>79464.712369748624</v>
      </c>
      <c r="C194" s="111">
        <f t="shared" si="13"/>
        <v>79887.025343848654</v>
      </c>
      <c r="D194" s="110">
        <f t="shared" si="14"/>
        <v>79464.712369748624</v>
      </c>
      <c r="E194" s="110">
        <f t="shared" si="15"/>
        <v>422.31297410003026</v>
      </c>
      <c r="F194" s="112">
        <f t="shared" si="16"/>
        <v>0</v>
      </c>
      <c r="G194" s="83"/>
      <c r="H194" s="82"/>
    </row>
    <row r="195" spans="1:8" x14ac:dyDescent="0.5">
      <c r="A195" s="103"/>
      <c r="B195" s="98"/>
      <c r="C195" s="2"/>
      <c r="D195" s="98"/>
      <c r="E195" s="98"/>
      <c r="F195" s="98"/>
    </row>
    <row r="196" spans="1:8" x14ac:dyDescent="0.5">
      <c r="A196" s="103"/>
      <c r="B196" s="98"/>
      <c r="C196" s="2"/>
      <c r="D196" s="98"/>
      <c r="E196" s="98"/>
      <c r="F196" s="98"/>
    </row>
    <row r="197" spans="1:8" x14ac:dyDescent="0.5">
      <c r="A197" s="103"/>
      <c r="B197" s="98"/>
      <c r="C197" s="2"/>
      <c r="D197" s="98"/>
      <c r="E197" s="98"/>
      <c r="F197" s="98"/>
    </row>
    <row r="198" spans="1:8" x14ac:dyDescent="0.5">
      <c r="A198" s="103"/>
      <c r="B198" s="98"/>
      <c r="C198" s="2"/>
      <c r="D198" s="98"/>
      <c r="E198" s="98"/>
      <c r="F198" s="98"/>
    </row>
    <row r="199" spans="1:8" x14ac:dyDescent="0.5">
      <c r="A199" s="103"/>
      <c r="B199" s="98"/>
      <c r="C199" s="2"/>
      <c r="D199" s="98"/>
      <c r="E199" s="98"/>
      <c r="F199" s="98"/>
    </row>
    <row r="200" spans="1:8" x14ac:dyDescent="0.5">
      <c r="A200" s="103"/>
      <c r="B200" s="98"/>
      <c r="C200" s="2"/>
      <c r="D200" s="98"/>
      <c r="E200" s="98"/>
      <c r="F200" s="98"/>
    </row>
    <row r="201" spans="1:8" x14ac:dyDescent="0.5">
      <c r="A201" s="103"/>
      <c r="B201" s="98"/>
      <c r="C201" s="2"/>
      <c r="D201" s="98"/>
      <c r="E201" s="98"/>
      <c r="F201" s="98"/>
    </row>
    <row r="202" spans="1:8" x14ac:dyDescent="0.5">
      <c r="A202" s="103"/>
      <c r="B202" s="98"/>
      <c r="C202" s="2"/>
      <c r="D202" s="98"/>
      <c r="E202" s="98"/>
      <c r="F202" s="98"/>
    </row>
    <row r="203" spans="1:8" x14ac:dyDescent="0.5">
      <c r="A203" s="103"/>
      <c r="B203" s="98"/>
      <c r="C203" s="2"/>
      <c r="D203" s="98"/>
      <c r="E203" s="98"/>
      <c r="F203" s="98"/>
    </row>
    <row r="204" spans="1:8" x14ac:dyDescent="0.5">
      <c r="A204" s="103"/>
      <c r="B204" s="98"/>
      <c r="C204" s="2"/>
      <c r="D204" s="98"/>
      <c r="E204" s="98"/>
      <c r="F204" s="98"/>
    </row>
    <row r="205" spans="1:8" x14ac:dyDescent="0.5">
      <c r="A205" s="103"/>
      <c r="B205" s="98"/>
      <c r="C205" s="2"/>
      <c r="D205" s="98"/>
      <c r="E205" s="98"/>
      <c r="F205" s="98"/>
    </row>
    <row r="206" spans="1:8" x14ac:dyDescent="0.5">
      <c r="A206" s="103"/>
      <c r="B206" s="98"/>
      <c r="C206" s="2"/>
      <c r="D206" s="98"/>
      <c r="E206" s="98"/>
      <c r="F206" s="98"/>
    </row>
    <row r="207" spans="1:8" x14ac:dyDescent="0.5">
      <c r="A207" s="103"/>
      <c r="B207" s="98"/>
      <c r="C207" s="2"/>
      <c r="D207" s="98"/>
      <c r="E207" s="98"/>
      <c r="F207" s="98"/>
    </row>
    <row r="208" spans="1:8" x14ac:dyDescent="0.5">
      <c r="A208" s="103"/>
      <c r="B208" s="98"/>
      <c r="C208" s="2"/>
      <c r="D208" s="98"/>
      <c r="E208" s="98"/>
      <c r="F208" s="98"/>
    </row>
    <row r="209" spans="1:6" x14ac:dyDescent="0.5">
      <c r="A209" s="103"/>
      <c r="B209" s="98"/>
      <c r="C209" s="2"/>
      <c r="D209" s="98"/>
      <c r="E209" s="98"/>
      <c r="F209" s="98"/>
    </row>
    <row r="210" spans="1:6" x14ac:dyDescent="0.5">
      <c r="A210" s="103"/>
      <c r="B210" s="98"/>
      <c r="C210" s="2"/>
      <c r="D210" s="98"/>
      <c r="E210" s="98"/>
      <c r="F210" s="98"/>
    </row>
    <row r="211" spans="1:6" x14ac:dyDescent="0.5">
      <c r="A211" s="103"/>
      <c r="B211" s="98"/>
      <c r="C211" s="2"/>
      <c r="D211" s="98"/>
      <c r="E211" s="98"/>
      <c r="F211" s="98"/>
    </row>
    <row r="212" spans="1:6" x14ac:dyDescent="0.5">
      <c r="A212" s="103"/>
      <c r="B212" s="98"/>
      <c r="C212" s="2"/>
      <c r="D212" s="98"/>
      <c r="E212" s="98"/>
      <c r="F212" s="98"/>
    </row>
    <row r="213" spans="1:6" x14ac:dyDescent="0.5">
      <c r="A213" s="103"/>
      <c r="B213" s="98"/>
      <c r="C213" s="2"/>
      <c r="D213" s="98"/>
      <c r="E213" s="98"/>
      <c r="F213" s="98"/>
    </row>
    <row r="214" spans="1:6" x14ac:dyDescent="0.5">
      <c r="A214" s="103"/>
      <c r="B214" s="98"/>
      <c r="C214" s="2"/>
      <c r="D214" s="98"/>
      <c r="E214" s="98"/>
      <c r="F214" s="98"/>
    </row>
    <row r="215" spans="1:6" x14ac:dyDescent="0.5">
      <c r="A215" s="103"/>
      <c r="B215" s="98"/>
      <c r="C215" s="2"/>
      <c r="D215" s="98"/>
      <c r="E215" s="98"/>
      <c r="F215" s="98"/>
    </row>
    <row r="216" spans="1:6" x14ac:dyDescent="0.5">
      <c r="A216" s="103"/>
      <c r="B216" s="98"/>
      <c r="C216" s="2"/>
      <c r="D216" s="98"/>
      <c r="E216" s="98"/>
      <c r="F216" s="98"/>
    </row>
    <row r="217" spans="1:6" x14ac:dyDescent="0.5">
      <c r="A217" s="103"/>
      <c r="B217" s="98"/>
      <c r="C217" s="2"/>
      <c r="D217" s="98"/>
      <c r="E217" s="98"/>
      <c r="F217" s="98"/>
    </row>
    <row r="218" spans="1:6" x14ac:dyDescent="0.5">
      <c r="A218" s="103"/>
      <c r="B218" s="98"/>
      <c r="C218" s="2"/>
      <c r="D218" s="98"/>
      <c r="E218" s="98"/>
      <c r="F218" s="98"/>
    </row>
    <row r="219" spans="1:6" x14ac:dyDescent="0.5">
      <c r="A219" s="103"/>
      <c r="B219" s="98"/>
      <c r="C219" s="2"/>
      <c r="D219" s="98"/>
      <c r="E219" s="98"/>
      <c r="F219" s="98"/>
    </row>
    <row r="220" spans="1:6" x14ac:dyDescent="0.5">
      <c r="A220" s="103"/>
      <c r="B220" s="98"/>
      <c r="C220" s="2"/>
      <c r="D220" s="98"/>
      <c r="E220" s="98"/>
      <c r="F220" s="98"/>
    </row>
    <row r="221" spans="1:6" x14ac:dyDescent="0.5">
      <c r="A221" s="103"/>
      <c r="B221" s="98"/>
      <c r="C221" s="2"/>
      <c r="D221" s="98"/>
      <c r="E221" s="98"/>
      <c r="F221" s="98"/>
    </row>
    <row r="222" spans="1:6" x14ac:dyDescent="0.5">
      <c r="A222" s="103"/>
      <c r="B222" s="98"/>
      <c r="C222" s="2"/>
      <c r="D222" s="98"/>
      <c r="E222" s="98"/>
      <c r="F222" s="98"/>
    </row>
    <row r="223" spans="1:6" x14ac:dyDescent="0.5">
      <c r="A223" s="103"/>
      <c r="B223" s="98"/>
      <c r="C223" s="2"/>
      <c r="D223" s="98"/>
      <c r="E223" s="98"/>
      <c r="F223" s="98"/>
    </row>
    <row r="224" spans="1:6" x14ac:dyDescent="0.5">
      <c r="A224" s="103"/>
      <c r="B224" s="98"/>
      <c r="C224" s="2"/>
      <c r="D224" s="98"/>
      <c r="E224" s="98"/>
      <c r="F224" s="98"/>
    </row>
    <row r="225" spans="1:6" x14ac:dyDescent="0.5">
      <c r="A225" s="103"/>
      <c r="B225" s="98"/>
      <c r="C225" s="2"/>
      <c r="D225" s="98"/>
      <c r="E225" s="98"/>
      <c r="F225" s="98"/>
    </row>
    <row r="226" spans="1:6" x14ac:dyDescent="0.5">
      <c r="A226" s="103"/>
      <c r="B226" s="98"/>
      <c r="C226" s="2"/>
      <c r="D226" s="98"/>
      <c r="E226" s="98"/>
      <c r="F226" s="98"/>
    </row>
    <row r="227" spans="1:6" x14ac:dyDescent="0.5">
      <c r="A227" s="103"/>
      <c r="B227" s="98"/>
      <c r="C227" s="2"/>
      <c r="D227" s="98"/>
      <c r="E227" s="98"/>
      <c r="F227" s="98"/>
    </row>
    <row r="228" spans="1:6" x14ac:dyDescent="0.5">
      <c r="A228" s="103"/>
      <c r="B228" s="98"/>
      <c r="C228" s="2"/>
      <c r="D228" s="98"/>
      <c r="E228" s="98"/>
      <c r="F228" s="98"/>
    </row>
    <row r="229" spans="1:6" x14ac:dyDescent="0.5">
      <c r="A229" s="103"/>
      <c r="B229" s="98"/>
      <c r="C229" s="2"/>
      <c r="D229" s="98"/>
      <c r="E229" s="98"/>
      <c r="F229" s="98"/>
    </row>
    <row r="230" spans="1:6" x14ac:dyDescent="0.5">
      <c r="A230" s="103"/>
      <c r="B230" s="98"/>
      <c r="C230" s="2"/>
      <c r="D230" s="98"/>
      <c r="E230" s="98"/>
      <c r="F230" s="98"/>
    </row>
    <row r="231" spans="1:6" x14ac:dyDescent="0.5">
      <c r="A231" s="103"/>
      <c r="B231" s="98"/>
      <c r="C231" s="2"/>
      <c r="D231" s="98"/>
      <c r="E231" s="98"/>
      <c r="F231" s="98"/>
    </row>
    <row r="232" spans="1:6" x14ac:dyDescent="0.5">
      <c r="A232" s="103"/>
      <c r="B232" s="98"/>
      <c r="C232" s="2"/>
      <c r="D232" s="98"/>
      <c r="E232" s="98"/>
      <c r="F232" s="98"/>
    </row>
    <row r="233" spans="1:6" x14ac:dyDescent="0.5">
      <c r="A233" s="103"/>
      <c r="B233" s="98"/>
      <c r="C233" s="2"/>
      <c r="D233" s="98"/>
      <c r="E233" s="98"/>
      <c r="F233" s="98"/>
    </row>
    <row r="234" spans="1:6" x14ac:dyDescent="0.5">
      <c r="A234" s="103"/>
      <c r="B234" s="98"/>
      <c r="C234" s="2"/>
      <c r="D234" s="98"/>
      <c r="E234" s="98"/>
      <c r="F234" s="98"/>
    </row>
    <row r="235" spans="1:6" x14ac:dyDescent="0.5">
      <c r="A235" s="103"/>
      <c r="B235" s="98"/>
      <c r="C235" s="2"/>
      <c r="D235" s="98"/>
      <c r="E235" s="98"/>
      <c r="F235" s="98"/>
    </row>
    <row r="236" spans="1:6" x14ac:dyDescent="0.5">
      <c r="A236" s="103"/>
      <c r="B236" s="98"/>
      <c r="C236" s="2"/>
      <c r="D236" s="98"/>
      <c r="E236" s="98"/>
      <c r="F236" s="98"/>
    </row>
    <row r="237" spans="1:6" x14ac:dyDescent="0.5">
      <c r="A237" s="103"/>
      <c r="B237" s="98"/>
      <c r="C237" s="2"/>
      <c r="D237" s="98"/>
      <c r="E237" s="98"/>
      <c r="F237" s="98"/>
    </row>
    <row r="238" spans="1:6" x14ac:dyDescent="0.5">
      <c r="A238" s="103"/>
      <c r="B238" s="98"/>
      <c r="C238" s="2"/>
      <c r="D238" s="98"/>
      <c r="E238" s="98"/>
      <c r="F238" s="98"/>
    </row>
    <row r="239" spans="1:6" x14ac:dyDescent="0.5">
      <c r="A239" s="103"/>
      <c r="B239" s="98"/>
      <c r="C239" s="2"/>
      <c r="D239" s="98"/>
      <c r="E239" s="98"/>
      <c r="F239" s="98"/>
    </row>
    <row r="240" spans="1:6" x14ac:dyDescent="0.5">
      <c r="A240" s="103"/>
      <c r="B240" s="98"/>
      <c r="C240" s="2"/>
      <c r="D240" s="98"/>
      <c r="E240" s="98"/>
      <c r="F240" s="98"/>
    </row>
    <row r="241" spans="1:8" x14ac:dyDescent="0.5">
      <c r="A241" s="103"/>
      <c r="B241" s="98"/>
      <c r="C241" s="2"/>
      <c r="D241" s="98"/>
      <c r="E241" s="98"/>
      <c r="F241" s="98"/>
    </row>
    <row r="242" spans="1:8" x14ac:dyDescent="0.5">
      <c r="A242" s="103"/>
      <c r="B242" s="98"/>
      <c r="C242" s="2"/>
      <c r="D242" s="98"/>
      <c r="E242" s="98"/>
      <c r="F242" s="98"/>
    </row>
    <row r="243" spans="1:8" x14ac:dyDescent="0.5">
      <c r="A243" s="103"/>
      <c r="B243" s="98"/>
      <c r="C243" s="2"/>
      <c r="D243" s="98"/>
      <c r="E243" s="98"/>
      <c r="F243" s="98"/>
    </row>
    <row r="244" spans="1:8" x14ac:dyDescent="0.5">
      <c r="A244" s="103"/>
      <c r="B244" s="98"/>
      <c r="C244" s="2"/>
      <c r="D244" s="98"/>
      <c r="E244" s="98"/>
      <c r="F244" s="98"/>
    </row>
    <row r="245" spans="1:8" x14ac:dyDescent="0.5">
      <c r="A245" s="103"/>
      <c r="B245" s="98"/>
      <c r="C245" s="2"/>
      <c r="D245" s="98"/>
      <c r="E245" s="98"/>
      <c r="F245" s="98"/>
    </row>
    <row r="246" spans="1:8" x14ac:dyDescent="0.5">
      <c r="A246" s="103"/>
      <c r="B246" s="98"/>
      <c r="C246" s="2"/>
      <c r="D246" s="98"/>
      <c r="E246" s="98"/>
      <c r="F246" s="98"/>
    </row>
    <row r="247" spans="1:8" x14ac:dyDescent="0.5">
      <c r="A247" s="103"/>
      <c r="B247" s="98"/>
      <c r="C247" s="2"/>
      <c r="D247" s="98"/>
      <c r="E247" s="98"/>
      <c r="F247" s="98"/>
    </row>
    <row r="248" spans="1:8" x14ac:dyDescent="0.5">
      <c r="A248" s="103"/>
      <c r="B248" s="98"/>
      <c r="C248" s="2"/>
      <c r="D248" s="98"/>
      <c r="E248" s="98"/>
      <c r="F248" s="98"/>
    </row>
    <row r="249" spans="1:8" x14ac:dyDescent="0.5">
      <c r="A249" s="103"/>
      <c r="B249" s="98"/>
      <c r="C249" s="2"/>
      <c r="D249" s="98"/>
      <c r="E249" s="98"/>
      <c r="F249" s="98"/>
    </row>
    <row r="250" spans="1:8" x14ac:dyDescent="0.5">
      <c r="A250" s="103"/>
      <c r="B250" s="98"/>
      <c r="C250" s="2"/>
      <c r="D250" s="98"/>
      <c r="E250" s="98"/>
      <c r="F250" s="98"/>
    </row>
    <row r="251" spans="1:8" x14ac:dyDescent="0.5">
      <c r="A251" s="103"/>
      <c r="B251" s="98"/>
      <c r="C251" s="2"/>
      <c r="D251" s="98"/>
      <c r="E251" s="98"/>
      <c r="F251" s="98"/>
    </row>
    <row r="252" spans="1:8" x14ac:dyDescent="0.5">
      <c r="A252" s="103"/>
      <c r="B252" s="98"/>
      <c r="C252" s="2"/>
      <c r="D252" s="98"/>
      <c r="E252" s="98"/>
      <c r="F252" s="98"/>
    </row>
    <row r="253" spans="1:8" x14ac:dyDescent="0.5">
      <c r="A253" s="103"/>
      <c r="B253" s="98"/>
      <c r="C253" s="2"/>
      <c r="D253" s="98"/>
      <c r="E253" s="98"/>
      <c r="F253" s="98"/>
    </row>
    <row r="254" spans="1:8" x14ac:dyDescent="0.5">
      <c r="A254" s="103"/>
      <c r="B254" s="98"/>
      <c r="C254" s="2"/>
      <c r="D254" s="98"/>
      <c r="E254" s="98"/>
      <c r="F254" s="98"/>
      <c r="H254" s="82"/>
    </row>
    <row r="255" spans="1:8" x14ac:dyDescent="0.5">
      <c r="A255" s="103"/>
      <c r="B255" s="98"/>
      <c r="C255" s="2"/>
      <c r="D255" s="98"/>
      <c r="E255" s="98"/>
      <c r="F255" s="98"/>
    </row>
    <row r="256" spans="1:8" x14ac:dyDescent="0.5">
      <c r="A256" s="103"/>
      <c r="B256" s="98"/>
      <c r="C256" s="2"/>
      <c r="D256" s="98"/>
      <c r="E256" s="98"/>
      <c r="F256" s="98"/>
    </row>
    <row r="257" spans="1:6" x14ac:dyDescent="0.5">
      <c r="A257" s="103"/>
      <c r="B257" s="98"/>
      <c r="C257" s="2"/>
      <c r="D257" s="98"/>
      <c r="E257" s="98"/>
      <c r="F257" s="98"/>
    </row>
    <row r="258" spans="1:6" x14ac:dyDescent="0.5">
      <c r="A258" s="103"/>
      <c r="B258" s="98"/>
      <c r="C258" s="2"/>
      <c r="D258" s="98"/>
      <c r="E258" s="98"/>
      <c r="F258" s="98"/>
    </row>
    <row r="259" spans="1:6" x14ac:dyDescent="0.5">
      <c r="A259" s="103"/>
      <c r="B259" s="98"/>
      <c r="C259" s="2"/>
      <c r="D259" s="98"/>
      <c r="E259" s="98"/>
      <c r="F259" s="98"/>
    </row>
    <row r="260" spans="1:6" x14ac:dyDescent="0.5">
      <c r="A260" s="103"/>
      <c r="B260" s="98"/>
      <c r="C260" s="2"/>
      <c r="D260" s="98"/>
      <c r="E260" s="98"/>
      <c r="F260" s="98"/>
    </row>
    <row r="261" spans="1:6" x14ac:dyDescent="0.5">
      <c r="A261" s="103"/>
      <c r="B261" s="98"/>
      <c r="C261" s="2"/>
      <c r="D261" s="98"/>
      <c r="E261" s="98"/>
      <c r="F261" s="98"/>
    </row>
    <row r="262" spans="1:6" x14ac:dyDescent="0.5">
      <c r="A262" s="103"/>
      <c r="B262" s="98"/>
      <c r="C262" s="2"/>
      <c r="D262" s="98"/>
      <c r="E262" s="98"/>
      <c r="F262" s="98"/>
    </row>
    <row r="263" spans="1:6" x14ac:dyDescent="0.5">
      <c r="A263" s="103"/>
      <c r="B263" s="98"/>
      <c r="C263" s="2"/>
      <c r="D263" s="98"/>
      <c r="E263" s="98"/>
      <c r="F263" s="98"/>
    </row>
    <row r="264" spans="1:6" x14ac:dyDescent="0.5">
      <c r="A264" s="103"/>
      <c r="B264" s="98"/>
      <c r="C264" s="2"/>
      <c r="D264" s="98"/>
      <c r="E264" s="98"/>
      <c r="F264" s="98"/>
    </row>
    <row r="265" spans="1:6" x14ac:dyDescent="0.5">
      <c r="A265" s="103"/>
      <c r="B265" s="98"/>
      <c r="C265" s="2"/>
      <c r="D265" s="98"/>
      <c r="E265" s="98"/>
      <c r="F265" s="98"/>
    </row>
    <row r="266" spans="1:6" x14ac:dyDescent="0.5">
      <c r="A266" s="103"/>
      <c r="B266" s="98"/>
      <c r="C266" s="2"/>
      <c r="D266" s="98"/>
      <c r="E266" s="98"/>
      <c r="F266" s="98"/>
    </row>
    <row r="267" spans="1:6" x14ac:dyDescent="0.5">
      <c r="A267" s="103"/>
      <c r="B267" s="98"/>
      <c r="C267" s="2"/>
      <c r="D267" s="98"/>
      <c r="E267" s="98"/>
      <c r="F267" s="98"/>
    </row>
    <row r="268" spans="1:6" x14ac:dyDescent="0.5">
      <c r="A268" s="103"/>
      <c r="B268" s="98"/>
      <c r="C268" s="2"/>
      <c r="D268" s="98"/>
      <c r="E268" s="98"/>
      <c r="F268" s="98"/>
    </row>
    <row r="269" spans="1:6" x14ac:dyDescent="0.5">
      <c r="A269" s="103"/>
      <c r="B269" s="98"/>
      <c r="C269" s="2"/>
      <c r="D269" s="98"/>
      <c r="E269" s="98"/>
      <c r="F269" s="98"/>
    </row>
    <row r="270" spans="1:6" x14ac:dyDescent="0.5">
      <c r="A270" s="103"/>
      <c r="B270" s="98"/>
      <c r="C270" s="2"/>
      <c r="D270" s="98"/>
      <c r="E270" s="98"/>
      <c r="F270" s="98"/>
    </row>
    <row r="271" spans="1:6" x14ac:dyDescent="0.5">
      <c r="A271" s="103"/>
      <c r="B271" s="98"/>
      <c r="C271" s="2"/>
      <c r="D271" s="98"/>
      <c r="E271" s="98"/>
      <c r="F271" s="98"/>
    </row>
    <row r="272" spans="1:6" x14ac:dyDescent="0.5">
      <c r="A272" s="103"/>
      <c r="B272" s="98"/>
      <c r="C272" s="2"/>
      <c r="D272" s="98"/>
      <c r="E272" s="98"/>
      <c r="F272" s="98"/>
    </row>
    <row r="273" spans="1:6" x14ac:dyDescent="0.5">
      <c r="A273" s="103"/>
      <c r="B273" s="98"/>
      <c r="C273" s="2"/>
      <c r="D273" s="98"/>
      <c r="E273" s="98"/>
      <c r="F273" s="98"/>
    </row>
    <row r="274" spans="1:6" x14ac:dyDescent="0.5">
      <c r="A274" s="103"/>
      <c r="B274" s="98"/>
      <c r="C274" s="2"/>
      <c r="D274" s="98"/>
      <c r="E274" s="98"/>
      <c r="F274" s="98"/>
    </row>
    <row r="275" spans="1:6" x14ac:dyDescent="0.5">
      <c r="A275" s="103"/>
      <c r="B275" s="98"/>
      <c r="C275" s="2"/>
      <c r="D275" s="98"/>
      <c r="E275" s="98"/>
      <c r="F275" s="98"/>
    </row>
    <row r="276" spans="1:6" x14ac:dyDescent="0.5">
      <c r="A276" s="103"/>
      <c r="B276" s="98"/>
      <c r="C276" s="2"/>
      <c r="D276" s="98"/>
      <c r="E276" s="98"/>
      <c r="F276" s="98"/>
    </row>
    <row r="277" spans="1:6" x14ac:dyDescent="0.5">
      <c r="A277" s="103"/>
      <c r="B277" s="98"/>
      <c r="C277" s="2"/>
      <c r="D277" s="98"/>
      <c r="E277" s="98"/>
      <c r="F277" s="98"/>
    </row>
    <row r="278" spans="1:6" x14ac:dyDescent="0.5">
      <c r="A278" s="103"/>
      <c r="B278" s="98"/>
      <c r="C278" s="2"/>
      <c r="D278" s="98"/>
      <c r="E278" s="98"/>
      <c r="F278" s="98"/>
    </row>
    <row r="279" spans="1:6" x14ac:dyDescent="0.5">
      <c r="A279" s="103"/>
      <c r="B279" s="98"/>
      <c r="C279" s="2"/>
      <c r="D279" s="98"/>
      <c r="E279" s="98"/>
      <c r="F279" s="98"/>
    </row>
    <row r="280" spans="1:6" x14ac:dyDescent="0.5">
      <c r="A280" s="103"/>
      <c r="B280" s="98"/>
      <c r="C280" s="2"/>
      <c r="D280" s="98"/>
      <c r="E280" s="98"/>
      <c r="F280" s="98"/>
    </row>
    <row r="281" spans="1:6" x14ac:dyDescent="0.5">
      <c r="A281" s="103"/>
      <c r="B281" s="98"/>
      <c r="C281" s="2"/>
      <c r="D281" s="98"/>
      <c r="E281" s="98"/>
      <c r="F281" s="98"/>
    </row>
    <row r="282" spans="1:6" x14ac:dyDescent="0.5">
      <c r="A282" s="103"/>
      <c r="B282" s="98"/>
      <c r="C282" s="2"/>
      <c r="D282" s="98"/>
      <c r="E282" s="98"/>
      <c r="F282" s="98"/>
    </row>
    <row r="283" spans="1:6" x14ac:dyDescent="0.5">
      <c r="A283" s="103"/>
      <c r="B283" s="98"/>
      <c r="C283" s="2"/>
      <c r="D283" s="98"/>
      <c r="E283" s="98"/>
      <c r="F283" s="98"/>
    </row>
    <row r="284" spans="1:6" x14ac:dyDescent="0.5">
      <c r="A284" s="103"/>
      <c r="B284" s="98"/>
      <c r="C284" s="2"/>
      <c r="D284" s="98"/>
      <c r="E284" s="98"/>
      <c r="F284" s="98"/>
    </row>
    <row r="285" spans="1:6" x14ac:dyDescent="0.5">
      <c r="A285" s="103"/>
      <c r="B285" s="98"/>
      <c r="C285" s="2"/>
      <c r="D285" s="98"/>
      <c r="E285" s="98"/>
      <c r="F285" s="98"/>
    </row>
    <row r="286" spans="1:6" x14ac:dyDescent="0.5">
      <c r="A286" s="103"/>
      <c r="B286" s="98"/>
      <c r="C286" s="2"/>
      <c r="D286" s="98"/>
      <c r="E286" s="98"/>
      <c r="F286" s="98"/>
    </row>
    <row r="287" spans="1:6" x14ac:dyDescent="0.5">
      <c r="A287" s="103"/>
      <c r="B287" s="98"/>
      <c r="C287" s="2"/>
      <c r="D287" s="98"/>
      <c r="E287" s="98"/>
      <c r="F287" s="98"/>
    </row>
    <row r="288" spans="1:6" x14ac:dyDescent="0.5">
      <c r="A288" s="103"/>
      <c r="B288" s="98"/>
      <c r="C288" s="2"/>
      <c r="D288" s="98"/>
      <c r="E288" s="98"/>
      <c r="F288" s="98"/>
    </row>
    <row r="289" spans="1:6" x14ac:dyDescent="0.5">
      <c r="A289" s="103"/>
      <c r="B289" s="98"/>
      <c r="C289" s="2"/>
      <c r="D289" s="98"/>
      <c r="E289" s="98"/>
      <c r="F289" s="98"/>
    </row>
    <row r="290" spans="1:6" x14ac:dyDescent="0.5">
      <c r="A290" s="103"/>
      <c r="B290" s="98"/>
      <c r="C290" s="2"/>
      <c r="D290" s="98"/>
      <c r="E290" s="98"/>
      <c r="F290" s="98"/>
    </row>
    <row r="291" spans="1:6" x14ac:dyDescent="0.5">
      <c r="A291" s="103"/>
      <c r="B291" s="98"/>
      <c r="C291" s="2"/>
      <c r="D291" s="98"/>
      <c r="E291" s="98"/>
      <c r="F291" s="98"/>
    </row>
    <row r="292" spans="1:6" x14ac:dyDescent="0.5">
      <c r="A292" s="103"/>
      <c r="B292" s="98"/>
      <c r="C292" s="2"/>
      <c r="D292" s="98"/>
      <c r="E292" s="98"/>
      <c r="F292" s="98"/>
    </row>
    <row r="293" spans="1:6" x14ac:dyDescent="0.5">
      <c r="A293" s="103"/>
      <c r="B293" s="98"/>
      <c r="C293" s="2"/>
      <c r="D293" s="98"/>
      <c r="E293" s="98"/>
      <c r="F293" s="98"/>
    </row>
    <row r="294" spans="1:6" x14ac:dyDescent="0.5">
      <c r="A294" s="103"/>
      <c r="B294" s="98"/>
      <c r="C294" s="2"/>
      <c r="D294" s="98"/>
      <c r="E294" s="98"/>
      <c r="F294" s="98"/>
    </row>
    <row r="295" spans="1:6" x14ac:dyDescent="0.5">
      <c r="A295" s="103"/>
      <c r="B295" s="98"/>
      <c r="C295" s="2"/>
      <c r="D295" s="98"/>
      <c r="E295" s="98"/>
      <c r="F295" s="98"/>
    </row>
    <row r="296" spans="1:6" x14ac:dyDescent="0.5">
      <c r="A296" s="103"/>
      <c r="B296" s="98"/>
      <c r="C296" s="2"/>
      <c r="D296" s="98"/>
      <c r="E296" s="98"/>
      <c r="F296" s="98"/>
    </row>
    <row r="297" spans="1:6" x14ac:dyDescent="0.5">
      <c r="A297" s="103"/>
      <c r="B297" s="98"/>
      <c r="C297" s="2"/>
      <c r="D297" s="98"/>
      <c r="E297" s="98"/>
      <c r="F297" s="98"/>
    </row>
    <row r="298" spans="1:6" x14ac:dyDescent="0.5">
      <c r="A298" s="103"/>
      <c r="B298" s="98"/>
      <c r="C298" s="2"/>
      <c r="D298" s="98"/>
      <c r="E298" s="98"/>
      <c r="F298" s="98"/>
    </row>
    <row r="299" spans="1:6" x14ac:dyDescent="0.5">
      <c r="A299" s="103"/>
      <c r="B299" s="98"/>
      <c r="C299" s="2"/>
      <c r="D299" s="98"/>
      <c r="E299" s="98"/>
      <c r="F299" s="98"/>
    </row>
    <row r="300" spans="1:6" x14ac:dyDescent="0.5">
      <c r="A300" s="103"/>
      <c r="B300" s="98"/>
      <c r="C300" s="2"/>
      <c r="D300" s="98"/>
      <c r="E300" s="98"/>
      <c r="F300" s="98"/>
    </row>
    <row r="301" spans="1:6" x14ac:dyDescent="0.5">
      <c r="A301" s="103"/>
      <c r="B301" s="98"/>
      <c r="C301" s="2"/>
      <c r="D301" s="98"/>
      <c r="E301" s="98"/>
      <c r="F301" s="98"/>
    </row>
    <row r="302" spans="1:6" x14ac:dyDescent="0.5">
      <c r="A302" s="103"/>
      <c r="B302" s="98"/>
      <c r="C302" s="2"/>
      <c r="D302" s="98"/>
      <c r="E302" s="98"/>
      <c r="F302" s="98"/>
    </row>
    <row r="303" spans="1:6" x14ac:dyDescent="0.5">
      <c r="A303" s="103"/>
      <c r="B303" s="98"/>
      <c r="C303" s="2"/>
      <c r="D303" s="98"/>
      <c r="E303" s="98"/>
      <c r="F303" s="98"/>
    </row>
    <row r="304" spans="1:6" x14ac:dyDescent="0.5">
      <c r="A304" s="103"/>
      <c r="B304" s="98"/>
      <c r="C304" s="2"/>
      <c r="D304" s="98"/>
      <c r="E304" s="98"/>
      <c r="F304" s="98"/>
    </row>
    <row r="305" spans="1:6" x14ac:dyDescent="0.5">
      <c r="A305" s="103"/>
      <c r="B305" s="98"/>
      <c r="C305" s="2"/>
      <c r="D305" s="98"/>
      <c r="E305" s="98"/>
      <c r="F305" s="98"/>
    </row>
    <row r="306" spans="1:6" x14ac:dyDescent="0.5">
      <c r="A306" s="103"/>
      <c r="B306" s="98"/>
      <c r="C306" s="2"/>
      <c r="D306" s="98"/>
      <c r="E306" s="98"/>
      <c r="F306" s="98"/>
    </row>
    <row r="307" spans="1:6" x14ac:dyDescent="0.5">
      <c r="A307" s="103"/>
      <c r="B307" s="98"/>
      <c r="C307" s="2"/>
      <c r="D307" s="98"/>
      <c r="E307" s="98"/>
      <c r="F307" s="98"/>
    </row>
    <row r="308" spans="1:6" x14ac:dyDescent="0.5">
      <c r="A308" s="103"/>
      <c r="B308" s="98"/>
      <c r="C308" s="2"/>
      <c r="D308" s="98"/>
      <c r="E308" s="98"/>
      <c r="F308" s="98"/>
    </row>
    <row r="309" spans="1:6" x14ac:dyDescent="0.5">
      <c r="A309" s="103"/>
      <c r="B309" s="98"/>
      <c r="C309" s="2"/>
      <c r="D309" s="98"/>
      <c r="E309" s="98"/>
      <c r="F309" s="98"/>
    </row>
    <row r="310" spans="1:6" x14ac:dyDescent="0.5">
      <c r="A310" s="103"/>
      <c r="B310" s="98"/>
      <c r="C310" s="2"/>
      <c r="D310" s="98"/>
      <c r="E310" s="98"/>
      <c r="F310" s="98"/>
    </row>
    <row r="311" spans="1:6" x14ac:dyDescent="0.5">
      <c r="A311" s="103"/>
      <c r="B311" s="98"/>
      <c r="C311" s="2"/>
      <c r="D311" s="98"/>
      <c r="E311" s="98"/>
      <c r="F311" s="98"/>
    </row>
    <row r="312" spans="1:6" x14ac:dyDescent="0.5">
      <c r="A312" s="103"/>
      <c r="B312" s="98"/>
      <c r="C312" s="2"/>
      <c r="D312" s="98"/>
      <c r="E312" s="98"/>
      <c r="F312" s="98"/>
    </row>
    <row r="313" spans="1:6" x14ac:dyDescent="0.5">
      <c r="A313" s="103"/>
      <c r="B313" s="98"/>
      <c r="C313" s="2"/>
      <c r="D313" s="98"/>
      <c r="E313" s="98"/>
      <c r="F313" s="98"/>
    </row>
    <row r="314" spans="1:6" x14ac:dyDescent="0.5">
      <c r="A314" s="103"/>
      <c r="B314" s="98"/>
      <c r="C314" s="2"/>
      <c r="D314" s="98"/>
      <c r="E314" s="98"/>
      <c r="F314" s="98"/>
    </row>
    <row r="315" spans="1:6" x14ac:dyDescent="0.5">
      <c r="A315" s="103"/>
      <c r="B315" s="98"/>
      <c r="C315" s="2"/>
      <c r="D315" s="98"/>
      <c r="E315" s="98"/>
      <c r="F315" s="98"/>
    </row>
    <row r="316" spans="1:6" x14ac:dyDescent="0.5">
      <c r="A316" s="103"/>
      <c r="B316" s="98"/>
      <c r="C316" s="2"/>
      <c r="D316" s="98"/>
      <c r="E316" s="98"/>
      <c r="F316" s="98"/>
    </row>
    <row r="317" spans="1:6" x14ac:dyDescent="0.5">
      <c r="A317" s="103"/>
      <c r="B317" s="98"/>
      <c r="C317" s="2"/>
      <c r="D317" s="98"/>
      <c r="E317" s="98"/>
      <c r="F317" s="98"/>
    </row>
    <row r="318" spans="1:6" x14ac:dyDescent="0.5">
      <c r="A318" s="103"/>
      <c r="B318" s="98"/>
      <c r="C318" s="2"/>
      <c r="D318" s="98"/>
      <c r="E318" s="98"/>
      <c r="F318" s="98"/>
    </row>
    <row r="319" spans="1:6" x14ac:dyDescent="0.5">
      <c r="A319" s="103"/>
      <c r="B319" s="98"/>
      <c r="C319" s="2"/>
      <c r="D319" s="98"/>
      <c r="E319" s="98"/>
      <c r="F319" s="98"/>
    </row>
    <row r="320" spans="1:6" x14ac:dyDescent="0.5">
      <c r="A320" s="103"/>
      <c r="B320" s="98"/>
      <c r="C320" s="2"/>
      <c r="D320" s="98"/>
      <c r="E320" s="98"/>
      <c r="F320" s="98"/>
    </row>
    <row r="321" spans="1:6" x14ac:dyDescent="0.5">
      <c r="A321" s="103"/>
      <c r="B321" s="98"/>
      <c r="C321" s="2"/>
      <c r="D321" s="98"/>
      <c r="E321" s="98"/>
      <c r="F321" s="98"/>
    </row>
    <row r="322" spans="1:6" x14ac:dyDescent="0.5">
      <c r="A322" s="103"/>
      <c r="B322" s="98"/>
      <c r="C322" s="2"/>
      <c r="D322" s="98"/>
      <c r="E322" s="98"/>
      <c r="F322" s="98"/>
    </row>
    <row r="323" spans="1:6" x14ac:dyDescent="0.5">
      <c r="A323" s="103"/>
      <c r="B323" s="98"/>
      <c r="C323" s="2"/>
      <c r="D323" s="98"/>
      <c r="E323" s="98"/>
      <c r="F323" s="98"/>
    </row>
    <row r="324" spans="1:6" x14ac:dyDescent="0.5">
      <c r="A324" s="103"/>
      <c r="B324" s="98"/>
      <c r="C324" s="2"/>
      <c r="D324" s="98"/>
      <c r="E324" s="98"/>
      <c r="F324" s="98"/>
    </row>
    <row r="325" spans="1:6" x14ac:dyDescent="0.5">
      <c r="A325" s="103"/>
      <c r="B325" s="98"/>
      <c r="C325" s="2"/>
      <c r="D325" s="98"/>
      <c r="E325" s="98"/>
      <c r="F325" s="98"/>
    </row>
    <row r="326" spans="1:6" x14ac:dyDescent="0.5">
      <c r="A326" s="103"/>
      <c r="B326" s="98"/>
      <c r="C326" s="2"/>
      <c r="D326" s="98"/>
      <c r="E326" s="98"/>
      <c r="F326" s="98"/>
    </row>
    <row r="327" spans="1:6" x14ac:dyDescent="0.5">
      <c r="A327" s="103"/>
      <c r="B327" s="98"/>
      <c r="C327" s="2"/>
      <c r="D327" s="98"/>
      <c r="E327" s="98"/>
      <c r="F327" s="98"/>
    </row>
    <row r="328" spans="1:6" x14ac:dyDescent="0.5">
      <c r="A328" s="103"/>
      <c r="B328" s="98"/>
      <c r="C328" s="2"/>
      <c r="D328" s="98"/>
      <c r="E328" s="98"/>
      <c r="F328" s="98"/>
    </row>
    <row r="329" spans="1:6" x14ac:dyDescent="0.5">
      <c r="A329" s="103"/>
      <c r="B329" s="98"/>
      <c r="C329" s="2"/>
      <c r="D329" s="98"/>
      <c r="E329" s="98"/>
      <c r="F329" s="98"/>
    </row>
    <row r="330" spans="1:6" x14ac:dyDescent="0.5">
      <c r="A330" s="103"/>
      <c r="B330" s="98"/>
      <c r="C330" s="2"/>
      <c r="D330" s="98"/>
      <c r="E330" s="98"/>
      <c r="F330" s="98"/>
    </row>
    <row r="331" spans="1:6" x14ac:dyDescent="0.5">
      <c r="A331" s="103"/>
      <c r="B331" s="98"/>
      <c r="C331" s="2"/>
      <c r="D331" s="98"/>
      <c r="E331" s="98"/>
      <c r="F331" s="98"/>
    </row>
    <row r="332" spans="1:6" x14ac:dyDescent="0.5">
      <c r="A332" s="103"/>
      <c r="B332" s="98"/>
      <c r="C332" s="2"/>
      <c r="D332" s="98"/>
      <c r="E332" s="98"/>
      <c r="F332" s="98"/>
    </row>
    <row r="333" spans="1:6" x14ac:dyDescent="0.5">
      <c r="A333" s="103"/>
      <c r="B333" s="98"/>
      <c r="C333" s="2"/>
      <c r="D333" s="98"/>
      <c r="E333" s="98"/>
      <c r="F333" s="98"/>
    </row>
    <row r="334" spans="1:6" x14ac:dyDescent="0.5">
      <c r="A334" s="103"/>
      <c r="B334" s="98"/>
      <c r="C334" s="2"/>
      <c r="D334" s="98"/>
      <c r="E334" s="98"/>
      <c r="F334" s="98"/>
    </row>
    <row r="335" spans="1:6" x14ac:dyDescent="0.5">
      <c r="A335" s="103"/>
      <c r="B335" s="98"/>
      <c r="C335" s="2"/>
      <c r="D335" s="98"/>
      <c r="E335" s="98"/>
      <c r="F335" s="98"/>
    </row>
    <row r="336" spans="1:6" x14ac:dyDescent="0.5">
      <c r="A336" s="103"/>
      <c r="B336" s="98"/>
      <c r="C336" s="2"/>
      <c r="D336" s="98"/>
      <c r="E336" s="98"/>
      <c r="F336" s="98"/>
    </row>
    <row r="337" spans="1:6" x14ac:dyDescent="0.5">
      <c r="A337" s="103"/>
      <c r="B337" s="98"/>
      <c r="C337" s="2"/>
      <c r="D337" s="98"/>
      <c r="E337" s="98"/>
      <c r="F337" s="98"/>
    </row>
    <row r="338" spans="1:6" x14ac:dyDescent="0.5">
      <c r="A338" s="103"/>
      <c r="B338" s="98"/>
      <c r="C338" s="2"/>
      <c r="D338" s="98"/>
      <c r="E338" s="98"/>
      <c r="F338" s="98"/>
    </row>
    <row r="339" spans="1:6" x14ac:dyDescent="0.5">
      <c r="A339" s="103"/>
      <c r="B339" s="98"/>
      <c r="C339" s="2"/>
      <c r="D339" s="98"/>
      <c r="E339" s="98"/>
      <c r="F339" s="98"/>
    </row>
    <row r="340" spans="1:6" x14ac:dyDescent="0.5">
      <c r="A340" s="103"/>
      <c r="B340" s="98"/>
      <c r="C340" s="2"/>
      <c r="D340" s="98"/>
      <c r="E340" s="98"/>
      <c r="F340" s="98"/>
    </row>
    <row r="341" spans="1:6" x14ac:dyDescent="0.5">
      <c r="A341" s="103"/>
      <c r="B341" s="98"/>
      <c r="C341" s="2"/>
      <c r="D341" s="98"/>
      <c r="E341" s="98"/>
      <c r="F341" s="98"/>
    </row>
    <row r="342" spans="1:6" x14ac:dyDescent="0.5">
      <c r="A342" s="103"/>
      <c r="B342" s="98"/>
      <c r="C342" s="2"/>
      <c r="D342" s="98"/>
      <c r="E342" s="98"/>
      <c r="F342" s="98"/>
    </row>
    <row r="343" spans="1:6" x14ac:dyDescent="0.5">
      <c r="A343" s="103"/>
      <c r="B343" s="98"/>
      <c r="C343" s="2"/>
      <c r="D343" s="98"/>
      <c r="E343" s="98"/>
      <c r="F343" s="98"/>
    </row>
    <row r="344" spans="1:6" x14ac:dyDescent="0.5">
      <c r="A344" s="103"/>
      <c r="B344" s="98"/>
      <c r="C344" s="2"/>
      <c r="D344" s="98"/>
      <c r="E344" s="98"/>
      <c r="F344" s="98"/>
    </row>
    <row r="345" spans="1:6" x14ac:dyDescent="0.5">
      <c r="A345" s="103"/>
      <c r="B345" s="98"/>
      <c r="C345" s="2"/>
      <c r="D345" s="98"/>
      <c r="E345" s="98"/>
      <c r="F345" s="98"/>
    </row>
    <row r="346" spans="1:6" x14ac:dyDescent="0.5">
      <c r="A346" s="103"/>
      <c r="B346" s="98"/>
      <c r="C346" s="2"/>
      <c r="D346" s="98"/>
      <c r="E346" s="98"/>
      <c r="F346" s="98"/>
    </row>
    <row r="347" spans="1:6" x14ac:dyDescent="0.5">
      <c r="A347" s="103"/>
      <c r="B347" s="98"/>
      <c r="C347" s="2"/>
      <c r="D347" s="98"/>
      <c r="E347" s="98"/>
      <c r="F347" s="98"/>
    </row>
    <row r="348" spans="1:6" x14ac:dyDescent="0.5">
      <c r="A348" s="103"/>
      <c r="B348" s="98"/>
      <c r="C348" s="2"/>
      <c r="D348" s="98"/>
      <c r="E348" s="98"/>
      <c r="F348" s="98"/>
    </row>
    <row r="349" spans="1:6" x14ac:dyDescent="0.5">
      <c r="A349" s="103"/>
      <c r="B349" s="98"/>
      <c r="C349" s="2"/>
      <c r="D349" s="98"/>
      <c r="E349" s="98"/>
      <c r="F349" s="98"/>
    </row>
    <row r="350" spans="1:6" x14ac:dyDescent="0.5">
      <c r="A350" s="103"/>
      <c r="B350" s="98"/>
      <c r="C350" s="2"/>
      <c r="D350" s="98"/>
      <c r="E350" s="98"/>
      <c r="F350" s="98"/>
    </row>
    <row r="351" spans="1:6" x14ac:dyDescent="0.5">
      <c r="A351" s="103"/>
      <c r="B351" s="98"/>
      <c r="C351" s="2"/>
      <c r="D351" s="98"/>
      <c r="E351" s="98"/>
      <c r="F351" s="98"/>
    </row>
    <row r="352" spans="1:6" x14ac:dyDescent="0.5">
      <c r="A352" s="103"/>
      <c r="B352" s="98"/>
      <c r="C352" s="2"/>
      <c r="D352" s="98"/>
      <c r="E352" s="98"/>
      <c r="F352" s="98"/>
    </row>
    <row r="353" spans="1:6" x14ac:dyDescent="0.5">
      <c r="A353" s="103"/>
      <c r="B353" s="98"/>
      <c r="C353" s="2"/>
      <c r="D353" s="98"/>
      <c r="E353" s="98"/>
      <c r="F353" s="98"/>
    </row>
    <row r="354" spans="1:6" x14ac:dyDescent="0.5">
      <c r="A354" s="103"/>
      <c r="B354" s="98"/>
      <c r="C354" s="2"/>
      <c r="D354" s="98"/>
      <c r="E354" s="98"/>
      <c r="F354" s="98"/>
    </row>
    <row r="355" spans="1:6" x14ac:dyDescent="0.5">
      <c r="A355" s="103"/>
      <c r="B355" s="98"/>
      <c r="C355" s="2"/>
      <c r="D355" s="98"/>
      <c r="E355" s="98"/>
      <c r="F355" s="98"/>
    </row>
    <row r="356" spans="1:6" x14ac:dyDescent="0.5">
      <c r="A356" s="103"/>
      <c r="B356" s="98"/>
      <c r="C356" s="2"/>
      <c r="D356" s="98"/>
      <c r="E356" s="98"/>
      <c r="F356" s="98"/>
    </row>
    <row r="357" spans="1:6" x14ac:dyDescent="0.5">
      <c r="A357" s="103"/>
      <c r="B357" s="98"/>
      <c r="C357" s="2"/>
      <c r="D357" s="98"/>
      <c r="E357" s="98"/>
      <c r="F357" s="98"/>
    </row>
    <row r="358" spans="1:6" x14ac:dyDescent="0.5">
      <c r="A358" s="103"/>
      <c r="B358" s="98"/>
      <c r="C358" s="2"/>
      <c r="D358" s="98"/>
      <c r="E358" s="98"/>
      <c r="F358" s="98"/>
    </row>
    <row r="359" spans="1:6" x14ac:dyDescent="0.5">
      <c r="A359" s="103"/>
      <c r="B359" s="98"/>
      <c r="C359" s="2"/>
      <c r="D359" s="98"/>
      <c r="E359" s="98"/>
      <c r="F359" s="98"/>
    </row>
    <row r="360" spans="1:6" x14ac:dyDescent="0.5">
      <c r="A360" s="103"/>
      <c r="B360" s="98"/>
      <c r="C360" s="2"/>
      <c r="D360" s="98"/>
      <c r="E360" s="98"/>
      <c r="F360" s="98"/>
    </row>
    <row r="361" spans="1:6" x14ac:dyDescent="0.5">
      <c r="A361" s="103"/>
      <c r="B361" s="98"/>
      <c r="C361" s="2"/>
      <c r="D361" s="98"/>
      <c r="E361" s="98"/>
      <c r="F361" s="98"/>
    </row>
    <row r="362" spans="1:6" x14ac:dyDescent="0.5">
      <c r="A362" s="103"/>
      <c r="B362" s="98"/>
      <c r="C362" s="2"/>
      <c r="D362" s="98"/>
      <c r="E362" s="98"/>
      <c r="F362" s="98"/>
    </row>
    <row r="363" spans="1:6" x14ac:dyDescent="0.5">
      <c r="A363" s="103"/>
      <c r="B363" s="98"/>
      <c r="C363" s="2"/>
      <c r="D363" s="98"/>
      <c r="E363" s="98"/>
      <c r="F363" s="98"/>
    </row>
    <row r="364" spans="1:6" x14ac:dyDescent="0.5">
      <c r="A364" s="103"/>
      <c r="B364" s="98"/>
      <c r="C364" s="2"/>
      <c r="D364" s="98"/>
      <c r="E364" s="98"/>
      <c r="F364" s="98"/>
    </row>
    <row r="365" spans="1:6" x14ac:dyDescent="0.5">
      <c r="A365" s="103"/>
      <c r="B365" s="98"/>
      <c r="C365" s="2"/>
      <c r="D365" s="98"/>
      <c r="E365" s="98"/>
      <c r="F365" s="98"/>
    </row>
    <row r="366" spans="1:6" x14ac:dyDescent="0.5">
      <c r="A366" s="103"/>
      <c r="B366" s="98"/>
      <c r="C366" s="2"/>
      <c r="D366" s="98"/>
      <c r="E366" s="98"/>
      <c r="F366" s="98"/>
    </row>
    <row r="367" spans="1:6" x14ac:dyDescent="0.5">
      <c r="A367" s="103"/>
      <c r="B367" s="98"/>
      <c r="C367" s="2"/>
      <c r="D367" s="98"/>
      <c r="E367" s="98"/>
      <c r="F367" s="98"/>
    </row>
    <row r="368" spans="1:6" x14ac:dyDescent="0.5">
      <c r="A368" s="103"/>
      <c r="B368" s="98"/>
      <c r="C368" s="2"/>
      <c r="D368" s="98"/>
      <c r="E368" s="98"/>
      <c r="F368" s="98"/>
    </row>
    <row r="369" spans="1:6" x14ac:dyDescent="0.5">
      <c r="A369" s="103"/>
      <c r="B369" s="98"/>
      <c r="C369" s="2"/>
      <c r="D369" s="98"/>
      <c r="E369" s="98"/>
      <c r="F369" s="98"/>
    </row>
    <row r="370" spans="1:6" x14ac:dyDescent="0.5">
      <c r="A370" s="103"/>
      <c r="B370" s="98"/>
      <c r="C370" s="2"/>
      <c r="D370" s="98"/>
      <c r="E370" s="98"/>
      <c r="F370" s="98"/>
    </row>
    <row r="371" spans="1:6" x14ac:dyDescent="0.5">
      <c r="A371" s="103"/>
      <c r="B371" s="98"/>
      <c r="C371" s="2"/>
      <c r="D371" s="98"/>
      <c r="E371" s="98"/>
      <c r="F371" s="98"/>
    </row>
    <row r="372" spans="1:6" x14ac:dyDescent="0.5">
      <c r="A372" s="103"/>
      <c r="B372" s="98"/>
      <c r="C372" s="2"/>
      <c r="D372" s="98"/>
      <c r="E372" s="98"/>
      <c r="F372" s="98"/>
    </row>
    <row r="373" spans="1:6" x14ac:dyDescent="0.5">
      <c r="A373" s="103"/>
      <c r="B373" s="98"/>
      <c r="C373" s="2"/>
      <c r="D373" s="98"/>
      <c r="E373" s="98"/>
      <c r="F373" s="98"/>
    </row>
    <row r="374" spans="1:6" x14ac:dyDescent="0.5">
      <c r="A374" s="103"/>
      <c r="B374" s="98"/>
      <c r="C374" s="2"/>
      <c r="D374" s="98"/>
      <c r="E374" s="98"/>
      <c r="F374" s="98"/>
    </row>
    <row r="375" spans="1:6" x14ac:dyDescent="0.5">
      <c r="B375" s="83"/>
      <c r="C375" s="83"/>
      <c r="D375" s="83"/>
      <c r="E375" s="83"/>
      <c r="F375" s="83"/>
    </row>
    <row r="376" spans="1:6" x14ac:dyDescent="0.5">
      <c r="B376" s="83"/>
      <c r="C376" s="83"/>
      <c r="D376" s="83"/>
      <c r="E376" s="83"/>
      <c r="F376" s="83"/>
    </row>
    <row r="377" spans="1:6" x14ac:dyDescent="0.5">
      <c r="B377" s="83"/>
      <c r="C377" s="83"/>
      <c r="D377" s="83"/>
      <c r="E377" s="83"/>
      <c r="F377" s="83"/>
    </row>
    <row r="378" spans="1:6" x14ac:dyDescent="0.5">
      <c r="B378" s="83"/>
      <c r="C378" s="83"/>
      <c r="D378" s="83"/>
      <c r="E378" s="83"/>
      <c r="F378" s="83"/>
    </row>
    <row r="379" spans="1:6" x14ac:dyDescent="0.5">
      <c r="B379" s="83"/>
      <c r="C379" s="83"/>
      <c r="D379" s="83"/>
      <c r="E379" s="83"/>
      <c r="F379" s="83"/>
    </row>
    <row r="380" spans="1:6" x14ac:dyDescent="0.5">
      <c r="B380" s="83"/>
      <c r="C380" s="83"/>
      <c r="D380" s="83"/>
      <c r="E380" s="83"/>
      <c r="F380" s="83"/>
    </row>
    <row r="381" spans="1:6" x14ac:dyDescent="0.5">
      <c r="B381" s="83"/>
      <c r="C381" s="83"/>
      <c r="D381" s="83"/>
      <c r="E381" s="83"/>
      <c r="F381" s="83"/>
    </row>
    <row r="382" spans="1:6" x14ac:dyDescent="0.5">
      <c r="B382" s="83"/>
      <c r="C382" s="83"/>
      <c r="D382" s="83"/>
      <c r="E382" s="83"/>
      <c r="F382" s="83"/>
    </row>
    <row r="383" spans="1:6" x14ac:dyDescent="0.5">
      <c r="B383" s="83"/>
      <c r="C383" s="83"/>
      <c r="D383" s="83"/>
      <c r="E383" s="83"/>
      <c r="F383" s="83"/>
    </row>
  </sheetData>
  <mergeCells count="3">
    <mergeCell ref="A4:C4"/>
    <mergeCell ref="E7:F7"/>
    <mergeCell ref="A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83"/>
  <sheetViews>
    <sheetView zoomScale="80" zoomScaleNormal="80" zoomScalePageLayoutView="80" workbookViewId="0"/>
  </sheetViews>
  <sheetFormatPr defaultColWidth="11.73046875" defaultRowHeight="15.75" x14ac:dyDescent="0.5"/>
  <cols>
    <col min="1" max="6" width="20.73046875" style="81" customWidth="1"/>
    <col min="7" max="12" width="11.73046875" style="81"/>
    <col min="13" max="13" width="26" style="81" bestFit="1" customWidth="1"/>
    <col min="14" max="16384" width="11.73046875" style="81"/>
  </cols>
  <sheetData>
    <row r="1" spans="1:6" ht="23.25" x14ac:dyDescent="0.7">
      <c r="A1" s="32" t="s">
        <v>17</v>
      </c>
      <c r="B1" s="93"/>
    </row>
    <row r="4" spans="1:6" ht="16.149999999999999" thickBot="1" x14ac:dyDescent="0.55000000000000004">
      <c r="A4" s="125" t="s">
        <v>25</v>
      </c>
      <c r="B4" s="125"/>
      <c r="C4" s="125"/>
    </row>
    <row r="5" spans="1:6" x14ac:dyDescent="0.5">
      <c r="A5" s="12">
        <v>0.6</v>
      </c>
      <c r="B5" s="25">
        <f>$A$5*'DCF ANS'!$B$13</f>
        <v>107100</v>
      </c>
      <c r="C5" s="94"/>
      <c r="D5" s="14"/>
    </row>
    <row r="6" spans="1:6" x14ac:dyDescent="0.5">
      <c r="A6" s="108">
        <v>0.03</v>
      </c>
      <c r="B6" s="2">
        <f>$B$5*$A$6</f>
        <v>3213</v>
      </c>
      <c r="C6" s="95"/>
      <c r="D6" s="14"/>
    </row>
    <row r="7" spans="1:6" ht="16.149999999999999" thickBot="1" x14ac:dyDescent="0.55000000000000004">
      <c r="A7" s="15" t="s">
        <v>19</v>
      </c>
      <c r="B7" s="23">
        <v>15</v>
      </c>
      <c r="C7" s="96">
        <f t="shared" ref="C7:C8" si="0">$B7*12</f>
        <v>180</v>
      </c>
      <c r="E7" s="138" t="s">
        <v>54</v>
      </c>
      <c r="F7" s="138"/>
    </row>
    <row r="8" spans="1:6" x14ac:dyDescent="0.5">
      <c r="A8" s="15" t="s">
        <v>18</v>
      </c>
      <c r="B8" s="23">
        <v>30</v>
      </c>
      <c r="C8" s="96">
        <f t="shared" si="0"/>
        <v>360</v>
      </c>
      <c r="E8" s="104" t="s">
        <v>53</v>
      </c>
      <c r="F8" s="105">
        <f>PMT($C$10,$C$8,-$B$5)</f>
        <v>676.94485316096416</v>
      </c>
    </row>
    <row r="9" spans="1:6" ht="16.149999999999999" thickBot="1" x14ac:dyDescent="0.55000000000000004">
      <c r="A9" s="15" t="s">
        <v>41</v>
      </c>
      <c r="B9" s="24">
        <v>0.5</v>
      </c>
      <c r="C9" s="96">
        <f>$B9*12</f>
        <v>6</v>
      </c>
      <c r="D9" s="16"/>
      <c r="E9" s="17" t="s">
        <v>51</v>
      </c>
      <c r="F9" s="102">
        <f>$B$5*$C$10</f>
        <v>580.125</v>
      </c>
    </row>
    <row r="10" spans="1:6" ht="16.149999999999999" thickBot="1" x14ac:dyDescent="0.55000000000000004">
      <c r="A10" s="17" t="s">
        <v>39</v>
      </c>
      <c r="B10" s="26">
        <v>6.5000000000000002E-2</v>
      </c>
      <c r="C10" s="27">
        <f>$B$10/12</f>
        <v>5.4166666666666669E-3</v>
      </c>
      <c r="D10" s="16"/>
    </row>
    <row r="13" spans="1:6" ht="16.149999999999999" thickBot="1" x14ac:dyDescent="0.55000000000000004">
      <c r="A13" s="138" t="s">
        <v>17</v>
      </c>
      <c r="B13" s="138"/>
      <c r="C13" s="138"/>
      <c r="D13" s="138"/>
      <c r="E13" s="138"/>
      <c r="F13" s="138"/>
    </row>
    <row r="14" spans="1:6" x14ac:dyDescent="0.5">
      <c r="A14" s="29">
        <v>0</v>
      </c>
      <c r="B14" s="30" t="s">
        <v>20</v>
      </c>
      <c r="C14" s="30" t="s">
        <v>21</v>
      </c>
      <c r="D14" s="30" t="s">
        <v>22</v>
      </c>
      <c r="E14" s="30" t="s">
        <v>23</v>
      </c>
      <c r="F14" s="31" t="s">
        <v>24</v>
      </c>
    </row>
    <row r="15" spans="1:6" x14ac:dyDescent="0.5">
      <c r="A15" s="97">
        <f>IF($A14&lt;$C$7,$A14+1,"")</f>
        <v>1</v>
      </c>
      <c r="B15" s="98">
        <f>IF($A15=1,$B$5,IF($A15&lt;=$C$7,$F14,""))</f>
        <v>107100</v>
      </c>
      <c r="C15" s="2">
        <f>IF(AND($C$9&gt;0,$A15&lt;=$C$9),$F$9,IF(AND($C$9&gt;0,$C$7=$C$8,$A15&lt;$C$7),$F$8,IF(AND($C$9&gt;0,$C$7=$C$8,$A15=$C$7),IPMT($C$10,$A15,$C$8,-$B$5)+$F14,IF(AND($C$9&gt;0,$C$7&lt;&gt;$C$8,$A15&lt;$C$7),$F$8,IF(AND($C$9&gt;0,$C$7&lt;&gt;$C$8,$A15=$C$7),IPMT($C$10,$A15,$C$8,-$B$5)+$F14,IF(AND($C$9=0,$A15&lt;$C$7),$F$8,IF(AND($C$9=0,$A15=$C$7),IPMT($C$10,$A15,$C$8,-$B$5)+$F14,"")))))))</f>
        <v>580.125</v>
      </c>
      <c r="D15" s="98">
        <f>IF(AND($C$9&gt;0,$A15&lt;=$C$9),0,IF(AND($C$9&gt;0,$A15&lt;$C$7),PPMT($C$10,($A15-$C$9),$C$8,-$B$5),IF(AND($C$9&gt;0,$A15=$C$7),$F14,IF(AND($C$9=0,$A15&lt;$C$7),PPMT($C$10,$A15,$C$8,-$B$5),IF(AND($C$9=0,$A15=$C$7),$F14,"")))))</f>
        <v>0</v>
      </c>
      <c r="E15" s="98">
        <f>IFERROR($C15-$D15,"")</f>
        <v>580.125</v>
      </c>
      <c r="F15" s="99">
        <f>IFERROR($B15-$D15,"")</f>
        <v>107100</v>
      </c>
    </row>
    <row r="16" spans="1:6" x14ac:dyDescent="0.5">
      <c r="A16" s="97">
        <f t="shared" ref="A16:A79" si="1">IF($A15&lt;$C$7,$A15+1,"")</f>
        <v>2</v>
      </c>
      <c r="B16" s="98">
        <f t="shared" ref="B16:B79" si="2">IF($A16=1,$B$5,IF($A16&lt;=$C$7,$F15,""))</f>
        <v>107100</v>
      </c>
      <c r="C16" s="2">
        <f t="shared" ref="C16:C79" si="3">IF(AND($C$9&gt;0,$A16&lt;=$C$9),$F$9,IF(AND($C$9&gt;0,$C$7=$C$8,$A16&lt;$C$7),$F$8,IF(AND($C$9&gt;0,$C$7=$C$8,$A16=$C$7),IPMT($C$10,$A16,$C$8,-$B$5)+$F15,IF(AND($C$9&gt;0,$C$7&lt;&gt;$C$8,$A16&lt;$C$7),$F$8,IF(AND($C$9&gt;0,$C$7&lt;&gt;$C$8,$A16=$C$7),IPMT($C$10,$A16,$C$8,-$B$5)+$F15,IF(AND($C$9=0,$A16&lt;$C$7),$F$8,IF(AND($C$9=0,$A16=$C$7),IPMT($C$10,$A16,$C$8,-$B$5)+$F15,"")))))))</f>
        <v>580.125</v>
      </c>
      <c r="D16" s="98">
        <f t="shared" ref="D16:D79" si="4">IF(AND($C$9&gt;0,$A16&lt;=$C$9),0,IF(AND($C$9&gt;0,$A16&lt;$C$7),PPMT($C$10,($A16-$C$9),$C$8,-$B$5),IF(AND($C$9&gt;0,$A16=$C$7),$F15,IF(AND($C$9=0,$A16&lt;$C$7),PPMT($C$10,$A16,$C$8,-$B$5),IF(AND($C$9=0,$A16=$C$7),$F15,"")))))</f>
        <v>0</v>
      </c>
      <c r="E16" s="98">
        <f t="shared" ref="E16:E79" si="5">IFERROR($C16-$D16,"")</f>
        <v>580.125</v>
      </c>
      <c r="F16" s="99">
        <f t="shared" ref="F16:F79" si="6">IFERROR($B16-$D16,"")</f>
        <v>107100</v>
      </c>
    </row>
    <row r="17" spans="1:7" x14ac:dyDescent="0.5">
      <c r="A17" s="97">
        <f t="shared" si="1"/>
        <v>3</v>
      </c>
      <c r="B17" s="98">
        <f t="shared" si="2"/>
        <v>107100</v>
      </c>
      <c r="C17" s="2">
        <f t="shared" si="3"/>
        <v>580.125</v>
      </c>
      <c r="D17" s="98">
        <f t="shared" si="4"/>
        <v>0</v>
      </c>
      <c r="E17" s="98">
        <f t="shared" si="5"/>
        <v>580.125</v>
      </c>
      <c r="F17" s="99">
        <f t="shared" si="6"/>
        <v>107100</v>
      </c>
      <c r="G17" s="83"/>
    </row>
    <row r="18" spans="1:7" x14ac:dyDescent="0.5">
      <c r="A18" s="97">
        <f t="shared" si="1"/>
        <v>4</v>
      </c>
      <c r="B18" s="98">
        <f t="shared" si="2"/>
        <v>107100</v>
      </c>
      <c r="C18" s="2">
        <f t="shared" si="3"/>
        <v>580.125</v>
      </c>
      <c r="D18" s="98">
        <f t="shared" si="4"/>
        <v>0</v>
      </c>
      <c r="E18" s="98">
        <f t="shared" si="5"/>
        <v>580.125</v>
      </c>
      <c r="F18" s="99">
        <f t="shared" si="6"/>
        <v>107100</v>
      </c>
    </row>
    <row r="19" spans="1:7" x14ac:dyDescent="0.5">
      <c r="A19" s="97">
        <f t="shared" si="1"/>
        <v>5</v>
      </c>
      <c r="B19" s="98">
        <f t="shared" si="2"/>
        <v>107100</v>
      </c>
      <c r="C19" s="2">
        <f t="shared" si="3"/>
        <v>580.125</v>
      </c>
      <c r="D19" s="98">
        <f t="shared" si="4"/>
        <v>0</v>
      </c>
      <c r="E19" s="98">
        <f t="shared" si="5"/>
        <v>580.125</v>
      </c>
      <c r="F19" s="99">
        <f t="shared" si="6"/>
        <v>107100</v>
      </c>
    </row>
    <row r="20" spans="1:7" x14ac:dyDescent="0.5">
      <c r="A20" s="97">
        <f t="shared" si="1"/>
        <v>6</v>
      </c>
      <c r="B20" s="98">
        <f t="shared" si="2"/>
        <v>107100</v>
      </c>
      <c r="C20" s="2">
        <f t="shared" si="3"/>
        <v>580.125</v>
      </c>
      <c r="D20" s="98">
        <f t="shared" si="4"/>
        <v>0</v>
      </c>
      <c r="E20" s="98">
        <f t="shared" si="5"/>
        <v>580.125</v>
      </c>
      <c r="F20" s="99">
        <f t="shared" si="6"/>
        <v>107100</v>
      </c>
    </row>
    <row r="21" spans="1:7" x14ac:dyDescent="0.5">
      <c r="A21" s="97">
        <f t="shared" si="1"/>
        <v>7</v>
      </c>
      <c r="B21" s="98">
        <f t="shared" si="2"/>
        <v>107100</v>
      </c>
      <c r="C21" s="2">
        <f t="shared" si="3"/>
        <v>676.94485316096416</v>
      </c>
      <c r="D21" s="98">
        <f t="shared" si="4"/>
        <v>96.819853160964129</v>
      </c>
      <c r="E21" s="98">
        <f t="shared" si="5"/>
        <v>580.125</v>
      </c>
      <c r="F21" s="99">
        <f t="shared" si="6"/>
        <v>107003.18014683903</v>
      </c>
    </row>
    <row r="22" spans="1:7" x14ac:dyDescent="0.5">
      <c r="A22" s="97">
        <f t="shared" si="1"/>
        <v>8</v>
      </c>
      <c r="B22" s="98">
        <f t="shared" si="2"/>
        <v>107003.18014683903</v>
      </c>
      <c r="C22" s="2">
        <f t="shared" si="3"/>
        <v>676.94485316096416</v>
      </c>
      <c r="D22" s="98">
        <f t="shared" si="4"/>
        <v>97.344294032252677</v>
      </c>
      <c r="E22" s="98">
        <f t="shared" si="5"/>
        <v>579.60055912871144</v>
      </c>
      <c r="F22" s="99">
        <f t="shared" si="6"/>
        <v>106905.83585280678</v>
      </c>
    </row>
    <row r="23" spans="1:7" x14ac:dyDescent="0.5">
      <c r="A23" s="97">
        <f t="shared" si="1"/>
        <v>9</v>
      </c>
      <c r="B23" s="98">
        <f t="shared" si="2"/>
        <v>106905.83585280678</v>
      </c>
      <c r="C23" s="2">
        <f t="shared" si="3"/>
        <v>676.94485316096416</v>
      </c>
      <c r="D23" s="98">
        <f t="shared" si="4"/>
        <v>97.871575624927374</v>
      </c>
      <c r="E23" s="98">
        <f t="shared" si="5"/>
        <v>579.07327753603681</v>
      </c>
      <c r="F23" s="99">
        <f t="shared" si="6"/>
        <v>106807.96427718185</v>
      </c>
    </row>
    <row r="24" spans="1:7" x14ac:dyDescent="0.5">
      <c r="A24" s="97">
        <f t="shared" si="1"/>
        <v>10</v>
      </c>
      <c r="B24" s="98">
        <f t="shared" si="2"/>
        <v>106807.96427718185</v>
      </c>
      <c r="C24" s="2">
        <f t="shared" si="3"/>
        <v>676.94485316096416</v>
      </c>
      <c r="D24" s="98">
        <f t="shared" si="4"/>
        <v>98.401713326229086</v>
      </c>
      <c r="E24" s="98">
        <f t="shared" si="5"/>
        <v>578.54313983473503</v>
      </c>
      <c r="F24" s="99">
        <f t="shared" si="6"/>
        <v>106709.56256385562</v>
      </c>
    </row>
    <row r="25" spans="1:7" x14ac:dyDescent="0.5">
      <c r="A25" s="97">
        <f t="shared" si="1"/>
        <v>11</v>
      </c>
      <c r="B25" s="98">
        <f t="shared" si="2"/>
        <v>106709.56256385562</v>
      </c>
      <c r="C25" s="2">
        <f t="shared" si="3"/>
        <v>676.94485316096416</v>
      </c>
      <c r="D25" s="98">
        <f t="shared" si="4"/>
        <v>98.934722606746149</v>
      </c>
      <c r="E25" s="98">
        <f t="shared" si="5"/>
        <v>578.01013055421799</v>
      </c>
      <c r="F25" s="99">
        <f t="shared" si="6"/>
        <v>106610.62784124888</v>
      </c>
    </row>
    <row r="26" spans="1:7" x14ac:dyDescent="0.5">
      <c r="A26" s="97">
        <f t="shared" si="1"/>
        <v>12</v>
      </c>
      <c r="B26" s="98">
        <f t="shared" si="2"/>
        <v>106610.62784124888</v>
      </c>
      <c r="C26" s="2">
        <f t="shared" si="3"/>
        <v>676.94485316096416</v>
      </c>
      <c r="D26" s="98">
        <f t="shared" si="4"/>
        <v>99.47061902086601</v>
      </c>
      <c r="E26" s="98">
        <f t="shared" si="5"/>
        <v>577.47423414009813</v>
      </c>
      <c r="F26" s="99">
        <f t="shared" si="6"/>
        <v>106511.15722222801</v>
      </c>
    </row>
    <row r="27" spans="1:7" x14ac:dyDescent="0.5">
      <c r="A27" s="97">
        <f t="shared" si="1"/>
        <v>13</v>
      </c>
      <c r="B27" s="98">
        <f t="shared" si="2"/>
        <v>106511.15722222801</v>
      </c>
      <c r="C27" s="2">
        <f t="shared" si="3"/>
        <v>676.94485316096416</v>
      </c>
      <c r="D27" s="98">
        <f t="shared" si="4"/>
        <v>100.00941820722905</v>
      </c>
      <c r="E27" s="98">
        <f t="shared" si="5"/>
        <v>576.93543495373513</v>
      </c>
      <c r="F27" s="99">
        <f t="shared" si="6"/>
        <v>106411.14780402077</v>
      </c>
    </row>
    <row r="28" spans="1:7" x14ac:dyDescent="0.5">
      <c r="A28" s="97">
        <f t="shared" si="1"/>
        <v>14</v>
      </c>
      <c r="B28" s="98">
        <f t="shared" si="2"/>
        <v>106411.14780402077</v>
      </c>
      <c r="C28" s="2">
        <f t="shared" si="3"/>
        <v>676.94485316096416</v>
      </c>
      <c r="D28" s="98">
        <f t="shared" si="4"/>
        <v>100.55113588918488</v>
      </c>
      <c r="E28" s="98">
        <f t="shared" si="5"/>
        <v>576.39371727177922</v>
      </c>
      <c r="F28" s="99">
        <f t="shared" si="6"/>
        <v>106310.59666813159</v>
      </c>
    </row>
    <row r="29" spans="1:7" x14ac:dyDescent="0.5">
      <c r="A29" s="97">
        <f t="shared" si="1"/>
        <v>15</v>
      </c>
      <c r="B29" s="98">
        <f t="shared" si="2"/>
        <v>106310.59666813159</v>
      </c>
      <c r="C29" s="2">
        <f t="shared" si="3"/>
        <v>676.94485316096416</v>
      </c>
      <c r="D29" s="98">
        <f t="shared" si="4"/>
        <v>101.09578787525128</v>
      </c>
      <c r="E29" s="98">
        <f t="shared" si="5"/>
        <v>575.84906528571287</v>
      </c>
      <c r="F29" s="99">
        <f t="shared" si="6"/>
        <v>106209.50088025634</v>
      </c>
    </row>
    <row r="30" spans="1:7" x14ac:dyDescent="0.5">
      <c r="A30" s="97">
        <f t="shared" si="1"/>
        <v>16</v>
      </c>
      <c r="B30" s="98">
        <f t="shared" si="2"/>
        <v>106209.50088025634</v>
      </c>
      <c r="C30" s="2">
        <f t="shared" si="3"/>
        <v>676.94485316096416</v>
      </c>
      <c r="D30" s="98">
        <f t="shared" si="4"/>
        <v>101.64339005957558</v>
      </c>
      <c r="E30" s="98">
        <f t="shared" si="5"/>
        <v>575.30146310138855</v>
      </c>
      <c r="F30" s="99">
        <f t="shared" si="6"/>
        <v>106107.85749019677</v>
      </c>
    </row>
    <row r="31" spans="1:7" x14ac:dyDescent="0.5">
      <c r="A31" s="97">
        <f t="shared" si="1"/>
        <v>17</v>
      </c>
      <c r="B31" s="98">
        <f t="shared" si="2"/>
        <v>106107.85749019677</v>
      </c>
      <c r="C31" s="2">
        <f t="shared" si="3"/>
        <v>676.94485316096416</v>
      </c>
      <c r="D31" s="98">
        <f t="shared" si="4"/>
        <v>102.19395842239825</v>
      </c>
      <c r="E31" s="98">
        <f t="shared" si="5"/>
        <v>574.75089473856588</v>
      </c>
      <c r="F31" s="99">
        <f t="shared" si="6"/>
        <v>106005.66353177436</v>
      </c>
    </row>
    <row r="32" spans="1:7" x14ac:dyDescent="0.5">
      <c r="A32" s="97">
        <f t="shared" si="1"/>
        <v>18</v>
      </c>
      <c r="B32" s="98">
        <f t="shared" si="2"/>
        <v>106005.66353177436</v>
      </c>
      <c r="C32" s="2">
        <f t="shared" si="3"/>
        <v>676.94485316096416</v>
      </c>
      <c r="D32" s="98">
        <f t="shared" si="4"/>
        <v>102.74750903051959</v>
      </c>
      <c r="E32" s="98">
        <f t="shared" si="5"/>
        <v>574.19734413044455</v>
      </c>
      <c r="F32" s="99">
        <f t="shared" si="6"/>
        <v>105902.91602274384</v>
      </c>
    </row>
    <row r="33" spans="1:6" x14ac:dyDescent="0.5">
      <c r="A33" s="97">
        <f t="shared" si="1"/>
        <v>19</v>
      </c>
      <c r="B33" s="98">
        <f t="shared" si="2"/>
        <v>105902.91602274384</v>
      </c>
      <c r="C33" s="2">
        <f t="shared" si="3"/>
        <v>676.94485316096416</v>
      </c>
      <c r="D33" s="98">
        <f t="shared" si="4"/>
        <v>103.30405803776824</v>
      </c>
      <c r="E33" s="98">
        <f t="shared" si="5"/>
        <v>573.64079512319586</v>
      </c>
      <c r="F33" s="99">
        <f t="shared" si="6"/>
        <v>105799.61196470607</v>
      </c>
    </row>
    <row r="34" spans="1:6" x14ac:dyDescent="0.5">
      <c r="A34" s="97">
        <f t="shared" si="1"/>
        <v>20</v>
      </c>
      <c r="B34" s="98">
        <f t="shared" si="2"/>
        <v>105799.61196470607</v>
      </c>
      <c r="C34" s="2">
        <f t="shared" si="3"/>
        <v>676.94485316096416</v>
      </c>
      <c r="D34" s="98">
        <f t="shared" si="4"/>
        <v>103.86362168547282</v>
      </c>
      <c r="E34" s="98">
        <f t="shared" si="5"/>
        <v>573.08123147549134</v>
      </c>
      <c r="F34" s="99">
        <f t="shared" si="6"/>
        <v>105695.74834302059</v>
      </c>
    </row>
    <row r="35" spans="1:6" x14ac:dyDescent="0.5">
      <c r="A35" s="97">
        <f t="shared" si="1"/>
        <v>21</v>
      </c>
      <c r="B35" s="98">
        <f t="shared" si="2"/>
        <v>105695.74834302059</v>
      </c>
      <c r="C35" s="2">
        <f t="shared" si="3"/>
        <v>676.94485316096416</v>
      </c>
      <c r="D35" s="98">
        <f t="shared" si="4"/>
        <v>104.42621630293579</v>
      </c>
      <c r="E35" s="98">
        <f t="shared" si="5"/>
        <v>572.51863685802834</v>
      </c>
      <c r="F35" s="99">
        <f t="shared" si="6"/>
        <v>105591.32212671766</v>
      </c>
    </row>
    <row r="36" spans="1:6" x14ac:dyDescent="0.5">
      <c r="A36" s="97">
        <f t="shared" si="1"/>
        <v>22</v>
      </c>
      <c r="B36" s="98">
        <f t="shared" si="2"/>
        <v>105591.32212671766</v>
      </c>
      <c r="C36" s="2">
        <f t="shared" si="3"/>
        <v>676.94485316096416</v>
      </c>
      <c r="D36" s="98">
        <f t="shared" si="4"/>
        <v>104.99185830791002</v>
      </c>
      <c r="E36" s="98">
        <f t="shared" si="5"/>
        <v>571.95299485305418</v>
      </c>
      <c r="F36" s="99">
        <f t="shared" si="6"/>
        <v>105486.33026840974</v>
      </c>
    </row>
    <row r="37" spans="1:6" x14ac:dyDescent="0.5">
      <c r="A37" s="97">
        <f t="shared" si="1"/>
        <v>23</v>
      </c>
      <c r="B37" s="98">
        <f t="shared" si="2"/>
        <v>105486.33026840974</v>
      </c>
      <c r="C37" s="2">
        <f t="shared" si="3"/>
        <v>676.94485316096416</v>
      </c>
      <c r="D37" s="98">
        <f t="shared" si="4"/>
        <v>105.56056420707786</v>
      </c>
      <c r="E37" s="98">
        <f t="shared" si="5"/>
        <v>571.38428895388631</v>
      </c>
      <c r="F37" s="99">
        <f t="shared" si="6"/>
        <v>105380.76970420267</v>
      </c>
    </row>
    <row r="38" spans="1:6" x14ac:dyDescent="0.5">
      <c r="A38" s="97">
        <f t="shared" si="1"/>
        <v>24</v>
      </c>
      <c r="B38" s="98">
        <f t="shared" si="2"/>
        <v>105380.76970420267</v>
      </c>
      <c r="C38" s="2">
        <f t="shared" si="3"/>
        <v>676.94485316096416</v>
      </c>
      <c r="D38" s="98">
        <f t="shared" si="4"/>
        <v>106.13235059653287</v>
      </c>
      <c r="E38" s="98">
        <f t="shared" si="5"/>
        <v>570.81250256443127</v>
      </c>
      <c r="F38" s="99">
        <f t="shared" si="6"/>
        <v>105274.63735360614</v>
      </c>
    </row>
    <row r="39" spans="1:6" x14ac:dyDescent="0.5">
      <c r="A39" s="97">
        <f t="shared" si="1"/>
        <v>25</v>
      </c>
      <c r="B39" s="98">
        <f t="shared" si="2"/>
        <v>105274.63735360614</v>
      </c>
      <c r="C39" s="2">
        <f t="shared" si="3"/>
        <v>676.94485316096416</v>
      </c>
      <c r="D39" s="98">
        <f t="shared" si="4"/>
        <v>106.7072341622641</v>
      </c>
      <c r="E39" s="98">
        <f t="shared" si="5"/>
        <v>570.2376189987001</v>
      </c>
      <c r="F39" s="99">
        <f t="shared" si="6"/>
        <v>105167.93011944387</v>
      </c>
    </row>
    <row r="40" spans="1:6" x14ac:dyDescent="0.5">
      <c r="A40" s="97">
        <f t="shared" si="1"/>
        <v>26</v>
      </c>
      <c r="B40" s="98">
        <f t="shared" si="2"/>
        <v>105167.93011944387</v>
      </c>
      <c r="C40" s="2">
        <f t="shared" si="3"/>
        <v>676.94485316096416</v>
      </c>
      <c r="D40" s="98">
        <f t="shared" si="4"/>
        <v>107.28523168064305</v>
      </c>
      <c r="E40" s="98">
        <f t="shared" si="5"/>
        <v>569.65962148032111</v>
      </c>
      <c r="F40" s="99">
        <f t="shared" si="6"/>
        <v>105060.64488776324</v>
      </c>
    </row>
    <row r="41" spans="1:6" x14ac:dyDescent="0.5">
      <c r="A41" s="97">
        <f t="shared" si="1"/>
        <v>27</v>
      </c>
      <c r="B41" s="98">
        <f t="shared" si="2"/>
        <v>105060.64488776324</v>
      </c>
      <c r="C41" s="2">
        <f t="shared" si="3"/>
        <v>676.94485316096416</v>
      </c>
      <c r="D41" s="98">
        <f t="shared" si="4"/>
        <v>107.86636001891317</v>
      </c>
      <c r="E41" s="98">
        <f t="shared" si="5"/>
        <v>569.078493142051</v>
      </c>
      <c r="F41" s="99">
        <f t="shared" si="6"/>
        <v>104952.77852774432</v>
      </c>
    </row>
    <row r="42" spans="1:6" x14ac:dyDescent="0.5">
      <c r="A42" s="97">
        <f t="shared" si="1"/>
        <v>28</v>
      </c>
      <c r="B42" s="98">
        <f t="shared" si="2"/>
        <v>104952.77852774432</v>
      </c>
      <c r="C42" s="2">
        <f t="shared" si="3"/>
        <v>676.94485316096416</v>
      </c>
      <c r="D42" s="98">
        <f t="shared" si="4"/>
        <v>108.4506361356823</v>
      </c>
      <c r="E42" s="98">
        <f t="shared" si="5"/>
        <v>568.49421702528184</v>
      </c>
      <c r="F42" s="99">
        <f t="shared" si="6"/>
        <v>104844.32789160864</v>
      </c>
    </row>
    <row r="43" spans="1:6" x14ac:dyDescent="0.5">
      <c r="A43" s="97">
        <f t="shared" si="1"/>
        <v>29</v>
      </c>
      <c r="B43" s="98">
        <f t="shared" si="2"/>
        <v>104844.32789160864</v>
      </c>
      <c r="C43" s="2">
        <f t="shared" si="3"/>
        <v>676.94485316096416</v>
      </c>
      <c r="D43" s="98">
        <f t="shared" si="4"/>
        <v>109.03807708141724</v>
      </c>
      <c r="E43" s="98">
        <f t="shared" si="5"/>
        <v>567.90677607954694</v>
      </c>
      <c r="F43" s="99">
        <f t="shared" si="6"/>
        <v>104735.28981452722</v>
      </c>
    </row>
    <row r="44" spans="1:6" x14ac:dyDescent="0.5">
      <c r="A44" s="97">
        <f t="shared" si="1"/>
        <v>30</v>
      </c>
      <c r="B44" s="98">
        <f t="shared" si="2"/>
        <v>104735.28981452722</v>
      </c>
      <c r="C44" s="2">
        <f t="shared" si="3"/>
        <v>676.94485316096416</v>
      </c>
      <c r="D44" s="98">
        <f t="shared" si="4"/>
        <v>109.62869999894158</v>
      </c>
      <c r="E44" s="98">
        <f t="shared" si="5"/>
        <v>567.3161531620226</v>
      </c>
      <c r="F44" s="99">
        <f t="shared" si="6"/>
        <v>104625.66111452828</v>
      </c>
    </row>
    <row r="45" spans="1:6" x14ac:dyDescent="0.5">
      <c r="A45" s="97">
        <f t="shared" si="1"/>
        <v>31</v>
      </c>
      <c r="B45" s="98">
        <f t="shared" si="2"/>
        <v>104625.66111452828</v>
      </c>
      <c r="C45" s="2">
        <f t="shared" si="3"/>
        <v>676.94485316096416</v>
      </c>
      <c r="D45" s="98">
        <f t="shared" si="4"/>
        <v>110.22252212393586</v>
      </c>
      <c r="E45" s="98">
        <f t="shared" si="5"/>
        <v>566.72233103702831</v>
      </c>
      <c r="F45" s="99">
        <f t="shared" si="6"/>
        <v>104515.43859240435</v>
      </c>
    </row>
    <row r="46" spans="1:6" x14ac:dyDescent="0.5">
      <c r="A46" s="97">
        <f t="shared" si="1"/>
        <v>32</v>
      </c>
      <c r="B46" s="98">
        <f t="shared" si="2"/>
        <v>104515.43859240435</v>
      </c>
      <c r="C46" s="2">
        <f t="shared" si="3"/>
        <v>676.94485316096416</v>
      </c>
      <c r="D46" s="98">
        <f t="shared" si="4"/>
        <v>110.81956078544049</v>
      </c>
      <c r="E46" s="98">
        <f t="shared" si="5"/>
        <v>566.12529237552371</v>
      </c>
      <c r="F46" s="99">
        <f t="shared" si="6"/>
        <v>104404.6190316189</v>
      </c>
    </row>
    <row r="47" spans="1:6" x14ac:dyDescent="0.5">
      <c r="A47" s="97">
        <f t="shared" si="1"/>
        <v>33</v>
      </c>
      <c r="B47" s="98">
        <f t="shared" si="2"/>
        <v>104404.6190316189</v>
      </c>
      <c r="C47" s="2">
        <f t="shared" si="3"/>
        <v>676.94485316096416</v>
      </c>
      <c r="D47" s="98">
        <f t="shared" si="4"/>
        <v>111.41983340636165</v>
      </c>
      <c r="E47" s="98">
        <f t="shared" si="5"/>
        <v>565.52501975460245</v>
      </c>
      <c r="F47" s="99">
        <f t="shared" si="6"/>
        <v>104293.19919821255</v>
      </c>
    </row>
    <row r="48" spans="1:6" x14ac:dyDescent="0.5">
      <c r="A48" s="97">
        <f t="shared" si="1"/>
        <v>34</v>
      </c>
      <c r="B48" s="98">
        <f t="shared" si="2"/>
        <v>104293.19919821255</v>
      </c>
      <c r="C48" s="2">
        <f t="shared" si="3"/>
        <v>676.94485316096416</v>
      </c>
      <c r="D48" s="98">
        <f t="shared" si="4"/>
        <v>112.02335750397944</v>
      </c>
      <c r="E48" s="98">
        <f t="shared" si="5"/>
        <v>564.92149565698469</v>
      </c>
      <c r="F48" s="99">
        <f t="shared" si="6"/>
        <v>104181.17584070857</v>
      </c>
    </row>
    <row r="49" spans="1:6" x14ac:dyDescent="0.5">
      <c r="A49" s="97">
        <f t="shared" si="1"/>
        <v>35</v>
      </c>
      <c r="B49" s="98">
        <f t="shared" si="2"/>
        <v>104181.17584070857</v>
      </c>
      <c r="C49" s="2">
        <f t="shared" si="3"/>
        <v>676.94485316096416</v>
      </c>
      <c r="D49" s="98">
        <f t="shared" si="4"/>
        <v>112.63015069045935</v>
      </c>
      <c r="E49" s="98">
        <f t="shared" si="5"/>
        <v>564.31470247050481</v>
      </c>
      <c r="F49" s="99">
        <f t="shared" si="6"/>
        <v>104068.54569001812</v>
      </c>
    </row>
    <row r="50" spans="1:6" x14ac:dyDescent="0.5">
      <c r="A50" s="97">
        <f t="shared" si="1"/>
        <v>36</v>
      </c>
      <c r="B50" s="98">
        <f t="shared" si="2"/>
        <v>104068.54569001812</v>
      </c>
      <c r="C50" s="2">
        <f t="shared" si="3"/>
        <v>676.94485316096416</v>
      </c>
      <c r="D50" s="98">
        <f t="shared" si="4"/>
        <v>113.240230673366</v>
      </c>
      <c r="E50" s="98">
        <f t="shared" si="5"/>
        <v>563.70462248759816</v>
      </c>
      <c r="F50" s="99">
        <f t="shared" si="6"/>
        <v>103955.30545934475</v>
      </c>
    </row>
    <row r="51" spans="1:6" x14ac:dyDescent="0.5">
      <c r="A51" s="97">
        <f t="shared" si="1"/>
        <v>37</v>
      </c>
      <c r="B51" s="98">
        <f t="shared" si="2"/>
        <v>103955.30545934475</v>
      </c>
      <c r="C51" s="2">
        <f t="shared" si="3"/>
        <v>676.94485316096416</v>
      </c>
      <c r="D51" s="98">
        <f t="shared" si="4"/>
        <v>113.85361525618005</v>
      </c>
      <c r="E51" s="98">
        <f t="shared" si="5"/>
        <v>563.09123790478407</v>
      </c>
      <c r="F51" s="99">
        <f t="shared" si="6"/>
        <v>103841.45184408856</v>
      </c>
    </row>
    <row r="52" spans="1:6" x14ac:dyDescent="0.5">
      <c r="A52" s="97">
        <f t="shared" si="1"/>
        <v>38</v>
      </c>
      <c r="B52" s="98">
        <f t="shared" si="2"/>
        <v>103841.45184408856</v>
      </c>
      <c r="C52" s="2">
        <f t="shared" si="3"/>
        <v>676.94485316096416</v>
      </c>
      <c r="D52" s="98">
        <f t="shared" si="4"/>
        <v>114.4703223388177</v>
      </c>
      <c r="E52" s="98">
        <f t="shared" si="5"/>
        <v>562.47453082214645</v>
      </c>
      <c r="F52" s="99">
        <f t="shared" si="6"/>
        <v>103726.98152174974</v>
      </c>
    </row>
    <row r="53" spans="1:6" x14ac:dyDescent="0.5">
      <c r="A53" s="97">
        <f t="shared" si="1"/>
        <v>39</v>
      </c>
      <c r="B53" s="98">
        <f t="shared" si="2"/>
        <v>103726.98152174974</v>
      </c>
      <c r="C53" s="2">
        <f t="shared" si="3"/>
        <v>676.94485316096416</v>
      </c>
      <c r="D53" s="98">
        <f t="shared" si="4"/>
        <v>115.09036991815297</v>
      </c>
      <c r="E53" s="98">
        <f t="shared" si="5"/>
        <v>561.85448324281117</v>
      </c>
      <c r="F53" s="99">
        <f t="shared" si="6"/>
        <v>103611.89115183159</v>
      </c>
    </row>
    <row r="54" spans="1:6" x14ac:dyDescent="0.5">
      <c r="A54" s="97">
        <f t="shared" si="1"/>
        <v>40</v>
      </c>
      <c r="B54" s="98">
        <f t="shared" si="2"/>
        <v>103611.89115183159</v>
      </c>
      <c r="C54" s="2">
        <f t="shared" si="3"/>
        <v>676.94485316096416</v>
      </c>
      <c r="D54" s="98">
        <f t="shared" si="4"/>
        <v>115.71377608854296</v>
      </c>
      <c r="E54" s="98">
        <f t="shared" si="5"/>
        <v>561.23107707242116</v>
      </c>
      <c r="F54" s="99">
        <f t="shared" si="6"/>
        <v>103496.17737574305</v>
      </c>
    </row>
    <row r="55" spans="1:6" x14ac:dyDescent="0.5">
      <c r="A55" s="97">
        <f t="shared" si="1"/>
        <v>41</v>
      </c>
      <c r="B55" s="98">
        <f t="shared" si="2"/>
        <v>103496.17737574305</v>
      </c>
      <c r="C55" s="2">
        <f t="shared" si="3"/>
        <v>676.94485316096416</v>
      </c>
      <c r="D55" s="98">
        <f t="shared" si="4"/>
        <v>116.34055904235588</v>
      </c>
      <c r="E55" s="98">
        <f t="shared" si="5"/>
        <v>560.60429411860832</v>
      </c>
      <c r="F55" s="99">
        <f t="shared" si="6"/>
        <v>103379.8368167007</v>
      </c>
    </row>
    <row r="56" spans="1:6" x14ac:dyDescent="0.5">
      <c r="A56" s="97">
        <f t="shared" si="1"/>
        <v>42</v>
      </c>
      <c r="B56" s="98">
        <f t="shared" si="2"/>
        <v>103379.8368167007</v>
      </c>
      <c r="C56" s="2">
        <f t="shared" si="3"/>
        <v>676.94485316096416</v>
      </c>
      <c r="D56" s="98">
        <f t="shared" si="4"/>
        <v>116.97073707050198</v>
      </c>
      <c r="E56" s="98">
        <f t="shared" si="5"/>
        <v>559.97411609046219</v>
      </c>
      <c r="F56" s="99">
        <f t="shared" si="6"/>
        <v>103262.8660796302</v>
      </c>
    </row>
    <row r="57" spans="1:6" x14ac:dyDescent="0.5">
      <c r="A57" s="97">
        <f t="shared" si="1"/>
        <v>43</v>
      </c>
      <c r="B57" s="98">
        <f t="shared" si="2"/>
        <v>103262.8660796302</v>
      </c>
      <c r="C57" s="2">
        <f t="shared" si="3"/>
        <v>676.94485316096416</v>
      </c>
      <c r="D57" s="98">
        <f t="shared" si="4"/>
        <v>117.6043285629672</v>
      </c>
      <c r="E57" s="98">
        <f t="shared" si="5"/>
        <v>559.34052459799693</v>
      </c>
      <c r="F57" s="99">
        <f t="shared" si="6"/>
        <v>103145.26175106723</v>
      </c>
    </row>
    <row r="58" spans="1:6" x14ac:dyDescent="0.5">
      <c r="A58" s="97">
        <f t="shared" si="1"/>
        <v>44</v>
      </c>
      <c r="B58" s="98">
        <f t="shared" si="2"/>
        <v>103145.26175106723</v>
      </c>
      <c r="C58" s="2">
        <f t="shared" si="3"/>
        <v>676.94485316096416</v>
      </c>
      <c r="D58" s="98">
        <f t="shared" si="4"/>
        <v>118.24135200934994</v>
      </c>
      <c r="E58" s="98">
        <f t="shared" si="5"/>
        <v>558.7035011516142</v>
      </c>
      <c r="F58" s="99">
        <f t="shared" si="6"/>
        <v>103027.02039905787</v>
      </c>
    </row>
    <row r="59" spans="1:6" x14ac:dyDescent="0.5">
      <c r="A59" s="97">
        <f t="shared" si="1"/>
        <v>45</v>
      </c>
      <c r="B59" s="98">
        <f t="shared" si="2"/>
        <v>103027.02039905787</v>
      </c>
      <c r="C59" s="2">
        <f t="shared" si="3"/>
        <v>676.94485316096416</v>
      </c>
      <c r="D59" s="98">
        <f t="shared" si="4"/>
        <v>118.88182599940059</v>
      </c>
      <c r="E59" s="98">
        <f t="shared" si="5"/>
        <v>558.06302716156358</v>
      </c>
      <c r="F59" s="99">
        <f t="shared" si="6"/>
        <v>102908.13857305847</v>
      </c>
    </row>
    <row r="60" spans="1:6" x14ac:dyDescent="0.5">
      <c r="A60" s="97">
        <f t="shared" si="1"/>
        <v>46</v>
      </c>
      <c r="B60" s="98">
        <f t="shared" si="2"/>
        <v>102908.13857305847</v>
      </c>
      <c r="C60" s="2">
        <f t="shared" si="3"/>
        <v>676.94485316096416</v>
      </c>
      <c r="D60" s="98">
        <f t="shared" si="4"/>
        <v>119.52576922356398</v>
      </c>
      <c r="E60" s="98">
        <f t="shared" si="5"/>
        <v>557.41908393740016</v>
      </c>
      <c r="F60" s="99">
        <f t="shared" si="6"/>
        <v>102788.61280383491</v>
      </c>
    </row>
    <row r="61" spans="1:6" x14ac:dyDescent="0.5">
      <c r="A61" s="97">
        <f t="shared" si="1"/>
        <v>47</v>
      </c>
      <c r="B61" s="98">
        <f t="shared" si="2"/>
        <v>102788.61280383491</v>
      </c>
      <c r="C61" s="2">
        <f t="shared" si="3"/>
        <v>676.94485316096416</v>
      </c>
      <c r="D61" s="98">
        <f t="shared" si="4"/>
        <v>120.17320047352497</v>
      </c>
      <c r="E61" s="98">
        <f t="shared" si="5"/>
        <v>556.7716526874392</v>
      </c>
      <c r="F61" s="99">
        <f t="shared" si="6"/>
        <v>102668.43960336139</v>
      </c>
    </row>
    <row r="62" spans="1:6" x14ac:dyDescent="0.5">
      <c r="A62" s="97">
        <f t="shared" si="1"/>
        <v>48</v>
      </c>
      <c r="B62" s="98">
        <f t="shared" si="2"/>
        <v>102668.43960336139</v>
      </c>
      <c r="C62" s="2">
        <f t="shared" si="3"/>
        <v>676.94485316096416</v>
      </c>
      <c r="D62" s="98">
        <f t="shared" si="4"/>
        <v>120.82413864275657</v>
      </c>
      <c r="E62" s="98">
        <f t="shared" si="5"/>
        <v>556.12071451820759</v>
      </c>
      <c r="F62" s="99">
        <f t="shared" si="6"/>
        <v>102547.61546471863</v>
      </c>
    </row>
    <row r="63" spans="1:6" x14ac:dyDescent="0.5">
      <c r="A63" s="97">
        <f t="shared" si="1"/>
        <v>49</v>
      </c>
      <c r="B63" s="98">
        <f t="shared" si="2"/>
        <v>102547.61546471863</v>
      </c>
      <c r="C63" s="2">
        <f t="shared" si="3"/>
        <v>676.94485316096416</v>
      </c>
      <c r="D63" s="98">
        <f t="shared" si="4"/>
        <v>121.4786027270715</v>
      </c>
      <c r="E63" s="98">
        <f t="shared" si="5"/>
        <v>555.4662504338927</v>
      </c>
      <c r="F63" s="99">
        <f t="shared" si="6"/>
        <v>102426.13686199156</v>
      </c>
    </row>
    <row r="64" spans="1:6" x14ac:dyDescent="0.5">
      <c r="A64" s="97">
        <f t="shared" si="1"/>
        <v>50</v>
      </c>
      <c r="B64" s="98">
        <f t="shared" si="2"/>
        <v>102426.13686199156</v>
      </c>
      <c r="C64" s="2">
        <f t="shared" si="3"/>
        <v>676.94485316096416</v>
      </c>
      <c r="D64" s="98">
        <f t="shared" si="4"/>
        <v>122.13661182517647</v>
      </c>
      <c r="E64" s="98">
        <f t="shared" si="5"/>
        <v>554.80824133578767</v>
      </c>
      <c r="F64" s="99">
        <f t="shared" si="6"/>
        <v>102304.00025016638</v>
      </c>
    </row>
    <row r="65" spans="1:6" x14ac:dyDescent="0.5">
      <c r="A65" s="97">
        <f t="shared" si="1"/>
        <v>51</v>
      </c>
      <c r="B65" s="98">
        <f t="shared" si="2"/>
        <v>102304.00025016638</v>
      </c>
      <c r="C65" s="2">
        <f t="shared" si="3"/>
        <v>676.94485316096416</v>
      </c>
      <c r="D65" s="98">
        <f t="shared" si="4"/>
        <v>122.79818513922949</v>
      </c>
      <c r="E65" s="98">
        <f t="shared" si="5"/>
        <v>554.14666802173463</v>
      </c>
      <c r="F65" s="99">
        <f t="shared" si="6"/>
        <v>102181.20206502716</v>
      </c>
    </row>
    <row r="66" spans="1:6" x14ac:dyDescent="0.5">
      <c r="A66" s="97">
        <f t="shared" si="1"/>
        <v>52</v>
      </c>
      <c r="B66" s="98">
        <f t="shared" si="2"/>
        <v>102181.20206502716</v>
      </c>
      <c r="C66" s="2">
        <f t="shared" si="3"/>
        <v>676.94485316096416</v>
      </c>
      <c r="D66" s="98">
        <f t="shared" si="4"/>
        <v>123.46334197540033</v>
      </c>
      <c r="E66" s="98">
        <f t="shared" si="5"/>
        <v>553.48151118556382</v>
      </c>
      <c r="F66" s="99">
        <f t="shared" si="6"/>
        <v>102057.73872305176</v>
      </c>
    </row>
    <row r="67" spans="1:6" x14ac:dyDescent="0.5">
      <c r="A67" s="97">
        <f t="shared" si="1"/>
        <v>53</v>
      </c>
      <c r="B67" s="98">
        <f t="shared" si="2"/>
        <v>102057.73872305176</v>
      </c>
      <c r="C67" s="2">
        <f t="shared" si="3"/>
        <v>676.94485316096416</v>
      </c>
      <c r="D67" s="98">
        <f t="shared" si="4"/>
        <v>124.13210174443377</v>
      </c>
      <c r="E67" s="98">
        <f t="shared" si="5"/>
        <v>552.81275141653043</v>
      </c>
      <c r="F67" s="99">
        <f t="shared" si="6"/>
        <v>101933.60662130734</v>
      </c>
    </row>
    <row r="68" spans="1:6" x14ac:dyDescent="0.5">
      <c r="A68" s="97">
        <f t="shared" si="1"/>
        <v>54</v>
      </c>
      <c r="B68" s="98">
        <f t="shared" si="2"/>
        <v>101933.60662130734</v>
      </c>
      <c r="C68" s="2">
        <f t="shared" si="3"/>
        <v>676.94485316096416</v>
      </c>
      <c r="D68" s="98">
        <f t="shared" si="4"/>
        <v>124.8044839622161</v>
      </c>
      <c r="E68" s="98">
        <f t="shared" si="5"/>
        <v>552.14036919874809</v>
      </c>
      <c r="F68" s="99">
        <f t="shared" si="6"/>
        <v>101808.80213734512</v>
      </c>
    </row>
    <row r="69" spans="1:6" x14ac:dyDescent="0.5">
      <c r="A69" s="97">
        <f t="shared" si="1"/>
        <v>55</v>
      </c>
      <c r="B69" s="98">
        <f t="shared" si="2"/>
        <v>101808.80213734512</v>
      </c>
      <c r="C69" s="2">
        <f t="shared" si="3"/>
        <v>676.94485316096416</v>
      </c>
      <c r="D69" s="98">
        <f t="shared" si="4"/>
        <v>125.48050825034478</v>
      </c>
      <c r="E69" s="98">
        <f t="shared" si="5"/>
        <v>551.46434491061939</v>
      </c>
      <c r="F69" s="99">
        <f t="shared" si="6"/>
        <v>101683.32162909477</v>
      </c>
    </row>
    <row r="70" spans="1:6" x14ac:dyDescent="0.5">
      <c r="A70" s="97">
        <f t="shared" si="1"/>
        <v>56</v>
      </c>
      <c r="B70" s="98">
        <f t="shared" si="2"/>
        <v>101683.32162909477</v>
      </c>
      <c r="C70" s="2">
        <f t="shared" si="3"/>
        <v>676.94485316096416</v>
      </c>
      <c r="D70" s="98">
        <f t="shared" si="4"/>
        <v>126.1601943367008</v>
      </c>
      <c r="E70" s="98">
        <f t="shared" si="5"/>
        <v>550.78465882426337</v>
      </c>
      <c r="F70" s="99">
        <f t="shared" si="6"/>
        <v>101557.16143475808</v>
      </c>
    </row>
    <row r="71" spans="1:6" x14ac:dyDescent="0.5">
      <c r="A71" s="97">
        <f t="shared" si="1"/>
        <v>57</v>
      </c>
      <c r="B71" s="98">
        <f t="shared" si="2"/>
        <v>101557.16143475808</v>
      </c>
      <c r="C71" s="2">
        <f t="shared" si="3"/>
        <v>676.94485316096416</v>
      </c>
      <c r="D71" s="98">
        <f t="shared" si="4"/>
        <v>126.84356205602461</v>
      </c>
      <c r="E71" s="98">
        <f t="shared" si="5"/>
        <v>550.10129110493949</v>
      </c>
      <c r="F71" s="99">
        <f t="shared" si="6"/>
        <v>101430.31787270206</v>
      </c>
    </row>
    <row r="72" spans="1:6" x14ac:dyDescent="0.5">
      <c r="A72" s="97">
        <f t="shared" si="1"/>
        <v>58</v>
      </c>
      <c r="B72" s="98">
        <f t="shared" si="2"/>
        <v>101430.31787270206</v>
      </c>
      <c r="C72" s="2">
        <f t="shared" si="3"/>
        <v>676.94485316096416</v>
      </c>
      <c r="D72" s="98">
        <f t="shared" si="4"/>
        <v>127.53063135049476</v>
      </c>
      <c r="E72" s="98">
        <f t="shared" si="5"/>
        <v>549.41422181046937</v>
      </c>
      <c r="F72" s="99">
        <f t="shared" si="6"/>
        <v>101302.78724135156</v>
      </c>
    </row>
    <row r="73" spans="1:6" x14ac:dyDescent="0.5">
      <c r="A73" s="97">
        <f t="shared" si="1"/>
        <v>59</v>
      </c>
      <c r="B73" s="98">
        <f t="shared" si="2"/>
        <v>101302.78724135156</v>
      </c>
      <c r="C73" s="2">
        <f t="shared" si="3"/>
        <v>676.94485316096416</v>
      </c>
      <c r="D73" s="98">
        <f t="shared" si="4"/>
        <v>128.22142227030994</v>
      </c>
      <c r="E73" s="98">
        <f t="shared" si="5"/>
        <v>548.72343089065419</v>
      </c>
      <c r="F73" s="99">
        <f t="shared" si="6"/>
        <v>101174.56581908125</v>
      </c>
    </row>
    <row r="74" spans="1:6" x14ac:dyDescent="0.5">
      <c r="A74" s="97">
        <f t="shared" si="1"/>
        <v>60</v>
      </c>
      <c r="B74" s="98">
        <f t="shared" si="2"/>
        <v>101174.56581908125</v>
      </c>
      <c r="C74" s="2">
        <f t="shared" si="3"/>
        <v>676.94485316096416</v>
      </c>
      <c r="D74" s="98">
        <f t="shared" si="4"/>
        <v>128.91595497427411</v>
      </c>
      <c r="E74" s="98">
        <f t="shared" si="5"/>
        <v>548.02889818669007</v>
      </c>
      <c r="F74" s="99">
        <f t="shared" si="6"/>
        <v>101045.64986410698</v>
      </c>
    </row>
    <row r="75" spans="1:6" x14ac:dyDescent="0.5">
      <c r="A75" s="97">
        <f t="shared" si="1"/>
        <v>61</v>
      </c>
      <c r="B75" s="98">
        <f t="shared" si="2"/>
        <v>101045.64986410698</v>
      </c>
      <c r="C75" s="2">
        <f t="shared" si="3"/>
        <v>676.94485316096416</v>
      </c>
      <c r="D75" s="98">
        <f t="shared" si="4"/>
        <v>129.61424973038476</v>
      </c>
      <c r="E75" s="98">
        <f t="shared" si="5"/>
        <v>547.33060343057946</v>
      </c>
      <c r="F75" s="99">
        <f t="shared" si="6"/>
        <v>100916.0356143766</v>
      </c>
    </row>
    <row r="76" spans="1:6" x14ac:dyDescent="0.5">
      <c r="A76" s="97">
        <f t="shared" si="1"/>
        <v>62</v>
      </c>
      <c r="B76" s="98">
        <f t="shared" si="2"/>
        <v>100916.0356143766</v>
      </c>
      <c r="C76" s="2">
        <f t="shared" si="3"/>
        <v>676.94485316096416</v>
      </c>
      <c r="D76" s="98">
        <f t="shared" si="4"/>
        <v>130.31632691642432</v>
      </c>
      <c r="E76" s="98">
        <f t="shared" si="5"/>
        <v>546.6285262445399</v>
      </c>
      <c r="F76" s="99">
        <f t="shared" si="6"/>
        <v>100785.71928746018</v>
      </c>
    </row>
    <row r="77" spans="1:6" x14ac:dyDescent="0.5">
      <c r="A77" s="97">
        <f t="shared" si="1"/>
        <v>63</v>
      </c>
      <c r="B77" s="98">
        <f t="shared" si="2"/>
        <v>100785.71928746018</v>
      </c>
      <c r="C77" s="2">
        <f t="shared" si="3"/>
        <v>676.94485316096416</v>
      </c>
      <c r="D77" s="98">
        <f t="shared" si="4"/>
        <v>131.02220702055496</v>
      </c>
      <c r="E77" s="98">
        <f t="shared" si="5"/>
        <v>545.92264614040914</v>
      </c>
      <c r="F77" s="99">
        <f t="shared" si="6"/>
        <v>100654.69708043963</v>
      </c>
    </row>
    <row r="78" spans="1:6" x14ac:dyDescent="0.5">
      <c r="A78" s="97">
        <f t="shared" si="1"/>
        <v>64</v>
      </c>
      <c r="B78" s="98">
        <f t="shared" si="2"/>
        <v>100654.69708043963</v>
      </c>
      <c r="C78" s="2">
        <f t="shared" si="3"/>
        <v>676.94485316096416</v>
      </c>
      <c r="D78" s="98">
        <f t="shared" si="4"/>
        <v>131.7319106419163</v>
      </c>
      <c r="E78" s="98">
        <f t="shared" si="5"/>
        <v>545.21294251904783</v>
      </c>
      <c r="F78" s="99">
        <f t="shared" si="6"/>
        <v>100522.96516979771</v>
      </c>
    </row>
    <row r="79" spans="1:6" x14ac:dyDescent="0.5">
      <c r="A79" s="97">
        <f t="shared" si="1"/>
        <v>65</v>
      </c>
      <c r="B79" s="98">
        <f t="shared" si="2"/>
        <v>100522.96516979771</v>
      </c>
      <c r="C79" s="2">
        <f t="shared" si="3"/>
        <v>676.94485316096416</v>
      </c>
      <c r="D79" s="98">
        <f t="shared" si="4"/>
        <v>132.4454584912267</v>
      </c>
      <c r="E79" s="98">
        <f t="shared" si="5"/>
        <v>544.49939466973751</v>
      </c>
      <c r="F79" s="99">
        <f t="shared" si="6"/>
        <v>100390.51971130648</v>
      </c>
    </row>
    <row r="80" spans="1:6" x14ac:dyDescent="0.5">
      <c r="A80" s="97">
        <f t="shared" ref="A80:A143" si="7">IF($A79&lt;$C$7,$A79+1,"")</f>
        <v>66</v>
      </c>
      <c r="B80" s="98">
        <f t="shared" ref="B80:B143" si="8">IF($A80=1,$B$5,IF($A80&lt;=$C$7,$F79,""))</f>
        <v>100390.51971130648</v>
      </c>
      <c r="C80" s="2">
        <f t="shared" ref="C80:C143" si="9">IF(AND($C$9&gt;0,$A80&lt;=$C$9),$F$9,IF(AND($C$9&gt;0,$C$7=$C$8,$A80&lt;$C$7),$F$8,IF(AND($C$9&gt;0,$C$7=$C$8,$A80=$C$7),IPMT($C$10,$A80,$C$8,-$B$5)+$F79,IF(AND($C$9&gt;0,$C$7&lt;&gt;$C$8,$A80&lt;$C$7),$F$8,IF(AND($C$9&gt;0,$C$7&lt;&gt;$C$8,$A80=$C$7),IPMT($C$10,$A80,$C$8,-$B$5)+$F79,IF(AND($C$9=0,$A80&lt;$C$7),$F$8,IF(AND($C$9=0,$A80=$C$7),IPMT($C$10,$A80,$C$8,-$B$5)+$F79,"")))))))</f>
        <v>676.94485316096416</v>
      </c>
      <c r="D80" s="98">
        <f t="shared" ref="D80:D143" si="10">IF(AND($C$9&gt;0,$A80&lt;=$C$9),0,IF(AND($C$9&gt;0,$A80&lt;$C$7),PPMT($C$10,($A80-$C$9),$C$8,-$B$5),IF(AND($C$9&gt;0,$A80=$C$7),$F79,IF(AND($C$9=0,$A80&lt;$C$7),PPMT($C$10,$A80,$C$8,-$B$5),IF(AND($C$9=0,$A80=$C$7),$F79,"")))))</f>
        <v>133.16287139138748</v>
      </c>
      <c r="E80" s="98">
        <f t="shared" ref="E80:E143" si="11">IFERROR($C80-$D80,"")</f>
        <v>543.78198176957665</v>
      </c>
      <c r="F80" s="99">
        <f t="shared" ref="F80:F143" si="12">IFERROR($B80-$D80,"")</f>
        <v>100257.3568399151</v>
      </c>
    </row>
    <row r="81" spans="1:6" x14ac:dyDescent="0.5">
      <c r="A81" s="97">
        <f t="shared" si="7"/>
        <v>67</v>
      </c>
      <c r="B81" s="98">
        <f t="shared" si="8"/>
        <v>100257.3568399151</v>
      </c>
      <c r="C81" s="2">
        <f t="shared" si="9"/>
        <v>676.94485316096416</v>
      </c>
      <c r="D81" s="98">
        <f t="shared" si="10"/>
        <v>133.88417027809086</v>
      </c>
      <c r="E81" s="98">
        <f t="shared" si="11"/>
        <v>543.06068288287327</v>
      </c>
      <c r="F81" s="99">
        <f t="shared" si="12"/>
        <v>100123.47266963701</v>
      </c>
    </row>
    <row r="82" spans="1:6" x14ac:dyDescent="0.5">
      <c r="A82" s="97">
        <f t="shared" si="7"/>
        <v>68</v>
      </c>
      <c r="B82" s="98">
        <f t="shared" si="8"/>
        <v>100123.47266963701</v>
      </c>
      <c r="C82" s="2">
        <f t="shared" si="9"/>
        <v>676.94485316096416</v>
      </c>
      <c r="D82" s="98">
        <f t="shared" si="10"/>
        <v>134.60937620043052</v>
      </c>
      <c r="E82" s="98">
        <f t="shared" si="11"/>
        <v>542.3354769605337</v>
      </c>
      <c r="F82" s="99">
        <f t="shared" si="12"/>
        <v>99988.863293436574</v>
      </c>
    </row>
    <row r="83" spans="1:6" x14ac:dyDescent="0.5">
      <c r="A83" s="97">
        <f t="shared" si="7"/>
        <v>69</v>
      </c>
      <c r="B83" s="98">
        <f t="shared" si="8"/>
        <v>99988.863293436574</v>
      </c>
      <c r="C83" s="2">
        <f t="shared" si="9"/>
        <v>676.94485316096416</v>
      </c>
      <c r="D83" s="98">
        <f t="shared" si="10"/>
        <v>135.33851032151617</v>
      </c>
      <c r="E83" s="98">
        <f t="shared" si="11"/>
        <v>541.60634283944796</v>
      </c>
      <c r="F83" s="99">
        <f t="shared" si="12"/>
        <v>99853.524783115063</v>
      </c>
    </row>
    <row r="84" spans="1:6" x14ac:dyDescent="0.5">
      <c r="A84" s="97">
        <f t="shared" si="7"/>
        <v>70</v>
      </c>
      <c r="B84" s="98">
        <f t="shared" si="8"/>
        <v>99853.524783115063</v>
      </c>
      <c r="C84" s="2">
        <f t="shared" si="9"/>
        <v>676.94485316096416</v>
      </c>
      <c r="D84" s="98">
        <f t="shared" si="10"/>
        <v>136.07159391909101</v>
      </c>
      <c r="E84" s="98">
        <f t="shared" si="11"/>
        <v>540.87325924187314</v>
      </c>
      <c r="F84" s="99">
        <f t="shared" si="12"/>
        <v>99717.453189195978</v>
      </c>
    </row>
    <row r="85" spans="1:6" x14ac:dyDescent="0.5">
      <c r="A85" s="97">
        <f t="shared" si="7"/>
        <v>71</v>
      </c>
      <c r="B85" s="98">
        <f t="shared" si="8"/>
        <v>99717.453189195978</v>
      </c>
      <c r="C85" s="2">
        <f t="shared" si="9"/>
        <v>676.94485316096416</v>
      </c>
      <c r="D85" s="98">
        <f t="shared" si="10"/>
        <v>136.80864838615278</v>
      </c>
      <c r="E85" s="98">
        <f t="shared" si="11"/>
        <v>540.1362047748114</v>
      </c>
      <c r="F85" s="99">
        <f t="shared" si="12"/>
        <v>99580.644540809823</v>
      </c>
    </row>
    <row r="86" spans="1:6" x14ac:dyDescent="0.5">
      <c r="A86" s="97">
        <f t="shared" si="7"/>
        <v>72</v>
      </c>
      <c r="B86" s="98">
        <f t="shared" si="8"/>
        <v>99580.644540809823</v>
      </c>
      <c r="C86" s="2">
        <f t="shared" si="9"/>
        <v>676.94485316096416</v>
      </c>
      <c r="D86" s="98">
        <f t="shared" si="10"/>
        <v>137.54969523157777</v>
      </c>
      <c r="E86" s="98">
        <f t="shared" si="11"/>
        <v>539.39515792938641</v>
      </c>
      <c r="F86" s="99">
        <f t="shared" si="12"/>
        <v>99443.094845578249</v>
      </c>
    </row>
    <row r="87" spans="1:6" x14ac:dyDescent="0.5">
      <c r="A87" s="97">
        <f t="shared" si="7"/>
        <v>73</v>
      </c>
      <c r="B87" s="98">
        <f t="shared" si="8"/>
        <v>99443.094845578249</v>
      </c>
      <c r="C87" s="2">
        <f t="shared" si="9"/>
        <v>676.94485316096416</v>
      </c>
      <c r="D87" s="98">
        <f t="shared" si="10"/>
        <v>138.29475608074884</v>
      </c>
      <c r="E87" s="98">
        <f t="shared" si="11"/>
        <v>538.65009708021535</v>
      </c>
      <c r="F87" s="99">
        <f t="shared" si="12"/>
        <v>99304.800089497498</v>
      </c>
    </row>
    <row r="88" spans="1:6" x14ac:dyDescent="0.5">
      <c r="A88" s="97">
        <f t="shared" si="7"/>
        <v>74</v>
      </c>
      <c r="B88" s="98">
        <f t="shared" si="8"/>
        <v>99304.800089497498</v>
      </c>
      <c r="C88" s="2">
        <f t="shared" si="9"/>
        <v>676.94485316096416</v>
      </c>
      <c r="D88" s="98">
        <f t="shared" si="10"/>
        <v>139.04385267618622</v>
      </c>
      <c r="E88" s="98">
        <f t="shared" si="11"/>
        <v>537.90100048477791</v>
      </c>
      <c r="F88" s="99">
        <f t="shared" si="12"/>
        <v>99165.756236821311</v>
      </c>
    </row>
    <row r="89" spans="1:6" x14ac:dyDescent="0.5">
      <c r="A89" s="97">
        <f t="shared" si="7"/>
        <v>75</v>
      </c>
      <c r="B89" s="98">
        <f t="shared" si="8"/>
        <v>99165.756236821311</v>
      </c>
      <c r="C89" s="2">
        <f t="shared" si="9"/>
        <v>676.94485316096416</v>
      </c>
      <c r="D89" s="98">
        <f t="shared" si="10"/>
        <v>139.79700687818223</v>
      </c>
      <c r="E89" s="98">
        <f t="shared" si="11"/>
        <v>537.14784628278198</v>
      </c>
      <c r="F89" s="99">
        <f t="shared" si="12"/>
        <v>99025.959229943124</v>
      </c>
    </row>
    <row r="90" spans="1:6" x14ac:dyDescent="0.5">
      <c r="A90" s="97">
        <f t="shared" si="7"/>
        <v>76</v>
      </c>
      <c r="B90" s="98">
        <f t="shared" si="8"/>
        <v>99025.959229943124</v>
      </c>
      <c r="C90" s="2">
        <f t="shared" si="9"/>
        <v>676.94485316096416</v>
      </c>
      <c r="D90" s="98">
        <f t="shared" si="10"/>
        <v>140.55424066543904</v>
      </c>
      <c r="E90" s="98">
        <f t="shared" si="11"/>
        <v>536.39061249552515</v>
      </c>
      <c r="F90" s="99">
        <f t="shared" si="12"/>
        <v>98885.404989277682</v>
      </c>
    </row>
    <row r="91" spans="1:6" x14ac:dyDescent="0.5">
      <c r="A91" s="97">
        <f t="shared" si="7"/>
        <v>77</v>
      </c>
      <c r="B91" s="98">
        <f t="shared" si="8"/>
        <v>98885.404989277682</v>
      </c>
      <c r="C91" s="2">
        <f t="shared" si="9"/>
        <v>676.94485316096416</v>
      </c>
      <c r="D91" s="98">
        <f t="shared" si="10"/>
        <v>141.31557613571019</v>
      </c>
      <c r="E91" s="98">
        <f t="shared" si="11"/>
        <v>535.62927702525394</v>
      </c>
      <c r="F91" s="99">
        <f t="shared" si="12"/>
        <v>98744.089413141977</v>
      </c>
    </row>
    <row r="92" spans="1:6" x14ac:dyDescent="0.5">
      <c r="A92" s="97">
        <f t="shared" si="7"/>
        <v>78</v>
      </c>
      <c r="B92" s="98">
        <f t="shared" si="8"/>
        <v>98744.089413141977</v>
      </c>
      <c r="C92" s="2">
        <f t="shared" si="9"/>
        <v>676.94485316096416</v>
      </c>
      <c r="D92" s="98">
        <f t="shared" si="10"/>
        <v>142.08103550644529</v>
      </c>
      <c r="E92" s="98">
        <f t="shared" si="11"/>
        <v>534.86381765451893</v>
      </c>
      <c r="F92" s="99">
        <f t="shared" si="12"/>
        <v>98602.008377635531</v>
      </c>
    </row>
    <row r="93" spans="1:6" x14ac:dyDescent="0.5">
      <c r="A93" s="97">
        <f t="shared" si="7"/>
        <v>79</v>
      </c>
      <c r="B93" s="98">
        <f t="shared" si="8"/>
        <v>98602.008377635531</v>
      </c>
      <c r="C93" s="2">
        <f t="shared" si="9"/>
        <v>676.94485316096416</v>
      </c>
      <c r="D93" s="98">
        <f t="shared" si="10"/>
        <v>142.85064111543852</v>
      </c>
      <c r="E93" s="98">
        <f t="shared" si="11"/>
        <v>534.09421204552564</v>
      </c>
      <c r="F93" s="99">
        <f t="shared" si="12"/>
        <v>98459.157736520094</v>
      </c>
    </row>
    <row r="94" spans="1:6" x14ac:dyDescent="0.5">
      <c r="A94" s="97">
        <f t="shared" si="7"/>
        <v>80</v>
      </c>
      <c r="B94" s="98">
        <f t="shared" si="8"/>
        <v>98459.157736520094</v>
      </c>
      <c r="C94" s="2">
        <f t="shared" si="9"/>
        <v>676.94485316096416</v>
      </c>
      <c r="D94" s="98">
        <f t="shared" si="10"/>
        <v>143.62441542148048</v>
      </c>
      <c r="E94" s="98">
        <f t="shared" si="11"/>
        <v>533.32043773948362</v>
      </c>
      <c r="F94" s="99">
        <f t="shared" si="12"/>
        <v>98315.533321098614</v>
      </c>
    </row>
    <row r="95" spans="1:6" x14ac:dyDescent="0.5">
      <c r="A95" s="97">
        <f t="shared" si="7"/>
        <v>81</v>
      </c>
      <c r="B95" s="98">
        <f t="shared" si="8"/>
        <v>98315.533321098614</v>
      </c>
      <c r="C95" s="2">
        <f t="shared" si="9"/>
        <v>676.94485316096416</v>
      </c>
      <c r="D95" s="98">
        <f t="shared" si="10"/>
        <v>144.4023810050135</v>
      </c>
      <c r="E95" s="98">
        <f t="shared" si="11"/>
        <v>532.54247215595069</v>
      </c>
      <c r="F95" s="99">
        <f t="shared" si="12"/>
        <v>98171.130940093601</v>
      </c>
    </row>
    <row r="96" spans="1:6" x14ac:dyDescent="0.5">
      <c r="A96" s="97">
        <f t="shared" si="7"/>
        <v>82</v>
      </c>
      <c r="B96" s="98">
        <f t="shared" si="8"/>
        <v>98171.130940093601</v>
      </c>
      <c r="C96" s="2">
        <f t="shared" si="9"/>
        <v>676.94485316096416</v>
      </c>
      <c r="D96" s="98">
        <f t="shared" si="10"/>
        <v>145.18456056879069</v>
      </c>
      <c r="E96" s="98">
        <f t="shared" si="11"/>
        <v>531.76029259217353</v>
      </c>
      <c r="F96" s="99">
        <f t="shared" si="12"/>
        <v>98025.946379524816</v>
      </c>
    </row>
    <row r="97" spans="1:7" x14ac:dyDescent="0.5">
      <c r="A97" s="97">
        <f t="shared" si="7"/>
        <v>83</v>
      </c>
      <c r="B97" s="98">
        <f t="shared" si="8"/>
        <v>98025.946379524816</v>
      </c>
      <c r="C97" s="2">
        <f t="shared" si="9"/>
        <v>676.94485316096416</v>
      </c>
      <c r="D97" s="98">
        <f t="shared" si="10"/>
        <v>145.97097693853829</v>
      </c>
      <c r="E97" s="98">
        <f t="shared" si="11"/>
        <v>530.97387622242582</v>
      </c>
      <c r="F97" s="99">
        <f t="shared" si="12"/>
        <v>97879.975402586279</v>
      </c>
      <c r="G97" s="83"/>
    </row>
    <row r="98" spans="1:7" x14ac:dyDescent="0.5">
      <c r="A98" s="97">
        <f t="shared" si="7"/>
        <v>84</v>
      </c>
      <c r="B98" s="98">
        <f t="shared" si="8"/>
        <v>97879.975402586279</v>
      </c>
      <c r="C98" s="2">
        <f t="shared" si="9"/>
        <v>676.94485316096416</v>
      </c>
      <c r="D98" s="98">
        <f t="shared" si="10"/>
        <v>146.76165306362202</v>
      </c>
      <c r="E98" s="98">
        <f t="shared" si="11"/>
        <v>530.18320009734214</v>
      </c>
      <c r="F98" s="99">
        <f t="shared" si="12"/>
        <v>97733.213749522663</v>
      </c>
      <c r="G98" s="83"/>
    </row>
    <row r="99" spans="1:7" x14ac:dyDescent="0.5">
      <c r="A99" s="97">
        <f t="shared" si="7"/>
        <v>85</v>
      </c>
      <c r="B99" s="98">
        <f t="shared" si="8"/>
        <v>97733.213749522663</v>
      </c>
      <c r="C99" s="2">
        <f t="shared" si="9"/>
        <v>676.94485316096416</v>
      </c>
      <c r="D99" s="98">
        <f t="shared" si="10"/>
        <v>147.55661201771662</v>
      </c>
      <c r="E99" s="98">
        <f t="shared" si="11"/>
        <v>529.38824114324757</v>
      </c>
      <c r="F99" s="99">
        <f t="shared" si="12"/>
        <v>97585.657137504953</v>
      </c>
      <c r="G99" s="83"/>
    </row>
    <row r="100" spans="1:7" x14ac:dyDescent="0.5">
      <c r="A100" s="97">
        <f t="shared" si="7"/>
        <v>86</v>
      </c>
      <c r="B100" s="98">
        <f t="shared" si="8"/>
        <v>97585.657137504953</v>
      </c>
      <c r="C100" s="2">
        <f t="shared" si="9"/>
        <v>676.94485316096416</v>
      </c>
      <c r="D100" s="98">
        <f t="shared" si="10"/>
        <v>148.35587699947928</v>
      </c>
      <c r="E100" s="98">
        <f t="shared" si="11"/>
        <v>528.58897616148488</v>
      </c>
      <c r="F100" s="99">
        <f t="shared" si="12"/>
        <v>97437.301260505468</v>
      </c>
    </row>
    <row r="101" spans="1:7" x14ac:dyDescent="0.5">
      <c r="A101" s="97">
        <f t="shared" si="7"/>
        <v>87</v>
      </c>
      <c r="B101" s="98">
        <f t="shared" si="8"/>
        <v>97437.301260505468</v>
      </c>
      <c r="C101" s="2">
        <f t="shared" si="9"/>
        <v>676.94485316096416</v>
      </c>
      <c r="D101" s="98">
        <f t="shared" si="10"/>
        <v>149.15947133322646</v>
      </c>
      <c r="E101" s="98">
        <f t="shared" si="11"/>
        <v>527.78538182773764</v>
      </c>
      <c r="F101" s="99">
        <f t="shared" si="12"/>
        <v>97288.141789172238</v>
      </c>
    </row>
    <row r="102" spans="1:7" x14ac:dyDescent="0.5">
      <c r="A102" s="97">
        <f t="shared" si="7"/>
        <v>88</v>
      </c>
      <c r="B102" s="98">
        <f t="shared" si="8"/>
        <v>97288.141789172238</v>
      </c>
      <c r="C102" s="2">
        <f t="shared" si="9"/>
        <v>676.94485316096416</v>
      </c>
      <c r="D102" s="98">
        <f t="shared" si="10"/>
        <v>149.96741846961476</v>
      </c>
      <c r="E102" s="98">
        <f t="shared" si="11"/>
        <v>526.97743469134934</v>
      </c>
      <c r="F102" s="99">
        <f t="shared" si="12"/>
        <v>97138.174370702618</v>
      </c>
    </row>
    <row r="103" spans="1:7" x14ac:dyDescent="0.5">
      <c r="A103" s="97">
        <f t="shared" si="7"/>
        <v>89</v>
      </c>
      <c r="B103" s="98">
        <f t="shared" si="8"/>
        <v>97138.174370702618</v>
      </c>
      <c r="C103" s="2">
        <f t="shared" si="9"/>
        <v>676.94485316096416</v>
      </c>
      <c r="D103" s="98">
        <f t="shared" si="10"/>
        <v>150.77974198632518</v>
      </c>
      <c r="E103" s="98">
        <f t="shared" si="11"/>
        <v>526.16511117463892</v>
      </c>
      <c r="F103" s="99">
        <f t="shared" si="12"/>
        <v>96987.394628716298</v>
      </c>
    </row>
    <row r="104" spans="1:7" x14ac:dyDescent="0.5">
      <c r="A104" s="97">
        <f t="shared" si="7"/>
        <v>90</v>
      </c>
      <c r="B104" s="98">
        <f t="shared" si="8"/>
        <v>96987.394628716298</v>
      </c>
      <c r="C104" s="2">
        <f t="shared" si="9"/>
        <v>676.94485316096416</v>
      </c>
      <c r="D104" s="98">
        <f t="shared" si="10"/>
        <v>151.59646558875107</v>
      </c>
      <c r="E104" s="98">
        <f t="shared" si="11"/>
        <v>525.34838757221314</v>
      </c>
      <c r="F104" s="99">
        <f t="shared" si="12"/>
        <v>96835.798163127547</v>
      </c>
    </row>
    <row r="105" spans="1:7" x14ac:dyDescent="0.5">
      <c r="A105" s="97">
        <f t="shared" si="7"/>
        <v>91</v>
      </c>
      <c r="B105" s="98">
        <f t="shared" si="8"/>
        <v>96835.798163127547</v>
      </c>
      <c r="C105" s="2">
        <f t="shared" si="9"/>
        <v>676.94485316096416</v>
      </c>
      <c r="D105" s="98">
        <f t="shared" si="10"/>
        <v>152.41761311069018</v>
      </c>
      <c r="E105" s="98">
        <f t="shared" si="11"/>
        <v>524.52724005027403</v>
      </c>
      <c r="F105" s="99">
        <f t="shared" si="12"/>
        <v>96683.380550016853</v>
      </c>
    </row>
    <row r="106" spans="1:7" x14ac:dyDescent="0.5">
      <c r="A106" s="97">
        <f t="shared" si="7"/>
        <v>92</v>
      </c>
      <c r="B106" s="98">
        <f t="shared" si="8"/>
        <v>96683.380550016853</v>
      </c>
      <c r="C106" s="2">
        <f t="shared" si="9"/>
        <v>676.94485316096416</v>
      </c>
      <c r="D106" s="98">
        <f t="shared" si="10"/>
        <v>153.24320851503975</v>
      </c>
      <c r="E106" s="98">
        <f t="shared" si="11"/>
        <v>523.70164464592438</v>
      </c>
      <c r="F106" s="99">
        <f t="shared" si="12"/>
        <v>96530.137341501817</v>
      </c>
    </row>
    <row r="107" spans="1:7" x14ac:dyDescent="0.5">
      <c r="A107" s="97">
        <f t="shared" si="7"/>
        <v>93</v>
      </c>
      <c r="B107" s="98">
        <f t="shared" si="8"/>
        <v>96530.137341501817</v>
      </c>
      <c r="C107" s="2">
        <f t="shared" si="9"/>
        <v>676.94485316096416</v>
      </c>
      <c r="D107" s="98">
        <f t="shared" si="10"/>
        <v>154.07327589449622</v>
      </c>
      <c r="E107" s="98">
        <f t="shared" si="11"/>
        <v>522.87157726646797</v>
      </c>
      <c r="F107" s="99">
        <f t="shared" si="12"/>
        <v>96376.064065607323</v>
      </c>
    </row>
    <row r="108" spans="1:7" x14ac:dyDescent="0.5">
      <c r="A108" s="97">
        <f t="shared" si="7"/>
        <v>94</v>
      </c>
      <c r="B108" s="98">
        <f t="shared" si="8"/>
        <v>96376.064065607323</v>
      </c>
      <c r="C108" s="2">
        <f t="shared" si="9"/>
        <v>676.94485316096416</v>
      </c>
      <c r="D108" s="98">
        <f t="shared" si="10"/>
        <v>154.9078394722581</v>
      </c>
      <c r="E108" s="98">
        <f t="shared" si="11"/>
        <v>522.03701368870611</v>
      </c>
      <c r="F108" s="99">
        <f t="shared" si="12"/>
        <v>96221.156226135063</v>
      </c>
    </row>
    <row r="109" spans="1:7" x14ac:dyDescent="0.5">
      <c r="A109" s="97">
        <f t="shared" si="7"/>
        <v>95</v>
      </c>
      <c r="B109" s="98">
        <f t="shared" si="8"/>
        <v>96221.156226135063</v>
      </c>
      <c r="C109" s="2">
        <f t="shared" si="9"/>
        <v>676.94485316096416</v>
      </c>
      <c r="D109" s="98">
        <f t="shared" si="10"/>
        <v>155.74692360273281</v>
      </c>
      <c r="E109" s="98">
        <f t="shared" si="11"/>
        <v>521.19792955823141</v>
      </c>
      <c r="F109" s="99">
        <f t="shared" si="12"/>
        <v>96065.409302532324</v>
      </c>
    </row>
    <row r="110" spans="1:7" x14ac:dyDescent="0.5">
      <c r="A110" s="97">
        <f t="shared" si="7"/>
        <v>96</v>
      </c>
      <c r="B110" s="98">
        <f t="shared" si="8"/>
        <v>96065.409302532324</v>
      </c>
      <c r="C110" s="2">
        <f t="shared" si="9"/>
        <v>676.94485316096416</v>
      </c>
      <c r="D110" s="98">
        <f t="shared" si="10"/>
        <v>156.59055277224761</v>
      </c>
      <c r="E110" s="98">
        <f t="shared" si="11"/>
        <v>520.35430038871652</v>
      </c>
      <c r="F110" s="99">
        <f t="shared" si="12"/>
        <v>95908.818749760074</v>
      </c>
    </row>
    <row r="111" spans="1:7" x14ac:dyDescent="0.5">
      <c r="A111" s="97">
        <f t="shared" si="7"/>
        <v>97</v>
      </c>
      <c r="B111" s="98">
        <f t="shared" si="8"/>
        <v>95908.818749760074</v>
      </c>
      <c r="C111" s="2">
        <f t="shared" si="9"/>
        <v>676.94485316096416</v>
      </c>
      <c r="D111" s="98">
        <f t="shared" si="10"/>
        <v>157.43875159976395</v>
      </c>
      <c r="E111" s="98">
        <f t="shared" si="11"/>
        <v>519.50610156120024</v>
      </c>
      <c r="F111" s="99">
        <f t="shared" si="12"/>
        <v>95751.379998160308</v>
      </c>
    </row>
    <row r="112" spans="1:7" x14ac:dyDescent="0.5">
      <c r="A112" s="97">
        <f t="shared" si="7"/>
        <v>98</v>
      </c>
      <c r="B112" s="98">
        <f t="shared" si="8"/>
        <v>95751.379998160308</v>
      </c>
      <c r="C112" s="2">
        <f t="shared" si="9"/>
        <v>676.94485316096416</v>
      </c>
      <c r="D112" s="98">
        <f t="shared" si="10"/>
        <v>158.29154483759601</v>
      </c>
      <c r="E112" s="98">
        <f t="shared" si="11"/>
        <v>518.65330832336815</v>
      </c>
      <c r="F112" s="99">
        <f t="shared" si="12"/>
        <v>95593.088453322707</v>
      </c>
    </row>
    <row r="113" spans="1:6" x14ac:dyDescent="0.5">
      <c r="A113" s="97">
        <f t="shared" si="7"/>
        <v>99</v>
      </c>
      <c r="B113" s="98">
        <f t="shared" si="8"/>
        <v>95593.088453322707</v>
      </c>
      <c r="C113" s="2">
        <f t="shared" si="9"/>
        <v>676.94485316096416</v>
      </c>
      <c r="D113" s="98">
        <f t="shared" si="10"/>
        <v>159.14895737213297</v>
      </c>
      <c r="E113" s="98">
        <f t="shared" si="11"/>
        <v>517.79589578883122</v>
      </c>
      <c r="F113" s="99">
        <f t="shared" si="12"/>
        <v>95433.939495950573</v>
      </c>
    </row>
    <row r="114" spans="1:6" x14ac:dyDescent="0.5">
      <c r="A114" s="97">
        <f t="shared" si="7"/>
        <v>100</v>
      </c>
      <c r="B114" s="98">
        <f t="shared" si="8"/>
        <v>95433.939495950573</v>
      </c>
      <c r="C114" s="2">
        <f t="shared" si="9"/>
        <v>676.94485316096416</v>
      </c>
      <c r="D114" s="98">
        <f t="shared" si="10"/>
        <v>160.01101422456537</v>
      </c>
      <c r="E114" s="98">
        <f t="shared" si="11"/>
        <v>516.93383893639884</v>
      </c>
      <c r="F114" s="99">
        <f t="shared" si="12"/>
        <v>95273.928481726005</v>
      </c>
    </row>
    <row r="115" spans="1:6" x14ac:dyDescent="0.5">
      <c r="A115" s="97">
        <f t="shared" si="7"/>
        <v>101</v>
      </c>
      <c r="B115" s="98">
        <f t="shared" si="8"/>
        <v>95273.928481726005</v>
      </c>
      <c r="C115" s="2">
        <f t="shared" si="9"/>
        <v>676.94485316096416</v>
      </c>
      <c r="D115" s="98">
        <f t="shared" si="10"/>
        <v>160.87774055161509</v>
      </c>
      <c r="E115" s="98">
        <f t="shared" si="11"/>
        <v>516.06711260934912</v>
      </c>
      <c r="F115" s="99">
        <f t="shared" si="12"/>
        <v>95113.050741174389</v>
      </c>
    </row>
    <row r="116" spans="1:6" x14ac:dyDescent="0.5">
      <c r="A116" s="97">
        <f t="shared" si="7"/>
        <v>102</v>
      </c>
      <c r="B116" s="98">
        <f t="shared" si="8"/>
        <v>95113.050741174389</v>
      </c>
      <c r="C116" s="2">
        <f t="shared" si="9"/>
        <v>676.94485316096416</v>
      </c>
      <c r="D116" s="98">
        <f t="shared" si="10"/>
        <v>161.74916164626967</v>
      </c>
      <c r="E116" s="98">
        <f t="shared" si="11"/>
        <v>515.19569151469454</v>
      </c>
      <c r="F116" s="99">
        <f t="shared" si="12"/>
        <v>94951.301579528124</v>
      </c>
    </row>
    <row r="117" spans="1:6" x14ac:dyDescent="0.5">
      <c r="A117" s="97">
        <f t="shared" si="7"/>
        <v>103</v>
      </c>
      <c r="B117" s="98">
        <f t="shared" si="8"/>
        <v>94951.301579528124</v>
      </c>
      <c r="C117" s="2">
        <f t="shared" si="9"/>
        <v>676.94485316096416</v>
      </c>
      <c r="D117" s="98">
        <f t="shared" si="10"/>
        <v>162.62530293852032</v>
      </c>
      <c r="E117" s="98">
        <f t="shared" si="11"/>
        <v>514.31955022244381</v>
      </c>
      <c r="F117" s="99">
        <f t="shared" si="12"/>
        <v>94788.676276589598</v>
      </c>
    </row>
    <row r="118" spans="1:6" x14ac:dyDescent="0.5">
      <c r="A118" s="97">
        <f t="shared" si="7"/>
        <v>104</v>
      </c>
      <c r="B118" s="98">
        <f t="shared" si="8"/>
        <v>94788.676276589598</v>
      </c>
      <c r="C118" s="2">
        <f t="shared" si="9"/>
        <v>676.94485316096416</v>
      </c>
      <c r="D118" s="98">
        <f t="shared" si="10"/>
        <v>163.50618999610396</v>
      </c>
      <c r="E118" s="98">
        <f t="shared" si="11"/>
        <v>513.43866316486015</v>
      </c>
      <c r="F118" s="99">
        <f t="shared" si="12"/>
        <v>94625.170086593498</v>
      </c>
    </row>
    <row r="119" spans="1:6" x14ac:dyDescent="0.5">
      <c r="A119" s="97">
        <f t="shared" si="7"/>
        <v>105</v>
      </c>
      <c r="B119" s="98">
        <f t="shared" si="8"/>
        <v>94625.170086593498</v>
      </c>
      <c r="C119" s="2">
        <f t="shared" si="9"/>
        <v>676.94485316096416</v>
      </c>
      <c r="D119" s="98">
        <f t="shared" si="10"/>
        <v>164.39184852524951</v>
      </c>
      <c r="E119" s="98">
        <f t="shared" si="11"/>
        <v>512.55300463571461</v>
      </c>
      <c r="F119" s="99">
        <f t="shared" si="12"/>
        <v>94460.778238068247</v>
      </c>
    </row>
    <row r="120" spans="1:6" x14ac:dyDescent="0.5">
      <c r="A120" s="97">
        <f t="shared" si="7"/>
        <v>106</v>
      </c>
      <c r="B120" s="98">
        <f t="shared" si="8"/>
        <v>94460.778238068247</v>
      </c>
      <c r="C120" s="2">
        <f t="shared" si="9"/>
        <v>676.94485316096416</v>
      </c>
      <c r="D120" s="98">
        <f t="shared" si="10"/>
        <v>165.28230437142795</v>
      </c>
      <c r="E120" s="98">
        <f t="shared" si="11"/>
        <v>511.66254878953623</v>
      </c>
      <c r="F120" s="99">
        <f t="shared" si="12"/>
        <v>94295.495933696817</v>
      </c>
    </row>
    <row r="121" spans="1:6" x14ac:dyDescent="0.5">
      <c r="A121" s="97">
        <f t="shared" si="7"/>
        <v>107</v>
      </c>
      <c r="B121" s="98">
        <f t="shared" si="8"/>
        <v>94295.495933696817</v>
      </c>
      <c r="C121" s="2">
        <f t="shared" si="9"/>
        <v>676.94485316096416</v>
      </c>
      <c r="D121" s="98">
        <f t="shared" si="10"/>
        <v>166.17758352010654</v>
      </c>
      <c r="E121" s="98">
        <f t="shared" si="11"/>
        <v>510.76726964085765</v>
      </c>
      <c r="F121" s="99">
        <f t="shared" si="12"/>
        <v>94129.318350176705</v>
      </c>
    </row>
    <row r="122" spans="1:6" x14ac:dyDescent="0.5">
      <c r="A122" s="97">
        <f t="shared" si="7"/>
        <v>108</v>
      </c>
      <c r="B122" s="98">
        <f t="shared" si="8"/>
        <v>94129.318350176705</v>
      </c>
      <c r="C122" s="2">
        <f t="shared" si="9"/>
        <v>676.94485316096416</v>
      </c>
      <c r="D122" s="98">
        <f t="shared" si="10"/>
        <v>167.07771209750712</v>
      </c>
      <c r="E122" s="98">
        <f t="shared" si="11"/>
        <v>509.86714106345704</v>
      </c>
      <c r="F122" s="99">
        <f t="shared" si="12"/>
        <v>93962.240638079194</v>
      </c>
    </row>
    <row r="123" spans="1:6" x14ac:dyDescent="0.5">
      <c r="A123" s="97">
        <f t="shared" si="7"/>
        <v>109</v>
      </c>
      <c r="B123" s="98">
        <f t="shared" si="8"/>
        <v>93962.240638079194</v>
      </c>
      <c r="C123" s="2">
        <f t="shared" si="9"/>
        <v>676.94485316096416</v>
      </c>
      <c r="D123" s="98">
        <f t="shared" si="10"/>
        <v>167.98271637136858</v>
      </c>
      <c r="E123" s="98">
        <f t="shared" si="11"/>
        <v>508.96213678959555</v>
      </c>
      <c r="F123" s="99">
        <f t="shared" si="12"/>
        <v>93794.257921707831</v>
      </c>
    </row>
    <row r="124" spans="1:6" x14ac:dyDescent="0.5">
      <c r="A124" s="97">
        <f t="shared" si="7"/>
        <v>110</v>
      </c>
      <c r="B124" s="98">
        <f t="shared" si="8"/>
        <v>93794.257921707831</v>
      </c>
      <c r="C124" s="2">
        <f t="shared" si="9"/>
        <v>676.94485316096416</v>
      </c>
      <c r="D124" s="98">
        <f t="shared" si="10"/>
        <v>168.8926227517135</v>
      </c>
      <c r="E124" s="98">
        <f t="shared" si="11"/>
        <v>508.05223040925068</v>
      </c>
      <c r="F124" s="99">
        <f t="shared" si="12"/>
        <v>93625.365298956123</v>
      </c>
    </row>
    <row r="125" spans="1:6" x14ac:dyDescent="0.5">
      <c r="A125" s="97">
        <f t="shared" si="7"/>
        <v>111</v>
      </c>
      <c r="B125" s="98">
        <f t="shared" si="8"/>
        <v>93625.365298956123</v>
      </c>
      <c r="C125" s="2">
        <f t="shared" si="9"/>
        <v>676.94485316096416</v>
      </c>
      <c r="D125" s="98">
        <f t="shared" si="10"/>
        <v>169.80745779161865</v>
      </c>
      <c r="E125" s="98">
        <f t="shared" si="11"/>
        <v>507.13739536934554</v>
      </c>
      <c r="F125" s="99">
        <f t="shared" si="12"/>
        <v>93455.557841164511</v>
      </c>
    </row>
    <row r="126" spans="1:6" x14ac:dyDescent="0.5">
      <c r="A126" s="97">
        <f t="shared" si="7"/>
        <v>112</v>
      </c>
      <c r="B126" s="98">
        <f t="shared" si="8"/>
        <v>93455.557841164511</v>
      </c>
      <c r="C126" s="2">
        <f t="shared" si="9"/>
        <v>676.94485316096416</v>
      </c>
      <c r="D126" s="98">
        <f t="shared" si="10"/>
        <v>170.72724818798989</v>
      </c>
      <c r="E126" s="98">
        <f t="shared" si="11"/>
        <v>506.2176049729743</v>
      </c>
      <c r="F126" s="99">
        <f t="shared" si="12"/>
        <v>93284.830592976519</v>
      </c>
    </row>
    <row r="127" spans="1:6" x14ac:dyDescent="0.5">
      <c r="A127" s="97">
        <f t="shared" si="7"/>
        <v>113</v>
      </c>
      <c r="B127" s="98">
        <f t="shared" si="8"/>
        <v>93284.830592976519</v>
      </c>
      <c r="C127" s="2">
        <f t="shared" si="9"/>
        <v>676.94485316096416</v>
      </c>
      <c r="D127" s="98">
        <f t="shared" si="10"/>
        <v>171.65202078234151</v>
      </c>
      <c r="E127" s="98">
        <f t="shared" si="11"/>
        <v>505.29283237862262</v>
      </c>
      <c r="F127" s="99">
        <f t="shared" si="12"/>
        <v>93113.178572194171</v>
      </c>
    </row>
    <row r="128" spans="1:6" x14ac:dyDescent="0.5">
      <c r="A128" s="97">
        <f t="shared" si="7"/>
        <v>114</v>
      </c>
      <c r="B128" s="98">
        <f t="shared" si="8"/>
        <v>93113.178572194171</v>
      </c>
      <c r="C128" s="2">
        <f t="shared" si="9"/>
        <v>676.94485316096416</v>
      </c>
      <c r="D128" s="98">
        <f t="shared" si="10"/>
        <v>172.58180256157917</v>
      </c>
      <c r="E128" s="98">
        <f t="shared" si="11"/>
        <v>504.36305059938502</v>
      </c>
      <c r="F128" s="99">
        <f t="shared" si="12"/>
        <v>92940.596769632597</v>
      </c>
    </row>
    <row r="129" spans="1:6" x14ac:dyDescent="0.5">
      <c r="A129" s="97">
        <f t="shared" si="7"/>
        <v>115</v>
      </c>
      <c r="B129" s="98">
        <f t="shared" si="8"/>
        <v>92940.596769632597</v>
      </c>
      <c r="C129" s="2">
        <f t="shared" si="9"/>
        <v>676.94485316096416</v>
      </c>
      <c r="D129" s="98">
        <f t="shared" si="10"/>
        <v>173.51662065878776</v>
      </c>
      <c r="E129" s="98">
        <f t="shared" si="11"/>
        <v>503.4282325021764</v>
      </c>
      <c r="F129" s="99">
        <f t="shared" si="12"/>
        <v>92767.080148973808</v>
      </c>
    </row>
    <row r="130" spans="1:6" x14ac:dyDescent="0.5">
      <c r="A130" s="97">
        <f t="shared" si="7"/>
        <v>116</v>
      </c>
      <c r="B130" s="98">
        <f t="shared" si="8"/>
        <v>92767.080148973808</v>
      </c>
      <c r="C130" s="2">
        <f t="shared" si="9"/>
        <v>676.94485316096416</v>
      </c>
      <c r="D130" s="98">
        <f t="shared" si="10"/>
        <v>174.45650235402286</v>
      </c>
      <c r="E130" s="98">
        <f t="shared" si="11"/>
        <v>502.4883508069413</v>
      </c>
      <c r="F130" s="99">
        <f t="shared" si="12"/>
        <v>92592.623646619788</v>
      </c>
    </row>
    <row r="131" spans="1:6" x14ac:dyDescent="0.5">
      <c r="A131" s="97">
        <f t="shared" si="7"/>
        <v>117</v>
      </c>
      <c r="B131" s="98">
        <f t="shared" si="8"/>
        <v>92592.623646619788</v>
      </c>
      <c r="C131" s="2">
        <f t="shared" si="9"/>
        <v>676.94485316096416</v>
      </c>
      <c r="D131" s="98">
        <f t="shared" si="10"/>
        <v>175.40147507510716</v>
      </c>
      <c r="E131" s="98">
        <f t="shared" si="11"/>
        <v>501.543378085857</v>
      </c>
      <c r="F131" s="99">
        <f t="shared" si="12"/>
        <v>92417.222171544679</v>
      </c>
    </row>
    <row r="132" spans="1:6" x14ac:dyDescent="0.5">
      <c r="A132" s="97">
        <f t="shared" si="7"/>
        <v>118</v>
      </c>
      <c r="B132" s="98">
        <f t="shared" si="8"/>
        <v>92417.222171544679</v>
      </c>
      <c r="C132" s="2">
        <f t="shared" si="9"/>
        <v>676.94485316096416</v>
      </c>
      <c r="D132" s="98">
        <f t="shared" si="10"/>
        <v>176.35156639843066</v>
      </c>
      <c r="E132" s="98">
        <f t="shared" si="11"/>
        <v>500.59328676253347</v>
      </c>
      <c r="F132" s="99">
        <f t="shared" si="12"/>
        <v>92240.87060514625</v>
      </c>
    </row>
    <row r="133" spans="1:6" x14ac:dyDescent="0.5">
      <c r="A133" s="97">
        <f t="shared" si="7"/>
        <v>119</v>
      </c>
      <c r="B133" s="98">
        <f t="shared" si="8"/>
        <v>92240.87060514625</v>
      </c>
      <c r="C133" s="2">
        <f t="shared" si="9"/>
        <v>676.94485316096416</v>
      </c>
      <c r="D133" s="98">
        <f t="shared" si="10"/>
        <v>177.30680404975544</v>
      </c>
      <c r="E133" s="98">
        <f t="shared" si="11"/>
        <v>499.63804911120872</v>
      </c>
      <c r="F133" s="99">
        <f t="shared" si="12"/>
        <v>92063.56380109649</v>
      </c>
    </row>
    <row r="134" spans="1:6" x14ac:dyDescent="0.5">
      <c r="A134" s="97">
        <f t="shared" si="7"/>
        <v>120</v>
      </c>
      <c r="B134" s="98">
        <f t="shared" si="8"/>
        <v>92063.56380109649</v>
      </c>
      <c r="C134" s="2">
        <f t="shared" si="9"/>
        <v>676.94485316096416</v>
      </c>
      <c r="D134" s="98">
        <f t="shared" si="10"/>
        <v>178.26721590502498</v>
      </c>
      <c r="E134" s="98">
        <f t="shared" si="11"/>
        <v>498.6776372559392</v>
      </c>
      <c r="F134" s="99">
        <f t="shared" si="12"/>
        <v>91885.296585191463</v>
      </c>
    </row>
    <row r="135" spans="1:6" x14ac:dyDescent="0.5">
      <c r="A135" s="97">
        <f t="shared" si="7"/>
        <v>121</v>
      </c>
      <c r="B135" s="98">
        <f t="shared" si="8"/>
        <v>91885.296585191463</v>
      </c>
      <c r="C135" s="2">
        <f t="shared" si="9"/>
        <v>676.94485316096416</v>
      </c>
      <c r="D135" s="98">
        <f t="shared" si="10"/>
        <v>179.23282999117723</v>
      </c>
      <c r="E135" s="98">
        <f t="shared" si="11"/>
        <v>497.7120231697869</v>
      </c>
      <c r="F135" s="99">
        <f t="shared" si="12"/>
        <v>91706.063755200288</v>
      </c>
    </row>
    <row r="136" spans="1:6" x14ac:dyDescent="0.5">
      <c r="A136" s="97">
        <f t="shared" si="7"/>
        <v>122</v>
      </c>
      <c r="B136" s="98">
        <f t="shared" si="8"/>
        <v>91706.063755200288</v>
      </c>
      <c r="C136" s="2">
        <f t="shared" si="9"/>
        <v>676.94485316096416</v>
      </c>
      <c r="D136" s="98">
        <f t="shared" si="10"/>
        <v>180.20367448696274</v>
      </c>
      <c r="E136" s="98">
        <f t="shared" si="11"/>
        <v>496.74117867400139</v>
      </c>
      <c r="F136" s="99">
        <f t="shared" si="12"/>
        <v>91525.860080713319</v>
      </c>
    </row>
    <row r="137" spans="1:6" x14ac:dyDescent="0.5">
      <c r="A137" s="97">
        <f t="shared" si="7"/>
        <v>123</v>
      </c>
      <c r="B137" s="98">
        <f t="shared" si="8"/>
        <v>91525.860080713319</v>
      </c>
      <c r="C137" s="2">
        <f t="shared" si="9"/>
        <v>676.94485316096416</v>
      </c>
      <c r="D137" s="98">
        <f t="shared" si="10"/>
        <v>181.17977772376713</v>
      </c>
      <c r="E137" s="98">
        <f t="shared" si="11"/>
        <v>495.76507543719703</v>
      </c>
      <c r="F137" s="99">
        <f t="shared" si="12"/>
        <v>91344.680302989553</v>
      </c>
    </row>
    <row r="138" spans="1:6" x14ac:dyDescent="0.5">
      <c r="A138" s="97">
        <f t="shared" si="7"/>
        <v>124</v>
      </c>
      <c r="B138" s="98">
        <f t="shared" si="8"/>
        <v>91344.680302989553</v>
      </c>
      <c r="C138" s="2">
        <f t="shared" si="9"/>
        <v>676.94485316096416</v>
      </c>
      <c r="D138" s="98">
        <f t="shared" si="10"/>
        <v>182.16116818643752</v>
      </c>
      <c r="E138" s="98">
        <f t="shared" si="11"/>
        <v>494.78368497452664</v>
      </c>
      <c r="F138" s="99">
        <f t="shared" si="12"/>
        <v>91162.519134803122</v>
      </c>
    </row>
    <row r="139" spans="1:6" x14ac:dyDescent="0.5">
      <c r="A139" s="97">
        <f t="shared" si="7"/>
        <v>125</v>
      </c>
      <c r="B139" s="98">
        <f t="shared" si="8"/>
        <v>91162.519134803122</v>
      </c>
      <c r="C139" s="2">
        <f t="shared" si="9"/>
        <v>676.94485316096416</v>
      </c>
      <c r="D139" s="98">
        <f t="shared" si="10"/>
        <v>183.14787451411405</v>
      </c>
      <c r="E139" s="98">
        <f t="shared" si="11"/>
        <v>493.79697864685011</v>
      </c>
      <c r="F139" s="99">
        <f t="shared" si="12"/>
        <v>90979.371260289001</v>
      </c>
    </row>
    <row r="140" spans="1:6" x14ac:dyDescent="0.5">
      <c r="A140" s="97">
        <f t="shared" si="7"/>
        <v>126</v>
      </c>
      <c r="B140" s="98">
        <f t="shared" si="8"/>
        <v>90979.371260289001</v>
      </c>
      <c r="C140" s="2">
        <f t="shared" si="9"/>
        <v>676.94485316096416</v>
      </c>
      <c r="D140" s="98">
        <f t="shared" si="10"/>
        <v>184.13992550106551</v>
      </c>
      <c r="E140" s="98">
        <f t="shared" si="11"/>
        <v>492.80492765989868</v>
      </c>
      <c r="F140" s="99">
        <f t="shared" si="12"/>
        <v>90795.231334787939</v>
      </c>
    </row>
    <row r="141" spans="1:6" x14ac:dyDescent="0.5">
      <c r="A141" s="97">
        <f t="shared" si="7"/>
        <v>127</v>
      </c>
      <c r="B141" s="98">
        <f t="shared" si="8"/>
        <v>90795.231334787939</v>
      </c>
      <c r="C141" s="2">
        <f t="shared" si="9"/>
        <v>676.94485316096416</v>
      </c>
      <c r="D141" s="98">
        <f t="shared" si="10"/>
        <v>185.13735009752961</v>
      </c>
      <c r="E141" s="98">
        <f t="shared" si="11"/>
        <v>491.80750306343452</v>
      </c>
      <c r="F141" s="99">
        <f t="shared" si="12"/>
        <v>90610.093984690408</v>
      </c>
    </row>
    <row r="142" spans="1:6" x14ac:dyDescent="0.5">
      <c r="A142" s="97">
        <f t="shared" si="7"/>
        <v>128</v>
      </c>
      <c r="B142" s="98">
        <f t="shared" si="8"/>
        <v>90610.093984690408</v>
      </c>
      <c r="C142" s="2">
        <f t="shared" si="9"/>
        <v>676.94485316096416</v>
      </c>
      <c r="D142" s="98">
        <f t="shared" si="10"/>
        <v>186.1401774105579</v>
      </c>
      <c r="E142" s="98">
        <f t="shared" si="11"/>
        <v>490.80467575040626</v>
      </c>
      <c r="F142" s="99">
        <f t="shared" si="12"/>
        <v>90423.953807279846</v>
      </c>
    </row>
    <row r="143" spans="1:6" x14ac:dyDescent="0.5">
      <c r="A143" s="97">
        <f t="shared" si="7"/>
        <v>129</v>
      </c>
      <c r="B143" s="98">
        <f t="shared" si="8"/>
        <v>90423.953807279846</v>
      </c>
      <c r="C143" s="2">
        <f t="shared" si="9"/>
        <v>676.94485316096416</v>
      </c>
      <c r="D143" s="98">
        <f t="shared" si="10"/>
        <v>187.14843670486511</v>
      </c>
      <c r="E143" s="98">
        <f t="shared" si="11"/>
        <v>489.79641645609905</v>
      </c>
      <c r="F143" s="99">
        <f t="shared" si="12"/>
        <v>90236.805370574977</v>
      </c>
    </row>
    <row r="144" spans="1:6" x14ac:dyDescent="0.5">
      <c r="A144" s="97">
        <f t="shared" ref="A144:A194" si="13">IF($A143&lt;$C$7,$A143+1,"")</f>
        <v>130</v>
      </c>
      <c r="B144" s="98">
        <f t="shared" ref="B144:B194" si="14">IF($A144=1,$B$5,IF($A144&lt;=$C$7,$F143,""))</f>
        <v>90236.805370574977</v>
      </c>
      <c r="C144" s="2">
        <f t="shared" ref="C144:C194" si="15">IF(AND($C$9&gt;0,$A144&lt;=$C$9),$F$9,IF(AND($C$9&gt;0,$C$7=$C$8,$A144&lt;$C$7),$F$8,IF(AND($C$9&gt;0,$C$7=$C$8,$A144=$C$7),IPMT($C$10,$A144,$C$8,-$B$5)+$F143,IF(AND($C$9&gt;0,$C$7&lt;&gt;$C$8,$A144&lt;$C$7),$F$8,IF(AND($C$9&gt;0,$C$7&lt;&gt;$C$8,$A144=$C$7),IPMT($C$10,$A144,$C$8,-$B$5)+$F143,IF(AND($C$9=0,$A144&lt;$C$7),$F$8,IF(AND($C$9=0,$A144=$C$7),IPMT($C$10,$A144,$C$8,-$B$5)+$F143,"")))))))</f>
        <v>676.94485316096416</v>
      </c>
      <c r="D144" s="98">
        <f t="shared" ref="D144:D194" si="16">IF(AND($C$9&gt;0,$A144&lt;=$C$9),0,IF(AND($C$9&gt;0,$A144&lt;$C$7),PPMT($C$10,($A144-$C$9),$C$8,-$B$5),IF(AND($C$9&gt;0,$A144=$C$7),$F143,IF(AND($C$9=0,$A144&lt;$C$7),PPMT($C$10,$A144,$C$8,-$B$5),IF(AND($C$9=0,$A144=$C$7),$F143,"")))))</f>
        <v>188.1621574036831</v>
      </c>
      <c r="E144" s="98">
        <f t="shared" ref="E144:E194" si="17">IFERROR($C144-$D144,"")</f>
        <v>488.78269575728109</v>
      </c>
      <c r="F144" s="99">
        <f t="shared" ref="F144:F194" si="18">IFERROR($B144-$D144,"")</f>
        <v>90048.643213171294</v>
      </c>
    </row>
    <row r="145" spans="1:6" x14ac:dyDescent="0.5">
      <c r="A145" s="97">
        <f t="shared" si="13"/>
        <v>131</v>
      </c>
      <c r="B145" s="98">
        <f t="shared" si="14"/>
        <v>90048.643213171294</v>
      </c>
      <c r="C145" s="2">
        <f t="shared" si="15"/>
        <v>676.94485316096416</v>
      </c>
      <c r="D145" s="98">
        <f t="shared" si="16"/>
        <v>189.18136908961972</v>
      </c>
      <c r="E145" s="98">
        <f t="shared" si="17"/>
        <v>487.76348407134446</v>
      </c>
      <c r="F145" s="99">
        <f t="shared" si="18"/>
        <v>89859.46184408167</v>
      </c>
    </row>
    <row r="146" spans="1:6" x14ac:dyDescent="0.5">
      <c r="A146" s="97">
        <f t="shared" si="13"/>
        <v>132</v>
      </c>
      <c r="B146" s="98">
        <f t="shared" si="14"/>
        <v>89859.46184408167</v>
      </c>
      <c r="C146" s="2">
        <f t="shared" si="15"/>
        <v>676.94485316096416</v>
      </c>
      <c r="D146" s="98">
        <f t="shared" si="16"/>
        <v>190.20610150552184</v>
      </c>
      <c r="E146" s="98">
        <f t="shared" si="17"/>
        <v>486.73875165544234</v>
      </c>
      <c r="F146" s="99">
        <f t="shared" si="18"/>
        <v>89669.255742576148</v>
      </c>
    </row>
    <row r="147" spans="1:6" x14ac:dyDescent="0.5">
      <c r="A147" s="97">
        <f t="shared" si="13"/>
        <v>133</v>
      </c>
      <c r="B147" s="98">
        <f t="shared" si="14"/>
        <v>89669.255742576148</v>
      </c>
      <c r="C147" s="2">
        <f t="shared" si="15"/>
        <v>676.94485316096416</v>
      </c>
      <c r="D147" s="98">
        <f t="shared" si="16"/>
        <v>191.23638455534342</v>
      </c>
      <c r="E147" s="98">
        <f t="shared" si="17"/>
        <v>485.70846860562074</v>
      </c>
      <c r="F147" s="99">
        <f t="shared" si="18"/>
        <v>89478.0193580208</v>
      </c>
    </row>
    <row r="148" spans="1:6" x14ac:dyDescent="0.5">
      <c r="A148" s="97">
        <f t="shared" si="13"/>
        <v>134</v>
      </c>
      <c r="B148" s="98">
        <f t="shared" si="14"/>
        <v>89478.0193580208</v>
      </c>
      <c r="C148" s="2">
        <f t="shared" si="15"/>
        <v>676.94485316096416</v>
      </c>
      <c r="D148" s="98">
        <f t="shared" si="16"/>
        <v>192.27224830501819</v>
      </c>
      <c r="E148" s="98">
        <f t="shared" si="17"/>
        <v>484.67260485594596</v>
      </c>
      <c r="F148" s="99">
        <f t="shared" si="18"/>
        <v>89285.747109715783</v>
      </c>
    </row>
    <row r="149" spans="1:6" x14ac:dyDescent="0.5">
      <c r="A149" s="97">
        <f t="shared" si="13"/>
        <v>135</v>
      </c>
      <c r="B149" s="98">
        <f t="shared" si="14"/>
        <v>89285.747109715783</v>
      </c>
      <c r="C149" s="2">
        <f t="shared" si="15"/>
        <v>676.94485316096416</v>
      </c>
      <c r="D149" s="98">
        <f t="shared" si="16"/>
        <v>193.31372298333702</v>
      </c>
      <c r="E149" s="98">
        <f t="shared" si="17"/>
        <v>483.63113017762714</v>
      </c>
      <c r="F149" s="99">
        <f t="shared" si="18"/>
        <v>89092.433386732446</v>
      </c>
    </row>
    <row r="150" spans="1:6" x14ac:dyDescent="0.5">
      <c r="A150" s="97">
        <f t="shared" si="13"/>
        <v>136</v>
      </c>
      <c r="B150" s="98">
        <f t="shared" si="14"/>
        <v>89092.433386732446</v>
      </c>
      <c r="C150" s="2">
        <f t="shared" si="15"/>
        <v>676.94485316096416</v>
      </c>
      <c r="D150" s="98">
        <f t="shared" si="16"/>
        <v>194.3608389828301</v>
      </c>
      <c r="E150" s="98">
        <f t="shared" si="17"/>
        <v>482.58401417813405</v>
      </c>
      <c r="F150" s="99">
        <f t="shared" si="18"/>
        <v>88898.072547749616</v>
      </c>
    </row>
    <row r="151" spans="1:6" x14ac:dyDescent="0.5">
      <c r="A151" s="97">
        <f t="shared" si="13"/>
        <v>137</v>
      </c>
      <c r="B151" s="98">
        <f t="shared" si="14"/>
        <v>88898.072547749616</v>
      </c>
      <c r="C151" s="2">
        <f t="shared" si="15"/>
        <v>676.94485316096416</v>
      </c>
      <c r="D151" s="98">
        <f t="shared" si="16"/>
        <v>195.41362686065378</v>
      </c>
      <c r="E151" s="98">
        <f t="shared" si="17"/>
        <v>481.53122630031038</v>
      </c>
      <c r="F151" s="99">
        <f t="shared" si="18"/>
        <v>88702.658920888964</v>
      </c>
    </row>
    <row r="152" spans="1:6" x14ac:dyDescent="0.5">
      <c r="A152" s="97">
        <f t="shared" si="13"/>
        <v>138</v>
      </c>
      <c r="B152" s="98">
        <f t="shared" si="14"/>
        <v>88702.658920888964</v>
      </c>
      <c r="C152" s="2">
        <f t="shared" si="15"/>
        <v>676.94485316096416</v>
      </c>
      <c r="D152" s="98">
        <f t="shared" si="16"/>
        <v>196.47211733948225</v>
      </c>
      <c r="E152" s="98">
        <f t="shared" si="17"/>
        <v>480.47273582148193</v>
      </c>
      <c r="F152" s="99">
        <f t="shared" si="18"/>
        <v>88506.186803549484</v>
      </c>
    </row>
    <row r="153" spans="1:6" x14ac:dyDescent="0.5">
      <c r="A153" s="97">
        <f t="shared" si="13"/>
        <v>139</v>
      </c>
      <c r="B153" s="98">
        <f t="shared" si="14"/>
        <v>88506.186803549484</v>
      </c>
      <c r="C153" s="2">
        <f t="shared" si="15"/>
        <v>676.94485316096416</v>
      </c>
      <c r="D153" s="98">
        <f t="shared" si="16"/>
        <v>197.53634130840447</v>
      </c>
      <c r="E153" s="98">
        <f t="shared" si="17"/>
        <v>479.40851185255968</v>
      </c>
      <c r="F153" s="99">
        <f t="shared" si="18"/>
        <v>88308.650462241087</v>
      </c>
    </row>
    <row r="154" spans="1:6" x14ac:dyDescent="0.5">
      <c r="A154" s="97">
        <f t="shared" si="13"/>
        <v>140</v>
      </c>
      <c r="B154" s="98">
        <f t="shared" si="14"/>
        <v>88308.650462241087</v>
      </c>
      <c r="C154" s="2">
        <f t="shared" si="15"/>
        <v>676.94485316096416</v>
      </c>
      <c r="D154" s="98">
        <f t="shared" si="16"/>
        <v>198.60632982382504</v>
      </c>
      <c r="E154" s="98">
        <f t="shared" si="17"/>
        <v>478.33852333713912</v>
      </c>
      <c r="F154" s="99">
        <f t="shared" si="18"/>
        <v>88110.044132417257</v>
      </c>
    </row>
    <row r="155" spans="1:6" x14ac:dyDescent="0.5">
      <c r="A155" s="97">
        <f t="shared" si="13"/>
        <v>141</v>
      </c>
      <c r="B155" s="98">
        <f t="shared" si="14"/>
        <v>88110.044132417257</v>
      </c>
      <c r="C155" s="2">
        <f t="shared" si="15"/>
        <v>676.94485316096416</v>
      </c>
      <c r="D155" s="98">
        <f t="shared" si="16"/>
        <v>199.6821141103708</v>
      </c>
      <c r="E155" s="98">
        <f t="shared" si="17"/>
        <v>477.26273905059338</v>
      </c>
      <c r="F155" s="99">
        <f t="shared" si="18"/>
        <v>87910.362018306885</v>
      </c>
    </row>
    <row r="156" spans="1:6" x14ac:dyDescent="0.5">
      <c r="A156" s="97">
        <f t="shared" si="13"/>
        <v>142</v>
      </c>
      <c r="B156" s="98">
        <f t="shared" si="14"/>
        <v>87910.362018306885</v>
      </c>
      <c r="C156" s="2">
        <f t="shared" si="15"/>
        <v>676.94485316096416</v>
      </c>
      <c r="D156" s="98">
        <f t="shared" si="16"/>
        <v>200.76372556180192</v>
      </c>
      <c r="E156" s="98">
        <f t="shared" si="17"/>
        <v>476.18112759916221</v>
      </c>
      <c r="F156" s="99">
        <f t="shared" si="18"/>
        <v>87709.598292745082</v>
      </c>
    </row>
    <row r="157" spans="1:6" x14ac:dyDescent="0.5">
      <c r="A157" s="97">
        <f t="shared" si="13"/>
        <v>143</v>
      </c>
      <c r="B157" s="98">
        <f t="shared" si="14"/>
        <v>87709.598292745082</v>
      </c>
      <c r="C157" s="2">
        <f t="shared" si="15"/>
        <v>676.94485316096416</v>
      </c>
      <c r="D157" s="98">
        <f t="shared" si="16"/>
        <v>201.85119574192834</v>
      </c>
      <c r="E157" s="98">
        <f t="shared" si="17"/>
        <v>475.09365741903582</v>
      </c>
      <c r="F157" s="99">
        <f t="shared" si="18"/>
        <v>87507.747097003157</v>
      </c>
    </row>
    <row r="158" spans="1:6" x14ac:dyDescent="0.5">
      <c r="A158" s="97">
        <f t="shared" si="13"/>
        <v>144</v>
      </c>
      <c r="B158" s="98">
        <f t="shared" si="14"/>
        <v>87507.747097003157</v>
      </c>
      <c r="C158" s="2">
        <f t="shared" si="15"/>
        <v>676.94485316096416</v>
      </c>
      <c r="D158" s="98">
        <f t="shared" si="16"/>
        <v>202.94455638553046</v>
      </c>
      <c r="E158" s="98">
        <f t="shared" si="17"/>
        <v>474.0002967754337</v>
      </c>
      <c r="F158" s="99">
        <f t="shared" si="18"/>
        <v>87304.802540617631</v>
      </c>
    </row>
    <row r="159" spans="1:6" x14ac:dyDescent="0.5">
      <c r="A159" s="97">
        <f t="shared" si="13"/>
        <v>145</v>
      </c>
      <c r="B159" s="98">
        <f t="shared" si="14"/>
        <v>87304.802540617631</v>
      </c>
      <c r="C159" s="2">
        <f t="shared" si="15"/>
        <v>676.94485316096416</v>
      </c>
      <c r="D159" s="98">
        <f t="shared" si="16"/>
        <v>204.04383939928545</v>
      </c>
      <c r="E159" s="98">
        <f t="shared" si="17"/>
        <v>472.90101376167871</v>
      </c>
      <c r="F159" s="99">
        <f t="shared" si="18"/>
        <v>87100.75870121835</v>
      </c>
    </row>
    <row r="160" spans="1:6" x14ac:dyDescent="0.5">
      <c r="A160" s="97">
        <f t="shared" si="13"/>
        <v>146</v>
      </c>
      <c r="B160" s="98">
        <f t="shared" si="14"/>
        <v>87100.75870121835</v>
      </c>
      <c r="C160" s="2">
        <f t="shared" si="15"/>
        <v>676.94485316096416</v>
      </c>
      <c r="D160" s="98">
        <f t="shared" si="16"/>
        <v>205.14907686269825</v>
      </c>
      <c r="E160" s="98">
        <f t="shared" si="17"/>
        <v>471.79577629826588</v>
      </c>
      <c r="F160" s="99">
        <f t="shared" si="18"/>
        <v>86895.609624355653</v>
      </c>
    </row>
    <row r="161" spans="1:6" x14ac:dyDescent="0.5">
      <c r="A161" s="97">
        <f t="shared" si="13"/>
        <v>147</v>
      </c>
      <c r="B161" s="98">
        <f t="shared" si="14"/>
        <v>86895.609624355653</v>
      </c>
      <c r="C161" s="2">
        <f t="shared" si="15"/>
        <v>676.94485316096416</v>
      </c>
      <c r="D161" s="98">
        <f t="shared" si="16"/>
        <v>206.26030102903786</v>
      </c>
      <c r="E161" s="98">
        <f t="shared" si="17"/>
        <v>470.6845521319263</v>
      </c>
      <c r="F161" s="99">
        <f t="shared" si="18"/>
        <v>86689.34932332662</v>
      </c>
    </row>
    <row r="162" spans="1:6" x14ac:dyDescent="0.5">
      <c r="A162" s="97">
        <f t="shared" si="13"/>
        <v>148</v>
      </c>
      <c r="B162" s="98">
        <f t="shared" si="14"/>
        <v>86689.34932332662</v>
      </c>
      <c r="C162" s="2">
        <f t="shared" si="15"/>
        <v>676.94485316096416</v>
      </c>
      <c r="D162" s="98">
        <f t="shared" si="16"/>
        <v>207.37754432627844</v>
      </c>
      <c r="E162" s="98">
        <f t="shared" si="17"/>
        <v>469.56730883468572</v>
      </c>
      <c r="F162" s="99">
        <f t="shared" si="18"/>
        <v>86481.971779000334</v>
      </c>
    </row>
    <row r="163" spans="1:6" x14ac:dyDescent="0.5">
      <c r="A163" s="97">
        <f t="shared" si="13"/>
        <v>149</v>
      </c>
      <c r="B163" s="98">
        <f t="shared" si="14"/>
        <v>86481.971779000334</v>
      </c>
      <c r="C163" s="2">
        <f t="shared" si="15"/>
        <v>676.94485316096416</v>
      </c>
      <c r="D163" s="98">
        <f t="shared" si="16"/>
        <v>208.50083935804579</v>
      </c>
      <c r="E163" s="98">
        <f t="shared" si="17"/>
        <v>468.44401380291833</v>
      </c>
      <c r="F163" s="99">
        <f t="shared" si="18"/>
        <v>86273.470939642284</v>
      </c>
    </row>
    <row r="164" spans="1:6" x14ac:dyDescent="0.5">
      <c r="A164" s="97">
        <f t="shared" si="13"/>
        <v>150</v>
      </c>
      <c r="B164" s="98">
        <f t="shared" si="14"/>
        <v>86273.470939642284</v>
      </c>
      <c r="C164" s="2">
        <f t="shared" si="15"/>
        <v>676.94485316096416</v>
      </c>
      <c r="D164" s="98">
        <f t="shared" si="16"/>
        <v>209.63021890456855</v>
      </c>
      <c r="E164" s="98">
        <f t="shared" si="17"/>
        <v>467.31463425639561</v>
      </c>
      <c r="F164" s="99">
        <f t="shared" si="18"/>
        <v>86063.840720737717</v>
      </c>
    </row>
    <row r="165" spans="1:6" x14ac:dyDescent="0.5">
      <c r="A165" s="97">
        <f t="shared" si="13"/>
        <v>151</v>
      </c>
      <c r="B165" s="98">
        <f t="shared" si="14"/>
        <v>86063.840720737717</v>
      </c>
      <c r="C165" s="2">
        <f t="shared" si="15"/>
        <v>676.94485316096416</v>
      </c>
      <c r="D165" s="98">
        <f t="shared" si="16"/>
        <v>210.76571592363496</v>
      </c>
      <c r="E165" s="98">
        <f t="shared" si="17"/>
        <v>466.1791372373292</v>
      </c>
      <c r="F165" s="99">
        <f t="shared" si="18"/>
        <v>85853.075004814076</v>
      </c>
    </row>
    <row r="166" spans="1:6" x14ac:dyDescent="0.5">
      <c r="A166" s="97">
        <f t="shared" si="13"/>
        <v>152</v>
      </c>
      <c r="B166" s="98">
        <f t="shared" si="14"/>
        <v>85853.075004814076</v>
      </c>
      <c r="C166" s="2">
        <f t="shared" si="15"/>
        <v>676.94485316096416</v>
      </c>
      <c r="D166" s="98">
        <f t="shared" si="16"/>
        <v>211.90736355155468</v>
      </c>
      <c r="E166" s="98">
        <f t="shared" si="17"/>
        <v>465.03748960940948</v>
      </c>
      <c r="F166" s="99">
        <f t="shared" si="18"/>
        <v>85641.167641262524</v>
      </c>
    </row>
    <row r="167" spans="1:6" x14ac:dyDescent="0.5">
      <c r="A167" s="97">
        <f t="shared" si="13"/>
        <v>153</v>
      </c>
      <c r="B167" s="98">
        <f t="shared" si="14"/>
        <v>85641.167641262524</v>
      </c>
      <c r="C167" s="2">
        <f t="shared" si="15"/>
        <v>676.94485316096416</v>
      </c>
      <c r="D167" s="98">
        <f t="shared" si="16"/>
        <v>213.05519510412554</v>
      </c>
      <c r="E167" s="98">
        <f t="shared" si="17"/>
        <v>463.88965805683858</v>
      </c>
      <c r="F167" s="99">
        <f t="shared" si="18"/>
        <v>85428.112446158397</v>
      </c>
    </row>
    <row r="168" spans="1:6" x14ac:dyDescent="0.5">
      <c r="A168" s="97">
        <f t="shared" si="13"/>
        <v>154</v>
      </c>
      <c r="B168" s="98">
        <f t="shared" si="14"/>
        <v>85428.112446158397</v>
      </c>
      <c r="C168" s="2">
        <f t="shared" si="15"/>
        <v>676.94485316096416</v>
      </c>
      <c r="D168" s="98">
        <f t="shared" si="16"/>
        <v>214.20924407760626</v>
      </c>
      <c r="E168" s="98">
        <f t="shared" si="17"/>
        <v>462.73560908335787</v>
      </c>
      <c r="F168" s="99">
        <f t="shared" si="18"/>
        <v>85213.903202080794</v>
      </c>
    </row>
    <row r="169" spans="1:6" x14ac:dyDescent="0.5">
      <c r="A169" s="97">
        <f t="shared" si="13"/>
        <v>155</v>
      </c>
      <c r="B169" s="98">
        <f t="shared" si="14"/>
        <v>85213.903202080794</v>
      </c>
      <c r="C169" s="2">
        <f t="shared" si="15"/>
        <v>676.94485316096416</v>
      </c>
      <c r="D169" s="98">
        <f t="shared" si="16"/>
        <v>215.3695441496933</v>
      </c>
      <c r="E169" s="98">
        <f t="shared" si="17"/>
        <v>461.57530901127086</v>
      </c>
      <c r="F169" s="99">
        <f t="shared" si="18"/>
        <v>84998.533657931097</v>
      </c>
    </row>
    <row r="170" spans="1:6" x14ac:dyDescent="0.5">
      <c r="A170" s="97">
        <f t="shared" si="13"/>
        <v>156</v>
      </c>
      <c r="B170" s="98">
        <f t="shared" si="14"/>
        <v>84998.533657931097</v>
      </c>
      <c r="C170" s="2">
        <f t="shared" si="15"/>
        <v>676.94485316096416</v>
      </c>
      <c r="D170" s="98">
        <f t="shared" si="16"/>
        <v>216.53612918050416</v>
      </c>
      <c r="E170" s="98">
        <f t="shared" si="17"/>
        <v>460.40872398045997</v>
      </c>
      <c r="F170" s="99">
        <f t="shared" si="18"/>
        <v>84781.997528750595</v>
      </c>
    </row>
    <row r="171" spans="1:6" x14ac:dyDescent="0.5">
      <c r="A171" s="97">
        <f t="shared" si="13"/>
        <v>157</v>
      </c>
      <c r="B171" s="98">
        <f t="shared" si="14"/>
        <v>84781.997528750595</v>
      </c>
      <c r="C171" s="2">
        <f t="shared" si="15"/>
        <v>676.94485316096416</v>
      </c>
      <c r="D171" s="98">
        <f t="shared" si="16"/>
        <v>217.70903321356516</v>
      </c>
      <c r="E171" s="98">
        <f t="shared" si="17"/>
        <v>459.23581994739902</v>
      </c>
      <c r="F171" s="99">
        <f t="shared" si="18"/>
        <v>84564.288495537025</v>
      </c>
    </row>
    <row r="172" spans="1:6" x14ac:dyDescent="0.5">
      <c r="A172" s="97">
        <f t="shared" si="13"/>
        <v>158</v>
      </c>
      <c r="B172" s="98">
        <f t="shared" si="14"/>
        <v>84564.288495537025</v>
      </c>
      <c r="C172" s="2">
        <f t="shared" si="15"/>
        <v>676.94485316096416</v>
      </c>
      <c r="D172" s="98">
        <f t="shared" si="16"/>
        <v>218.88829047680534</v>
      </c>
      <c r="E172" s="98">
        <f t="shared" si="17"/>
        <v>458.05656268415885</v>
      </c>
      <c r="F172" s="99">
        <f t="shared" si="18"/>
        <v>84345.400205060214</v>
      </c>
    </row>
    <row r="173" spans="1:6" x14ac:dyDescent="0.5">
      <c r="A173" s="97">
        <f t="shared" si="13"/>
        <v>159</v>
      </c>
      <c r="B173" s="98">
        <f t="shared" si="14"/>
        <v>84345.400205060214</v>
      </c>
      <c r="C173" s="2">
        <f t="shared" si="15"/>
        <v>676.94485316096416</v>
      </c>
      <c r="D173" s="98">
        <f t="shared" si="16"/>
        <v>220.0739353835547</v>
      </c>
      <c r="E173" s="98">
        <f t="shared" si="17"/>
        <v>456.87091777740943</v>
      </c>
      <c r="F173" s="99">
        <f t="shared" si="18"/>
        <v>84125.326269676661</v>
      </c>
    </row>
    <row r="174" spans="1:6" x14ac:dyDescent="0.5">
      <c r="A174" s="97">
        <f t="shared" si="13"/>
        <v>160</v>
      </c>
      <c r="B174" s="98">
        <f t="shared" si="14"/>
        <v>84125.326269676661</v>
      </c>
      <c r="C174" s="2">
        <f t="shared" si="15"/>
        <v>676.94485316096416</v>
      </c>
      <c r="D174" s="98">
        <f t="shared" si="16"/>
        <v>221.26600253354894</v>
      </c>
      <c r="E174" s="98">
        <f t="shared" si="17"/>
        <v>455.67885062741522</v>
      </c>
      <c r="F174" s="99">
        <f t="shared" si="18"/>
        <v>83904.060267143112</v>
      </c>
    </row>
    <row r="175" spans="1:6" x14ac:dyDescent="0.5">
      <c r="A175" s="97">
        <f t="shared" si="13"/>
        <v>161</v>
      </c>
      <c r="B175" s="98">
        <f t="shared" si="14"/>
        <v>83904.060267143112</v>
      </c>
      <c r="C175" s="2">
        <f t="shared" si="15"/>
        <v>676.94485316096416</v>
      </c>
      <c r="D175" s="98">
        <f t="shared" si="16"/>
        <v>222.46452671393905</v>
      </c>
      <c r="E175" s="98">
        <f t="shared" si="17"/>
        <v>454.48032644702511</v>
      </c>
      <c r="F175" s="99">
        <f t="shared" si="18"/>
        <v>83681.595740429169</v>
      </c>
    </row>
    <row r="176" spans="1:6" x14ac:dyDescent="0.5">
      <c r="A176" s="97">
        <f t="shared" si="13"/>
        <v>162</v>
      </c>
      <c r="B176" s="98">
        <f t="shared" si="14"/>
        <v>83681.595740429169</v>
      </c>
      <c r="C176" s="2">
        <f t="shared" si="15"/>
        <v>676.94485316096416</v>
      </c>
      <c r="D176" s="98">
        <f t="shared" si="16"/>
        <v>223.66954290030614</v>
      </c>
      <c r="E176" s="98">
        <f t="shared" si="17"/>
        <v>453.27531026065799</v>
      </c>
      <c r="F176" s="99">
        <f t="shared" si="18"/>
        <v>83457.926197528868</v>
      </c>
    </row>
    <row r="177" spans="1:6" x14ac:dyDescent="0.5">
      <c r="A177" s="97">
        <f t="shared" si="13"/>
        <v>163</v>
      </c>
      <c r="B177" s="98">
        <f t="shared" si="14"/>
        <v>83457.926197528868</v>
      </c>
      <c r="C177" s="2">
        <f t="shared" si="15"/>
        <v>676.94485316096416</v>
      </c>
      <c r="D177" s="98">
        <f t="shared" si="16"/>
        <v>224.88108625768282</v>
      </c>
      <c r="E177" s="98">
        <f t="shared" si="17"/>
        <v>452.06376690328136</v>
      </c>
      <c r="F177" s="99">
        <f t="shared" si="18"/>
        <v>83233.045111271189</v>
      </c>
    </row>
    <row r="178" spans="1:6" x14ac:dyDescent="0.5">
      <c r="A178" s="97">
        <f t="shared" si="13"/>
        <v>164</v>
      </c>
      <c r="B178" s="98">
        <f t="shared" si="14"/>
        <v>83233.045111271189</v>
      </c>
      <c r="C178" s="2">
        <f t="shared" si="15"/>
        <v>676.94485316096416</v>
      </c>
      <c r="D178" s="98">
        <f t="shared" si="16"/>
        <v>226.09919214157861</v>
      </c>
      <c r="E178" s="98">
        <f t="shared" si="17"/>
        <v>450.84566101938555</v>
      </c>
      <c r="F178" s="99">
        <f t="shared" si="18"/>
        <v>83006.945919129605</v>
      </c>
    </row>
    <row r="179" spans="1:6" x14ac:dyDescent="0.5">
      <c r="A179" s="97">
        <f t="shared" si="13"/>
        <v>165</v>
      </c>
      <c r="B179" s="98">
        <f t="shared" si="14"/>
        <v>83006.945919129605</v>
      </c>
      <c r="C179" s="2">
        <f t="shared" si="15"/>
        <v>676.94485316096416</v>
      </c>
      <c r="D179" s="98">
        <f t="shared" si="16"/>
        <v>227.32389609901222</v>
      </c>
      <c r="E179" s="98">
        <f t="shared" si="17"/>
        <v>449.62095706195191</v>
      </c>
      <c r="F179" s="99">
        <f t="shared" si="18"/>
        <v>82779.622023030592</v>
      </c>
    </row>
    <row r="180" spans="1:6" x14ac:dyDescent="0.5">
      <c r="A180" s="97">
        <f t="shared" si="13"/>
        <v>166</v>
      </c>
      <c r="B180" s="98">
        <f t="shared" si="14"/>
        <v>82779.622023030592</v>
      </c>
      <c r="C180" s="2">
        <f t="shared" si="15"/>
        <v>676.94485316096416</v>
      </c>
      <c r="D180" s="98">
        <f t="shared" si="16"/>
        <v>228.55523386954849</v>
      </c>
      <c r="E180" s="98">
        <f t="shared" si="17"/>
        <v>448.38961929141567</v>
      </c>
      <c r="F180" s="99">
        <f t="shared" si="18"/>
        <v>82551.06678916105</v>
      </c>
    </row>
    <row r="181" spans="1:6" x14ac:dyDescent="0.5">
      <c r="A181" s="97">
        <f t="shared" si="13"/>
        <v>167</v>
      </c>
      <c r="B181" s="98">
        <f t="shared" si="14"/>
        <v>82551.06678916105</v>
      </c>
      <c r="C181" s="2">
        <f t="shared" si="15"/>
        <v>676.94485316096416</v>
      </c>
      <c r="D181" s="98">
        <f t="shared" si="16"/>
        <v>229.79324138634186</v>
      </c>
      <c r="E181" s="98">
        <f t="shared" si="17"/>
        <v>447.15161177462232</v>
      </c>
      <c r="F181" s="99">
        <f t="shared" si="18"/>
        <v>82321.273547774705</v>
      </c>
    </row>
    <row r="182" spans="1:6" x14ac:dyDescent="0.5">
      <c r="A182" s="97">
        <f t="shared" si="13"/>
        <v>168</v>
      </c>
      <c r="B182" s="98">
        <f t="shared" si="14"/>
        <v>82321.273547774705</v>
      </c>
      <c r="C182" s="2">
        <f t="shared" si="15"/>
        <v>676.94485316096416</v>
      </c>
      <c r="D182" s="98">
        <f t="shared" si="16"/>
        <v>231.03795477718455</v>
      </c>
      <c r="E182" s="98">
        <f t="shared" si="17"/>
        <v>445.90689838377961</v>
      </c>
      <c r="F182" s="99">
        <f t="shared" si="18"/>
        <v>82090.235592997517</v>
      </c>
    </row>
    <row r="183" spans="1:6" x14ac:dyDescent="0.5">
      <c r="A183" s="97">
        <f t="shared" si="13"/>
        <v>169</v>
      </c>
      <c r="B183" s="98">
        <f t="shared" si="14"/>
        <v>82090.235592997517</v>
      </c>
      <c r="C183" s="2">
        <f t="shared" si="15"/>
        <v>676.94485316096416</v>
      </c>
      <c r="D183" s="98">
        <f t="shared" si="16"/>
        <v>232.28941036556103</v>
      </c>
      <c r="E183" s="98">
        <f t="shared" si="17"/>
        <v>444.65544279540313</v>
      </c>
      <c r="F183" s="99">
        <f t="shared" si="18"/>
        <v>81857.94618263196</v>
      </c>
    </row>
    <row r="184" spans="1:6" x14ac:dyDescent="0.5">
      <c r="A184" s="97">
        <f t="shared" si="13"/>
        <v>170</v>
      </c>
      <c r="B184" s="98">
        <f t="shared" si="14"/>
        <v>81857.94618263196</v>
      </c>
      <c r="C184" s="2">
        <f t="shared" si="15"/>
        <v>676.94485316096416</v>
      </c>
      <c r="D184" s="98">
        <f t="shared" si="16"/>
        <v>233.54764467170779</v>
      </c>
      <c r="E184" s="98">
        <f t="shared" si="17"/>
        <v>443.3972084892564</v>
      </c>
      <c r="F184" s="99">
        <f t="shared" si="18"/>
        <v>81624.398537960253</v>
      </c>
    </row>
    <row r="185" spans="1:6" x14ac:dyDescent="0.5">
      <c r="A185" s="97">
        <f t="shared" si="13"/>
        <v>171</v>
      </c>
      <c r="B185" s="98">
        <f t="shared" si="14"/>
        <v>81624.398537960253</v>
      </c>
      <c r="C185" s="2">
        <f t="shared" si="15"/>
        <v>676.94485316096416</v>
      </c>
      <c r="D185" s="98">
        <f t="shared" si="16"/>
        <v>234.81269441367954</v>
      </c>
      <c r="E185" s="98">
        <f t="shared" si="17"/>
        <v>442.13215874728462</v>
      </c>
      <c r="F185" s="99">
        <f t="shared" si="18"/>
        <v>81389.585843546578</v>
      </c>
    </row>
    <row r="186" spans="1:6" x14ac:dyDescent="0.5">
      <c r="A186" s="97">
        <f t="shared" si="13"/>
        <v>172</v>
      </c>
      <c r="B186" s="98">
        <f t="shared" si="14"/>
        <v>81389.585843546578</v>
      </c>
      <c r="C186" s="2">
        <f t="shared" si="15"/>
        <v>676.94485316096416</v>
      </c>
      <c r="D186" s="98">
        <f t="shared" si="16"/>
        <v>236.08459650842028</v>
      </c>
      <c r="E186" s="98">
        <f t="shared" si="17"/>
        <v>440.86025665254385</v>
      </c>
      <c r="F186" s="99">
        <f t="shared" si="18"/>
        <v>81153.501247038163</v>
      </c>
    </row>
    <row r="187" spans="1:6" x14ac:dyDescent="0.5">
      <c r="A187" s="97">
        <f t="shared" si="13"/>
        <v>173</v>
      </c>
      <c r="B187" s="98">
        <f t="shared" si="14"/>
        <v>81153.501247038163</v>
      </c>
      <c r="C187" s="2">
        <f t="shared" si="15"/>
        <v>676.94485316096416</v>
      </c>
      <c r="D187" s="98">
        <f t="shared" si="16"/>
        <v>237.36338807284088</v>
      </c>
      <c r="E187" s="98">
        <f t="shared" si="17"/>
        <v>439.58146508812331</v>
      </c>
      <c r="F187" s="99">
        <f t="shared" si="18"/>
        <v>80916.137858965318</v>
      </c>
    </row>
    <row r="188" spans="1:6" x14ac:dyDescent="0.5">
      <c r="A188" s="97">
        <f t="shared" si="13"/>
        <v>174</v>
      </c>
      <c r="B188" s="98">
        <f t="shared" si="14"/>
        <v>80916.137858965318</v>
      </c>
      <c r="C188" s="2">
        <f t="shared" si="15"/>
        <v>676.94485316096416</v>
      </c>
      <c r="D188" s="98">
        <f t="shared" si="16"/>
        <v>238.6491064249021</v>
      </c>
      <c r="E188" s="98">
        <f t="shared" si="17"/>
        <v>438.29574673606203</v>
      </c>
      <c r="F188" s="99">
        <f t="shared" si="18"/>
        <v>80677.488752540419</v>
      </c>
    </row>
    <row r="189" spans="1:6" x14ac:dyDescent="0.5">
      <c r="A189" s="97">
        <f t="shared" si="13"/>
        <v>175</v>
      </c>
      <c r="B189" s="98">
        <f t="shared" si="14"/>
        <v>80677.488752540419</v>
      </c>
      <c r="C189" s="2">
        <f t="shared" si="15"/>
        <v>676.94485316096416</v>
      </c>
      <c r="D189" s="98">
        <f t="shared" si="16"/>
        <v>239.94178908470371</v>
      </c>
      <c r="E189" s="98">
        <f t="shared" si="17"/>
        <v>437.00306407626044</v>
      </c>
      <c r="F189" s="99">
        <f t="shared" si="18"/>
        <v>80437.546963455708</v>
      </c>
    </row>
    <row r="190" spans="1:6" x14ac:dyDescent="0.5">
      <c r="A190" s="97">
        <f t="shared" si="13"/>
        <v>176</v>
      </c>
      <c r="B190" s="98">
        <f t="shared" si="14"/>
        <v>80437.546963455708</v>
      </c>
      <c r="C190" s="2">
        <f t="shared" si="15"/>
        <v>676.94485316096416</v>
      </c>
      <c r="D190" s="98">
        <f t="shared" si="16"/>
        <v>241.24147377557915</v>
      </c>
      <c r="E190" s="98">
        <f t="shared" si="17"/>
        <v>435.70337938538501</v>
      </c>
      <c r="F190" s="99">
        <f t="shared" si="18"/>
        <v>80196.305489680133</v>
      </c>
    </row>
    <row r="191" spans="1:6" x14ac:dyDescent="0.5">
      <c r="A191" s="97">
        <f t="shared" si="13"/>
        <v>177</v>
      </c>
      <c r="B191" s="98">
        <f t="shared" si="14"/>
        <v>80196.305489680133</v>
      </c>
      <c r="C191" s="2">
        <f t="shared" si="15"/>
        <v>676.94485316096416</v>
      </c>
      <c r="D191" s="98">
        <f t="shared" si="16"/>
        <v>242.54819842519689</v>
      </c>
      <c r="E191" s="98">
        <f t="shared" si="17"/>
        <v>434.39665473576724</v>
      </c>
      <c r="F191" s="99">
        <f t="shared" si="18"/>
        <v>79953.757291254937</v>
      </c>
    </row>
    <row r="192" spans="1:6" x14ac:dyDescent="0.5">
      <c r="A192" s="97">
        <f t="shared" si="13"/>
        <v>178</v>
      </c>
      <c r="B192" s="98">
        <f t="shared" si="14"/>
        <v>79953.757291254937</v>
      </c>
      <c r="C192" s="2">
        <f t="shared" si="15"/>
        <v>676.94485316096416</v>
      </c>
      <c r="D192" s="98">
        <f t="shared" si="16"/>
        <v>243.86200116666669</v>
      </c>
      <c r="E192" s="98">
        <f t="shared" si="17"/>
        <v>433.08285199429747</v>
      </c>
      <c r="F192" s="99">
        <f t="shared" si="18"/>
        <v>79709.895290088272</v>
      </c>
    </row>
    <row r="193" spans="1:8" x14ac:dyDescent="0.5">
      <c r="A193" s="97">
        <f t="shared" si="13"/>
        <v>179</v>
      </c>
      <c r="B193" s="98">
        <f t="shared" si="14"/>
        <v>79709.895290088272</v>
      </c>
      <c r="C193" s="2">
        <f t="shared" si="15"/>
        <v>676.94485316096416</v>
      </c>
      <c r="D193" s="98">
        <f t="shared" si="16"/>
        <v>245.18292033965284</v>
      </c>
      <c r="E193" s="98">
        <f t="shared" si="17"/>
        <v>431.76193282131135</v>
      </c>
      <c r="F193" s="99">
        <f t="shared" si="18"/>
        <v>79464.712369748624</v>
      </c>
    </row>
    <row r="194" spans="1:8" ht="16.149999999999999" thickBot="1" x14ac:dyDescent="0.55000000000000004">
      <c r="A194" s="100">
        <f t="shared" si="13"/>
        <v>180</v>
      </c>
      <c r="B194" s="101">
        <f t="shared" si="14"/>
        <v>79464.712369748624</v>
      </c>
      <c r="C194" s="18">
        <f t="shared" si="15"/>
        <v>79887.025343848654</v>
      </c>
      <c r="D194" s="101">
        <f t="shared" si="16"/>
        <v>79464.712369748624</v>
      </c>
      <c r="E194" s="101">
        <f t="shared" si="17"/>
        <v>422.31297410003026</v>
      </c>
      <c r="F194" s="102">
        <f t="shared" si="18"/>
        <v>0</v>
      </c>
      <c r="G194" s="83"/>
      <c r="H194" s="82"/>
    </row>
    <row r="195" spans="1:8" x14ac:dyDescent="0.5">
      <c r="A195" s="103"/>
      <c r="B195" s="98"/>
      <c r="C195" s="2"/>
      <c r="D195" s="98"/>
      <c r="E195" s="98"/>
      <c r="F195" s="98"/>
    </row>
    <row r="196" spans="1:8" x14ac:dyDescent="0.5">
      <c r="A196" s="103"/>
      <c r="B196" s="98"/>
      <c r="C196" s="2"/>
      <c r="D196" s="98"/>
      <c r="E196" s="98"/>
      <c r="F196" s="98"/>
    </row>
    <row r="197" spans="1:8" x14ac:dyDescent="0.5">
      <c r="A197" s="103"/>
      <c r="B197" s="98"/>
      <c r="C197" s="2"/>
      <c r="D197" s="98"/>
      <c r="E197" s="98"/>
      <c r="F197" s="98"/>
    </row>
    <row r="198" spans="1:8" x14ac:dyDescent="0.5">
      <c r="A198" s="103"/>
      <c r="B198" s="98"/>
      <c r="C198" s="2"/>
      <c r="D198" s="98"/>
      <c r="E198" s="98"/>
      <c r="F198" s="98"/>
    </row>
    <row r="199" spans="1:8" x14ac:dyDescent="0.5">
      <c r="A199" s="103"/>
      <c r="B199" s="98"/>
      <c r="C199" s="2"/>
      <c r="D199" s="98"/>
      <c r="E199" s="98"/>
      <c r="F199" s="98"/>
    </row>
    <row r="200" spans="1:8" x14ac:dyDescent="0.5">
      <c r="A200" s="103"/>
      <c r="B200" s="98"/>
      <c r="C200" s="2"/>
      <c r="D200" s="98"/>
      <c r="E200" s="98"/>
      <c r="F200" s="98"/>
    </row>
    <row r="201" spans="1:8" x14ac:dyDescent="0.5">
      <c r="A201" s="103"/>
      <c r="B201" s="98"/>
      <c r="C201" s="2"/>
      <c r="D201" s="98"/>
      <c r="E201" s="98"/>
      <c r="F201" s="98"/>
    </row>
    <row r="202" spans="1:8" x14ac:dyDescent="0.5">
      <c r="A202" s="103"/>
      <c r="B202" s="98"/>
      <c r="C202" s="2"/>
      <c r="D202" s="98"/>
      <c r="E202" s="98"/>
      <c r="F202" s="98"/>
    </row>
    <row r="203" spans="1:8" x14ac:dyDescent="0.5">
      <c r="A203" s="103"/>
      <c r="B203" s="98"/>
      <c r="C203" s="2"/>
      <c r="D203" s="98"/>
      <c r="E203" s="98"/>
      <c r="F203" s="98"/>
    </row>
    <row r="204" spans="1:8" x14ac:dyDescent="0.5">
      <c r="A204" s="103"/>
      <c r="B204" s="98"/>
      <c r="C204" s="2"/>
      <c r="D204" s="98"/>
      <c r="E204" s="98"/>
      <c r="F204" s="98"/>
    </row>
    <row r="205" spans="1:8" x14ac:dyDescent="0.5">
      <c r="A205" s="103"/>
      <c r="B205" s="98"/>
      <c r="C205" s="2"/>
      <c r="D205" s="98"/>
      <c r="E205" s="98"/>
      <c r="F205" s="98"/>
    </row>
    <row r="206" spans="1:8" x14ac:dyDescent="0.5">
      <c r="A206" s="103"/>
      <c r="B206" s="98"/>
      <c r="C206" s="2"/>
      <c r="D206" s="98"/>
      <c r="E206" s="98"/>
      <c r="F206" s="98"/>
    </row>
    <row r="207" spans="1:8" x14ac:dyDescent="0.5">
      <c r="A207" s="103"/>
      <c r="B207" s="98"/>
      <c r="C207" s="2"/>
      <c r="D207" s="98"/>
      <c r="E207" s="98"/>
      <c r="F207" s="98"/>
    </row>
    <row r="208" spans="1:8" x14ac:dyDescent="0.5">
      <c r="A208" s="103"/>
      <c r="B208" s="98"/>
      <c r="C208" s="2"/>
      <c r="D208" s="98"/>
      <c r="E208" s="98"/>
      <c r="F208" s="98"/>
    </row>
    <row r="209" spans="1:6" x14ac:dyDescent="0.5">
      <c r="A209" s="103"/>
      <c r="B209" s="98"/>
      <c r="C209" s="2"/>
      <c r="D209" s="98"/>
      <c r="E209" s="98"/>
      <c r="F209" s="98"/>
    </row>
    <row r="210" spans="1:6" x14ac:dyDescent="0.5">
      <c r="A210" s="103"/>
      <c r="B210" s="98"/>
      <c r="C210" s="2"/>
      <c r="D210" s="98"/>
      <c r="E210" s="98"/>
      <c r="F210" s="98"/>
    </row>
    <row r="211" spans="1:6" x14ac:dyDescent="0.5">
      <c r="A211" s="103"/>
      <c r="B211" s="98"/>
      <c r="C211" s="2"/>
      <c r="D211" s="98"/>
      <c r="E211" s="98"/>
      <c r="F211" s="98"/>
    </row>
    <row r="212" spans="1:6" x14ac:dyDescent="0.5">
      <c r="A212" s="103"/>
      <c r="B212" s="98"/>
      <c r="C212" s="2"/>
      <c r="D212" s="98"/>
      <c r="E212" s="98"/>
      <c r="F212" s="98"/>
    </row>
    <row r="213" spans="1:6" x14ac:dyDescent="0.5">
      <c r="A213" s="103"/>
      <c r="B213" s="98"/>
      <c r="C213" s="2"/>
      <c r="D213" s="98"/>
      <c r="E213" s="98"/>
      <c r="F213" s="98"/>
    </row>
    <row r="214" spans="1:6" x14ac:dyDescent="0.5">
      <c r="A214" s="103"/>
      <c r="B214" s="98"/>
      <c r="C214" s="2"/>
      <c r="D214" s="98"/>
      <c r="E214" s="98"/>
      <c r="F214" s="98"/>
    </row>
    <row r="215" spans="1:6" x14ac:dyDescent="0.5">
      <c r="A215" s="103"/>
      <c r="B215" s="98"/>
      <c r="C215" s="2"/>
      <c r="D215" s="98"/>
      <c r="E215" s="98"/>
      <c r="F215" s="98"/>
    </row>
    <row r="216" spans="1:6" x14ac:dyDescent="0.5">
      <c r="A216" s="103"/>
      <c r="B216" s="98"/>
      <c r="C216" s="2"/>
      <c r="D216" s="98"/>
      <c r="E216" s="98"/>
      <c r="F216" s="98"/>
    </row>
    <row r="217" spans="1:6" x14ac:dyDescent="0.5">
      <c r="A217" s="103"/>
      <c r="B217" s="98"/>
      <c r="C217" s="2"/>
      <c r="D217" s="98"/>
      <c r="E217" s="98"/>
      <c r="F217" s="98"/>
    </row>
    <row r="218" spans="1:6" x14ac:dyDescent="0.5">
      <c r="A218" s="103"/>
      <c r="B218" s="98"/>
      <c r="C218" s="2"/>
      <c r="D218" s="98"/>
      <c r="E218" s="98"/>
      <c r="F218" s="98"/>
    </row>
    <row r="219" spans="1:6" x14ac:dyDescent="0.5">
      <c r="A219" s="103"/>
      <c r="B219" s="98"/>
      <c r="C219" s="2"/>
      <c r="D219" s="98"/>
      <c r="E219" s="98"/>
      <c r="F219" s="98"/>
    </row>
    <row r="220" spans="1:6" x14ac:dyDescent="0.5">
      <c r="A220" s="103"/>
      <c r="B220" s="98"/>
      <c r="C220" s="2"/>
      <c r="D220" s="98"/>
      <c r="E220" s="98"/>
      <c r="F220" s="98"/>
    </row>
    <row r="221" spans="1:6" x14ac:dyDescent="0.5">
      <c r="A221" s="103"/>
      <c r="B221" s="98"/>
      <c r="C221" s="2"/>
      <c r="D221" s="98"/>
      <c r="E221" s="98"/>
      <c r="F221" s="98"/>
    </row>
    <row r="222" spans="1:6" x14ac:dyDescent="0.5">
      <c r="A222" s="103"/>
      <c r="B222" s="98"/>
      <c r="C222" s="2"/>
      <c r="D222" s="98"/>
      <c r="E222" s="98"/>
      <c r="F222" s="98"/>
    </row>
    <row r="223" spans="1:6" x14ac:dyDescent="0.5">
      <c r="A223" s="103"/>
      <c r="B223" s="98"/>
      <c r="C223" s="2"/>
      <c r="D223" s="98"/>
      <c r="E223" s="98"/>
      <c r="F223" s="98"/>
    </row>
    <row r="224" spans="1:6" x14ac:dyDescent="0.5">
      <c r="A224" s="103"/>
      <c r="B224" s="98"/>
      <c r="C224" s="2"/>
      <c r="D224" s="98"/>
      <c r="E224" s="98"/>
      <c r="F224" s="98"/>
    </row>
    <row r="225" spans="1:6" x14ac:dyDescent="0.5">
      <c r="A225" s="103"/>
      <c r="B225" s="98"/>
      <c r="C225" s="2"/>
      <c r="D225" s="98"/>
      <c r="E225" s="98"/>
      <c r="F225" s="98"/>
    </row>
    <row r="226" spans="1:6" x14ac:dyDescent="0.5">
      <c r="A226" s="103"/>
      <c r="B226" s="98"/>
      <c r="C226" s="2"/>
      <c r="D226" s="98"/>
      <c r="E226" s="98"/>
      <c r="F226" s="98"/>
    </row>
    <row r="227" spans="1:6" x14ac:dyDescent="0.5">
      <c r="A227" s="103"/>
      <c r="B227" s="98"/>
      <c r="C227" s="2"/>
      <c r="D227" s="98"/>
      <c r="E227" s="98"/>
      <c r="F227" s="98"/>
    </row>
    <row r="228" spans="1:6" x14ac:dyDescent="0.5">
      <c r="A228" s="103"/>
      <c r="B228" s="98"/>
      <c r="C228" s="2"/>
      <c r="D228" s="98"/>
      <c r="E228" s="98"/>
      <c r="F228" s="98"/>
    </row>
    <row r="229" spans="1:6" x14ac:dyDescent="0.5">
      <c r="A229" s="103"/>
      <c r="B229" s="98"/>
      <c r="C229" s="2"/>
      <c r="D229" s="98"/>
      <c r="E229" s="98"/>
      <c r="F229" s="98"/>
    </row>
    <row r="230" spans="1:6" x14ac:dyDescent="0.5">
      <c r="A230" s="103"/>
      <c r="B230" s="98"/>
      <c r="C230" s="2"/>
      <c r="D230" s="98"/>
      <c r="E230" s="98"/>
      <c r="F230" s="98"/>
    </row>
    <row r="231" spans="1:6" x14ac:dyDescent="0.5">
      <c r="A231" s="103"/>
      <c r="B231" s="98"/>
      <c r="C231" s="2"/>
      <c r="D231" s="98"/>
      <c r="E231" s="98"/>
      <c r="F231" s="98"/>
    </row>
    <row r="232" spans="1:6" x14ac:dyDescent="0.5">
      <c r="A232" s="103"/>
      <c r="B232" s="98"/>
      <c r="C232" s="2"/>
      <c r="D232" s="98"/>
      <c r="E232" s="98"/>
      <c r="F232" s="98"/>
    </row>
    <row r="233" spans="1:6" x14ac:dyDescent="0.5">
      <c r="A233" s="103"/>
      <c r="B233" s="98"/>
      <c r="C233" s="2"/>
      <c r="D233" s="98"/>
      <c r="E233" s="98"/>
      <c r="F233" s="98"/>
    </row>
    <row r="234" spans="1:6" x14ac:dyDescent="0.5">
      <c r="A234" s="103"/>
      <c r="B234" s="98"/>
      <c r="C234" s="2"/>
      <c r="D234" s="98"/>
      <c r="E234" s="98"/>
      <c r="F234" s="98"/>
    </row>
    <row r="235" spans="1:6" x14ac:dyDescent="0.5">
      <c r="A235" s="103"/>
      <c r="B235" s="98"/>
      <c r="C235" s="2"/>
      <c r="D235" s="98"/>
      <c r="E235" s="98"/>
      <c r="F235" s="98"/>
    </row>
    <row r="236" spans="1:6" x14ac:dyDescent="0.5">
      <c r="A236" s="103"/>
      <c r="B236" s="98"/>
      <c r="C236" s="2"/>
      <c r="D236" s="98"/>
      <c r="E236" s="98"/>
      <c r="F236" s="98"/>
    </row>
    <row r="237" spans="1:6" x14ac:dyDescent="0.5">
      <c r="A237" s="103"/>
      <c r="B237" s="98"/>
      <c r="C237" s="2"/>
      <c r="D237" s="98"/>
      <c r="E237" s="98"/>
      <c r="F237" s="98"/>
    </row>
    <row r="238" spans="1:6" x14ac:dyDescent="0.5">
      <c r="A238" s="103"/>
      <c r="B238" s="98"/>
      <c r="C238" s="2"/>
      <c r="D238" s="98"/>
      <c r="E238" s="98"/>
      <c r="F238" s="98"/>
    </row>
    <row r="239" spans="1:6" x14ac:dyDescent="0.5">
      <c r="A239" s="103"/>
      <c r="B239" s="98"/>
      <c r="C239" s="2"/>
      <c r="D239" s="98"/>
      <c r="E239" s="98"/>
      <c r="F239" s="98"/>
    </row>
    <row r="240" spans="1:6" x14ac:dyDescent="0.5">
      <c r="A240" s="103"/>
      <c r="B240" s="98"/>
      <c r="C240" s="2"/>
      <c r="D240" s="98"/>
      <c r="E240" s="98"/>
      <c r="F240" s="98"/>
    </row>
    <row r="241" spans="1:8" x14ac:dyDescent="0.5">
      <c r="A241" s="103"/>
      <c r="B241" s="98"/>
      <c r="C241" s="2"/>
      <c r="D241" s="98"/>
      <c r="E241" s="98"/>
      <c r="F241" s="98"/>
    </row>
    <row r="242" spans="1:8" x14ac:dyDescent="0.5">
      <c r="A242" s="103"/>
      <c r="B242" s="98"/>
      <c r="C242" s="2"/>
      <c r="D242" s="98"/>
      <c r="E242" s="98"/>
      <c r="F242" s="98"/>
    </row>
    <row r="243" spans="1:8" x14ac:dyDescent="0.5">
      <c r="A243" s="103"/>
      <c r="B243" s="98"/>
      <c r="C243" s="2"/>
      <c r="D243" s="98"/>
      <c r="E243" s="98"/>
      <c r="F243" s="98"/>
    </row>
    <row r="244" spans="1:8" x14ac:dyDescent="0.5">
      <c r="A244" s="103"/>
      <c r="B244" s="98"/>
      <c r="C244" s="2"/>
      <c r="D244" s="98"/>
      <c r="E244" s="98"/>
      <c r="F244" s="98"/>
    </row>
    <row r="245" spans="1:8" x14ac:dyDescent="0.5">
      <c r="A245" s="103"/>
      <c r="B245" s="98"/>
      <c r="C245" s="2"/>
      <c r="D245" s="98"/>
      <c r="E245" s="98"/>
      <c r="F245" s="98"/>
    </row>
    <row r="246" spans="1:8" x14ac:dyDescent="0.5">
      <c r="A246" s="103"/>
      <c r="B246" s="98"/>
      <c r="C246" s="2"/>
      <c r="D246" s="98"/>
      <c r="E246" s="98"/>
      <c r="F246" s="98"/>
    </row>
    <row r="247" spans="1:8" x14ac:dyDescent="0.5">
      <c r="A247" s="103"/>
      <c r="B247" s="98"/>
      <c r="C247" s="2"/>
      <c r="D247" s="98"/>
      <c r="E247" s="98"/>
      <c r="F247" s="98"/>
    </row>
    <row r="248" spans="1:8" x14ac:dyDescent="0.5">
      <c r="A248" s="103"/>
      <c r="B248" s="98"/>
      <c r="C248" s="2"/>
      <c r="D248" s="98"/>
      <c r="E248" s="98"/>
      <c r="F248" s="98"/>
    </row>
    <row r="249" spans="1:8" x14ac:dyDescent="0.5">
      <c r="A249" s="103"/>
      <c r="B249" s="98"/>
      <c r="C249" s="2"/>
      <c r="D249" s="98"/>
      <c r="E249" s="98"/>
      <c r="F249" s="98"/>
    </row>
    <row r="250" spans="1:8" x14ac:dyDescent="0.5">
      <c r="A250" s="103"/>
      <c r="B250" s="98"/>
      <c r="C250" s="2"/>
      <c r="D250" s="98"/>
      <c r="E250" s="98"/>
      <c r="F250" s="98"/>
    </row>
    <row r="251" spans="1:8" x14ac:dyDescent="0.5">
      <c r="A251" s="103"/>
      <c r="B251" s="98"/>
      <c r="C251" s="2"/>
      <c r="D251" s="98"/>
      <c r="E251" s="98"/>
      <c r="F251" s="98"/>
    </row>
    <row r="252" spans="1:8" x14ac:dyDescent="0.5">
      <c r="A252" s="103"/>
      <c r="B252" s="98"/>
      <c r="C252" s="2"/>
      <c r="D252" s="98"/>
      <c r="E252" s="98"/>
      <c r="F252" s="98"/>
    </row>
    <row r="253" spans="1:8" x14ac:dyDescent="0.5">
      <c r="A253" s="103"/>
      <c r="B253" s="98"/>
      <c r="C253" s="2"/>
      <c r="D253" s="98"/>
      <c r="E253" s="98"/>
      <c r="F253" s="98"/>
    </row>
    <row r="254" spans="1:8" x14ac:dyDescent="0.5">
      <c r="A254" s="103"/>
      <c r="B254" s="98"/>
      <c r="C254" s="2"/>
      <c r="D254" s="98"/>
      <c r="E254" s="98"/>
      <c r="F254" s="98"/>
      <c r="H254" s="82"/>
    </row>
    <row r="255" spans="1:8" x14ac:dyDescent="0.5">
      <c r="A255" s="103"/>
      <c r="B255" s="98"/>
      <c r="C255" s="2"/>
      <c r="D255" s="98"/>
      <c r="E255" s="98"/>
      <c r="F255" s="98"/>
    </row>
    <row r="256" spans="1:8" x14ac:dyDescent="0.5">
      <c r="A256" s="103"/>
      <c r="B256" s="98"/>
      <c r="C256" s="2"/>
      <c r="D256" s="98"/>
      <c r="E256" s="98"/>
      <c r="F256" s="98"/>
    </row>
    <row r="257" spans="1:6" x14ac:dyDescent="0.5">
      <c r="A257" s="103"/>
      <c r="B257" s="98"/>
      <c r="C257" s="2"/>
      <c r="D257" s="98"/>
      <c r="E257" s="98"/>
      <c r="F257" s="98"/>
    </row>
    <row r="258" spans="1:6" x14ac:dyDescent="0.5">
      <c r="A258" s="103"/>
      <c r="B258" s="98"/>
      <c r="C258" s="2"/>
      <c r="D258" s="98"/>
      <c r="E258" s="98"/>
      <c r="F258" s="98"/>
    </row>
    <row r="259" spans="1:6" x14ac:dyDescent="0.5">
      <c r="A259" s="103"/>
      <c r="B259" s="98"/>
      <c r="C259" s="2"/>
      <c r="D259" s="98"/>
      <c r="E259" s="98"/>
      <c r="F259" s="98"/>
    </row>
    <row r="260" spans="1:6" x14ac:dyDescent="0.5">
      <c r="A260" s="103"/>
      <c r="B260" s="98"/>
      <c r="C260" s="2"/>
      <c r="D260" s="98"/>
      <c r="E260" s="98"/>
      <c r="F260" s="98"/>
    </row>
    <row r="261" spans="1:6" x14ac:dyDescent="0.5">
      <c r="A261" s="103"/>
      <c r="B261" s="98"/>
      <c r="C261" s="2"/>
      <c r="D261" s="98"/>
      <c r="E261" s="98"/>
      <c r="F261" s="98"/>
    </row>
    <row r="262" spans="1:6" x14ac:dyDescent="0.5">
      <c r="A262" s="103"/>
      <c r="B262" s="98"/>
      <c r="C262" s="2"/>
      <c r="D262" s="98"/>
      <c r="E262" s="98"/>
      <c r="F262" s="98"/>
    </row>
    <row r="263" spans="1:6" x14ac:dyDescent="0.5">
      <c r="A263" s="103"/>
      <c r="B263" s="98"/>
      <c r="C263" s="2"/>
      <c r="D263" s="98"/>
      <c r="E263" s="98"/>
      <c r="F263" s="98"/>
    </row>
    <row r="264" spans="1:6" x14ac:dyDescent="0.5">
      <c r="A264" s="103"/>
      <c r="B264" s="98"/>
      <c r="C264" s="2"/>
      <c r="D264" s="98"/>
      <c r="E264" s="98"/>
      <c r="F264" s="98"/>
    </row>
    <row r="265" spans="1:6" x14ac:dyDescent="0.5">
      <c r="A265" s="103"/>
      <c r="B265" s="98"/>
      <c r="C265" s="2"/>
      <c r="D265" s="98"/>
      <c r="E265" s="98"/>
      <c r="F265" s="98"/>
    </row>
    <row r="266" spans="1:6" x14ac:dyDescent="0.5">
      <c r="A266" s="103"/>
      <c r="B266" s="98"/>
      <c r="C266" s="2"/>
      <c r="D266" s="98"/>
      <c r="E266" s="98"/>
      <c r="F266" s="98"/>
    </row>
    <row r="267" spans="1:6" x14ac:dyDescent="0.5">
      <c r="A267" s="103"/>
      <c r="B267" s="98"/>
      <c r="C267" s="2"/>
      <c r="D267" s="98"/>
      <c r="E267" s="98"/>
      <c r="F267" s="98"/>
    </row>
    <row r="268" spans="1:6" x14ac:dyDescent="0.5">
      <c r="A268" s="103"/>
      <c r="B268" s="98"/>
      <c r="C268" s="2"/>
      <c r="D268" s="98"/>
      <c r="E268" s="98"/>
      <c r="F268" s="98"/>
    </row>
    <row r="269" spans="1:6" x14ac:dyDescent="0.5">
      <c r="A269" s="103"/>
      <c r="B269" s="98"/>
      <c r="C269" s="2"/>
      <c r="D269" s="98"/>
      <c r="E269" s="98"/>
      <c r="F269" s="98"/>
    </row>
    <row r="270" spans="1:6" x14ac:dyDescent="0.5">
      <c r="A270" s="103"/>
      <c r="B270" s="98"/>
      <c r="C270" s="2"/>
      <c r="D270" s="98"/>
      <c r="E270" s="98"/>
      <c r="F270" s="98"/>
    </row>
    <row r="271" spans="1:6" x14ac:dyDescent="0.5">
      <c r="A271" s="103"/>
      <c r="B271" s="98"/>
      <c r="C271" s="2"/>
      <c r="D271" s="98"/>
      <c r="E271" s="98"/>
      <c r="F271" s="98"/>
    </row>
    <row r="272" spans="1:6" x14ac:dyDescent="0.5">
      <c r="A272" s="103"/>
      <c r="B272" s="98"/>
      <c r="C272" s="2"/>
      <c r="D272" s="98"/>
      <c r="E272" s="98"/>
      <c r="F272" s="98"/>
    </row>
    <row r="273" spans="1:6" x14ac:dyDescent="0.5">
      <c r="A273" s="103"/>
      <c r="B273" s="98"/>
      <c r="C273" s="2"/>
      <c r="D273" s="98"/>
      <c r="E273" s="98"/>
      <c r="F273" s="98"/>
    </row>
    <row r="274" spans="1:6" x14ac:dyDescent="0.5">
      <c r="A274" s="103"/>
      <c r="B274" s="98"/>
      <c r="C274" s="2"/>
      <c r="D274" s="98"/>
      <c r="E274" s="98"/>
      <c r="F274" s="98"/>
    </row>
    <row r="275" spans="1:6" x14ac:dyDescent="0.5">
      <c r="A275" s="103"/>
      <c r="B275" s="98"/>
      <c r="C275" s="2"/>
      <c r="D275" s="98"/>
      <c r="E275" s="98"/>
      <c r="F275" s="98"/>
    </row>
    <row r="276" spans="1:6" x14ac:dyDescent="0.5">
      <c r="A276" s="103"/>
      <c r="B276" s="98"/>
      <c r="C276" s="2"/>
      <c r="D276" s="98"/>
      <c r="E276" s="98"/>
      <c r="F276" s="98"/>
    </row>
    <row r="277" spans="1:6" x14ac:dyDescent="0.5">
      <c r="A277" s="103"/>
      <c r="B277" s="98"/>
      <c r="C277" s="2"/>
      <c r="D277" s="98"/>
      <c r="E277" s="98"/>
      <c r="F277" s="98"/>
    </row>
    <row r="278" spans="1:6" x14ac:dyDescent="0.5">
      <c r="A278" s="103"/>
      <c r="B278" s="98"/>
      <c r="C278" s="2"/>
      <c r="D278" s="98"/>
      <c r="E278" s="98"/>
      <c r="F278" s="98"/>
    </row>
    <row r="279" spans="1:6" x14ac:dyDescent="0.5">
      <c r="A279" s="103"/>
      <c r="B279" s="98"/>
      <c r="C279" s="2"/>
      <c r="D279" s="98"/>
      <c r="E279" s="98"/>
      <c r="F279" s="98"/>
    </row>
    <row r="280" spans="1:6" x14ac:dyDescent="0.5">
      <c r="A280" s="103"/>
      <c r="B280" s="98"/>
      <c r="C280" s="2"/>
      <c r="D280" s="98"/>
      <c r="E280" s="98"/>
      <c r="F280" s="98"/>
    </row>
    <row r="281" spans="1:6" x14ac:dyDescent="0.5">
      <c r="A281" s="103"/>
      <c r="B281" s="98"/>
      <c r="C281" s="2"/>
      <c r="D281" s="98"/>
      <c r="E281" s="98"/>
      <c r="F281" s="98"/>
    </row>
    <row r="282" spans="1:6" x14ac:dyDescent="0.5">
      <c r="A282" s="103"/>
      <c r="B282" s="98"/>
      <c r="C282" s="2"/>
      <c r="D282" s="98"/>
      <c r="E282" s="98"/>
      <c r="F282" s="98"/>
    </row>
    <row r="283" spans="1:6" x14ac:dyDescent="0.5">
      <c r="A283" s="103"/>
      <c r="B283" s="98"/>
      <c r="C283" s="2"/>
      <c r="D283" s="98"/>
      <c r="E283" s="98"/>
      <c r="F283" s="98"/>
    </row>
    <row r="284" spans="1:6" x14ac:dyDescent="0.5">
      <c r="A284" s="103"/>
      <c r="B284" s="98"/>
      <c r="C284" s="2"/>
      <c r="D284" s="98"/>
      <c r="E284" s="98"/>
      <c r="F284" s="98"/>
    </row>
    <row r="285" spans="1:6" x14ac:dyDescent="0.5">
      <c r="A285" s="103"/>
      <c r="B285" s="98"/>
      <c r="C285" s="2"/>
      <c r="D285" s="98"/>
      <c r="E285" s="98"/>
      <c r="F285" s="98"/>
    </row>
    <row r="286" spans="1:6" x14ac:dyDescent="0.5">
      <c r="A286" s="103"/>
      <c r="B286" s="98"/>
      <c r="C286" s="2"/>
      <c r="D286" s="98"/>
      <c r="E286" s="98"/>
      <c r="F286" s="98"/>
    </row>
    <row r="287" spans="1:6" x14ac:dyDescent="0.5">
      <c r="A287" s="103"/>
      <c r="B287" s="98"/>
      <c r="C287" s="2"/>
      <c r="D287" s="98"/>
      <c r="E287" s="98"/>
      <c r="F287" s="98"/>
    </row>
    <row r="288" spans="1:6" x14ac:dyDescent="0.5">
      <c r="A288" s="103"/>
      <c r="B288" s="98"/>
      <c r="C288" s="2"/>
      <c r="D288" s="98"/>
      <c r="E288" s="98"/>
      <c r="F288" s="98"/>
    </row>
    <row r="289" spans="1:6" x14ac:dyDescent="0.5">
      <c r="A289" s="103"/>
      <c r="B289" s="98"/>
      <c r="C289" s="2"/>
      <c r="D289" s="98"/>
      <c r="E289" s="98"/>
      <c r="F289" s="98"/>
    </row>
    <row r="290" spans="1:6" x14ac:dyDescent="0.5">
      <c r="A290" s="103"/>
      <c r="B290" s="98"/>
      <c r="C290" s="2"/>
      <c r="D290" s="98"/>
      <c r="E290" s="98"/>
      <c r="F290" s="98"/>
    </row>
    <row r="291" spans="1:6" x14ac:dyDescent="0.5">
      <c r="A291" s="103"/>
      <c r="B291" s="98"/>
      <c r="C291" s="2"/>
      <c r="D291" s="98"/>
      <c r="E291" s="98"/>
      <c r="F291" s="98"/>
    </row>
    <row r="292" spans="1:6" x14ac:dyDescent="0.5">
      <c r="A292" s="103"/>
      <c r="B292" s="98"/>
      <c r="C292" s="2"/>
      <c r="D292" s="98"/>
      <c r="E292" s="98"/>
      <c r="F292" s="98"/>
    </row>
    <row r="293" spans="1:6" x14ac:dyDescent="0.5">
      <c r="A293" s="103"/>
      <c r="B293" s="98"/>
      <c r="C293" s="2"/>
      <c r="D293" s="98"/>
      <c r="E293" s="98"/>
      <c r="F293" s="98"/>
    </row>
    <row r="294" spans="1:6" x14ac:dyDescent="0.5">
      <c r="A294" s="103"/>
      <c r="B294" s="98"/>
      <c r="C294" s="2"/>
      <c r="D294" s="98"/>
      <c r="E294" s="98"/>
      <c r="F294" s="98"/>
    </row>
    <row r="295" spans="1:6" x14ac:dyDescent="0.5">
      <c r="A295" s="103"/>
      <c r="B295" s="98"/>
      <c r="C295" s="2"/>
      <c r="D295" s="98"/>
      <c r="E295" s="98"/>
      <c r="F295" s="98"/>
    </row>
    <row r="296" spans="1:6" x14ac:dyDescent="0.5">
      <c r="A296" s="103"/>
      <c r="B296" s="98"/>
      <c r="C296" s="2"/>
      <c r="D296" s="98"/>
      <c r="E296" s="98"/>
      <c r="F296" s="98"/>
    </row>
    <row r="297" spans="1:6" x14ac:dyDescent="0.5">
      <c r="A297" s="103"/>
      <c r="B297" s="98"/>
      <c r="C297" s="2"/>
      <c r="D297" s="98"/>
      <c r="E297" s="98"/>
      <c r="F297" s="98"/>
    </row>
    <row r="298" spans="1:6" x14ac:dyDescent="0.5">
      <c r="A298" s="103"/>
      <c r="B298" s="98"/>
      <c r="C298" s="2"/>
      <c r="D298" s="98"/>
      <c r="E298" s="98"/>
      <c r="F298" s="98"/>
    </row>
    <row r="299" spans="1:6" x14ac:dyDescent="0.5">
      <c r="A299" s="103"/>
      <c r="B299" s="98"/>
      <c r="C299" s="2"/>
      <c r="D299" s="98"/>
      <c r="E299" s="98"/>
      <c r="F299" s="98"/>
    </row>
    <row r="300" spans="1:6" x14ac:dyDescent="0.5">
      <c r="A300" s="103"/>
      <c r="B300" s="98"/>
      <c r="C300" s="2"/>
      <c r="D300" s="98"/>
      <c r="E300" s="98"/>
      <c r="F300" s="98"/>
    </row>
    <row r="301" spans="1:6" x14ac:dyDescent="0.5">
      <c r="A301" s="103"/>
      <c r="B301" s="98"/>
      <c r="C301" s="2"/>
      <c r="D301" s="98"/>
      <c r="E301" s="98"/>
      <c r="F301" s="98"/>
    </row>
    <row r="302" spans="1:6" x14ac:dyDescent="0.5">
      <c r="A302" s="103"/>
      <c r="B302" s="98"/>
      <c r="C302" s="2"/>
      <c r="D302" s="98"/>
      <c r="E302" s="98"/>
      <c r="F302" s="98"/>
    </row>
    <row r="303" spans="1:6" x14ac:dyDescent="0.5">
      <c r="A303" s="103"/>
      <c r="B303" s="98"/>
      <c r="C303" s="2"/>
      <c r="D303" s="98"/>
      <c r="E303" s="98"/>
      <c r="F303" s="98"/>
    </row>
    <row r="304" spans="1:6" x14ac:dyDescent="0.5">
      <c r="A304" s="103"/>
      <c r="B304" s="98"/>
      <c r="C304" s="2"/>
      <c r="D304" s="98"/>
      <c r="E304" s="98"/>
      <c r="F304" s="98"/>
    </row>
    <row r="305" spans="1:6" x14ac:dyDescent="0.5">
      <c r="A305" s="103"/>
      <c r="B305" s="98"/>
      <c r="C305" s="2"/>
      <c r="D305" s="98"/>
      <c r="E305" s="98"/>
      <c r="F305" s="98"/>
    </row>
    <row r="306" spans="1:6" x14ac:dyDescent="0.5">
      <c r="A306" s="103"/>
      <c r="B306" s="98"/>
      <c r="C306" s="2"/>
      <c r="D306" s="98"/>
      <c r="E306" s="98"/>
      <c r="F306" s="98"/>
    </row>
    <row r="307" spans="1:6" x14ac:dyDescent="0.5">
      <c r="A307" s="103"/>
      <c r="B307" s="98"/>
      <c r="C307" s="2"/>
      <c r="D307" s="98"/>
      <c r="E307" s="98"/>
      <c r="F307" s="98"/>
    </row>
    <row r="308" spans="1:6" x14ac:dyDescent="0.5">
      <c r="A308" s="103"/>
      <c r="B308" s="98"/>
      <c r="C308" s="2"/>
      <c r="D308" s="98"/>
      <c r="E308" s="98"/>
      <c r="F308" s="98"/>
    </row>
    <row r="309" spans="1:6" x14ac:dyDescent="0.5">
      <c r="A309" s="103"/>
      <c r="B309" s="98"/>
      <c r="C309" s="2"/>
      <c r="D309" s="98"/>
      <c r="E309" s="98"/>
      <c r="F309" s="98"/>
    </row>
    <row r="310" spans="1:6" x14ac:dyDescent="0.5">
      <c r="A310" s="103"/>
      <c r="B310" s="98"/>
      <c r="C310" s="2"/>
      <c r="D310" s="98"/>
      <c r="E310" s="98"/>
      <c r="F310" s="98"/>
    </row>
    <row r="311" spans="1:6" x14ac:dyDescent="0.5">
      <c r="A311" s="103"/>
      <c r="B311" s="98"/>
      <c r="C311" s="2"/>
      <c r="D311" s="98"/>
      <c r="E311" s="98"/>
      <c r="F311" s="98"/>
    </row>
    <row r="312" spans="1:6" x14ac:dyDescent="0.5">
      <c r="A312" s="103"/>
      <c r="B312" s="98"/>
      <c r="C312" s="2"/>
      <c r="D312" s="98"/>
      <c r="E312" s="98"/>
      <c r="F312" s="98"/>
    </row>
    <row r="313" spans="1:6" x14ac:dyDescent="0.5">
      <c r="A313" s="103"/>
      <c r="B313" s="98"/>
      <c r="C313" s="2"/>
      <c r="D313" s="98"/>
      <c r="E313" s="98"/>
      <c r="F313" s="98"/>
    </row>
    <row r="314" spans="1:6" x14ac:dyDescent="0.5">
      <c r="A314" s="103"/>
      <c r="B314" s="98"/>
      <c r="C314" s="2"/>
      <c r="D314" s="98"/>
      <c r="E314" s="98"/>
      <c r="F314" s="98"/>
    </row>
    <row r="315" spans="1:6" x14ac:dyDescent="0.5">
      <c r="A315" s="103"/>
      <c r="B315" s="98"/>
      <c r="C315" s="2"/>
      <c r="D315" s="98"/>
      <c r="E315" s="98"/>
      <c r="F315" s="98"/>
    </row>
    <row r="316" spans="1:6" x14ac:dyDescent="0.5">
      <c r="A316" s="103"/>
      <c r="B316" s="98"/>
      <c r="C316" s="2"/>
      <c r="D316" s="98"/>
      <c r="E316" s="98"/>
      <c r="F316" s="98"/>
    </row>
    <row r="317" spans="1:6" x14ac:dyDescent="0.5">
      <c r="A317" s="103"/>
      <c r="B317" s="98"/>
      <c r="C317" s="2"/>
      <c r="D317" s="98"/>
      <c r="E317" s="98"/>
      <c r="F317" s="98"/>
    </row>
    <row r="318" spans="1:6" x14ac:dyDescent="0.5">
      <c r="A318" s="103"/>
      <c r="B318" s="98"/>
      <c r="C318" s="2"/>
      <c r="D318" s="98"/>
      <c r="E318" s="98"/>
      <c r="F318" s="98"/>
    </row>
    <row r="319" spans="1:6" x14ac:dyDescent="0.5">
      <c r="A319" s="103"/>
      <c r="B319" s="98"/>
      <c r="C319" s="2"/>
      <c r="D319" s="98"/>
      <c r="E319" s="98"/>
      <c r="F319" s="98"/>
    </row>
    <row r="320" spans="1:6" x14ac:dyDescent="0.5">
      <c r="A320" s="103"/>
      <c r="B320" s="98"/>
      <c r="C320" s="2"/>
      <c r="D320" s="98"/>
      <c r="E320" s="98"/>
      <c r="F320" s="98"/>
    </row>
    <row r="321" spans="1:6" x14ac:dyDescent="0.5">
      <c r="A321" s="103"/>
      <c r="B321" s="98"/>
      <c r="C321" s="2"/>
      <c r="D321" s="98"/>
      <c r="E321" s="98"/>
      <c r="F321" s="98"/>
    </row>
    <row r="322" spans="1:6" x14ac:dyDescent="0.5">
      <c r="A322" s="103"/>
      <c r="B322" s="98"/>
      <c r="C322" s="2"/>
      <c r="D322" s="98"/>
      <c r="E322" s="98"/>
      <c r="F322" s="98"/>
    </row>
    <row r="323" spans="1:6" x14ac:dyDescent="0.5">
      <c r="A323" s="103"/>
      <c r="B323" s="98"/>
      <c r="C323" s="2"/>
      <c r="D323" s="98"/>
      <c r="E323" s="98"/>
      <c r="F323" s="98"/>
    </row>
    <row r="324" spans="1:6" x14ac:dyDescent="0.5">
      <c r="A324" s="103"/>
      <c r="B324" s="98"/>
      <c r="C324" s="2"/>
      <c r="D324" s="98"/>
      <c r="E324" s="98"/>
      <c r="F324" s="98"/>
    </row>
    <row r="325" spans="1:6" x14ac:dyDescent="0.5">
      <c r="A325" s="103"/>
      <c r="B325" s="98"/>
      <c r="C325" s="2"/>
      <c r="D325" s="98"/>
      <c r="E325" s="98"/>
      <c r="F325" s="98"/>
    </row>
    <row r="326" spans="1:6" x14ac:dyDescent="0.5">
      <c r="A326" s="103"/>
      <c r="B326" s="98"/>
      <c r="C326" s="2"/>
      <c r="D326" s="98"/>
      <c r="E326" s="98"/>
      <c r="F326" s="98"/>
    </row>
    <row r="327" spans="1:6" x14ac:dyDescent="0.5">
      <c r="A327" s="103"/>
      <c r="B327" s="98"/>
      <c r="C327" s="2"/>
      <c r="D327" s="98"/>
      <c r="E327" s="98"/>
      <c r="F327" s="98"/>
    </row>
    <row r="328" spans="1:6" x14ac:dyDescent="0.5">
      <c r="A328" s="103"/>
      <c r="B328" s="98"/>
      <c r="C328" s="2"/>
      <c r="D328" s="98"/>
      <c r="E328" s="98"/>
      <c r="F328" s="98"/>
    </row>
    <row r="329" spans="1:6" x14ac:dyDescent="0.5">
      <c r="A329" s="103"/>
      <c r="B329" s="98"/>
      <c r="C329" s="2"/>
      <c r="D329" s="98"/>
      <c r="E329" s="98"/>
      <c r="F329" s="98"/>
    </row>
    <row r="330" spans="1:6" x14ac:dyDescent="0.5">
      <c r="A330" s="103"/>
      <c r="B330" s="98"/>
      <c r="C330" s="2"/>
      <c r="D330" s="98"/>
      <c r="E330" s="98"/>
      <c r="F330" s="98"/>
    </row>
    <row r="331" spans="1:6" x14ac:dyDescent="0.5">
      <c r="A331" s="103"/>
      <c r="B331" s="98"/>
      <c r="C331" s="2"/>
      <c r="D331" s="98"/>
      <c r="E331" s="98"/>
      <c r="F331" s="98"/>
    </row>
    <row r="332" spans="1:6" x14ac:dyDescent="0.5">
      <c r="A332" s="103"/>
      <c r="B332" s="98"/>
      <c r="C332" s="2"/>
      <c r="D332" s="98"/>
      <c r="E332" s="98"/>
      <c r="F332" s="98"/>
    </row>
    <row r="333" spans="1:6" x14ac:dyDescent="0.5">
      <c r="A333" s="103"/>
      <c r="B333" s="98"/>
      <c r="C333" s="2"/>
      <c r="D333" s="98"/>
      <c r="E333" s="98"/>
      <c r="F333" s="98"/>
    </row>
    <row r="334" spans="1:6" x14ac:dyDescent="0.5">
      <c r="A334" s="103"/>
      <c r="B334" s="98"/>
      <c r="C334" s="2"/>
      <c r="D334" s="98"/>
      <c r="E334" s="98"/>
      <c r="F334" s="98"/>
    </row>
    <row r="335" spans="1:6" x14ac:dyDescent="0.5">
      <c r="A335" s="103"/>
      <c r="B335" s="98"/>
      <c r="C335" s="2"/>
      <c r="D335" s="98"/>
      <c r="E335" s="98"/>
      <c r="F335" s="98"/>
    </row>
    <row r="336" spans="1:6" x14ac:dyDescent="0.5">
      <c r="A336" s="103"/>
      <c r="B336" s="98"/>
      <c r="C336" s="2"/>
      <c r="D336" s="98"/>
      <c r="E336" s="98"/>
      <c r="F336" s="98"/>
    </row>
    <row r="337" spans="1:6" x14ac:dyDescent="0.5">
      <c r="A337" s="103"/>
      <c r="B337" s="98"/>
      <c r="C337" s="2"/>
      <c r="D337" s="98"/>
      <c r="E337" s="98"/>
      <c r="F337" s="98"/>
    </row>
    <row r="338" spans="1:6" x14ac:dyDescent="0.5">
      <c r="A338" s="103"/>
      <c r="B338" s="98"/>
      <c r="C338" s="2"/>
      <c r="D338" s="98"/>
      <c r="E338" s="98"/>
      <c r="F338" s="98"/>
    </row>
    <row r="339" spans="1:6" x14ac:dyDescent="0.5">
      <c r="A339" s="103"/>
      <c r="B339" s="98"/>
      <c r="C339" s="2"/>
      <c r="D339" s="98"/>
      <c r="E339" s="98"/>
      <c r="F339" s="98"/>
    </row>
    <row r="340" spans="1:6" x14ac:dyDescent="0.5">
      <c r="A340" s="103"/>
      <c r="B340" s="98"/>
      <c r="C340" s="2"/>
      <c r="D340" s="98"/>
      <c r="E340" s="98"/>
      <c r="F340" s="98"/>
    </row>
    <row r="341" spans="1:6" x14ac:dyDescent="0.5">
      <c r="A341" s="103"/>
      <c r="B341" s="98"/>
      <c r="C341" s="2"/>
      <c r="D341" s="98"/>
      <c r="E341" s="98"/>
      <c r="F341" s="98"/>
    </row>
    <row r="342" spans="1:6" x14ac:dyDescent="0.5">
      <c r="A342" s="103"/>
      <c r="B342" s="98"/>
      <c r="C342" s="2"/>
      <c r="D342" s="98"/>
      <c r="E342" s="98"/>
      <c r="F342" s="98"/>
    </row>
    <row r="343" spans="1:6" x14ac:dyDescent="0.5">
      <c r="A343" s="103"/>
      <c r="B343" s="98"/>
      <c r="C343" s="2"/>
      <c r="D343" s="98"/>
      <c r="E343" s="98"/>
      <c r="F343" s="98"/>
    </row>
    <row r="344" spans="1:6" x14ac:dyDescent="0.5">
      <c r="A344" s="103"/>
      <c r="B344" s="98"/>
      <c r="C344" s="2"/>
      <c r="D344" s="98"/>
      <c r="E344" s="98"/>
      <c r="F344" s="98"/>
    </row>
    <row r="345" spans="1:6" x14ac:dyDescent="0.5">
      <c r="A345" s="103"/>
      <c r="B345" s="98"/>
      <c r="C345" s="2"/>
      <c r="D345" s="98"/>
      <c r="E345" s="98"/>
      <c r="F345" s="98"/>
    </row>
    <row r="346" spans="1:6" x14ac:dyDescent="0.5">
      <c r="A346" s="103"/>
      <c r="B346" s="98"/>
      <c r="C346" s="2"/>
      <c r="D346" s="98"/>
      <c r="E346" s="98"/>
      <c r="F346" s="98"/>
    </row>
    <row r="347" spans="1:6" x14ac:dyDescent="0.5">
      <c r="A347" s="103"/>
      <c r="B347" s="98"/>
      <c r="C347" s="2"/>
      <c r="D347" s="98"/>
      <c r="E347" s="98"/>
      <c r="F347" s="98"/>
    </row>
    <row r="348" spans="1:6" x14ac:dyDescent="0.5">
      <c r="A348" s="103"/>
      <c r="B348" s="98"/>
      <c r="C348" s="2"/>
      <c r="D348" s="98"/>
      <c r="E348" s="98"/>
      <c r="F348" s="98"/>
    </row>
    <row r="349" spans="1:6" x14ac:dyDescent="0.5">
      <c r="A349" s="103"/>
      <c r="B349" s="98"/>
      <c r="C349" s="2"/>
      <c r="D349" s="98"/>
      <c r="E349" s="98"/>
      <c r="F349" s="98"/>
    </row>
    <row r="350" spans="1:6" x14ac:dyDescent="0.5">
      <c r="A350" s="103"/>
      <c r="B350" s="98"/>
      <c r="C350" s="2"/>
      <c r="D350" s="98"/>
      <c r="E350" s="98"/>
      <c r="F350" s="98"/>
    </row>
    <row r="351" spans="1:6" x14ac:dyDescent="0.5">
      <c r="A351" s="103"/>
      <c r="B351" s="98"/>
      <c r="C351" s="2"/>
      <c r="D351" s="98"/>
      <c r="E351" s="98"/>
      <c r="F351" s="98"/>
    </row>
    <row r="352" spans="1:6" x14ac:dyDescent="0.5">
      <c r="A352" s="103"/>
      <c r="B352" s="98"/>
      <c r="C352" s="2"/>
      <c r="D352" s="98"/>
      <c r="E352" s="98"/>
      <c r="F352" s="98"/>
    </row>
    <row r="353" spans="1:6" x14ac:dyDescent="0.5">
      <c r="A353" s="103"/>
      <c r="B353" s="98"/>
      <c r="C353" s="2"/>
      <c r="D353" s="98"/>
      <c r="E353" s="98"/>
      <c r="F353" s="98"/>
    </row>
    <row r="354" spans="1:6" x14ac:dyDescent="0.5">
      <c r="A354" s="103"/>
      <c r="B354" s="98"/>
      <c r="C354" s="2"/>
      <c r="D354" s="98"/>
      <c r="E354" s="98"/>
      <c r="F354" s="98"/>
    </row>
    <row r="355" spans="1:6" x14ac:dyDescent="0.5">
      <c r="A355" s="103"/>
      <c r="B355" s="98"/>
      <c r="C355" s="2"/>
      <c r="D355" s="98"/>
      <c r="E355" s="98"/>
      <c r="F355" s="98"/>
    </row>
    <row r="356" spans="1:6" x14ac:dyDescent="0.5">
      <c r="A356" s="103"/>
      <c r="B356" s="98"/>
      <c r="C356" s="2"/>
      <c r="D356" s="98"/>
      <c r="E356" s="98"/>
      <c r="F356" s="98"/>
    </row>
    <row r="357" spans="1:6" x14ac:dyDescent="0.5">
      <c r="A357" s="103"/>
      <c r="B357" s="98"/>
      <c r="C357" s="2"/>
      <c r="D357" s="98"/>
      <c r="E357" s="98"/>
      <c r="F357" s="98"/>
    </row>
    <row r="358" spans="1:6" x14ac:dyDescent="0.5">
      <c r="A358" s="103"/>
      <c r="B358" s="98"/>
      <c r="C358" s="2"/>
      <c r="D358" s="98"/>
      <c r="E358" s="98"/>
      <c r="F358" s="98"/>
    </row>
    <row r="359" spans="1:6" x14ac:dyDescent="0.5">
      <c r="A359" s="103"/>
      <c r="B359" s="98"/>
      <c r="C359" s="2"/>
      <c r="D359" s="98"/>
      <c r="E359" s="98"/>
      <c r="F359" s="98"/>
    </row>
    <row r="360" spans="1:6" x14ac:dyDescent="0.5">
      <c r="A360" s="103"/>
      <c r="B360" s="98"/>
      <c r="C360" s="2"/>
      <c r="D360" s="98"/>
      <c r="E360" s="98"/>
      <c r="F360" s="98"/>
    </row>
    <row r="361" spans="1:6" x14ac:dyDescent="0.5">
      <c r="A361" s="103"/>
      <c r="B361" s="98"/>
      <c r="C361" s="2"/>
      <c r="D361" s="98"/>
      <c r="E361" s="98"/>
      <c r="F361" s="98"/>
    </row>
    <row r="362" spans="1:6" x14ac:dyDescent="0.5">
      <c r="A362" s="103"/>
      <c r="B362" s="98"/>
      <c r="C362" s="2"/>
      <c r="D362" s="98"/>
      <c r="E362" s="98"/>
      <c r="F362" s="98"/>
    </row>
    <row r="363" spans="1:6" x14ac:dyDescent="0.5">
      <c r="A363" s="103"/>
      <c r="B363" s="98"/>
      <c r="C363" s="2"/>
      <c r="D363" s="98"/>
      <c r="E363" s="98"/>
      <c r="F363" s="98"/>
    </row>
    <row r="364" spans="1:6" x14ac:dyDescent="0.5">
      <c r="A364" s="103"/>
      <c r="B364" s="98"/>
      <c r="C364" s="2"/>
      <c r="D364" s="98"/>
      <c r="E364" s="98"/>
      <c r="F364" s="98"/>
    </row>
    <row r="365" spans="1:6" x14ac:dyDescent="0.5">
      <c r="A365" s="103"/>
      <c r="B365" s="98"/>
      <c r="C365" s="2"/>
      <c r="D365" s="98"/>
      <c r="E365" s="98"/>
      <c r="F365" s="98"/>
    </row>
    <row r="366" spans="1:6" x14ac:dyDescent="0.5">
      <c r="A366" s="103"/>
      <c r="B366" s="98"/>
      <c r="C366" s="2"/>
      <c r="D366" s="98"/>
      <c r="E366" s="98"/>
      <c r="F366" s="98"/>
    </row>
    <row r="367" spans="1:6" x14ac:dyDescent="0.5">
      <c r="A367" s="103"/>
      <c r="B367" s="98"/>
      <c r="C367" s="2"/>
      <c r="D367" s="98"/>
      <c r="E367" s="98"/>
      <c r="F367" s="98"/>
    </row>
    <row r="368" spans="1:6" x14ac:dyDescent="0.5">
      <c r="A368" s="103"/>
      <c r="B368" s="98"/>
      <c r="C368" s="2"/>
      <c r="D368" s="98"/>
      <c r="E368" s="98"/>
      <c r="F368" s="98"/>
    </row>
    <row r="369" spans="1:6" x14ac:dyDescent="0.5">
      <c r="A369" s="103"/>
      <c r="B369" s="98"/>
      <c r="C369" s="2"/>
      <c r="D369" s="98"/>
      <c r="E369" s="98"/>
      <c r="F369" s="98"/>
    </row>
    <row r="370" spans="1:6" x14ac:dyDescent="0.5">
      <c r="A370" s="103"/>
      <c r="B370" s="98"/>
      <c r="C370" s="2"/>
      <c r="D370" s="98"/>
      <c r="E370" s="98"/>
      <c r="F370" s="98"/>
    </row>
    <row r="371" spans="1:6" x14ac:dyDescent="0.5">
      <c r="A371" s="103"/>
      <c r="B371" s="98"/>
      <c r="C371" s="2"/>
      <c r="D371" s="98"/>
      <c r="E371" s="98"/>
      <c r="F371" s="98"/>
    </row>
    <row r="372" spans="1:6" x14ac:dyDescent="0.5">
      <c r="A372" s="103"/>
      <c r="B372" s="98"/>
      <c r="C372" s="2"/>
      <c r="D372" s="98"/>
      <c r="E372" s="98"/>
      <c r="F372" s="98"/>
    </row>
    <row r="373" spans="1:6" x14ac:dyDescent="0.5">
      <c r="A373" s="103"/>
      <c r="B373" s="98"/>
      <c r="C373" s="2"/>
      <c r="D373" s="98"/>
      <c r="E373" s="98"/>
      <c r="F373" s="98"/>
    </row>
    <row r="374" spans="1:6" x14ac:dyDescent="0.5">
      <c r="A374" s="103"/>
      <c r="B374" s="98"/>
      <c r="C374" s="2"/>
      <c r="D374" s="98"/>
      <c r="E374" s="98"/>
      <c r="F374" s="98"/>
    </row>
    <row r="375" spans="1:6" x14ac:dyDescent="0.5">
      <c r="B375" s="83"/>
      <c r="C375" s="83"/>
      <c r="D375" s="83"/>
      <c r="E375" s="83"/>
      <c r="F375" s="83"/>
    </row>
    <row r="376" spans="1:6" x14ac:dyDescent="0.5">
      <c r="B376" s="83"/>
      <c r="C376" s="83"/>
      <c r="D376" s="83"/>
      <c r="E376" s="83"/>
      <c r="F376" s="83"/>
    </row>
    <row r="377" spans="1:6" x14ac:dyDescent="0.5">
      <c r="B377" s="83"/>
      <c r="C377" s="83"/>
      <c r="D377" s="83"/>
      <c r="E377" s="83"/>
      <c r="F377" s="83"/>
    </row>
    <row r="378" spans="1:6" x14ac:dyDescent="0.5">
      <c r="B378" s="83"/>
      <c r="C378" s="83"/>
      <c r="D378" s="83"/>
      <c r="E378" s="83"/>
      <c r="F378" s="83"/>
    </row>
    <row r="379" spans="1:6" x14ac:dyDescent="0.5">
      <c r="B379" s="83"/>
      <c r="C379" s="83"/>
      <c r="D379" s="83"/>
      <c r="E379" s="83"/>
      <c r="F379" s="83"/>
    </row>
    <row r="380" spans="1:6" x14ac:dyDescent="0.5">
      <c r="B380" s="83"/>
      <c r="C380" s="83"/>
      <c r="D380" s="83"/>
      <c r="E380" s="83"/>
      <c r="F380" s="83"/>
    </row>
    <row r="381" spans="1:6" x14ac:dyDescent="0.5">
      <c r="B381" s="83"/>
      <c r="C381" s="83"/>
      <c r="D381" s="83"/>
      <c r="E381" s="83"/>
      <c r="F381" s="83"/>
    </row>
    <row r="382" spans="1:6" x14ac:dyDescent="0.5">
      <c r="B382" s="83"/>
      <c r="C382" s="83"/>
      <c r="D382" s="83"/>
      <c r="E382" s="83"/>
      <c r="F382" s="83"/>
    </row>
    <row r="383" spans="1:6" x14ac:dyDescent="0.5">
      <c r="B383" s="83"/>
      <c r="C383" s="83"/>
      <c r="D383" s="83"/>
      <c r="E383" s="83"/>
      <c r="F383" s="83"/>
    </row>
  </sheetData>
  <mergeCells count="3">
    <mergeCell ref="A13:F13"/>
    <mergeCell ref="A4:C4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Assignment</vt:lpstr>
      <vt:lpstr>DCF</vt:lpstr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Harris</dc:creator>
  <cp:lastModifiedBy>abraham osman</cp:lastModifiedBy>
  <dcterms:created xsi:type="dcterms:W3CDTF">2019-03-21T22:29:50Z</dcterms:created>
  <dcterms:modified xsi:type="dcterms:W3CDTF">2021-06-15T17:53:12Z</dcterms:modified>
</cp:coreProperties>
</file>