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bramvaes/Research/Publications/Vaes et al (2023) - Earth-Science Reviews/Tables/"/>
    </mc:Choice>
  </mc:AlternateContent>
  <xr:revisionPtr revIDLastSave="0" documentId="13_ncr:1_{5CA810AD-AA52-D249-BF8D-CDFAB0AAAC0E}" xr6:coauthVersionLast="47" xr6:coauthVersionMax="47" xr10:uidLastSave="{00000000-0000-0000-0000-000000000000}"/>
  <bookViews>
    <workbookView xWindow="0" yWindow="0" windowWidth="28800" windowHeight="18000" xr2:uid="{07691D8F-6D0E-EA45-837D-7F0F92C7EDBD}"/>
  </bookViews>
  <sheets>
    <sheet name="Table S2" sheetId="4" r:id="rId1"/>
  </sheets>
  <definedNames>
    <definedName name="_xlnm._FilterDatabase" localSheetId="0">'Table S2'!$A$3:$AH$3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6" i="4" l="1"/>
  <c r="B106" i="4"/>
  <c r="C276" i="4"/>
  <c r="B276" i="4"/>
  <c r="B545" i="4"/>
  <c r="C206" i="4"/>
  <c r="B206" i="4"/>
  <c r="C354" i="4"/>
  <c r="B354" i="4"/>
  <c r="C499" i="4"/>
  <c r="B499" i="4"/>
  <c r="C521" i="4"/>
  <c r="B521" i="4"/>
  <c r="C545" i="4"/>
  <c r="C584" i="4"/>
  <c r="B584" i="4"/>
  <c r="D706" i="4"/>
  <c r="F707" i="4"/>
  <c r="D707" i="4"/>
  <c r="F705" i="4"/>
  <c r="D705" i="4"/>
  <c r="D700" i="4"/>
  <c r="D695" i="4"/>
  <c r="D692" i="4"/>
  <c r="D694" i="4"/>
  <c r="D696" i="4"/>
  <c r="D693" i="4"/>
  <c r="D697" i="4"/>
  <c r="D684" i="4"/>
  <c r="D683" i="4"/>
  <c r="D679" i="4"/>
  <c r="D672" i="4"/>
  <c r="D671" i="4"/>
  <c r="D673" i="4"/>
  <c r="D674" i="4"/>
  <c r="D652" i="4"/>
  <c r="D651" i="4"/>
  <c r="D650" i="4"/>
  <c r="F646" i="4"/>
  <c r="D646" i="4"/>
  <c r="D648" i="4"/>
  <c r="D643" i="4"/>
  <c r="D642" i="4"/>
  <c r="D644" i="4"/>
  <c r="D635" i="4"/>
  <c r="D629" i="4"/>
  <c r="D621" i="4"/>
  <c r="D630" i="4"/>
  <c r="D623" i="4"/>
  <c r="D617" i="4"/>
  <c r="D612" i="4"/>
  <c r="D619" i="4"/>
  <c r="D615" i="4"/>
  <c r="D618" i="4"/>
  <c r="D627" i="4"/>
  <c r="D616" i="4"/>
  <c r="D614" i="4"/>
  <c r="D622" i="4"/>
  <c r="D628" i="4"/>
  <c r="D620" i="4"/>
  <c r="D626" i="4"/>
  <c r="D624" i="4"/>
  <c r="D625" i="4"/>
  <c r="D613" i="4"/>
  <c r="F605" i="4"/>
  <c r="F593" i="4"/>
  <c r="F592" i="4"/>
  <c r="D582" i="4"/>
  <c r="D580" i="4"/>
  <c r="D576" i="4"/>
  <c r="F569" i="4"/>
  <c r="D566" i="4"/>
  <c r="D562" i="4"/>
  <c r="F563" i="4"/>
  <c r="D546" i="4"/>
  <c r="D547" i="4"/>
  <c r="D548" i="4"/>
  <c r="D549" i="4"/>
  <c r="D544" i="4"/>
  <c r="D542" i="4"/>
  <c r="D543" i="4"/>
  <c r="D541" i="4"/>
  <c r="D524" i="4"/>
  <c r="D514" i="4"/>
  <c r="D516" i="4"/>
  <c r="D517" i="4"/>
  <c r="D515" i="4"/>
  <c r="D504" i="4"/>
  <c r="D503" i="4"/>
  <c r="D502" i="4"/>
  <c r="D501" i="4"/>
  <c r="D500" i="4"/>
  <c r="D495" i="4"/>
  <c r="D494" i="4"/>
  <c r="D493" i="4"/>
  <c r="D480" i="4"/>
  <c r="D481" i="4"/>
  <c r="D473" i="4"/>
  <c r="D472" i="4"/>
  <c r="D474" i="4"/>
  <c r="D469" i="4"/>
  <c r="F470" i="4"/>
  <c r="D470" i="4"/>
  <c r="D468" i="4"/>
  <c r="D450" i="4"/>
  <c r="D447" i="4"/>
  <c r="F445" i="4"/>
  <c r="F441" i="4"/>
  <c r="D438" i="4"/>
  <c r="D434" i="4"/>
  <c r="F433" i="4"/>
  <c r="F431" i="4"/>
  <c r="D431" i="4"/>
  <c r="D430" i="4"/>
  <c r="F418" i="4"/>
  <c r="D414" i="4"/>
  <c r="D415" i="4"/>
  <c r="D411" i="4"/>
  <c r="D412" i="4"/>
  <c r="D413" i="4"/>
  <c r="D410" i="4"/>
  <c r="D409" i="4"/>
  <c r="F405" i="4"/>
  <c r="D403" i="4"/>
  <c r="D383" i="4"/>
  <c r="D380" i="4"/>
  <c r="D374" i="4"/>
  <c r="D372" i="4"/>
  <c r="F370" i="4"/>
  <c r="F369" i="4"/>
  <c r="D364" i="4"/>
  <c r="D366" i="4"/>
  <c r="D367" i="4"/>
  <c r="D365" i="4"/>
  <c r="D362" i="4"/>
  <c r="D361" i="4"/>
  <c r="F357" i="4"/>
  <c r="D355" i="4"/>
  <c r="F350" i="4"/>
  <c r="D349" i="4"/>
  <c r="F347" i="4"/>
  <c r="D321" i="4"/>
  <c r="D316" i="4"/>
  <c r="D307" i="4"/>
  <c r="D297" i="4"/>
  <c r="F296" i="4"/>
  <c r="D294" i="4"/>
  <c r="F293" i="4"/>
  <c r="F292" i="4"/>
  <c r="D285" i="4"/>
  <c r="F273" i="4"/>
  <c r="D273" i="4"/>
  <c r="D267" i="4"/>
  <c r="F250" i="4"/>
  <c r="D242" i="4"/>
  <c r="D239" i="4"/>
  <c r="D238" i="4"/>
  <c r="D237" i="4"/>
  <c r="D236" i="4"/>
  <c r="F229" i="4"/>
  <c r="D229" i="4"/>
  <c r="D228" i="4"/>
  <c r="F184" i="4"/>
  <c r="M182" i="4"/>
  <c r="F179" i="4"/>
  <c r="F174" i="4"/>
  <c r="F137" i="4"/>
  <c r="F120" i="4"/>
  <c r="F116" i="4"/>
  <c r="D115" i="4"/>
  <c r="F113" i="4"/>
  <c r="F103" i="4"/>
  <c r="F102" i="4"/>
  <c r="D102" i="4"/>
  <c r="D94" i="4"/>
  <c r="D86" i="4"/>
  <c r="D85" i="4"/>
  <c r="D84" i="4"/>
  <c r="D83" i="4"/>
  <c r="D82" i="4"/>
  <c r="D81" i="4"/>
  <c r="D80" i="4"/>
  <c r="D79" i="4"/>
  <c r="D78" i="4"/>
  <c r="D77" i="4"/>
  <c r="D76" i="4"/>
  <c r="D75" i="4"/>
  <c r="D74" i="4"/>
  <c r="D73" i="4"/>
  <c r="D72" i="4"/>
  <c r="D71" i="4"/>
  <c r="D70" i="4"/>
  <c r="D68" i="4"/>
  <c r="D69" i="4"/>
  <c r="D67" i="4"/>
  <c r="D66" i="4"/>
  <c r="D65" i="4"/>
  <c r="D64" i="4"/>
  <c r="D63" i="4"/>
  <c r="D62" i="4"/>
  <c r="D61" i="4"/>
  <c r="D60" i="4"/>
  <c r="D59" i="4"/>
  <c r="D58" i="4"/>
  <c r="D57" i="4"/>
  <c r="D56" i="4"/>
  <c r="D55" i="4"/>
  <c r="F54" i="4"/>
  <c r="D54" i="4"/>
  <c r="D53" i="4"/>
  <c r="D52" i="4"/>
  <c r="D51" i="4"/>
  <c r="D50" i="4"/>
  <c r="D49" i="4"/>
  <c r="D48" i="4"/>
  <c r="D46" i="4"/>
  <c r="D47"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alcChain>
</file>

<file path=xl/sharedStrings.xml><?xml version="1.0" encoding="utf-8"?>
<sst xmlns="http://schemas.openxmlformats.org/spreadsheetml/2006/main" count="4827" uniqueCount="1963">
  <si>
    <t>name</t>
  </si>
  <si>
    <t>min_age</t>
  </si>
  <si>
    <t>max_age</t>
  </si>
  <si>
    <t>age</t>
  </si>
  <si>
    <t>slat</t>
  </si>
  <si>
    <t>slon</t>
  </si>
  <si>
    <t>N</t>
  </si>
  <si>
    <t>mDec</t>
  </si>
  <si>
    <t>mInc</t>
  </si>
  <si>
    <t>k</t>
  </si>
  <si>
    <t>alpha95</t>
  </si>
  <si>
    <t>plat</t>
  </si>
  <si>
    <t>plon</t>
  </si>
  <si>
    <t>K</t>
  </si>
  <si>
    <t>A95</t>
  </si>
  <si>
    <t>plateID</t>
  </si>
  <si>
    <t>lithology</t>
  </si>
  <si>
    <t>f</t>
  </si>
  <si>
    <t>p_std</t>
  </si>
  <si>
    <t>refno</t>
  </si>
  <si>
    <t>comments</t>
  </si>
  <si>
    <t>reliability</t>
  </si>
  <si>
    <t>age constraints</t>
  </si>
  <si>
    <t>DB</t>
  </si>
  <si>
    <t>Deenen</t>
  </si>
  <si>
    <t>excl</t>
  </si>
  <si>
    <t>EP_lat</t>
  </si>
  <si>
    <t>EP_lon</t>
  </si>
  <si>
    <t>EP_ang</t>
  </si>
  <si>
    <t>K_est</t>
  </si>
  <si>
    <t>A95_est</t>
  </si>
  <si>
    <t>R</t>
  </si>
  <si>
    <t>Alvavaldivia05</t>
  </si>
  <si>
    <t>Alva-Valdivia (2005)</t>
  </si>
  <si>
    <t>PSV10</t>
  </si>
  <si>
    <t>Roperch15</t>
  </si>
  <si>
    <t>Roperch et al. (2015)</t>
  </si>
  <si>
    <t>Dichiara14</t>
  </si>
  <si>
    <t>Di Chiara et al. (2014)</t>
  </si>
  <si>
    <t>Kissel15</t>
  </si>
  <si>
    <t>Kissel et al. (2015)</t>
  </si>
  <si>
    <t>Salis89</t>
  </si>
  <si>
    <t>Salis et al. (1989)</t>
  </si>
  <si>
    <t>Tanaka09</t>
  </si>
  <si>
    <t>Tanaka et al. (2009)</t>
  </si>
  <si>
    <t>Gonzalez97</t>
  </si>
  <si>
    <t>Gonzalez et al. (1997)</t>
  </si>
  <si>
    <t>Valet98</t>
  </si>
  <si>
    <t>Valet et al. (1998)</t>
  </si>
  <si>
    <t>Morales01</t>
  </si>
  <si>
    <t>Morales et al. (2001)</t>
  </si>
  <si>
    <t>Chauvin91</t>
  </si>
  <si>
    <t>Chauvin et al. (1991)</t>
  </si>
  <si>
    <t>OlivaUrcia16</t>
  </si>
  <si>
    <t>Oliva-Urcia et al. (2016)</t>
  </si>
  <si>
    <t>Tanaka03</t>
  </si>
  <si>
    <t>Tanaka et al. (2003)</t>
  </si>
  <si>
    <t>Baraldo03</t>
  </si>
  <si>
    <t>Baraldo et al. (2003)</t>
  </si>
  <si>
    <t>Rais96</t>
  </si>
  <si>
    <t>Rais et al. (1996)</t>
  </si>
  <si>
    <t>Laj97</t>
  </si>
  <si>
    <t>Laj et al. (1997)</t>
  </si>
  <si>
    <t>Tanaka97</t>
  </si>
  <si>
    <t>Tanaka et al. (1997)</t>
  </si>
  <si>
    <t>Miki98</t>
  </si>
  <si>
    <t>Miki et al. (1998)</t>
  </si>
  <si>
    <t>Brassert97</t>
  </si>
  <si>
    <t>Brassart et al. (1997)</t>
  </si>
  <si>
    <t>Cromwell13j</t>
  </si>
  <si>
    <t>Cromwell et al. (2013a)</t>
  </si>
  <si>
    <t>Canontapia94</t>
  </si>
  <si>
    <t>Canon-Tapia et al. (1994)</t>
  </si>
  <si>
    <t>Sbarbori09</t>
  </si>
  <si>
    <t>Sbarbori et al. (2009)</t>
  </si>
  <si>
    <t>Herrerobervera07</t>
  </si>
  <si>
    <t>Herrero-Bervera and Valet (2007)</t>
  </si>
  <si>
    <t>Herrerobervera02</t>
  </si>
  <si>
    <t>Herrero-Bervera and Valet (2002)</t>
  </si>
  <si>
    <t>Mejia02</t>
  </si>
  <si>
    <t>Mejia et al. (2002)</t>
  </si>
  <si>
    <t>Petronille05</t>
  </si>
  <si>
    <t>Petronille et al. (2005)</t>
  </si>
  <si>
    <t>Johnson98</t>
  </si>
  <si>
    <t>Johnson et al. (1998)</t>
  </si>
  <si>
    <t>Brown09</t>
  </si>
  <si>
    <t>Brown et al. (2009)</t>
  </si>
  <si>
    <t>Yamamoto07</t>
  </si>
  <si>
    <t>Yamamoto et al. (2007)</t>
  </si>
  <si>
    <t>Carlut00</t>
  </si>
  <si>
    <t>Carlut et al. (2000)</t>
  </si>
  <si>
    <t>Otake93</t>
  </si>
  <si>
    <t>Otake et al. (1993)</t>
  </si>
  <si>
    <t>Tanaka07</t>
  </si>
  <si>
    <t>Tanaka et al. (2007)</t>
  </si>
  <si>
    <t>Ceja06</t>
  </si>
  <si>
    <t>Ceja et al. (2006)</t>
  </si>
  <si>
    <t>Panaiotu13</t>
  </si>
  <si>
    <t>Panaiotu et al. (2013)</t>
  </si>
  <si>
    <t>Quidelleru09</t>
  </si>
  <si>
    <t>Quidelleur et al. (2009)</t>
  </si>
  <si>
    <t>Coe00</t>
  </si>
  <si>
    <t>Coe et al. (2000)</t>
  </si>
  <si>
    <t>Herrerobervera00</t>
  </si>
  <si>
    <t>Herrero-Bervera et al. (2000)</t>
  </si>
  <si>
    <t>ConteFasano06</t>
  </si>
  <si>
    <t>Conte-Fasano et al. (2006)</t>
  </si>
  <si>
    <t>Cromwell13b</t>
  </si>
  <si>
    <t>Cromwell et al. (2013b)</t>
  </si>
  <si>
    <t>Stone06</t>
  </si>
  <si>
    <t>Stone and Layer (2006)</t>
  </si>
  <si>
    <t>Tauxe00</t>
  </si>
  <si>
    <t>Tauxe et al. (2000)</t>
  </si>
  <si>
    <t>Tanty15</t>
  </si>
  <si>
    <t>Tanty et al. (2015)</t>
  </si>
  <si>
    <t>Tauxe03</t>
  </si>
  <si>
    <t>Tauxe et al. (2003)</t>
  </si>
  <si>
    <t>Goguitchaichvili00</t>
  </si>
  <si>
    <t>Goguitchaichvili et al. (2000)</t>
  </si>
  <si>
    <t>Udagawa99</t>
  </si>
  <si>
    <t>Udagawa et al. (1999)</t>
  </si>
  <si>
    <t>SanchezDuque16</t>
  </si>
  <si>
    <t>Sanchez-Duque et al. (2016)</t>
  </si>
  <si>
    <t>Opdyke06</t>
  </si>
  <si>
    <t>Opdyke et al. (2006)</t>
  </si>
  <si>
    <t>Kent10</t>
  </si>
  <si>
    <t>Kent et al. (2010)</t>
  </si>
  <si>
    <t>Mitchell89</t>
  </si>
  <si>
    <t>Mitchell et al. (1989)</t>
  </si>
  <si>
    <t>Lhuillier17</t>
  </si>
  <si>
    <t>Lhuillier et al. (2017)</t>
  </si>
  <si>
    <t>Pena11</t>
  </si>
  <si>
    <t>Peña et al. (2011)</t>
  </si>
  <si>
    <t>Michalk13</t>
  </si>
  <si>
    <t>Michalk et al. (2013)</t>
  </si>
  <si>
    <t>Camps01</t>
  </si>
  <si>
    <t>Camps et al. (2001)</t>
  </si>
  <si>
    <t>Dossing16</t>
  </si>
  <si>
    <t>Døssing et al (2016)</t>
  </si>
  <si>
    <t>Alvavaldivia01</t>
  </si>
  <si>
    <t>Alva-Valdivia et al. (2001)</t>
  </si>
  <si>
    <t>Pena14</t>
  </si>
  <si>
    <t>Peña et al. (2014)</t>
  </si>
  <si>
    <t>Calvorathert13b</t>
  </si>
  <si>
    <t>Calvo-Rathert et al. (2013b)</t>
  </si>
  <si>
    <t>Herrerobervera03</t>
  </si>
  <si>
    <t>Herrero-Bervera and Valet (2003)</t>
  </si>
  <si>
    <t>Calvorathert11</t>
  </si>
  <si>
    <t>Calvo-Rathert et al. (2011)</t>
  </si>
  <si>
    <t>Panaiotu12</t>
  </si>
  <si>
    <t>Panaiotu et al. (2012)</t>
  </si>
  <si>
    <t>Yamamoto02</t>
  </si>
  <si>
    <t>Yamamoto et al. (2002)</t>
  </si>
  <si>
    <t>Opdyke04</t>
  </si>
  <si>
    <t>Opdyke and Musgrave (2004)</t>
  </si>
  <si>
    <t>Mejia05</t>
  </si>
  <si>
    <t>Mejia et al. (2005)</t>
  </si>
  <si>
    <t>Opdyke10mk</t>
  </si>
  <si>
    <t>Opdyke et al. (2010)</t>
  </si>
  <si>
    <t>Tauxe04b</t>
  </si>
  <si>
    <t>Morales03</t>
  </si>
  <si>
    <t>Morales et al. (2003)</t>
  </si>
  <si>
    <t>Opdyke15</t>
  </si>
  <si>
    <t>Opdyke et al. (2015)</t>
  </si>
  <si>
    <t>Laj99</t>
  </si>
  <si>
    <t>Laj et al. (1999)</t>
  </si>
  <si>
    <t>Elmaleh04</t>
  </si>
  <si>
    <t>Elmaleh et al. (2004)</t>
  </si>
  <si>
    <t>Calvorathert13a</t>
  </si>
  <si>
    <t>Calvo-Rathert et al. (2013a)</t>
  </si>
  <si>
    <t>Brown04</t>
  </si>
  <si>
    <t>Brown et al. (2004)</t>
  </si>
  <si>
    <t>Opdyke10l</t>
  </si>
  <si>
    <t>Mejia04</t>
  </si>
  <si>
    <t>Mejia et al. (2004)</t>
  </si>
  <si>
    <t>Goguitchaichvili07</t>
  </si>
  <si>
    <t>Goguitchaichvili et al. (2007)</t>
  </si>
  <si>
    <t>Lawrence09</t>
  </si>
  <si>
    <t>Lawrence et al. (2009)</t>
  </si>
  <si>
    <t>Cromwell13s</t>
  </si>
  <si>
    <t>RuizMartinez10</t>
  </si>
  <si>
    <t>Ruiz-Martinez et al. (2010)</t>
  </si>
  <si>
    <t>Calvorathert09</t>
  </si>
  <si>
    <t>Calvo-Rathert et al. (2009)</t>
  </si>
  <si>
    <t>Leonhardt06</t>
  </si>
  <si>
    <t>Leonhardt and Stoffel (2006)</t>
  </si>
  <si>
    <t>Leonhardt03</t>
  </si>
  <si>
    <t>Leonhardt et al. (2003)</t>
  </si>
  <si>
    <t>Goguitchaichvili11</t>
  </si>
  <si>
    <t>Goguitchaichvili et al. (2011)</t>
  </si>
  <si>
    <t>Dominguez14</t>
  </si>
  <si>
    <t>Dominguez and Van der Voo (2014)</t>
  </si>
  <si>
    <t>Riisager00</t>
  </si>
  <si>
    <t>Riisager et al. (2000)</t>
  </si>
  <si>
    <t>Goguitchaichvili02</t>
  </si>
  <si>
    <t>Goguitchaichvili et al. (2002)</t>
  </si>
  <si>
    <t>Prado section, Teruel, Spain</t>
  </si>
  <si>
    <t>Abels et al. (2009)</t>
  </si>
  <si>
    <t>E/I correction applied to individual directions provided by authors</t>
  </si>
  <si>
    <t>T12</t>
  </si>
  <si>
    <t>A</t>
  </si>
  <si>
    <t>Cascante, Spain</t>
  </si>
  <si>
    <t>Abdul Aziz et al. (2004)</t>
  </si>
  <si>
    <t>Magnetostratigraphy: ca. 9.4 to 10.6 Ma</t>
  </si>
  <si>
    <t>B</t>
  </si>
  <si>
    <t>Jesus Maria and Atotonilco lavas</t>
  </si>
  <si>
    <t>Velay Oriental volcanics</t>
  </si>
  <si>
    <t>Ar/Ar ages of 9.2 to 13.55 Ma</t>
  </si>
  <si>
    <t>Ngorora Formation, Kenya</t>
  </si>
  <si>
    <t>Deino et al. (1990)</t>
  </si>
  <si>
    <t>50 N and 54 R sites of 3 samples</t>
  </si>
  <si>
    <t>Ar/Ar ages of 10.51 to 13.19 Ma</t>
  </si>
  <si>
    <t>Volcanics, Jebel Soda, Libya</t>
  </si>
  <si>
    <t>Ade-Hall et al. (1975)</t>
  </si>
  <si>
    <t>K-Ar ages of 10.5 to 12.3 Ma</t>
  </si>
  <si>
    <t>Schult and Soffel (1973)</t>
  </si>
  <si>
    <t>K-Ar ages of 10.5 to 12.3 Ma (from paper above)</t>
  </si>
  <si>
    <t>Magnetostratigraphy</t>
  </si>
  <si>
    <t>sed</t>
  </si>
  <si>
    <t>Orera, Spain</t>
  </si>
  <si>
    <t>Abdul Aziz et al. (2000)</t>
  </si>
  <si>
    <t>East African volcanics, Kenya and Tanzania</t>
  </si>
  <si>
    <t>Reilly et al. (1976)</t>
  </si>
  <si>
    <t>ages reported 13-11 Ma (other source)</t>
  </si>
  <si>
    <t>Taatsyn Gol 3, Mongolia</t>
  </si>
  <si>
    <t>Hankard et al. (2007a)</t>
  </si>
  <si>
    <t>Ar/Ar age of 12.7 ± 0.6 by Höck et al. (1999)</t>
  </si>
  <si>
    <t>Ethiopian traps, Debre Sina</t>
  </si>
  <si>
    <t>Miocene volcanics, Canary Islands</t>
  </si>
  <si>
    <t>Watkins (1973)</t>
  </si>
  <si>
    <t>K-Ar ages of 5.3 to 20.6 Ma</t>
  </si>
  <si>
    <t>Massif de Cavallo, Algeria</t>
  </si>
  <si>
    <t>Bobier and Robin (1969)</t>
  </si>
  <si>
    <t>Blue Clay Formation, Malta</t>
  </si>
  <si>
    <t>Abels et al. (2005)</t>
  </si>
  <si>
    <t>Volcanics, Kenya</t>
  </si>
  <si>
    <t>Patel and Raja (1979)</t>
  </si>
  <si>
    <t>K-Ar ages of 12-15 Ma</t>
  </si>
  <si>
    <t>Padre Miguel Ignimbrite Suite, Honduras</t>
  </si>
  <si>
    <t>Molina-Garza et al. (2012)</t>
  </si>
  <si>
    <t>40Ar/39Ar ages</t>
  </si>
  <si>
    <t>Hepburn's Mesa Formation</t>
  </si>
  <si>
    <t>Burbank and Barnosky (1990)</t>
  </si>
  <si>
    <t>Hongshiya</t>
  </si>
  <si>
    <t>Leucitite</t>
  </si>
  <si>
    <t>Hansma and Tohver (2018)</t>
  </si>
  <si>
    <t>Recognition of magnetic chrons C5Cr–C4Ar.1r (Hansma and Tohver, 2018)</t>
  </si>
  <si>
    <t>Trosky volcano, Czech Republic</t>
  </si>
  <si>
    <t>Petronis et al. (2015)</t>
  </si>
  <si>
    <t>K-Ar age of 16.49 ± 0.79 Ma by Rapprich et al. (2007)</t>
  </si>
  <si>
    <t>Turkana Lavas, Kenya</t>
  </si>
  <si>
    <t>Turner et al. (2007)</t>
  </si>
  <si>
    <t>Volcanics, Syria</t>
  </si>
  <si>
    <t>Abou Deeb et al. (1999); Abou Deeb and Tarling (2005)</t>
  </si>
  <si>
    <t>Hannuoba</t>
  </si>
  <si>
    <t>K-Ar dating</t>
  </si>
  <si>
    <t>Ust-Bokson, Mongolia</t>
  </si>
  <si>
    <t>ArAr ages of 19.9 ± 0.2 and 19.8 ± 0.2 by Rasskazov et al. (2000)</t>
  </si>
  <si>
    <t>Idnurm (1985)</t>
  </si>
  <si>
    <t>Ar/Ar ages of regional volcanic field</t>
  </si>
  <si>
    <t>Stoddard Mountain laccolith</t>
  </si>
  <si>
    <t>Petronis et al. (2004)</t>
  </si>
  <si>
    <t>20-22 Ma K-Ar and Ar/Ar ages</t>
  </si>
  <si>
    <t>Jining</t>
  </si>
  <si>
    <t>K-Ar dating by later studies</t>
  </si>
  <si>
    <t>Suhindol volcanics</t>
  </si>
  <si>
    <t>van Hinsbergen et al. (2008a)</t>
  </si>
  <si>
    <t>K-Ar ages of Yanev et al. (1993)</t>
  </si>
  <si>
    <t>Dinan Bay lavas</t>
  </si>
  <si>
    <t>Irving et al. (2000)</t>
  </si>
  <si>
    <t>K-Ar ages between 18.9 and 24.4 Ma</t>
  </si>
  <si>
    <t>Younger plutons</t>
  </si>
  <si>
    <t>Hagstrum and Johnson (1986)</t>
  </si>
  <si>
    <t>22 to 23 Ma K-Ar and fission-track ages</t>
  </si>
  <si>
    <t>Pingzhuang</t>
  </si>
  <si>
    <t>Lake City Caldera</t>
  </si>
  <si>
    <t>Reynolds et al. (1986)</t>
  </si>
  <si>
    <t>22.2 to 24.0 K-Ar ages</t>
  </si>
  <si>
    <t>Ib-Fuencalderas</t>
  </si>
  <si>
    <t>C</t>
  </si>
  <si>
    <t>Main Range Volcano and Tweed Volcano</t>
  </si>
  <si>
    <t>Wellman (1975)</t>
  </si>
  <si>
    <t>Latir volcanics</t>
  </si>
  <si>
    <t>Hagstrum and Lipman (1986)</t>
  </si>
  <si>
    <t>21-26 Ma K-Ar ages</t>
  </si>
  <si>
    <t>Volcanics Germany</t>
  </si>
  <si>
    <t>Schreiber and Rotsch (1998)</t>
  </si>
  <si>
    <t>Zhangjiakou</t>
  </si>
  <si>
    <t>Conejos and Hinsdale Formation</t>
  </si>
  <si>
    <t>Brown and Golombek (1997)</t>
  </si>
  <si>
    <t>Latir extrusives, sediments</t>
  </si>
  <si>
    <t>mixed</t>
  </si>
  <si>
    <t>26-28 Ma K-Ar ages</t>
  </si>
  <si>
    <t>mix</t>
  </si>
  <si>
    <t>Kerguelen islands (Antarctic Plate)</t>
  </si>
  <si>
    <t>Camps et al. (2007)</t>
  </si>
  <si>
    <t>Ar/Ar ages and magnetostratigraphic correlation</t>
  </si>
  <si>
    <t>Chifeng</t>
  </si>
  <si>
    <t>Ignimbrita Panalillo Superior</t>
  </si>
  <si>
    <t>Springsure Volcano</t>
  </si>
  <si>
    <t>Hansma and Tohver (2019)</t>
  </si>
  <si>
    <t>Supersedes McElhinny et al. (1974)</t>
  </si>
  <si>
    <t>40Ar/39Ar sanidine total fusion age (Cohen, Knesel et al., 2013)</t>
  </si>
  <si>
    <t>Qatrani Formation, Egypt</t>
  </si>
  <si>
    <t>Abdeldayem (1999)</t>
  </si>
  <si>
    <t>Afro-Arabian ﬂood volcanic province, Yemen</t>
  </si>
  <si>
    <t>Riisager et al. (2005)</t>
  </si>
  <si>
    <t>Ar/Ar ages of 27.67±0.12 to 30.51±0.36 Ma; age range of volcanism given by authors as 27-31 Ma</t>
  </si>
  <si>
    <t>Peak Range</t>
  </si>
  <si>
    <t>40Ar/39Ar total fusion ages: 30.6±0.4 Ma (biotite), 30.4±0.5 Ma (feldspar), 29.0±0.4 Ma (anorthoclase), 28.6±0.4 Ma (groundmass) from Cohen,Knesel et al. (2013)</t>
  </si>
  <si>
    <t>Taatsyn Gol 1-2, Mongolia</t>
  </si>
  <si>
    <t>Ar/Ar ages of 28.0 ± 0.8 and 31.5 ± 0.7 by Höck et al. (1999)</t>
  </si>
  <si>
    <t>Ethiopian traps, Belessa</t>
  </si>
  <si>
    <t>K-Ar, magnetostratigraphy</t>
  </si>
  <si>
    <t>Lima Limo section, Ethiopian Traps</t>
  </si>
  <si>
    <t>Ahn et al. (2021)</t>
  </si>
  <si>
    <t>Ethiopian Flood basalts, Abbay and Kessen gorges, Ethiopia</t>
  </si>
  <si>
    <t>Kidane et al. (2002)</t>
  </si>
  <si>
    <t>Ar/Ar age of 29.6±0.1 Ma; age in table is given as 30±1 Ma, consistent with Rochette et al. (1998)</t>
  </si>
  <si>
    <t>Mongollon–Datil volcanics</t>
  </si>
  <si>
    <t>McIntosh et al. (1992)</t>
  </si>
  <si>
    <t>Ar/Ar ages of 24.3 to 36.2 Ma</t>
  </si>
  <si>
    <t>Diehl et al. (1988)</t>
  </si>
  <si>
    <t>Ethiopian Traps, Ethiopia</t>
  </si>
  <si>
    <t>Rochette et al. (1998)</t>
  </si>
  <si>
    <t>Ar/Ar ages of ca. 30 Ma</t>
  </si>
  <si>
    <t>Mongolia, Jaran Plateau and Bogd Plateaus</t>
  </si>
  <si>
    <t>Tuzantlán–Copalillo basin</t>
  </si>
  <si>
    <t>Molina-Garza and Ortega-Rivera (2006)</t>
  </si>
  <si>
    <t>Ar/Ar age of 33±1.2 Ma</t>
  </si>
  <si>
    <t>Hillsborough Volcano</t>
  </si>
  <si>
    <t>40Ar/39 Ar K-feldspar ideogram age of 33.6±0.5 Ma (Cohen, Knesel et al., 2013)</t>
  </si>
  <si>
    <t>Liverpool Volcano</t>
  </si>
  <si>
    <t>Average of K–Ar whole rock ages gives 33.7±0.7 Ma (Wellman et al., 1969)</t>
  </si>
  <si>
    <t>Hocheifel volcanics</t>
  </si>
  <si>
    <t>Weinreich and Bleil (1984)</t>
  </si>
  <si>
    <t>K-Ar ages from 23 to 45 Ma</t>
  </si>
  <si>
    <t>Southern Plateau volcanics, Ethiopia</t>
  </si>
  <si>
    <t>Schult (1974)</t>
  </si>
  <si>
    <t xml:space="preserve">K-Ar ages  </t>
  </si>
  <si>
    <t>Ib-Sanmarzal</t>
  </si>
  <si>
    <t>Tecalitlan Dikes</t>
  </si>
  <si>
    <t>Mariscal Mountain Gabbro</t>
  </si>
  <si>
    <t>Harlan et al. (1995)</t>
  </si>
  <si>
    <t>Ar/Ar age of 37.0±1.3 Ma</t>
  </si>
  <si>
    <t>Iron ores combined, Baharia Oasis, Egypt</t>
  </si>
  <si>
    <t>Schult et al. (1981)</t>
  </si>
  <si>
    <t>Stratigraphic age</t>
  </si>
  <si>
    <t>Fayum Province, Egypt</t>
  </si>
  <si>
    <t>Lotfy and van der Voo (2007)</t>
  </si>
  <si>
    <t>Mistastin Lake Impact</t>
  </si>
  <si>
    <t>Currie and Larochelle (1969)</t>
  </si>
  <si>
    <t>Ar/Ar age of 38±4 Ma</t>
  </si>
  <si>
    <t>Ramsay Island lavas</t>
  </si>
  <si>
    <t>K-Ar ages of 36-41 Ma</t>
  </si>
  <si>
    <t>Talerua Member lavas</t>
  </si>
  <si>
    <t>Schmidt et al. (2005)</t>
  </si>
  <si>
    <t>Ar/Ar age of 38.8±0.5 Ma, we assign age uncertainty of 1 Myr</t>
  </si>
  <si>
    <t>Mongolia, Khaton Sudal</t>
  </si>
  <si>
    <t>Hankard et al. (2007)</t>
  </si>
  <si>
    <t>Khaton Sudal, Mongolia</t>
  </si>
  <si>
    <t>K-Ar age of 39.4 ± 0.6 Ma by Hankard et al. (2007a)</t>
  </si>
  <si>
    <t>Beaver River alkalic complex</t>
  </si>
  <si>
    <t>Symons et al. (2003)</t>
  </si>
  <si>
    <t>3 averaged Ar/Ar ages</t>
  </si>
  <si>
    <t>Mokattam limestone, Egypt</t>
  </si>
  <si>
    <t>East Fork Washakia Basin</t>
  </si>
  <si>
    <t>Flynn (1986)</t>
  </si>
  <si>
    <t>mDec and mInc calculated based on 5 sections (5N+5R); pole calculated with site location and rounded-off mDec and mInc</t>
  </si>
  <si>
    <t>Basalts, Wadi Abu Tereiﬁya, Egypt</t>
  </si>
  <si>
    <t>Hussain et al. (1979)</t>
  </si>
  <si>
    <t>Monterey intrusives</t>
  </si>
  <si>
    <t>Ressetar and Martin (1980)</t>
  </si>
  <si>
    <t>K-Ar ages from paper give 42-47 Ma</t>
  </si>
  <si>
    <t>Rattlesnake Hills volcanics</t>
  </si>
  <si>
    <t>Sheriff and Shive (1980)</t>
  </si>
  <si>
    <t>Absaroka ﬂows</t>
  </si>
  <si>
    <t>Shive and Pruss (1977)</t>
  </si>
  <si>
    <t>18 of 19 sites are included in Harlan and Morgan (2010)</t>
  </si>
  <si>
    <t>Bitterroot Dome dike swarm</t>
  </si>
  <si>
    <t>Doughty and Sheriff (1992)</t>
  </si>
  <si>
    <t>Isotope ages of 44-51 Ma</t>
  </si>
  <si>
    <t>Eocene volcanics Patagonia</t>
  </si>
  <si>
    <t>Somoza (2007)</t>
  </si>
  <si>
    <t>Butler et al. (1991) give age range of 56-42 Ma, isotopic ages given in paper within this range</t>
  </si>
  <si>
    <t>Robinson Anticline intrusives</t>
  </si>
  <si>
    <t>Harlan et al. (1988)</t>
  </si>
  <si>
    <t>6 K-Ar ages of 48.0±1.9 Ma to 52.6±2.0 Ma</t>
  </si>
  <si>
    <t>Absorako volcanics</t>
  </si>
  <si>
    <t>Harlan and Morgan (2010)</t>
  </si>
  <si>
    <t>Combined Eocene intrusives</t>
  </si>
  <si>
    <t>Diehl et al. (1983)</t>
  </si>
  <si>
    <t>Wasatch and Green River Formation</t>
  </si>
  <si>
    <t>Clyde et al. (1997)</t>
  </si>
  <si>
    <t>K/Ar Age for President Head sill given by Pankhurst and Smellie, 1983</t>
  </si>
  <si>
    <t>Lower Palaeogene mudstone</t>
  </si>
  <si>
    <t>Ali et al. (2003)</t>
  </si>
  <si>
    <t>Wellman et al. (1969)</t>
  </si>
  <si>
    <t>Nuussuaq lavas, Kanisut Member</t>
  </si>
  <si>
    <t>Riisager et al. (2003b)</t>
  </si>
  <si>
    <t>South Shetland Islands</t>
  </si>
  <si>
    <t>Ar/Ar ages in this paper</t>
  </si>
  <si>
    <t>Kangerdlugsuaq dykes, Irminger</t>
  </si>
  <si>
    <t>Faller and Soper (1979)</t>
  </si>
  <si>
    <t>Bighorn Basin</t>
  </si>
  <si>
    <t>Clyde et al. (2007)</t>
  </si>
  <si>
    <t>Scoresby Sund lavas</t>
  </si>
  <si>
    <t>Tarling (1967)</t>
  </si>
  <si>
    <t>Skaergaard Intrusion</t>
  </si>
  <si>
    <t>Schwarz et al. (1979)</t>
  </si>
  <si>
    <t>Svartenhuk dykes</t>
  </si>
  <si>
    <t>Chauvet et al. (2019)</t>
  </si>
  <si>
    <t>Original orientation of the dykes assumed to be vertical</t>
  </si>
  <si>
    <t>7 of 8 dikes with k&gt;50</t>
  </si>
  <si>
    <t>Kangerdlugssuaq Lavas</t>
  </si>
  <si>
    <t>Faller (1975)</t>
  </si>
  <si>
    <t>Khuts Uul, Mongolia</t>
  </si>
  <si>
    <t>Hankard et al. (2008)</t>
  </si>
  <si>
    <t>K-Ar age of 57.1 ± 0.8 (Hankard et al. 2008)</t>
  </si>
  <si>
    <t>Rhyolite intrusion and contact</t>
  </si>
  <si>
    <t>McMahon and Strangway (1968)</t>
  </si>
  <si>
    <t>Svartenhuk lavas</t>
  </si>
  <si>
    <t>Vaternish dyke swarm, Scotland</t>
  </si>
  <si>
    <t>Wilson et al. (1974)</t>
  </si>
  <si>
    <t>Jacobsen Fjord dykes</t>
  </si>
  <si>
    <t>Lundy island dikes, Wales</t>
  </si>
  <si>
    <t>Mussett et al. (1976)</t>
  </si>
  <si>
    <t>East Gilf Kebir Plateau basalts</t>
  </si>
  <si>
    <t>Lotfy and Odah (2015)</t>
  </si>
  <si>
    <t>59±1.7 Ma K-Ar whole rock age</t>
  </si>
  <si>
    <t>Arran dikes, Scotland</t>
  </si>
  <si>
    <t>Dagley et al. (1978)</t>
  </si>
  <si>
    <t>Jacobsen Fjord basalts</t>
  </si>
  <si>
    <t>Arran intrusives and extrusives</t>
  </si>
  <si>
    <t>Hodgson et al. (1990)</t>
  </si>
  <si>
    <t>Sleat dikes, Scotland</t>
  </si>
  <si>
    <t>Wilson et al. (1982)</t>
  </si>
  <si>
    <t>Sky lavas, Scotland</t>
  </si>
  <si>
    <t>S. Rousse (Pers. Comm. 2011)</t>
  </si>
  <si>
    <t>Ardnamurchan complex, Scotland</t>
  </si>
  <si>
    <t>Dagley et al. (1984)</t>
  </si>
  <si>
    <t>Faeroe ﬂood volcanics</t>
  </si>
  <si>
    <t>Riisager et al. (2002)</t>
  </si>
  <si>
    <t>Nacimiento formation</t>
  </si>
  <si>
    <t>Butler and Taylor (1978)</t>
  </si>
  <si>
    <t>Disko Island lavas combined</t>
  </si>
  <si>
    <t>Athavale and Sharma (1975)</t>
  </si>
  <si>
    <t>Svartenhuk lavas, Vaigat Formation</t>
  </si>
  <si>
    <t>Nuusuaq and Disko lavas, Vaigat Formation</t>
  </si>
  <si>
    <t>Riisager et al. (2003a)</t>
  </si>
  <si>
    <t>Chijiang</t>
  </si>
  <si>
    <t>Clyde et al., 2008</t>
  </si>
  <si>
    <t>Rhum and Canna igneous, Scotland</t>
  </si>
  <si>
    <t>Dagley and Mussett (1981)</t>
  </si>
  <si>
    <t>Mull lavas, Scotland</t>
  </si>
  <si>
    <t>Ganerød et al. (2008)</t>
  </si>
  <si>
    <t xml:space="preserve">Torris, Snow, Half Moon, King George, Admirality lavas and intrusions
</t>
  </si>
  <si>
    <t>Paleocene age assigned in paper</t>
  </si>
  <si>
    <t>Antrim Lava, Ireland</t>
  </si>
  <si>
    <t>Ganerød et al. (2010)</t>
  </si>
  <si>
    <t>Muck and Eigg igneous</t>
  </si>
  <si>
    <t>Dagley and Mussett (1986)</t>
  </si>
  <si>
    <t>Sumber Uul - Tulga, Mongolia</t>
  </si>
  <si>
    <t>Average K-Ar ages of 62.1 ± 5.9 (Hankard et al. 2008)</t>
  </si>
  <si>
    <t>Gringo Gulch volcanics</t>
  </si>
  <si>
    <t>Barnes and Butler (1980)</t>
  </si>
  <si>
    <t>Combined Palaeocene intrusions</t>
  </si>
  <si>
    <t>Edmonton Group, Alberta</t>
  </si>
  <si>
    <t>Lerbekmo and Coulter (1985)</t>
  </si>
  <si>
    <t>Alkalic intrusives</t>
  </si>
  <si>
    <t>Jacobson et al. (1980)</t>
  </si>
  <si>
    <t>Mount Pavagarh Traps, Gujrat, India</t>
  </si>
  <si>
    <t>Verma and Mital (1974)</t>
  </si>
  <si>
    <t>Mahabeleshwar Plateau lavas</t>
  </si>
  <si>
    <t>Jay et al. (2009)</t>
  </si>
  <si>
    <t>Ambenali Ghat, Mahabeleshwar Plateau, India</t>
  </si>
  <si>
    <t>Age range of Deccan Traps</t>
  </si>
  <si>
    <t>Tapola, Mahabeleshwar Plateau, India</t>
  </si>
  <si>
    <t>Kelgar, Mahabeleshwar Plateau, India</t>
  </si>
  <si>
    <t>Wai-Panchgani, Mahabeleshwar Plateau, India</t>
  </si>
  <si>
    <t>Khumbarli Ghat, Mahabeleshwar Plateau, India</t>
  </si>
  <si>
    <t>Varandah Ghat, Mahabeleshwar Plateau, India</t>
  </si>
  <si>
    <t>Matheran Ghat, Mahabeleshwar Plateau, India</t>
  </si>
  <si>
    <t>Deccan Volcanic Sequence</t>
  </si>
  <si>
    <t>Basavaiah et al. (2018)</t>
  </si>
  <si>
    <t>Rio de Los Molinos dykes 1, Cordoba, Argentina</t>
  </si>
  <si>
    <t>Linares and Valencio (1975)</t>
  </si>
  <si>
    <t>Deccan Traps, Mahabaleshwar, India</t>
  </si>
  <si>
    <t>Kono et al. (1972)</t>
  </si>
  <si>
    <t>VGP differs from study and GPDB</t>
  </si>
  <si>
    <t>Deccan Traps, Nagpur to Bombay traverse, India</t>
  </si>
  <si>
    <t>Vandamme et al. (1991)</t>
  </si>
  <si>
    <t>Deccan Traps, Western Ghats, India</t>
  </si>
  <si>
    <t>Wensink and Klootwijk (1971)</t>
  </si>
  <si>
    <t>90 flows are reported from different localities, but mean pole computed from 5 locality means</t>
  </si>
  <si>
    <t>Deccan dyke swarms, western India</t>
  </si>
  <si>
    <t>Deccan Traps, Jalna, India</t>
  </si>
  <si>
    <t>Pal and Bhimasankaram (1971)</t>
  </si>
  <si>
    <t>Nandurbar-Dhule dykes, India</t>
  </si>
  <si>
    <t>40Ar/39Ar ages of 63.4±0.4 Ma to 67.5±0.9 Ma (Sheth et al. 2019)</t>
  </si>
  <si>
    <t>Western Ghats, Deccan Traps, India</t>
  </si>
  <si>
    <t>Chenet et al. (2009)</t>
  </si>
  <si>
    <t>Cerro Buitre Norte section, Argentina</t>
  </si>
  <si>
    <t>Clyde et al. (2021)</t>
  </si>
  <si>
    <t>Late Cretaceous mafic dikes in Kerala</t>
  </si>
  <si>
    <t>Aix-en-Provence, France</t>
  </si>
  <si>
    <t>Cojan and Moreau (2006)</t>
  </si>
  <si>
    <t>Central Kerala dykes, India</t>
  </si>
  <si>
    <t>Radhakrishna et al. (1994)</t>
  </si>
  <si>
    <t>Itatiaia and Passa Quatro Complexes, Brazil</t>
  </si>
  <si>
    <t>Montes-Lauar et al. (1995)</t>
  </si>
  <si>
    <t>2 of 18 sites with k&lt;50</t>
  </si>
  <si>
    <t>K-Ar ages from 10 biotites is 70.5±3.3 Ma, whole rock age for Passa Quatro complex is 70.4±0.5 Ma; differs from GPDB (72 Ma)</t>
  </si>
  <si>
    <t>Tombstone volcanics and intrusions</t>
  </si>
  <si>
    <t>Hagstrum et al. (1994)</t>
  </si>
  <si>
    <t>6 of 26 sites have k&lt;50</t>
  </si>
  <si>
    <t>K-Ar ages of 67 to 76 Ma</t>
  </si>
  <si>
    <t>Patagonian Plateau basalts, Chile, Argentina</t>
  </si>
  <si>
    <t>Butler et al. (1991)</t>
  </si>
  <si>
    <t>K-Ar ages of 64.2±2.6 Ma to 79.1±4.7 Ma (this paper)</t>
  </si>
  <si>
    <t>Roskruge volcanics</t>
  </si>
  <si>
    <t>Vugteveen et al. (1981)</t>
  </si>
  <si>
    <t xml:space="preserve">T12 adjusts pole for correction </t>
  </si>
  <si>
    <t>2 of 9 sites with k&lt;50</t>
  </si>
  <si>
    <t>K-Ar ages of 68 to 76 Ma</t>
  </si>
  <si>
    <t>Lisbon Basalts 1971, Portugal</t>
  </si>
  <si>
    <t>Lisbon Basalts 1969, Portugal</t>
  </si>
  <si>
    <t>Monchique Syenite I</t>
  </si>
  <si>
    <t>Monchique Syenite II</t>
  </si>
  <si>
    <t>Aix-en-Provence sediments, France</t>
  </si>
  <si>
    <t>Westphal and Durand (1989)</t>
  </si>
  <si>
    <t>Campanian-Danian ages</t>
  </si>
  <si>
    <t>Nizhnyaya Bannovka, Russia</t>
  </si>
  <si>
    <t>Guzhikov et al. (2017)</t>
  </si>
  <si>
    <t>Magnetostratigraphy (Chrons 33n to 30n)</t>
  </si>
  <si>
    <t>Sines Massif</t>
  </si>
  <si>
    <t>Ribeiro et al. (2013)</t>
  </si>
  <si>
    <t>U/Pb zircon ages of 75.4±0.6 and 76.1±1.3 Ma</t>
  </si>
  <si>
    <t>Adel Mountain volcanics</t>
  </si>
  <si>
    <t>Gunderson and Sheriff (1991)</t>
  </si>
  <si>
    <t>K-Ar ages of 71.2±2.7 Ma to 81.1±3.5 Ma (this paper)</t>
  </si>
  <si>
    <t>Minusa trough intrusions, Siberia</t>
  </si>
  <si>
    <t>Metelkin et al. (2007)</t>
  </si>
  <si>
    <t>9 Ar/Ar ages of 74 to 79 Ma</t>
  </si>
  <si>
    <t>Doherty Mountain sills</t>
  </si>
  <si>
    <t>Harlan et al. (2008)</t>
  </si>
  <si>
    <t>Two Ar/Ar biotite ages of 77 Ma (77.18±0.31 Ma and 77±0.31 Ma)</t>
  </si>
  <si>
    <t>Niobrara Formation</t>
  </si>
  <si>
    <t>Shive and Frerichs (1974)</t>
  </si>
  <si>
    <t>4 localities; 1 unreliable but still taken into account</t>
  </si>
  <si>
    <t>Late Coniacian to early Maastrichtian (consistent with VdV90); also taken as 85-89 Ma (Gunderson and Sheriff, 1991; Besse and Courtillot, 1991)</t>
  </si>
  <si>
    <t>Maudlow Formation welded tuffs</t>
  </si>
  <si>
    <t>Swenson and McWilliams (1989)</t>
  </si>
  <si>
    <t>3 of 11 sites with k&lt;50</t>
  </si>
  <si>
    <t>Latest Santonian to latest Campanian; 74.9±1.0 and 83±2 Ma K-Ar ages</t>
  </si>
  <si>
    <t>Elkhorn Mountains</t>
  </si>
  <si>
    <t>Diehl (1991)</t>
  </si>
  <si>
    <t>Sao Sabastiao Island Intrusions, Brazil</t>
  </si>
  <si>
    <t>1 of 18 sites only 1 sample, 1 of 17 k&lt;50</t>
  </si>
  <si>
    <t>80.8±3.1 Ma Rb-Sr age (from paper), K-Ar ages of 77.6±7.8-82.8±6.2 Ma for the dykes, and 84.0±2.2 Ma biotite K-Ar age</t>
  </si>
  <si>
    <t>Wadi-Natash, Egypt</t>
  </si>
  <si>
    <t>Lofty (2011)</t>
  </si>
  <si>
    <t>Upper Cretaceous age assignment, ~83 Ma. One published ArAr age of the volcanics mentioned</t>
  </si>
  <si>
    <t>Basalt Series I, Canary Islands</t>
  </si>
  <si>
    <t>Storetvedt et al. (1979)</t>
  </si>
  <si>
    <t>Late Cretaceous, but Storetvedt (1980) shows approx. 70 Ma age</t>
  </si>
  <si>
    <t>Pocos de Caldas Alkaline Complex, Brazil</t>
  </si>
  <si>
    <t>11 of 47 sites are based on 1 sample only; 2 of 36 have k&lt;50</t>
  </si>
  <si>
    <t>Rb-Sr ages from 77.9±3.1 Ma to 89.8±2.8 Ma</t>
  </si>
  <si>
    <t>Dagestan limestones, Caucasus</t>
  </si>
  <si>
    <t>Bazhenov and Burtman (1990)</t>
  </si>
  <si>
    <t>Antanimena and Mailaka volcanics</t>
  </si>
  <si>
    <t>Riisager et al. (2001)</t>
  </si>
  <si>
    <t>Ar/Ar ages of 83.7 to 90.1 Ma</t>
  </si>
  <si>
    <t>Volcanics, Massif d'Androy Andria</t>
  </si>
  <si>
    <t>Andriamirado and Roche (1969)</t>
  </si>
  <si>
    <t>Volcanics, Antanimena Andria</t>
  </si>
  <si>
    <t>Andriamirado (1971)</t>
  </si>
  <si>
    <t>Volcanics, Southeast Coast Andria</t>
  </si>
  <si>
    <t>Volcanics, Mangoky–Anilahy Andria</t>
  </si>
  <si>
    <t>Dolerites, east Madagascar</t>
  </si>
  <si>
    <t>Storetvedt et al. (1992)</t>
  </si>
  <si>
    <t>Volcanics, Mailaka Andria</t>
  </si>
  <si>
    <t>Volcanics, Southwest Madagascar</t>
  </si>
  <si>
    <t>Torsvik et al. (1998)</t>
  </si>
  <si>
    <t>3 localities with 41 samples</t>
  </si>
  <si>
    <t>Ar/Ar ages of ca. 84 to 90 Ma</t>
  </si>
  <si>
    <t>Central Kerala gabbro dyke, India</t>
  </si>
  <si>
    <t>Yongtai</t>
  </si>
  <si>
    <t>Munsterland Turonian, Germany</t>
  </si>
  <si>
    <t>Kerth (1987)</t>
  </si>
  <si>
    <t>Cretaceous Kimberlites 1, South Africa, Lesotho</t>
  </si>
  <si>
    <t>Hargraves (1989)</t>
  </si>
  <si>
    <t>U-Pb and Rb-Sr ages from 81 to 100 Ma</t>
  </si>
  <si>
    <t>St. Mary Islands, western India</t>
  </si>
  <si>
    <t>Torsvik et al. (2000)</t>
  </si>
  <si>
    <t>U/Pb age of 91.2±0.2 Ma</t>
  </si>
  <si>
    <t>San Bernardo, Patagonia</t>
  </si>
  <si>
    <t>Somoza and Zaffarana (2008)</t>
  </si>
  <si>
    <t>Ar/Ar ages of tuffs in formation from 85.1 to 97.9 Ma</t>
  </si>
  <si>
    <t>d'Analava complex</t>
  </si>
  <si>
    <t>Meert and Tamrat (2006)</t>
  </si>
  <si>
    <t>U/Pb age of Torsvik et al. (1998)</t>
  </si>
  <si>
    <t>Turonian (biostratigraphy)</t>
  </si>
  <si>
    <t>Amma Fatma section, Morocco</t>
  </si>
  <si>
    <t>Ruiz-Martinez et al. (2011)</t>
  </si>
  <si>
    <t>E/I correction applied to directions provided by authors</t>
  </si>
  <si>
    <t>Intrusives, Cabo de Santo Agostinho, Brazil</t>
  </si>
  <si>
    <t>Schult and Guerreiro (1980)</t>
  </si>
  <si>
    <t>K-Ar ages of 85 to 99 Ma</t>
  </si>
  <si>
    <t>Wadi Natash volcanics, Egypt</t>
  </si>
  <si>
    <t>K-Ar ages between 86 and 100 Ma</t>
  </si>
  <si>
    <t>Khurmun Uul - Shovon basalts, Mongolia</t>
  </si>
  <si>
    <t>Hankard et al. (2007b)</t>
  </si>
  <si>
    <t>Average Ar/Ar age of 93.4  ± 2.6 (Hankard et al. 2007b)</t>
  </si>
  <si>
    <t>Mount Dromedary Intrusion</t>
  </si>
  <si>
    <t>Robertson (1963)</t>
  </si>
  <si>
    <t>Average of K–Ar ages of 94±2 Ma calculated by McDougall and Wellman (1976), based on K–Ar ages of Everden and Richards (1962), McDougall and Roksandric (1974) and McDougall and Wellman (1976)</t>
  </si>
  <si>
    <t>Ressetar et al. (1981)</t>
  </si>
  <si>
    <t>K-Ar ages between 78 and 86 Ma, Rb-Sr age of 104±7 Ma</t>
  </si>
  <si>
    <t>Axel Heiberg lavas</t>
  </si>
  <si>
    <t>Recalculated from averaging the lava site averages Supplementary Table 1</t>
  </si>
  <si>
    <t>ArAr age of Tarduno et al., Science 1998. Age is 95.2±0.2 Ma, but is from a single lava. I added 2 Myr as arbitary uncertainty to cover for the full sequence.</t>
  </si>
  <si>
    <t>Munster Basin limestone</t>
  </si>
  <si>
    <t>Heller and Channell (1979)</t>
  </si>
  <si>
    <t>Pirgua basalts and red beds, Argentina</t>
  </si>
  <si>
    <t>Valencio et al. (1977)</t>
  </si>
  <si>
    <t>9 sandstone sites and 5 basalt sites (2 k&lt;50)</t>
  </si>
  <si>
    <t>K-Ar ages of 77±1 to 114±5 Ma</t>
  </si>
  <si>
    <t>Magnet Cove and other intrusions</t>
  </si>
  <si>
    <t>Globerman and Irving (1988)</t>
  </si>
  <si>
    <t>Magnet Cove: 97 and 99 Ma K-Ar, 101 Rb-Sr and 97 and 102 Ma fission track ages. Potash Sulfur Springs: 100 ± 2 Ma Pb/Pb age and 99.8 and 102.4 fission track ages.</t>
  </si>
  <si>
    <t>Cuttingsville</t>
  </si>
  <si>
    <t>Ar/Ar age of 100±0.3 Ma</t>
  </si>
  <si>
    <t>Tsost Magmatic Field, Mongolia</t>
  </si>
  <si>
    <t>van Hinsbergen et al. (2008b)</t>
  </si>
  <si>
    <t>Ar/Ar ages of 94.7 ± 1.3 and 107 ± 1.0 (Barry, 1999 and Hankard et al. 2007b)</t>
  </si>
  <si>
    <t>Cabo Magmatic Province, Brazil</t>
  </si>
  <si>
    <t>Font et al. (2009)</t>
  </si>
  <si>
    <t>Zircon fission track, Ar/Ar age of 102±1 Ma</t>
  </si>
  <si>
    <t>Randall Mountain</t>
  </si>
  <si>
    <t>Ar/Ar age of 103±4 Ma</t>
  </si>
  <si>
    <t>Arts-Bogd basalts, Mongolia</t>
  </si>
  <si>
    <t>Average Ar/Ar age of 104.6 ± 6.6 (Hankard et al. 2007b)</t>
  </si>
  <si>
    <t>Mongolia/Siberia Cretaceous Volcanics</t>
  </si>
  <si>
    <t>van Hinsbergen et al. (2008)</t>
  </si>
  <si>
    <t>Little Rattlesnake Complex</t>
  </si>
  <si>
    <t>K-Ar age of 111±3 Ma</t>
  </si>
  <si>
    <t>Lupata series volcanics, Mozambique</t>
  </si>
  <si>
    <t>Gough and Opdyke (1963)</t>
  </si>
  <si>
    <t>K-Ar ages from refno 293 between 109-113, the paper gives it a minimum age</t>
  </si>
  <si>
    <t>Pleasant Mountain</t>
  </si>
  <si>
    <t>Ar/Ar age of 112.1.±0.4</t>
  </si>
  <si>
    <t>Suhongtu</t>
  </si>
  <si>
    <t>Otway Group sediments</t>
  </si>
  <si>
    <t>Statigraphic position between dertrital volcanic products with fission track ages (on unknown mineralogy) of 126–103 Ma (Gleadow and Duddy, 1980) suggests age of 115–110 Ma</t>
  </si>
  <si>
    <t>Burnt Meadow Mountains</t>
  </si>
  <si>
    <t>Ar/Ar age of 112.6±0.2 Ma</t>
  </si>
  <si>
    <t>Cretaceous Lamproites</t>
  </si>
  <si>
    <t>Radhakrishna et al. (2017)</t>
  </si>
  <si>
    <t>40Ar/39Ar ages from 109.1±0.7 to 116.6±0.8 Ma</t>
  </si>
  <si>
    <t>Cerro Barcino sediments, Argentina</t>
  </si>
  <si>
    <t>Geuna et al. (2000)</t>
  </si>
  <si>
    <t>Jurassic pole (not included here) is rotated 25 degrees. Cretaceous sites all have k&gt;100</t>
  </si>
  <si>
    <t>Rajmahal Traps, West Bengal and Bihar, India</t>
  </si>
  <si>
    <t>Rajmahal Traps, Bihar, India</t>
  </si>
  <si>
    <t>Klootwijk (1971)</t>
  </si>
  <si>
    <t>Rajmahal Traps, West Bengal, India</t>
  </si>
  <si>
    <t>Das et al. (1996)</t>
  </si>
  <si>
    <t>Rajamahal Traps, North Rajmahal Hills, India</t>
  </si>
  <si>
    <t>Tarduno et al. (2001)</t>
  </si>
  <si>
    <t>Hongyan</t>
  </si>
  <si>
    <t>U/Pb and Ar-Ar</t>
  </si>
  <si>
    <t>Sylhet Traps, Khasi Hills, India</t>
  </si>
  <si>
    <t>Athavale et al. (1963)</t>
  </si>
  <si>
    <t>Based on 25 interpreted directions from 15 miles of roadcuts, No K is calculated.</t>
  </si>
  <si>
    <t>Rao and Rao (1996)</t>
  </si>
  <si>
    <t>Rajmahal basalts, India</t>
  </si>
  <si>
    <t>Kapawar and Mamilla (2020)</t>
  </si>
  <si>
    <t>South-East Artz Bogd, Mongolia</t>
  </si>
  <si>
    <t>Ar/Ar ages of 115.4 ± 0.4 - 119.3 ± 0.4 (Barry, 1999)</t>
  </si>
  <si>
    <t>East Maranhao intrusives, Brazil</t>
  </si>
  <si>
    <t>Schult and Guerreiro (1979)</t>
  </si>
  <si>
    <t>K-Ar ages of 8 samples: 118 ± 6 Ma</t>
  </si>
  <si>
    <t>Weideshan</t>
  </si>
  <si>
    <t>Intrusives, Beni Mellal, Morocco</t>
  </si>
  <si>
    <t>Westphal et al. (1979)</t>
  </si>
  <si>
    <t>Published results are not tilt corrected</t>
  </si>
  <si>
    <t>K-Ar ages 110-128 Ma</t>
  </si>
  <si>
    <t>Jianchang</t>
  </si>
  <si>
    <t>Alfred Complex</t>
  </si>
  <si>
    <t>McEnroe (1996b)</t>
  </si>
  <si>
    <t>K-Ar of biotite in gabbro 120.0±2 Ma, readings on gabbro and monzodiorite</t>
  </si>
  <si>
    <t>Cape Neddick</t>
  </si>
  <si>
    <t>120.6±0.4 Ma Ar-Ar on biotite in gabbro</t>
  </si>
  <si>
    <t>Zhuangchengzi</t>
  </si>
  <si>
    <t>Vulcanitas Cerro Colorado Formation, Cordoba, Argentina</t>
  </si>
  <si>
    <t>Valencio (1972)</t>
  </si>
  <si>
    <t>K-Ar age of 121±6 Ma</t>
  </si>
  <si>
    <t>South-East ih Bogd, Mongolia</t>
  </si>
  <si>
    <t>Ar/Ar ages of 118.2 ± 0.8 to 124.3 ± 0.9</t>
  </si>
  <si>
    <t>Tatnic Complex</t>
  </si>
  <si>
    <t xml:space="preserve">122±2; K-Ar on biotite in gabbro, Ar-Ar on biotite from Qtz-diorite </t>
  </si>
  <si>
    <t>Monteregian Hills intrusives</t>
  </si>
  <si>
    <t>Foster and Symons (1979)</t>
  </si>
  <si>
    <t>118±4 Ma Rb-Sr; 123±4 K-Ar</t>
  </si>
  <si>
    <t>White Mountains igneous complex</t>
  </si>
  <si>
    <t>Van Fossen and Kent (1992)</t>
  </si>
  <si>
    <t>Ar/Ar age of 122.5±3.5</t>
  </si>
  <si>
    <t>Florianopolis dyke swarm, Santa Catarina Island, Brazil</t>
  </si>
  <si>
    <t>Raposo et al. (1998)</t>
  </si>
  <si>
    <t>5 plateau 40Ar/39Ar ages of 119.0-128.3 Ma</t>
  </si>
  <si>
    <t>South-East Baga Bogd, Mongolia</t>
  </si>
  <si>
    <t>Ar/Ar ages of 122.7 ± 0.8 to 124.7 ± 0.8</t>
  </si>
  <si>
    <t>El Salto–Almafuerte lavas, Cordoba, Argentina</t>
  </si>
  <si>
    <t>Mendia (1978)</t>
  </si>
  <si>
    <t>K-Ar ages of 119-129 Ma</t>
  </si>
  <si>
    <t>Mlanje Massif syenite, Malawi</t>
  </si>
  <si>
    <t>Briden (1967)</t>
  </si>
  <si>
    <t>K-Ar ages of 118-131 Ma</t>
  </si>
  <si>
    <t>Lebanon diorite</t>
  </si>
  <si>
    <t>125±3 Ma K-Ar on biotite. They discarded discordant Ar-Ar ages, should be revised.</t>
  </si>
  <si>
    <t>Notre Dame Bay dikes</t>
  </si>
  <si>
    <t>Lapointe (1979)</t>
  </si>
  <si>
    <t>Cretaceous Kimberlites 2, South Africa</t>
  </si>
  <si>
    <t>U/Pb and Rb-Sr ages between 113-145 Ma</t>
  </si>
  <si>
    <t>Ponta Grossa dykes, Brazil</t>
  </si>
  <si>
    <t>Raposo and Ernesto (1995)</t>
  </si>
  <si>
    <t>14 40Ar/39Ar ages: of 129.2 ± 0.4 to 131.4 ± 0.4 Ma</t>
  </si>
  <si>
    <t>Ponta Grossa dykes</t>
  </si>
  <si>
    <t>Cervantes-Solano et al. (2015)</t>
  </si>
  <si>
    <t>South Parana Magmatic Province</t>
  </si>
  <si>
    <t>Owen-Smith et al. (2019)</t>
  </si>
  <si>
    <t>Serra Geral basalts, Brazil</t>
  </si>
  <si>
    <t>Pacca and Hiodo (1976)</t>
  </si>
  <si>
    <t>Ar/Ar and U/Pb ages of 131 to 135 Ma (Rossetti et al., 2018)</t>
  </si>
  <si>
    <t>Kaoko lavas, Namibia</t>
  </si>
  <si>
    <t>Gidskehaug et al. (1975)</t>
  </si>
  <si>
    <t>Etendeka LIP (upper), Namibia</t>
  </si>
  <si>
    <t>Dodd et al. (2015)</t>
  </si>
  <si>
    <t>Etendeka LIP (lower), Namibia</t>
  </si>
  <si>
    <t>Etendeka, Namibia</t>
  </si>
  <si>
    <t>Northeast Parana Magmatic Province Combined, Brazil</t>
  </si>
  <si>
    <t>Ernesto et al. (1999)</t>
  </si>
  <si>
    <t>Superseded; includes data from Ernesto et al. (1990)</t>
  </si>
  <si>
    <t>40Ar/39Ar ages of 129.9-131.9 Ma</t>
  </si>
  <si>
    <t>Northern Parana Magmatic Province, Brazil</t>
  </si>
  <si>
    <t>Ernesto et al. (2021)</t>
  </si>
  <si>
    <t>Central Parana Magmatic Province</t>
  </si>
  <si>
    <t>Posadas Formation, Parana flood basalts</t>
  </si>
  <si>
    <t>Central Parana, Brazil</t>
  </si>
  <si>
    <t>Alva-Valvidia et al. (2003)</t>
  </si>
  <si>
    <t>Arapey volcanics, Uruguay</t>
  </si>
  <si>
    <t>Cervantes-Solano et al. (2010)</t>
  </si>
  <si>
    <t>Parana flood basalt, Alto Paraguay Formation, Paraguay</t>
  </si>
  <si>
    <t>Goguitchaichvili et al. (2013)</t>
  </si>
  <si>
    <t>Franz Josef Land LIP</t>
  </si>
  <si>
    <t>Abashev et al. (2018), include data from Mikhaltsov et al. (2016)</t>
  </si>
  <si>
    <t>Rio de Los Molinos dykes 2, Cordoba, Argentina</t>
  </si>
  <si>
    <t>5 poorly dated dykes (K-Ar ages of 129-150 Ma, each with ±10 Ma uncertainty)</t>
  </si>
  <si>
    <t>Kimberlite dikes</t>
  </si>
  <si>
    <t>Van Fossen and Kent (1993)</t>
  </si>
  <si>
    <t>Berriasian limestones</t>
  </si>
  <si>
    <t>Galbrun (1985)</t>
  </si>
  <si>
    <t>Dykes, Rio Grande do Norte, Brazil</t>
  </si>
  <si>
    <t>Buecker et al. (1986)</t>
  </si>
  <si>
    <t>8 K-Ar ages of 125-167 Ma</t>
  </si>
  <si>
    <t>Southwest Greenland dykes</t>
  </si>
  <si>
    <t>Kulakov et al. (2021)</t>
  </si>
  <si>
    <t>Canelo Hills volcanics</t>
  </si>
  <si>
    <t>Kluth et al. (1982)</t>
  </si>
  <si>
    <t>Rb-Sr isochron age</t>
  </si>
  <si>
    <t>Upper Jurassic sediments, Tunisia</t>
  </si>
  <si>
    <t>Nairn et al. (1981)</t>
  </si>
  <si>
    <t>La Negra south</t>
  </si>
  <si>
    <t>Fu et al. (2020)</t>
  </si>
  <si>
    <t>Morrison Formation, Brushy Basin Member</t>
  </si>
  <si>
    <t>Bazard and Butler (1994)</t>
  </si>
  <si>
    <t>Upper Morrison Formation</t>
  </si>
  <si>
    <t>Steiner and Helsley (1975)</t>
  </si>
  <si>
    <t>Posades and Sierra Colorado ignimbrites, Argentina</t>
  </si>
  <si>
    <t>Iglesia-Llanos et al. (2003)</t>
  </si>
  <si>
    <t>153-157 Ma U/Pb ages (156.5±1.9 Ar/Ar age obtained in this study)</t>
  </si>
  <si>
    <t>Chon Aike Formation, Argentina</t>
  </si>
  <si>
    <t>Ruiz González et al. (2019)</t>
  </si>
  <si>
    <t>155.0 ± 3.5 Ma based on 10 40Ar/39Ar ages</t>
  </si>
  <si>
    <t>Jura Blue limestone, Switzerland</t>
  </si>
  <si>
    <t>Johnson et al. (1984)</t>
  </si>
  <si>
    <t>Oxfordian - Kimmeridgian (GTS2020)</t>
  </si>
  <si>
    <t>Lower Morrison Formation</t>
  </si>
  <si>
    <t>La Mathilde Formation, Patagonia</t>
  </si>
  <si>
    <t>Ruiz Gonzalez et al. (2022)</t>
  </si>
  <si>
    <t>157.4 ± 0.7 Ma 40Ar/39Ar age</t>
  </si>
  <si>
    <t>Zapican dike swarm, Uruguay</t>
  </si>
  <si>
    <t>Cervantes-Solano et al. (2020)</t>
  </si>
  <si>
    <t>11 sites combined with 8 sites from Lossada et al. (2014)</t>
  </si>
  <si>
    <t>Ar/Ar age of 157.6±3.0 Ma by Lossada et al. (2014)</t>
  </si>
  <si>
    <t>Nico Perez dykes, Uruguay</t>
  </si>
  <si>
    <t>Lossada et al. (2014)</t>
  </si>
  <si>
    <t xml:space="preserve">39Ar/40Ar age on plagioclase of 157.6±3.0 Ma
</t>
  </si>
  <si>
    <t>Terres Noires, France</t>
  </si>
  <si>
    <t>Aubourg and Rochette (1992)</t>
  </si>
  <si>
    <t>Oxfordian sediments</t>
  </si>
  <si>
    <t>Kruczyk and Kadzialko-Hofmokl (1988)</t>
  </si>
  <si>
    <t>Oxfordian (GTS2020)</t>
  </si>
  <si>
    <t>Subtatric Nappe sediments, Poland</t>
  </si>
  <si>
    <t>Kadzialko-Hofmokl and Kruczyk (1987)</t>
  </si>
  <si>
    <t>Bathonian-Kimmeridgian</t>
  </si>
  <si>
    <t>Intrusive rocks, Nigeria</t>
  </si>
  <si>
    <t>Marton and Marton (1976)</t>
  </si>
  <si>
    <t>Limestones, Krakow–Czestochowa Upland</t>
  </si>
  <si>
    <t>Callovian-Oxfordian</t>
  </si>
  <si>
    <t>Summerville Formation, Trujillo</t>
  </si>
  <si>
    <t>Steiner (2003)</t>
  </si>
  <si>
    <t>Thermal Demag, vector plots, good structural control, magstrat</t>
  </si>
  <si>
    <t>Late Callovian- Early Oxfordian (age range defined as Callovian-Oxfordian, GTS2020)</t>
  </si>
  <si>
    <t>Summerville Formation</t>
  </si>
  <si>
    <t>Bazard and Butler (1992)</t>
  </si>
  <si>
    <t>Summerville sandstone</t>
  </si>
  <si>
    <t>Steiner (1978)</t>
  </si>
  <si>
    <t>Lavas and dykes, Vestfjella</t>
  </si>
  <si>
    <t>Løvlie (1988)</t>
  </si>
  <si>
    <t>Age of lavas is unknown; K-Ar ages of dykes that cut lavas: 152-176 Ma</t>
  </si>
  <si>
    <t>La Negra north</t>
  </si>
  <si>
    <t>Prospect dolerite, Sydney Basin</t>
  </si>
  <si>
    <t>Schmidt (1982)</t>
  </si>
  <si>
    <t>Rejected: lack on error of K–Ar age. Superseded Schmidt (1976b)</t>
  </si>
  <si>
    <t>K–Ar age (168 Ma) from Evernden and Richards (1962), but no error provided</t>
  </si>
  <si>
    <t>Chon Aike Formation, Patagonia</t>
  </si>
  <si>
    <t>Vizan (1998)</t>
  </si>
  <si>
    <t>168 ± 2 Ma Rb-Sr age</t>
  </si>
  <si>
    <t>Chon Aike Formation, combined result, Argentina</t>
  </si>
  <si>
    <t>Vilas (1974)</t>
  </si>
  <si>
    <t>Moat volcanics</t>
  </si>
  <si>
    <t>Van Fossen and Kent (1990)</t>
  </si>
  <si>
    <t>Excluded, questionable magnetization age, structural interpretation (negative tilt test) and PSV</t>
  </si>
  <si>
    <t>Jurassic sediments</t>
  </si>
  <si>
    <t>Kadzialko-Hofmokl et al. (1988)</t>
  </si>
  <si>
    <t>Bajocian</t>
  </si>
  <si>
    <t>Gingenbullen Dolerite</t>
  </si>
  <si>
    <t>Thomas et al. (2000)</t>
  </si>
  <si>
    <t>Average of K–Ar ages give 172±5 Ma (McDougall and Wellman, 1976)</t>
  </si>
  <si>
    <t>Corral Canyon rocks</t>
  </si>
  <si>
    <t>May et al. (1986)</t>
  </si>
  <si>
    <t>Beni Mellal volcanics, Morocco</t>
  </si>
  <si>
    <t>Bardon et al. (1973)</t>
  </si>
  <si>
    <t>K-Ar ages of 170-177 Ma</t>
  </si>
  <si>
    <t>Beni Mellal basalts, Morocco</t>
  </si>
  <si>
    <t>West Maranhao Basalts, Brazil</t>
  </si>
  <si>
    <t>Thouars and Airvault Sections, France</t>
  </si>
  <si>
    <t>Galbrun et al. (1988)</t>
  </si>
  <si>
    <t>Toarcian</t>
  </si>
  <si>
    <t>Smith and Noltimier (1979)</t>
  </si>
  <si>
    <t>Excluded, questionable magnetization age, structural interpretation and PSV</t>
  </si>
  <si>
    <t>Schmidt (1976)</t>
  </si>
  <si>
    <t>Assumed to be linked to Ferrar magmatic activity (180±3 Ma, Riley and Knight, 2001); K-Ar age of 193±10 Ma cited in original paper</t>
  </si>
  <si>
    <t>Gair Mesa, Kirkpatrick basalts</t>
  </si>
  <si>
    <t>Lemna et al. (2016)</t>
  </si>
  <si>
    <t>Estimated age of magnetization based on radiometric ages and polarity</t>
  </si>
  <si>
    <t>Northern Victoria Land - Kirkpatrick Basalts</t>
  </si>
  <si>
    <t>Age not specified in paper; assumed same age for Kirkpatrick Basalts as in Lemna et al., Gondwana Res 2016</t>
  </si>
  <si>
    <t>Batoka basalts, northern Zimbabwe</t>
  </si>
  <si>
    <t>Jones et al. (2001)</t>
  </si>
  <si>
    <t>3 Ar/Ar ages that cluster around 180 Ma, uncertainty range defined as lower limit of youngest age to upper limit of oldest age</t>
  </si>
  <si>
    <t>Marifil Complex, Patagonia</t>
  </si>
  <si>
    <t>183 ± 2 Ma and 178 ± 1 Ma Rb-Sr ages</t>
  </si>
  <si>
    <t>Naude's Nek section, Karoo LIP</t>
  </si>
  <si>
    <t>Moulin et al. (2011)</t>
  </si>
  <si>
    <t>Ar/Ar ages of 180.1±1.4 Ma to 182.8±2.6 Ma</t>
  </si>
  <si>
    <t>Oxbow-Moteng Pass section, Karoo LIP</t>
  </si>
  <si>
    <t>Moulin et al. (2017)</t>
  </si>
  <si>
    <t>Mendoza–Neuquen sediments and volcanics</t>
  </si>
  <si>
    <t>Iglesia-Llanos et al. (2006)</t>
  </si>
  <si>
    <t>Pliensbachian–Toarcian</t>
  </si>
  <si>
    <t>Anticosti dikes</t>
  </si>
  <si>
    <t>Larochelle (1971)</t>
  </si>
  <si>
    <t>Unreliable: excluded by Gordon et al., (1984) and discussed by May and Butler (1986) why it should not be used</t>
  </si>
  <si>
    <t>Mariﬁl Formation, North Patagonia, Argentina</t>
  </si>
  <si>
    <t>178-188 Ma U/Pb ages</t>
  </si>
  <si>
    <t>Hoachanas lavas, Namibia</t>
  </si>
  <si>
    <t>183 ± 4 Ma age for Karroo-Ferrar LIP magmatism; after Duncan et al. (1997), Pankhurst et al. (2000); Riley and Knight (2001)</t>
  </si>
  <si>
    <t>Stormberg lavas (Lesotho basalts), South Africa</t>
  </si>
  <si>
    <t>Kosterov and Perrin (1996)</t>
  </si>
  <si>
    <t>Stormberg lavas, Sani Pass and Maseru, Lesotho</t>
  </si>
  <si>
    <t>van Zijl et al. (1962)</t>
  </si>
  <si>
    <t>Karroo lavas, Central Africa, Zimbabwe, Mozambique</t>
  </si>
  <si>
    <t>McElhinny et al. (1968)</t>
  </si>
  <si>
    <t>Karroo dolerites combined, South Africa, Zimbabwe</t>
  </si>
  <si>
    <t>McElhinny and Jones (1965)</t>
  </si>
  <si>
    <t>Tasmanian dolerite</t>
  </si>
  <si>
    <t>Schmidt and McDougall (1977)</t>
  </si>
  <si>
    <t>177.7 ± 6.2 Ma mean of 5 K-Ar ages; age taken from Karroo-Ferrar volcanic province</t>
  </si>
  <si>
    <t>Ferrar dolerites, Northern Prince Albert Mountains</t>
  </si>
  <si>
    <t>Lanza and Zanella (1993)</t>
  </si>
  <si>
    <t>Ferrar dolerite sill, Mount Cerberus</t>
  </si>
  <si>
    <t>Kellogg (1988)</t>
  </si>
  <si>
    <t>1 VGP from 1 dyke only</t>
  </si>
  <si>
    <t>Ferrar dolerites, Wright Valley</t>
  </si>
  <si>
    <t>Funaki (1984)</t>
  </si>
  <si>
    <t>Pole already presented in Funaki (1983) paper</t>
  </si>
  <si>
    <t>Ferrar dolerite, McMurdo Sound</t>
  </si>
  <si>
    <t>Funaki (1983)</t>
  </si>
  <si>
    <t>1 demagnetization step only (150 Oe)</t>
  </si>
  <si>
    <t>Lesotho basalts</t>
  </si>
  <si>
    <t>Prevot et al. (2003)</t>
  </si>
  <si>
    <t>Lepa-Osta Arena Formation</t>
  </si>
  <si>
    <t>Scania basalts</t>
  </si>
  <si>
    <t>Bylund and Halvorsen (1993)</t>
  </si>
  <si>
    <t>Diabase dykes and sills, Liberia</t>
  </si>
  <si>
    <t>Whole-rock 40Ar/39Ar isochron age of 185.8±2.3 Ma</t>
  </si>
  <si>
    <t>Marangudzi Ring Complex, Zimbabwe</t>
  </si>
  <si>
    <t>Brock (1968)</t>
  </si>
  <si>
    <t>Hank volcanics, North Mauritania</t>
  </si>
  <si>
    <t>Sichler et al. (1980)</t>
  </si>
  <si>
    <t>187±5 Ma K-Ar age</t>
  </si>
  <si>
    <t>Hodh volcanics, South Mauritania</t>
  </si>
  <si>
    <t>Sil Nakya Formation</t>
  </si>
  <si>
    <t>Kluger-Cohen et al. (1986)</t>
  </si>
  <si>
    <t>Early Jurassic age</t>
  </si>
  <si>
    <t>Storm Peak Lavas, Queen Alexandra Range</t>
  </si>
  <si>
    <t>Ostrander (1971)</t>
  </si>
  <si>
    <t>Early Jurassic (stratigraphic)</t>
  </si>
  <si>
    <t>Kayenta Formation</t>
  </si>
  <si>
    <t>Bazard and Butler (1991)</t>
  </si>
  <si>
    <t>Pliensbachian</t>
  </si>
  <si>
    <t>Steiner and Helsley (1974)</t>
  </si>
  <si>
    <t>Johnson and Nairn (1972)</t>
  </si>
  <si>
    <t>Paris Basin drillcore</t>
  </si>
  <si>
    <t>Moreau et al. (2002)</t>
  </si>
  <si>
    <t>Drill cores oriented by Bruhnes-age overprint</t>
  </si>
  <si>
    <t>Liassic sediments</t>
  </si>
  <si>
    <t>Hijab and Tarling (1982)</t>
  </si>
  <si>
    <t>Combined dikes</t>
  </si>
  <si>
    <t>Hodych and Hayatsu (1988)</t>
  </si>
  <si>
    <t>Caraquet dyke data, other dykes excluded because only 2 sites. Includes data from previous study. A95 estimated from dp and dm in paper</t>
  </si>
  <si>
    <t>K-Ar age of 191 ± 2 Ma (7 samples)</t>
  </si>
  <si>
    <t>Freetown Complex, Sierra Leone</t>
  </si>
  <si>
    <t>Hargraves et al. (1999)</t>
  </si>
  <si>
    <t>Rb-Sr age of 193 ± 3 Ma</t>
  </si>
  <si>
    <t>Kerforne dykes, France</t>
  </si>
  <si>
    <t>Sichler and Perrin (1993)</t>
  </si>
  <si>
    <t>193 ± 3 Ma Ar/Ar age from Jourdan et al. (2003; Geophysical Monograph 136)</t>
  </si>
  <si>
    <t>Piedmont dikes</t>
  </si>
  <si>
    <t>Dooley and Smith (1982)</t>
  </si>
  <si>
    <t>K-Ar age of 194 ± 4 Ma (based on 7 dykes)</t>
  </si>
  <si>
    <t>Vestfjella lavas and dykes</t>
  </si>
  <si>
    <t>Løvlie (1979)</t>
  </si>
  <si>
    <t>7 lavas and 25 dykes</t>
  </si>
  <si>
    <t>K-Ar ages of 156 to 230 Ma</t>
  </si>
  <si>
    <t>French Guyana dikes, Brazil</t>
  </si>
  <si>
    <t>Nomade et al. (2000)</t>
  </si>
  <si>
    <t>Ar/Ar ages: 192.3 ± 2.0 to 198.3 ± 2.0 Ma</t>
  </si>
  <si>
    <t>Mendoza sediments and volcanics</t>
  </si>
  <si>
    <t>Hettangian–Sinemurian</t>
  </si>
  <si>
    <t>Anari and Tapirapua Formations, Brazil</t>
  </si>
  <si>
    <t>40Ar/39Ar age of 196.6 ± 0.4 Ma</t>
  </si>
  <si>
    <t>Montes-Lauar et al. (1994)</t>
  </si>
  <si>
    <t xml:space="preserve">39Ar/40Ar of 196.6±0.4 Ma
</t>
  </si>
  <si>
    <t>Connecticut Valley volcanics</t>
  </si>
  <si>
    <t>De Boer (1968)</t>
  </si>
  <si>
    <t>Excluded: data included in pole of Smith and Nnoltimier (1979)</t>
  </si>
  <si>
    <t>Moenave Formation</t>
  </si>
  <si>
    <t>Donohoo-Hurley et al. (2010)</t>
  </si>
  <si>
    <t>Prevot and McWilliams (1989)</t>
  </si>
  <si>
    <t>Watchung basalts</t>
  </si>
  <si>
    <t>McIntosh et al. (1985)</t>
  </si>
  <si>
    <t>Paris Basin sediments</t>
  </si>
  <si>
    <t>Yang et al. (1996)</t>
  </si>
  <si>
    <t>Sinemurian-Hettangian</t>
  </si>
  <si>
    <t>Cassipore dykes, Brazil</t>
  </si>
  <si>
    <t>Ernesto et al. (2003)</t>
  </si>
  <si>
    <t>Three 40Ar/Ar ages of 202.0 ± 2.0 Ma to 192.7 ± 1.8 Ma</t>
  </si>
  <si>
    <t>Smith (1987)</t>
  </si>
  <si>
    <t>Bolivar dykes, Venezuela</t>
  </si>
  <si>
    <t>MacDonald and Opdyke (1974)</t>
  </si>
  <si>
    <t>Excluded: low N and high k</t>
  </si>
  <si>
    <t>K-Ar age of 199 ± 5 Ma</t>
  </si>
  <si>
    <t>Roraima dykes, CAMP, Brazil</t>
  </si>
  <si>
    <t>Three 40Ar/39Ar isochron ages of 197.4 ± 3.8 to 201.1 ± 1.4 Ma</t>
  </si>
  <si>
    <t>Ighrem and Foum Zguid dykes, Morocco</t>
  </si>
  <si>
    <t>Palencia-Ortas et al. (2011)</t>
  </si>
  <si>
    <t>Witte and Kent (1990)</t>
  </si>
  <si>
    <t>Hettangian biostratigraphic</t>
  </si>
  <si>
    <t>North Mountain basalt</t>
  </si>
  <si>
    <t>Site-level data provided, no mean; no A95 or K; age assigned Hettangian as given in GTS2020</t>
  </si>
  <si>
    <t>As taken as Hettangian, although lower basalt flow of North Mountain Basalt has been dated as 201.3 ± 0.3 Ma (Schoene et al. 2006)</t>
  </si>
  <si>
    <t>Hettangian–Sinemurian limestone</t>
  </si>
  <si>
    <t>Edel and Duringer (1997)</t>
  </si>
  <si>
    <t>Passaic Formation, baked sediments</t>
  </si>
  <si>
    <t>Kodama et al. (1994)</t>
  </si>
  <si>
    <t>Passaic Formation, C component</t>
  </si>
  <si>
    <t>Hartford basin</t>
  </si>
  <si>
    <t>Kent and Olsen (2008)</t>
  </si>
  <si>
    <t>E/I corrected</t>
  </si>
  <si>
    <t>~199.6-202 Ma based on magnetostratigraphy and cyclostratigraphy</t>
  </si>
  <si>
    <t>Argana Flows. Morocco</t>
  </si>
  <si>
    <t>Ruiz-Martinez et al. (2012)</t>
  </si>
  <si>
    <t>CAMP age of 201±2 Ma, based on summary of age constraints in this study</t>
  </si>
  <si>
    <t>Morrocan Intrusives, Morocco</t>
  </si>
  <si>
    <t>CAMP age of 201±2 Ma</t>
  </si>
  <si>
    <t>Central Atlantic Magmatic Province, Morocco</t>
  </si>
  <si>
    <t>Knight et al. (2004)</t>
  </si>
  <si>
    <t>pole not based on site-level data because this was interpreted not to adequately represent PSV</t>
  </si>
  <si>
    <t>Font et al. (2011)</t>
  </si>
  <si>
    <t>Deenen et al. (2011)</t>
  </si>
  <si>
    <t>Rhaetian sediments, Germany, France</t>
  </si>
  <si>
    <t>Rhaetian</t>
  </si>
  <si>
    <t>Tan et al. (2007)</t>
  </si>
  <si>
    <t>Kent and Tauxe (2005)</t>
  </si>
  <si>
    <t>E/I corrected; pole longitude change to follow later papers of Kent</t>
  </si>
  <si>
    <t>Zarzaitine Formation, Algeria</t>
  </si>
  <si>
    <t>Kies et al. (1995)</t>
  </si>
  <si>
    <t>Late Triassic-Liassic</t>
  </si>
  <si>
    <t>Pachmarhi beds, Central India</t>
  </si>
  <si>
    <t>Wensink (1968)</t>
  </si>
  <si>
    <t>31 directions rom 3 sites</t>
  </si>
  <si>
    <t>Isalo Group</t>
  </si>
  <si>
    <t>Embleton and McElhinny (1975)</t>
  </si>
  <si>
    <t>E/I corrected; pole changed to follow later papers of Kent</t>
  </si>
  <si>
    <t>Chinle Group, Redonda Formation</t>
  </si>
  <si>
    <t>Molina-Garza et al. (1996)</t>
  </si>
  <si>
    <t>Chinle Formation</t>
  </si>
  <si>
    <t>Kent and Witte (1993)</t>
  </si>
  <si>
    <t>Chinle Formation, Redonda Member</t>
  </si>
  <si>
    <t>Reeve and Helsley (1972)</t>
  </si>
  <si>
    <t>Gipsdalen and Fleming Fjord Formations</t>
  </si>
  <si>
    <t>E/I correction applied to individual directions provided by authors; pole, K, A95 changed</t>
  </si>
  <si>
    <t>Andesites, Ukraine</t>
  </si>
  <si>
    <t>Yuan et al. (2011)</t>
  </si>
  <si>
    <t>Ar/Ar ages, ranging from 204.2±1.6 tot 215.7±2 Ma</t>
  </si>
  <si>
    <t>E/I corrected; pole longitude changed to follow later papers of Kent</t>
  </si>
  <si>
    <t>Taylor Mountain batholith</t>
  </si>
  <si>
    <t>Symons et al. (2009)</t>
  </si>
  <si>
    <t>U-Pb age on titanite (Aleinikoff et al., 1981)</t>
  </si>
  <si>
    <t>Popo Agie Formation, Chugwater</t>
  </si>
  <si>
    <t>Manicouagan Stucture, Quebec</t>
  </si>
  <si>
    <t>Larochelle and Curie (1967)</t>
  </si>
  <si>
    <t>U-PB age of Ramezani et al. (2005)</t>
  </si>
  <si>
    <t>Robertson (1967)</t>
  </si>
  <si>
    <t>Ankareh Formation</t>
  </si>
  <si>
    <t>Weil et al. (2010)</t>
  </si>
  <si>
    <t>Merci mudstone, Somerset</t>
  </si>
  <si>
    <t>Briden and Daniels (1999)</t>
  </si>
  <si>
    <t>Norian, limited biostratigraphic evidence</t>
  </si>
  <si>
    <t>Chinle Formation, Bull Canyon Member</t>
  </si>
  <si>
    <t>Los Colorados Mendoza</t>
  </si>
  <si>
    <t>Vizán et al. (2004)</t>
  </si>
  <si>
    <t>Red sandstone Formation, Zambia</t>
  </si>
  <si>
    <t>Opdyke (1964)</t>
  </si>
  <si>
    <t>Upper Triassic Sediments, Southern Tunisia</t>
  </si>
  <si>
    <t>Ghorabi and Henry (1991)</t>
  </si>
  <si>
    <t>Witte and Kent (1989)</t>
  </si>
  <si>
    <t>Dan River–Danville Basin</t>
  </si>
  <si>
    <t>Abbott Pluton</t>
  </si>
  <si>
    <t>Fang and Van der Voo (1988)</t>
  </si>
  <si>
    <t>Sunnhordland dike</t>
  </si>
  <si>
    <t>Walderhaug (1993)</t>
  </si>
  <si>
    <t>Chinle, Sangre de Cristo</t>
  </si>
  <si>
    <t>Carnian-Norian</t>
  </si>
  <si>
    <t>Dockum Group, Trujillo and Tecovas Formations</t>
  </si>
  <si>
    <t>Molina-Garza et al. (1995)</t>
  </si>
  <si>
    <t>Bir-Umhebal R, Egypt</t>
  </si>
  <si>
    <t>Shinarump Member, Chinle Formation</t>
  </si>
  <si>
    <t>Molina-Garza et al. (1991)</t>
  </si>
  <si>
    <t>Upper Red Peak Formation</t>
  </si>
  <si>
    <t>E/I corrected; pole position changed to follow later papers of Kent</t>
  </si>
  <si>
    <t>Agamenticus Pluton</t>
  </si>
  <si>
    <t>Taimyr Sills, Siberia</t>
  </si>
  <si>
    <t>Walderhaug et al. (2005)</t>
  </si>
  <si>
    <t>40Ar/39Ar ages of 227±7, 227.5±1.2 and 229±4.0 Ma</t>
  </si>
  <si>
    <t>Gezira, Egypt</t>
  </si>
  <si>
    <t>Chugwater Formation</t>
  </si>
  <si>
    <t>Herrero-Bervera and Helsley (1983)</t>
  </si>
  <si>
    <t>Upper Moenkopi Formation</t>
  </si>
  <si>
    <t>Helsley and Steiner (1974)</t>
  </si>
  <si>
    <t>Shive et al. (1984)</t>
  </si>
  <si>
    <t>Dolerite dykes, Suriname</t>
  </si>
  <si>
    <t>Veldkamp et al. (1971)</t>
  </si>
  <si>
    <t>K-Ar age of 232±5 Ma</t>
  </si>
  <si>
    <t>Gipskeuper sediments</t>
  </si>
  <si>
    <t>Al Azizia Formation, Kaf Bates, Libya</t>
  </si>
  <si>
    <t>Muttoni et al. (2001)</t>
  </si>
  <si>
    <t>Biostratigraphy: Ladinian-Carnian</t>
  </si>
  <si>
    <t>Al Azizia Formation, Al Azizia, Libya</t>
  </si>
  <si>
    <t>Lower Red Peak Formation</t>
  </si>
  <si>
    <t>Udzha, Siberian Platform</t>
  </si>
  <si>
    <t>Veselovskiy et al. (2012)</t>
  </si>
  <si>
    <t>Ar-Ar ages Konstantinov et al., 2009</t>
  </si>
  <si>
    <t>Amana Formation, Paganzo Group, Argentina</t>
  </si>
  <si>
    <t>Valencio et al. (1977b)</t>
  </si>
  <si>
    <t>Paganzo basin sediments excluded because of likely remagnetization and/or Andean-related deformation</t>
  </si>
  <si>
    <t>Alto Paraguay Province, Paraguay/Brazil</t>
  </si>
  <si>
    <t>Ernesto et al. (2015)</t>
  </si>
  <si>
    <t>Ar-Ar: 241.5±1.3</t>
  </si>
  <si>
    <t>Heming limestone, France</t>
  </si>
  <si>
    <t>Theveniaut et al. (1992)</t>
  </si>
  <si>
    <t>Uppermost Anisian to lowermost Ladinian (-&gt; Middle Jurassic taken)</t>
  </si>
  <si>
    <t>Musschelkalk carbonates, Poland</t>
  </si>
  <si>
    <t>Symons et al. (1995)</t>
  </si>
  <si>
    <t>Middle Triassic</t>
  </si>
  <si>
    <t>Brisbane Tuffs</t>
  </si>
  <si>
    <t>Biostratigraphy on intercalated coal measures gives Middle Triassic flora (Jones and Jersey, 1947)</t>
  </si>
  <si>
    <t>Puesto Viejo Formation Volcanics, Mendoza</t>
  </si>
  <si>
    <t>Domeier et al. (2011c)</t>
  </si>
  <si>
    <t>Puesto Viejo Formation Sediments, Mendoza</t>
  </si>
  <si>
    <t>Volpriehausen Formation, Germany</t>
  </si>
  <si>
    <t>Szurlies (2004)</t>
  </si>
  <si>
    <t>Upper Moenkopi drillcore</t>
  </si>
  <si>
    <t>Baag and Helsley (1974)</t>
  </si>
  <si>
    <t>Early Triassic</t>
  </si>
  <si>
    <t>Moenkopi Formation (upper)</t>
  </si>
  <si>
    <t>Steiner et al. (1993)</t>
  </si>
  <si>
    <t>obtained from 8 sites; from directions to within 2 degrees of origin</t>
  </si>
  <si>
    <t>Moenkopi Formation</t>
  </si>
  <si>
    <t>Moenkopi Formation (Gray Mountain)</t>
  </si>
  <si>
    <t>Purucker et al. (1980)</t>
  </si>
  <si>
    <t>Steiner and Lucas (1992)</t>
  </si>
  <si>
    <t>Moenkopi Formation, Anton Chico Member</t>
  </si>
  <si>
    <t>Taimyr basalts, Siberia</t>
  </si>
  <si>
    <t>40Ar/39Ar age of sample TAI-8 with preferred 2-sigma uncertainty</t>
  </si>
  <si>
    <t>Bunter and Musschelkalk, Germany</t>
  </si>
  <si>
    <t>Rother (1971)</t>
  </si>
  <si>
    <t>Upper Buntsandstein, France</t>
  </si>
  <si>
    <t>Biquand (1977)</t>
  </si>
  <si>
    <t>Mangli Beds, Central India</t>
  </si>
  <si>
    <t>23 directions from 2 sites</t>
  </si>
  <si>
    <t>Lower Fundy Group</t>
  </si>
  <si>
    <t>Symons et al. (1989)</t>
  </si>
  <si>
    <t>East European Platform, Astrakhanovka</t>
  </si>
  <si>
    <t>Fetisova et al. (2018)</t>
  </si>
  <si>
    <t>Taimyr Siberian Traps, Siberia</t>
  </si>
  <si>
    <t>Gurevitch et al. (1995)</t>
  </si>
  <si>
    <t>Siberian Traps, Siberia</t>
  </si>
  <si>
    <t>Gurevitch et al. (2004)</t>
  </si>
  <si>
    <t>Pavlov et al (2007) exclude unreliable data from East Norlisk and upper part of Abagalakh, and use 44 sites to compute a paleopole</t>
  </si>
  <si>
    <t>Kotuy River Siberian Traps, Siberia</t>
  </si>
  <si>
    <t>Veselovsky et al. (2003)</t>
  </si>
  <si>
    <t>Moyero River Siberian Traps, Siberia</t>
  </si>
  <si>
    <t>Gallet and Pavlov (1996); Pavlov et al. (2007)</t>
  </si>
  <si>
    <t>evidence for a synfolding origin of the magnetic remanence</t>
  </si>
  <si>
    <t>Siberian Traps Mean recalculated, Siberia</t>
  </si>
  <si>
    <t>German Trias, Lower Buntstein</t>
  </si>
  <si>
    <t>Szurlies et al. (2003)</t>
  </si>
  <si>
    <t>Magnetostratigraphy: Griesbachian-Dienerian</t>
  </si>
  <si>
    <t>Siberian Traps NSP1 pole</t>
  </si>
  <si>
    <t>Pavlov et al. (2007)</t>
  </si>
  <si>
    <t>Stolbovaya River Siberian Traps, Siberia</t>
  </si>
  <si>
    <t>Big Nirunda river intrusion and sediments, Siberia</t>
  </si>
  <si>
    <t>Karroo Basin</t>
  </si>
  <si>
    <t>De Kock and Kirschvink (2004)</t>
  </si>
  <si>
    <t>Kulumber river intrusions, Siberia</t>
  </si>
  <si>
    <t>Latyshev et al. (2021b)</t>
  </si>
  <si>
    <t>Siberian Traps, RD locality</t>
  </si>
  <si>
    <t>Siberian Traps, YG locality</t>
  </si>
  <si>
    <t>Siberian Traps, Nizhnyaya Tunguska river</t>
  </si>
  <si>
    <t>Latyshev et al. (2018)</t>
  </si>
  <si>
    <t>Siberian Traps, Nizhneudinsk-Octyabrskiy group</t>
  </si>
  <si>
    <t>Siberian Traps, Tura lavas</t>
  </si>
  <si>
    <t>Siberian Traps, Norilsk‐Maymecha-Kotuy</t>
  </si>
  <si>
    <t>Pavlov et al. (2019)</t>
  </si>
  <si>
    <t>Norils region intrusions, Siberia</t>
  </si>
  <si>
    <t>Latyshev et al. (2021a)</t>
  </si>
  <si>
    <t>INTR pole</t>
  </si>
  <si>
    <t>Mitu Group red beds, Peru</t>
  </si>
  <si>
    <t>Gilder et al. (2003)</t>
  </si>
  <si>
    <t>Cassanje Series, Angola</t>
  </si>
  <si>
    <t>Valencio et al. (1978)</t>
  </si>
  <si>
    <t>Panchet clays, Karanpura Coalﬁelds, India</t>
  </si>
  <si>
    <t>Klootwijk (1974)</t>
  </si>
  <si>
    <t>13 directions from 1 site</t>
  </si>
  <si>
    <t>Combined Sakamena Rakotosolofo et al. 1999</t>
  </si>
  <si>
    <t>Rakotosolofo et al. (1999)</t>
  </si>
  <si>
    <t>East European Platform, Puchezh</t>
  </si>
  <si>
    <t>Fetisova et al. (2017)</t>
  </si>
  <si>
    <t>Late Permian - Early Triassic</t>
  </si>
  <si>
    <t>East European Platform, Zhukov</t>
  </si>
  <si>
    <t>East European Platform, Oskii S"ezd</t>
  </si>
  <si>
    <t>East European Platform, Caashwitz</t>
  </si>
  <si>
    <t>Late Permian</t>
  </si>
  <si>
    <t>Araguainha impact structure, Brazil</t>
  </si>
  <si>
    <t>Yokoyama et al. (2014)</t>
  </si>
  <si>
    <t>Dewey Lake Formation</t>
  </si>
  <si>
    <t>Molina-Garza et al. (1989)</t>
  </si>
  <si>
    <t>Late Permian (Lopingian)</t>
  </si>
  <si>
    <t>Wargal and Chidru Formations, Salt Range, Pakistan</t>
  </si>
  <si>
    <t>Haag and Heller (1991)</t>
  </si>
  <si>
    <t>Kamthi beds, Tadoba, India</t>
  </si>
  <si>
    <t>Kamthi red beds, Wardha Valley, Central India</t>
  </si>
  <si>
    <t>Klootwijk (1975)</t>
  </si>
  <si>
    <t>Bernal Formation</t>
  </si>
  <si>
    <t>Massif des Maures, France</t>
  </si>
  <si>
    <t>Merabet and Daly (1986)</t>
  </si>
  <si>
    <t>Ochoan red beds</t>
  </si>
  <si>
    <t>Peterson and Nairn (1971)</t>
  </si>
  <si>
    <t>Ochoan, given as Late Permian (Lopingian)</t>
  </si>
  <si>
    <t>Late Permian sediments, Urals</t>
  </si>
  <si>
    <t>Bazhenov et al. (2008)</t>
  </si>
  <si>
    <t>Esterel sediments, France</t>
  </si>
  <si>
    <t>Zijderveld (1975)</t>
  </si>
  <si>
    <t>East European Platform, Nelben</t>
  </si>
  <si>
    <t>East European Platform, Sukhona</t>
  </si>
  <si>
    <t>Sudetes sediments, Poland</t>
  </si>
  <si>
    <t>Nawrocki (1997)</t>
  </si>
  <si>
    <t>Zechstein -&gt; Wuchiapingian</t>
  </si>
  <si>
    <t>SW England, Aylesbeare Mudstone</t>
  </si>
  <si>
    <t>Capitanian - Wuchiapingian</t>
  </si>
  <si>
    <t>Ikakern Formation, Morocco</t>
  </si>
  <si>
    <t>Kent et al. (2021)</t>
  </si>
  <si>
    <t>E/I correction applied to 44 directions</t>
  </si>
  <si>
    <t>252 Ma (Permian-Triassic boundary) to 267 Ma (estimated end of Kiaman superchron; GTS2020)</t>
  </si>
  <si>
    <t>Gonfaron 1, Lodeve</t>
  </si>
  <si>
    <t>Evans et al. (2014)</t>
  </si>
  <si>
    <t>Capitanian, magnetostratigraphy</t>
  </si>
  <si>
    <t>Sierra Chica, La Pampa</t>
  </si>
  <si>
    <t>Domeier et al. (2011b)</t>
  </si>
  <si>
    <t>U/Pb age of 263 +1.6/-2.0 Ma</t>
  </si>
  <si>
    <t>Independencia Group</t>
  </si>
  <si>
    <t>Rapalini et al. (2006)</t>
  </si>
  <si>
    <t>Brive Basin sediments, France</t>
  </si>
  <si>
    <t>Chen et al. (1997)</t>
  </si>
  <si>
    <t>pole changed to non-rounded value of GPDB</t>
  </si>
  <si>
    <t>Saxo-Thuringian (Late Permian), used Lopingian-Guadelupian (GTS2020)</t>
  </si>
  <si>
    <t>Upper Choiyoi Group, Mendoza</t>
  </si>
  <si>
    <t>Esterel extrusives, France</t>
  </si>
  <si>
    <t>Vlag et al (1999) find evidence for remagnetization</t>
  </si>
  <si>
    <t>39Ar/40Ar age of 264±2 Ma</t>
  </si>
  <si>
    <t>Gerrigong Volcanics</t>
  </si>
  <si>
    <t>Belica et al. (2017)</t>
  </si>
  <si>
    <t>Average of 40Ar/39Ar plagioclase plateau age of 265.05±0.35 Ma (Belica et al., 2017) and TIMS U–Pb zircon age of 263.51±0.05 Ma (Metcalfe et al., 2015)</t>
  </si>
  <si>
    <t>Werrie Basalt</t>
  </si>
  <si>
    <t>Klootwijk et al. (2003)</t>
  </si>
  <si>
    <t>40Ar/39Ar whole rock isochron age of 266.4±3.0 Ma (Li et al., 2014)</t>
  </si>
  <si>
    <t>Karoo redbeds, South Africa</t>
  </si>
  <si>
    <t>Lanci et al. (2013)</t>
  </si>
  <si>
    <t>5 U/Pb ages, combined with magnetostratigraphy</t>
  </si>
  <si>
    <t>Guadalupian red beds</t>
  </si>
  <si>
    <t>Guadalupian</t>
  </si>
  <si>
    <t>Saxonian red sandstone, France</t>
  </si>
  <si>
    <t>Smith et al. (1991)</t>
  </si>
  <si>
    <t>Saxonian, age taken as Guadelupian</t>
  </si>
  <si>
    <t>Tambillos, Uspallate Basin, Argentina</t>
  </si>
  <si>
    <t>Rapalini and Vilas (1991)</t>
  </si>
  <si>
    <t>Cracow volcanics B</t>
  </si>
  <si>
    <t>Nawrocki et al. (2008)</t>
  </si>
  <si>
    <t>U/Pb zircon ages of metasomatic altered rocks dated as 268.7±3.4 Ma</t>
  </si>
  <si>
    <t>Intrusions Southern Illinois</t>
  </si>
  <si>
    <t>267.8-273.6 Ma range of mean radiometric age determinations</t>
  </si>
  <si>
    <t>Lunner dikes, Norway</t>
  </si>
  <si>
    <t>Dominguez et al. (2011)</t>
  </si>
  <si>
    <t>Ar/Ar age of 271±2.7 (Dominguez et al. 2011)</t>
  </si>
  <si>
    <t>Torsvik et al. (1988)</t>
  </si>
  <si>
    <t>Dome de Barrot, France</t>
  </si>
  <si>
    <t>Haldan et al. (2009)</t>
  </si>
  <si>
    <t>E/I correction applied; includes data Kruiver et al. (2002)</t>
  </si>
  <si>
    <t>Roadian</t>
  </si>
  <si>
    <t>Dome de Barrot red beds, France</t>
  </si>
  <si>
    <t>Van den Ende (1970)</t>
  </si>
  <si>
    <t>Roadian (see Haldan et al., 2009)</t>
  </si>
  <si>
    <t>KWV-01 core, Karoo basin</t>
  </si>
  <si>
    <t>De Kock and Abudakre (2022)</t>
  </si>
  <si>
    <t>111 ChRM directions (lines only)</t>
  </si>
  <si>
    <t>Hicks Dome breccia</t>
  </si>
  <si>
    <t>Reynolds et al. (1997)</t>
  </si>
  <si>
    <t>1 site only</t>
  </si>
  <si>
    <t>Ar/Ar ages of 272.1±0.7 and 272.7±0.7  Ma</t>
  </si>
  <si>
    <t>Lodeve basin redbeds</t>
  </si>
  <si>
    <t xml:space="preserve">Haldan et al. (2009) </t>
  </si>
  <si>
    <t>E/I correction applied; includes data from Maillol (1992)</t>
  </si>
  <si>
    <t>Kungurian - Wordian (Haldan et al., 2009)</t>
  </si>
  <si>
    <t>K3 beds, Galula coalﬁeld, Tanzania</t>
  </si>
  <si>
    <t>Kungurian-Wordian</t>
  </si>
  <si>
    <t>Lodeve B Component, France</t>
  </si>
  <si>
    <t>Cogné et al. (1990)</t>
  </si>
  <si>
    <t>Kungurian-Wordian (stratigraphic, Haldan et al., 2009)</t>
  </si>
  <si>
    <t>Downey Bluff sill</t>
  </si>
  <si>
    <t>275±24 Ma Rb-Sr age</t>
  </si>
  <si>
    <t>Bohuslan dikes combined, Sweden</t>
  </si>
  <si>
    <t>Thorning and Abrahamsen (1980)</t>
  </si>
  <si>
    <t>Rb-Sr age of 275±12 (Sundvoll and Larsen, 1993)</t>
  </si>
  <si>
    <t>El Centinela, La Pampa, Argentina</t>
  </si>
  <si>
    <t>Tommezoli et al. (2018)</t>
  </si>
  <si>
    <t>Age from the top of the sequence (and this is the bottom so it must be a little bit older)</t>
  </si>
  <si>
    <t>U-Pb zircon age of 276 ± 11 Ma</t>
  </si>
  <si>
    <t>Bohemian quartz porphyry, Germany</t>
  </si>
  <si>
    <t>Thomas et al. (1997)</t>
  </si>
  <si>
    <t>2 sites only</t>
  </si>
  <si>
    <t>Soffel and Harzer (1991) quote age of 275-280 Ma; Rb-Sr age of 280± ? (Besang et al. 1976, unavailable)</t>
  </si>
  <si>
    <t>Bohemian Massif igneous, Germany</t>
  </si>
  <si>
    <t>Soffel and Harzer (1991)</t>
  </si>
  <si>
    <t>Lodeve Basin, France</t>
  </si>
  <si>
    <t>Merabet and Guillaume (1988)</t>
  </si>
  <si>
    <t>Artkinsian - Wordian (Haldan et al., 2009)</t>
  </si>
  <si>
    <t>Upper Lodeve sandstone, France</t>
  </si>
  <si>
    <t>Kruseman (1962)</t>
  </si>
  <si>
    <t>Scania melaphyre dikes, Sweden</t>
  </si>
  <si>
    <t>Bylund (1974)</t>
  </si>
  <si>
    <t>Ar/Ar age of 278±4 (Klingspor, 1976) -&gt; age of melaphyre dyke at Tolanga</t>
  </si>
  <si>
    <t>Jebel Nehoud Ring Complex, Kordofan, Sudan</t>
  </si>
  <si>
    <t>Bachtadse et al. (2002)</t>
  </si>
  <si>
    <t>K-Ar age of 280±2 Ma</t>
  </si>
  <si>
    <t>Toroweap Formation</t>
  </si>
  <si>
    <t>Leonardian (used Fig 24.9 from GTS2020)</t>
  </si>
  <si>
    <t>Leonardian subset</t>
  </si>
  <si>
    <t>Oslo volcanics, Norway</t>
  </si>
  <si>
    <t>Van Everdingen (1960)</t>
  </si>
  <si>
    <t>Rb-Sr age of 281±2 Ma (from Torsvik et al. 1998)</t>
  </si>
  <si>
    <t>Ringerike lavas, Norway</t>
  </si>
  <si>
    <t>Douglass (1988)</t>
  </si>
  <si>
    <t>Rb-Sr age of 281±4 Ma (from Torsvik et al. 1998)</t>
  </si>
  <si>
    <t>Sarna alkaline intrusion, Sweden</t>
  </si>
  <si>
    <t>Smith and Piper (1977)</t>
  </si>
  <si>
    <t>Churchland pluton</t>
  </si>
  <si>
    <t>Barton and Brown (1983)</t>
  </si>
  <si>
    <t>K-Ar age of 282±6 Ma</t>
  </si>
  <si>
    <t>Trachytes, Ukraine</t>
  </si>
  <si>
    <t>Ar/Ar age of 282.6±2.6 Ma</t>
  </si>
  <si>
    <t>La Colina Formation, Paganzo</t>
  </si>
  <si>
    <t>Geuna and Escosteguy (2004)</t>
  </si>
  <si>
    <t>Middle Paganzo II, Los Colorados Lower Beds, Argentina</t>
  </si>
  <si>
    <t>Embleton (1970)</t>
  </si>
  <si>
    <t>La Colina Formation, Los Colorados 1, Argentina</t>
  </si>
  <si>
    <t>Thompson (1972)</t>
  </si>
  <si>
    <t>Mount Hunneberg Sill, Sweden</t>
  </si>
  <si>
    <t>Mulder (1971)</t>
  </si>
  <si>
    <t>283±8 Ma (recalculated in Timmerman et al., 2009)</t>
  </si>
  <si>
    <t>Exeter Lavas, UK</t>
  </si>
  <si>
    <t>Zijderveld (1967)</t>
  </si>
  <si>
    <t>Ar/Ar ages of 280 to 291 Ma (Edwards and Scrivener, 1999)</t>
  </si>
  <si>
    <t>Cornwell (1967)</t>
  </si>
  <si>
    <t>Western Meseta, Morocco</t>
  </si>
  <si>
    <t>Mount Leyshon Intrusive Complex, Australia</t>
  </si>
  <si>
    <t>Clark and Lackie (2003)</t>
  </si>
  <si>
    <t>Estimated age of 286 ± 6 Ma from K-Ar age of 283 ± 9 Ma and U/Pb age of 287.4 ± 3.6 Ma</t>
  </si>
  <si>
    <t>Tuckers Igneous Complex, Australia</t>
  </si>
  <si>
    <t>Mauchline lavas, Scotland</t>
  </si>
  <si>
    <t>Harcombe-Smee et al. (1996)</t>
  </si>
  <si>
    <t>K-Ar age of 286±7 of De Souza (1979). Age used to be 280, can't find what that is based on</t>
  </si>
  <si>
    <t>Black Forest volcanics, Germany</t>
  </si>
  <si>
    <t>Konrad and Nairn (1972)</t>
  </si>
  <si>
    <t>Recalculated from 7 volcanic sites with k&gt;50</t>
  </si>
  <si>
    <t>Rb-Sr ages of 286±5 Ma by Lippolt et al. (1983); see Edel and Schneider (1995)</t>
  </si>
  <si>
    <t>Black Forest rhyolites, Germany</t>
  </si>
  <si>
    <t>Edel and Schneider (1995)</t>
  </si>
  <si>
    <t>NE Kazakhstan lavas 1</t>
  </si>
  <si>
    <t>Bazhenov et al. (2014)</t>
  </si>
  <si>
    <t>Zr U-Pb ages of 286.3 ± 3.5 Ma (Bazhenov et al., 2016)</t>
  </si>
  <si>
    <t>Taztot Trachyandesite, Morocco</t>
  </si>
  <si>
    <t>12 samples from andesites, unclear if from different cooling units</t>
  </si>
  <si>
    <t>Autunian in paper, assumed Early Permian (Cisuralian)</t>
  </si>
  <si>
    <t>Chougrane red beds, Morocco</t>
  </si>
  <si>
    <t>Djebel Tarhat red beds, Morocco</t>
  </si>
  <si>
    <t>Martin et al. (1978)</t>
  </si>
  <si>
    <t>Serie d'Abadla, Upper Unit, Morocco</t>
  </si>
  <si>
    <t>Morel et al. (1981)</t>
  </si>
  <si>
    <t>Abadla Formation, Lower Unit, Algeria</t>
  </si>
  <si>
    <t>Merabat et al. (1998)</t>
  </si>
  <si>
    <t>Fountain and Lykins Formations</t>
  </si>
  <si>
    <t>Early Permian or Cisuralian (stratigraphic)</t>
  </si>
  <si>
    <t>Abo Formation</t>
  </si>
  <si>
    <t>Steiner (1988)</t>
  </si>
  <si>
    <t>Moissey volcanics, France</t>
  </si>
  <si>
    <t>Thompson et al. (1986)</t>
  </si>
  <si>
    <t>Autunian - Saxonian -&gt; Early Permian</t>
  </si>
  <si>
    <t>Intrasudetic Basin volcanics, Poland</t>
  </si>
  <si>
    <t>North Sudetic Basin sediments, Poland</t>
  </si>
  <si>
    <t>Krkonose Basin oil shales, Czech Republic</t>
  </si>
  <si>
    <t>Krs et al. (1992)</t>
  </si>
  <si>
    <t>Autunian</t>
  </si>
  <si>
    <t>North Sudetic Basin volcanics, Poland</t>
  </si>
  <si>
    <t>Intrasudetic basin sediments, Poland</t>
  </si>
  <si>
    <t>1 site with 6 samples</t>
  </si>
  <si>
    <t>Krakow volcanics, Poland</t>
  </si>
  <si>
    <t>Birkenmajer and Nairn (1964)</t>
  </si>
  <si>
    <t>Recalculated from 6 volcanic sites with k&gt;50</t>
  </si>
  <si>
    <t>Bohemian red beds, Czech Republic</t>
  </si>
  <si>
    <t>Krs (1968)</t>
  </si>
  <si>
    <t>Lower Silesia volcanics, Poland</t>
  </si>
  <si>
    <t>Birkenmajer et al. (1968)</t>
  </si>
  <si>
    <t>Cutler Formation, Lisbon Valley</t>
  </si>
  <si>
    <t>Reynolds et al. (1985)</t>
  </si>
  <si>
    <t>pole changed to follow GPDB</t>
  </si>
  <si>
    <t>Ingelside Formation</t>
  </si>
  <si>
    <t>Diehl and Shive (1979)</t>
  </si>
  <si>
    <t>Cutler Formation</t>
  </si>
  <si>
    <t>Gose and Helsley (1972)</t>
  </si>
  <si>
    <t>Middle Wolfcampian to middle Leonardian, taken as Early Permian or Cisuralian (stratigraphic)</t>
  </si>
  <si>
    <t>Artinskian Pictou red beds</t>
  </si>
  <si>
    <t>Symons (1990)</t>
  </si>
  <si>
    <t>Artinskian (biostratigraphy)</t>
  </si>
  <si>
    <t>Thuringer Forest sediments, Germany</t>
  </si>
  <si>
    <t>Mauritsch and Rother (1983)</t>
  </si>
  <si>
    <t>NE Kazakhstan lavas 2</t>
  </si>
  <si>
    <t>Bazhenov et al. (2016)</t>
  </si>
  <si>
    <t>Zr and U-Pb ages of 286.3 ± 3.5 Ma (Bazhenov et al., 2016)</t>
  </si>
  <si>
    <t>Oslo Graben, Krokskogen and Vestfold</t>
  </si>
  <si>
    <t>Haldan et al. (2014)</t>
  </si>
  <si>
    <t>Sampling location based on map Fig. 1</t>
  </si>
  <si>
    <t>Based on radiometric ages, see review in section 2. Best estimate: Krokskogen 284±8 and Vestfold 292±8 Ma</t>
  </si>
  <si>
    <t>E/I correction applied; original data from Maillol (1992)</t>
  </si>
  <si>
    <t>Sakmarian - Artkinsian</t>
  </si>
  <si>
    <t>Permian red beds, Lodeve, France</t>
  </si>
  <si>
    <t>Evans and Maillol (1986)</t>
  </si>
  <si>
    <t>Sakmarian - Artinskian (Haldan et al., 2009)</t>
  </si>
  <si>
    <t>Piedmont Maﬁc intrusions</t>
  </si>
  <si>
    <t>Dooley (1983)</t>
  </si>
  <si>
    <t>K-Ar ages of 265 to 396 Ma (and even to &gt;1 Ga)</t>
  </si>
  <si>
    <t>Rio del Penon Formation sediments, Argentina</t>
  </si>
  <si>
    <t>Punta del Agua Formation volcanics, Argentina</t>
  </si>
  <si>
    <t>Saar–Nahe volcanics, Germany</t>
  </si>
  <si>
    <t>Rb-Sr ages of 288 to 293 (Lippot et al., 1989)</t>
  </si>
  <si>
    <t>Nahe volcanics, Germany</t>
  </si>
  <si>
    <t>Nijenhuis (1961)</t>
  </si>
  <si>
    <t>Volcanics, Mechra ben Abou and Chougrane, Morocco</t>
  </si>
  <si>
    <t>assumed Stephanien-Autunian</t>
  </si>
  <si>
    <t>Upper El Adeb Larache Formation, Algeria</t>
  </si>
  <si>
    <t>Henry et al. (1992)</t>
  </si>
  <si>
    <t>Lower Tiguentourine Formation, Algeria</t>
  </si>
  <si>
    <t>Derder et al. (1994)</t>
  </si>
  <si>
    <t>Stephanien-Autunian (biostratigraphy)</t>
  </si>
  <si>
    <t>Stabben Sill, Norway</t>
  </si>
  <si>
    <t>Sturt and Torsvik (1987)</t>
  </si>
  <si>
    <t>Rb-Sr age of 291±8 Ma of the Tustna dyke (recalculated by Torsvik et al, 1997)</t>
  </si>
  <si>
    <t>K1 Dwyka Varves, Zimbabwe, Zambia, Tanzania</t>
  </si>
  <si>
    <t>McElhinny and Opdyke (1968)</t>
  </si>
  <si>
    <t>Asselian-Artinskian (biostratigraphy, Nyblade et al., 1993)</t>
  </si>
  <si>
    <t>Upper Casper Formation</t>
  </si>
  <si>
    <t>Diehl and Shive (1981)</t>
  </si>
  <si>
    <t>Wolfcampian (biostratigraphy)</t>
  </si>
  <si>
    <t>Elephant Canyon Formation</t>
  </si>
  <si>
    <t>Itarare Group, Parana Basin, Brazil</t>
  </si>
  <si>
    <t>Franco et al. (2012)</t>
  </si>
  <si>
    <t>E/I correction applied; values changed based on raw directions</t>
  </si>
  <si>
    <t>Affected by remagnetization according to Bilardello et al. (2018)</t>
  </si>
  <si>
    <t>Asselian-Artinskian (following Brandt et al., 2019)</t>
  </si>
  <si>
    <t>Alozai Formation, Baluchistan, Pakistan</t>
  </si>
  <si>
    <t>Klootwijk et al. (1981)</t>
  </si>
  <si>
    <t>Pennsylvanian - Middle Permian</t>
  </si>
  <si>
    <t>Lower Lodeve sandstone</t>
  </si>
  <si>
    <t>Sakmarian (Haldan et al., 2009)</t>
  </si>
  <si>
    <t>K values &gt; 100</t>
  </si>
  <si>
    <t>Sudetic Mountain granitoids, Poland</t>
  </si>
  <si>
    <t>Halvorsen et al. (1989)</t>
  </si>
  <si>
    <t>Rb-Sr, K-Ar, fission-track ages of 281-305 Ma</t>
  </si>
  <si>
    <t>Scania dolerites, Sweden</t>
  </si>
  <si>
    <t>Pole location changed slightly (original was rounded), age changed from 294 Ma (rounded)</t>
  </si>
  <si>
    <t>Ar/Ar ages of 287±2 and 300±10 Ma (Van der Voo and Torsvik, 2004)</t>
  </si>
  <si>
    <t>Scania dolerite dikes, Sweden</t>
  </si>
  <si>
    <t>Age changed from 294 Ma (rounded)</t>
  </si>
  <si>
    <t>Great Whin Sill, UK</t>
  </si>
  <si>
    <t>Storetvedt and Gidskehaug (1969)</t>
  </si>
  <si>
    <t>Pole location changed slightly (original was rounded)</t>
  </si>
  <si>
    <t>Ar/Ar age of 294±2 Ma</t>
  </si>
  <si>
    <t>Hadrian's Wall–Pennines Sill and Hett Dike (Whin Sill), UK</t>
  </si>
  <si>
    <t>Liss et al. (2004)</t>
  </si>
  <si>
    <t>Holy Island Sill and Dyke (Whin Sill), UK</t>
  </si>
  <si>
    <t>Nideck–Donon volcanics, France</t>
  </si>
  <si>
    <t>Roche et al. (1962)</t>
  </si>
  <si>
    <t>Some sample not sufficiently demagnetized and lack of tilt correction (Edel and Schneider, 1995); no alpha95 or k listed for each site</t>
  </si>
  <si>
    <t>Ar/Ar age of 294±0.9 Ma (see Edel and Schneider, 1995)</t>
  </si>
  <si>
    <t>Lower Nideck volcanics, France</t>
  </si>
  <si>
    <t>Westphal (1972)</t>
  </si>
  <si>
    <t>Alnwick Sill, High Green and St. Oswalds Chapel Dyke (Whin Sill), UK</t>
  </si>
  <si>
    <t>Ar/Ar age of 294±2 Ma (Van der Voo and Torsvik, 2004)</t>
  </si>
  <si>
    <t>Cracow volcanics A, Poland</t>
  </si>
  <si>
    <t>U/Pb zircon ages cluster around 294.1±2.1 Ma</t>
  </si>
  <si>
    <t>Copacabana Group sediments, Peru</t>
  </si>
  <si>
    <t>Rakotosolofo et al. (2006)</t>
  </si>
  <si>
    <t>Asselian-Sakmarian (biostratigraphy)</t>
  </si>
  <si>
    <t>Thuringer Forest volcanics, Germany</t>
  </si>
  <si>
    <t>Plon slightly modified to follow paper</t>
  </si>
  <si>
    <t>Unclear which data is really used, may represent a secondary magnetization (Edel and Schneider, 1995)</t>
  </si>
  <si>
    <t>Stephanian-Autunian age (GTS12) through stratigraphical correlation, Autunian-Saxonian age according to Edel and Schneider (1995)</t>
  </si>
  <si>
    <t>Silesia volcanics, Poland</t>
  </si>
  <si>
    <t>As and Zijderveld method is applied, no PCA; only 3 of 8 sites have K&gt;50</t>
  </si>
  <si>
    <t>Dated as Westphalian-Stephanian by biostratigraphy and stratigraphic correlation (GTS12), magnetization quoted as Stephanian-Autunian by Edel and Schneider (1995)</t>
  </si>
  <si>
    <t>Svedlodarsk, Karamysh Formation, Donbas</t>
  </si>
  <si>
    <t>Meijers et al. (2010)</t>
  </si>
  <si>
    <t>Asselian (biostratigraphy)</t>
  </si>
  <si>
    <t>Arendal diabase dykes, Norway</t>
  </si>
  <si>
    <t>Halvorsen (1972)</t>
  </si>
  <si>
    <t>Radiometric ages of 292±1 to 302±1 Ma (Torsvik et al., 2008)</t>
  </si>
  <si>
    <t>Ny–Hellesund sills, Norway</t>
  </si>
  <si>
    <t>Halvorsen (1970)</t>
  </si>
  <si>
    <t>Peterhead dyke, Scotland</t>
  </si>
  <si>
    <t>Torsvik (1985)</t>
  </si>
  <si>
    <t>Ar/Ar ages of 297±12 Ma (Van der Voo and Torsvik, 2004)</t>
  </si>
  <si>
    <t>Donets basin, Ukraine</t>
  </si>
  <si>
    <t>Iosiﬁdi et al. (2010)</t>
  </si>
  <si>
    <t>Minturn and Maroon Formations</t>
  </si>
  <si>
    <t>Miller and Opdyke (1985)</t>
  </si>
  <si>
    <t>Pennsylvanian - Early Permian</t>
  </si>
  <si>
    <t>Upper Maroon Formation</t>
  </si>
  <si>
    <t>Santa Fe Group, Brazil</t>
  </si>
  <si>
    <t>Brandt et al. (2009)</t>
  </si>
  <si>
    <t>Combined Sakoa Rakotosolofo et al. 1999</t>
  </si>
  <si>
    <t>Mount Billinger sill, Sweden</t>
  </si>
  <si>
    <t>Radiometric ages of 298±2 and 300±2 Ma (Van der Voo and Torsvik, 2004)</t>
  </si>
  <si>
    <t>Svetlodarsk, Kartamysh Formation, Donbas</t>
  </si>
  <si>
    <t xml:space="preserve">includes  great-circle directions but is same as entry </t>
  </si>
  <si>
    <t>Dunkard Formation</t>
  </si>
  <si>
    <t>Helsley (1965)</t>
  </si>
  <si>
    <t>La Colina basalt, Argentina</t>
  </si>
  <si>
    <t>Thompson and Mitchell (1972)</t>
  </si>
  <si>
    <t>Laborcita Formation</t>
  </si>
  <si>
    <t>Wescogame Formation</t>
  </si>
  <si>
    <t>Virgilian (i.e.,Gzhelian in GTS20)</t>
  </si>
  <si>
    <t>age changed to GTS12, not corrected in paper (N&lt;100)</t>
  </si>
  <si>
    <t>Gzhelian (biostratigraphy)</t>
  </si>
  <si>
    <t>Debaltsevo Donbas, Ukraine</t>
  </si>
  <si>
    <t>E/I correction applied</t>
  </si>
  <si>
    <t>Glenshaw Formation</t>
  </si>
  <si>
    <t>Kodama (2009)</t>
  </si>
  <si>
    <t>Corrected for inclination shallowing using anisotropy-based method; paleopole based on the 23 reported directions only</t>
  </si>
  <si>
    <t>Late Pennsylvanian</t>
  </si>
  <si>
    <t>Lower Casper Formation</t>
  </si>
  <si>
    <t>Wackerﬁeld dyke, England</t>
  </si>
  <si>
    <t>Tarling et al. (1973)</t>
  </si>
  <si>
    <t>Only 1 dyke with 16 samples</t>
  </si>
  <si>
    <t>Mafra Formation, Brazil</t>
  </si>
  <si>
    <t>Brandt et al. (2019)</t>
  </si>
  <si>
    <t>No intersection with elongation-inclination curve of TK03.GAD; but corrected with AARM method</t>
  </si>
  <si>
    <t>Dated using palynostratigraphy as Late Pennsylvanian (Kasimovian to Gzhelian)</t>
  </si>
  <si>
    <t>Queensferry sill, Scotland</t>
  </si>
  <si>
    <t>Torsvik et al. (1989)</t>
  </si>
  <si>
    <t>Westphalian–Stephanian red beds, Czech Republic</t>
  </si>
  <si>
    <t>Westphalian-Stephanian (GTS12)</t>
  </si>
  <si>
    <t>Lower El Adeb Larache Formation, Algeria</t>
  </si>
  <si>
    <t>Moscovian</t>
  </si>
  <si>
    <t>Illizi Basin sediments, Algeria</t>
  </si>
  <si>
    <t>Derder et al. (2001a)</t>
  </si>
  <si>
    <t>Moscovian, Murzuq basin, Algeria</t>
  </si>
  <si>
    <t>Amenna et al. (2014)</t>
  </si>
  <si>
    <t>Moscovian (biostratigraphy)</t>
  </si>
  <si>
    <t>Abu Durba sediments, SW Sinai, Egypt</t>
  </si>
  <si>
    <t>Abdeldayem et al. (1994)</t>
  </si>
  <si>
    <t>Pennsylvanian</t>
  </si>
  <si>
    <t>Riversdale Group</t>
  </si>
  <si>
    <t>Roy (1977)</t>
  </si>
  <si>
    <t>Itarare Subgroup, Tubarao Group, Brazil</t>
  </si>
  <si>
    <t>Valencio et al. (1975)</t>
  </si>
  <si>
    <t>La Tabla Formation, Chile</t>
  </si>
  <si>
    <t>Jesinkey et al. (1987)</t>
  </si>
  <si>
    <t>Late Carboniferous (Pennsylvanian)</t>
  </si>
  <si>
    <t>La Colina Formation, Argentina</t>
  </si>
  <si>
    <t>Sinito et al. (1979)</t>
  </si>
  <si>
    <t>Pular and Cas formations, Chile</t>
  </si>
  <si>
    <t>Dwyka Group combined</t>
  </si>
  <si>
    <t>Opdyke et al. (2001)</t>
  </si>
  <si>
    <t>Reggane Basin, Harsi Bachir Formation, Algeria</t>
  </si>
  <si>
    <t>Derder et al. (2009)</t>
  </si>
  <si>
    <t>Late Namurian-early Moscovian age (taken as Bashkirian-Moscovian)</t>
  </si>
  <si>
    <t>Reggane Basin, Algeria</t>
  </si>
  <si>
    <t>Derder et al. (2001c)</t>
  </si>
  <si>
    <t>Serpukhovian-Moscovian</t>
  </si>
  <si>
    <t>Tashkovska Donbas, Ukraine</t>
  </si>
  <si>
    <t>Bashkirian (biostratigraphy)</t>
  </si>
  <si>
    <t>Shepody Formation, Nova Scotia</t>
  </si>
  <si>
    <t>Bilardello and Kodama (2010a)</t>
  </si>
  <si>
    <t>Bashkirian</t>
  </si>
  <si>
    <t>Oubarakat and El-Adeb Larache Formations, Algeria</t>
  </si>
  <si>
    <t>Derder et al. (2001b)</t>
  </si>
  <si>
    <t>Anderson et al. (2003)</t>
  </si>
  <si>
    <t>U–Pb zircon age of 321.9±6.3 Ma of Routh Creek Dacite</t>
  </si>
  <si>
    <t>Magdalen Basin</t>
  </si>
  <si>
    <t>Opdyke et al. (2014)</t>
  </si>
  <si>
    <t>E/I correction performed in paper; age estimated from their stratigraphic correlation in their Figure 10</t>
  </si>
  <si>
    <t xml:space="preserve">Magnetostratigraphy (Serphukovian-Bashkirian)
</t>
  </si>
  <si>
    <t>Mauch Chunk</t>
  </si>
  <si>
    <t>Bilardello and Kodama (2010c)</t>
  </si>
  <si>
    <t>assumed Serpukhovian</t>
  </si>
  <si>
    <t>Maringouin Formation, Nova Scotia</t>
  </si>
  <si>
    <t>Serpukhovian</t>
  </si>
  <si>
    <t>Seguin et al. (1985)</t>
  </si>
  <si>
    <t>Das et al. (2021)</t>
  </si>
  <si>
    <t>igneous</t>
  </si>
  <si>
    <t/>
  </si>
  <si>
    <t>sedimentary</t>
  </si>
  <si>
    <t>11 samples from 1 locality</t>
  </si>
  <si>
    <t xml:space="preserve">Konstantinov et al. (2014) </t>
  </si>
  <si>
    <t>Poblete et al. (2011)</t>
  </si>
  <si>
    <t>Duarte et al. (2015)</t>
  </si>
  <si>
    <t>González-Naranjo et al. (2012)</t>
  </si>
  <si>
    <t>Zheng (1991)</t>
  </si>
  <si>
    <t>Recalculated pole based on all directions in their Table 1</t>
  </si>
  <si>
    <t>Recalculated (k&gt;50 sites only + 45-cut-off)</t>
  </si>
  <si>
    <t>Ar/Ar age of 30.3 ± 0.1 Ma</t>
  </si>
  <si>
    <t>Rosas-Elguera et al. (2011)</t>
  </si>
  <si>
    <t>Ar-Ar dating</t>
  </si>
  <si>
    <t>Rb-Sr dating</t>
  </si>
  <si>
    <t>CAMP: 201± 2 Ma from Blackburn et al. (2013)</t>
  </si>
  <si>
    <t>Weighted mean Ar-Ar ages (2-sigma)</t>
  </si>
  <si>
    <t>U/Pb dating</t>
  </si>
  <si>
    <t>K, A95 calculated by averaging site means in their Table 2</t>
  </si>
  <si>
    <t>Data compiled from their Table 1, only 'A' sites included</t>
  </si>
  <si>
    <t>Mean based on 50 directional groups, after correlation of sampled sections</t>
  </si>
  <si>
    <t>Ar/Ar dating</t>
  </si>
  <si>
    <t>Age range of three distinguished magmatic pulses, based on paleontological and geochronological results of previous studies</t>
  </si>
  <si>
    <t>Stratigraphy and radiomatric ages (recalculated in Renne et al. 2010)</t>
  </si>
  <si>
    <t>Age range of Paraná Magmatic Province based on high-quality radiometric ages</t>
  </si>
  <si>
    <t>Age based on Ar/Ar and K-Ar ages compiled within Abashev et al. (2018)</t>
  </si>
  <si>
    <t>Weighted mean of 11 radiometric ages (U-Pb, Ar-Ar and Rb-Sr)</t>
  </si>
  <si>
    <t>Estimated drillcore age span from radiometric and magnetostratigraphic constraints</t>
  </si>
  <si>
    <t>Estimated age of 285 Ma; U-Pb zircon ages of 277.07±0.61 Ma to 294.63±0.67 Ma</t>
  </si>
  <si>
    <t>Estimated from Fig. 10b; based on multiple U-Pb ages</t>
  </si>
  <si>
    <t>Siberian Traps age</t>
  </si>
  <si>
    <t>Includes data from previous study</t>
  </si>
  <si>
    <t>Recalculated from original data of Ernesto et al. (1990)</t>
  </si>
  <si>
    <t>Significantly different from other Parana paleopoles, may indicate rotations according to authors</t>
  </si>
  <si>
    <t>Recalculated from sites from 3 previous studies obtained from two localities</t>
  </si>
  <si>
    <t>Supersedes Schmidt (1976b)</t>
  </si>
  <si>
    <t>Obtained from Transantarctic mountains</t>
  </si>
  <si>
    <t>Paleopole and parameters from Moulin et al. (2017)</t>
  </si>
  <si>
    <t>Calculated from 15 paleomagnetic units from normal and reversed magnetozone</t>
  </si>
  <si>
    <t>Pole #3</t>
  </si>
  <si>
    <t>Recalculated using sites with k&gt;50 only (site info is provided in SI)</t>
  </si>
  <si>
    <t>Includes data from Yokoyama et al. (2012)</t>
  </si>
  <si>
    <t>Directions and pole corrected for inclination shallowing (f=0.9) by  Fetisova et al. (2018)</t>
  </si>
  <si>
    <t>Derived frrom 18 early Permian sites</t>
  </si>
  <si>
    <t>Parameters obtained from 122 ChRM directions (great-circle directions excluded); obtained from grey flat-lying mudstones</t>
  </si>
  <si>
    <t>Magnetostratigraphic correlation (C30ro to C29ry), GTS2020</t>
  </si>
  <si>
    <t>Ar/Ar age of 35.0 ± 1.8 Ma</t>
  </si>
  <si>
    <t>5 K-Ar ages of 72 ± 2 Ma</t>
  </si>
  <si>
    <t>Storetvedt et al. (1990)</t>
  </si>
  <si>
    <t>van der Voo (1969)</t>
  </si>
  <si>
    <t>van der Voo and Zijderveld (1971)</t>
  </si>
  <si>
    <t>Ar/Ar and U/Pb ages of ~65-70 Ma for Kerala dikes</t>
  </si>
  <si>
    <t>Age in paper is 81 Ma ± 2 Ma, 3 Ma uncertainty according to database</t>
  </si>
  <si>
    <t>Ar/Ar and U/Pb ages of ~85-80 Ma for older dikes</t>
  </si>
  <si>
    <t>Ar/Ar ages from 110.6 to 114.1 Ma (upper and lower interval)</t>
  </si>
  <si>
    <t>Rb/Sr 104 ± Ma</t>
  </si>
  <si>
    <t>obtained from High Arctic -&gt; potential 12 degree rotation (but with ± 19 degree uncertainty)</t>
  </si>
  <si>
    <t>K-Ar 229 ± 5</t>
  </si>
  <si>
    <t>40Ar/39Ar age 117±1 Ma (see main DB)</t>
  </si>
  <si>
    <t>Includes data from 2 previous studies</t>
  </si>
  <si>
    <t>Plon changed with 0.1 to follow paper; one site with 120 directions</t>
  </si>
  <si>
    <t>Plon changed from 214.2 (GPDB and T12) to 214.3 (paper)</t>
  </si>
  <si>
    <t>Magnetostratigraphy: ca. 12.8 to 14.0 Ma</t>
  </si>
  <si>
    <t>Ages reported of 32 to 14 Ma, with a concentration at 17 Ma</t>
  </si>
  <si>
    <t>Age range estimated from magnetostratigraphical correlation and radiometric ages</t>
  </si>
  <si>
    <t>Isotopically dated rocks with ages of 18-30 Ma</t>
  </si>
  <si>
    <t>Correlation with polarity timescale, with aid of available radiometric ages</t>
  </si>
  <si>
    <t>Broken down to sites, corrected ages</t>
  </si>
  <si>
    <t>Re-assessed by Owen-Smith et al. (2019); found to be identical and thus reliable</t>
  </si>
  <si>
    <t>K-Ar age</t>
  </si>
  <si>
    <t xml:space="preserve">160±10 Ma K-Ar age </t>
  </si>
  <si>
    <t>Pole latitude changed to follow paper</t>
  </si>
  <si>
    <t>Combined data from Nairn (1960) and Opdyke (1967)</t>
  </si>
  <si>
    <t>Combined data from multiple sources</t>
  </si>
  <si>
    <t>Authors note significant difference with coeval paleopoles from North America</t>
  </si>
  <si>
    <t>Kravchinsky et al. (2002)</t>
  </si>
  <si>
    <t>Component 'A' from 5 localities, very high k</t>
  </si>
  <si>
    <t>May represent a secondary magnetization (Edel and Schneider, 1995)</t>
  </si>
  <si>
    <t>Pole and a95 changed to tilt-adjusted values</t>
  </si>
  <si>
    <t>Age and other parameters changed to follow paper</t>
  </si>
  <si>
    <t>Age from single sample only, could not reflect entire age range, but extrusives are interpreted to be part of Siberian Traps volcanism, which is included in age range</t>
  </si>
  <si>
    <t>Includes data of previous study</t>
  </si>
  <si>
    <t>Magnetite, dykes only</t>
  </si>
  <si>
    <t>Pole changed to non-rounded value given in paper</t>
  </si>
  <si>
    <t>Includes data of Bylund and Patchett (1977)</t>
  </si>
  <si>
    <t>Alpha95 changed to non-rounded value</t>
  </si>
  <si>
    <t>Based on 29 samples from 3 sites</t>
  </si>
  <si>
    <t>Pole changed to non-rounded value given in paper, a95 changed to correspond with paper</t>
  </si>
  <si>
    <t>Includes data of Nawrocki et al. (2005)</t>
  </si>
  <si>
    <t>Obtained from 5 directional groups that include 66 sites in total; K and A95 determined group mean VGPs</t>
  </si>
  <si>
    <t>Pole changed to value in Smith (1987), published pole based on incorrect VGPs</t>
  </si>
  <si>
    <t>Magnetostratigraphy: ca. 9.1 to 10.3 Ma</t>
  </si>
  <si>
    <t>Deemed unreliable by Besse and Courtillot due to possible rotation</t>
  </si>
  <si>
    <t>Unclear which data is used: 18 sites with K&gt;50 of AD99 approaches value of T12</t>
  </si>
  <si>
    <t>Pole from T12 differs from paper (based on 37 sites instead of 11 groups)</t>
  </si>
  <si>
    <t>Combines data from different sites of plutonic rocks</t>
  </si>
  <si>
    <t>Mean direction and pole calculated for VGPs with plat&gt;45 (see GPDB), this gives N=40 instead of N=47</t>
  </si>
  <si>
    <t>Combines data from different sites of volcanic and clastic rocks; not very clear which data forms the N=57</t>
  </si>
  <si>
    <t>Includes data from Henry and Plessard (1997) and Plenier et al (2002)</t>
  </si>
  <si>
    <t>Pole changed to follow paper (uses 53 reliable sites instead of 60 sites in the GPDB)</t>
  </si>
  <si>
    <t>Mean from GPDB (paper has rounded off values)</t>
  </si>
  <si>
    <t>Age changed to match paper (and GPDB and KI10) from 47 to 44.5 Ma; plon changed to correspond with paper</t>
  </si>
  <si>
    <t>Stratigraphic ages</t>
  </si>
  <si>
    <t>Includes 15 sites from Butler et al. (1991) from 56-42 Ma basalts; age in T12 is 47 Ma, is changed to 49 Ma</t>
  </si>
  <si>
    <t>21 VGPS included from: 18 from Shive and Pruss (1977) and 3 from Nyblade et al. (1986)</t>
  </si>
  <si>
    <t>Age uncertainty estimated from Fig. 2</t>
  </si>
  <si>
    <t>Age uncertainty taken as 0.5 Ma</t>
  </si>
  <si>
    <t>Age from GPDB, isotopically dated as 51.6 Ma in paper</t>
  </si>
  <si>
    <t>Age uncertainty from Ganerød et al (2008), referring to Hansen et al. (2002)</t>
  </si>
  <si>
    <t>Age changed to match dating of Torsvik et al. (1998)</t>
  </si>
  <si>
    <t>K-Ar agr 100-105 my,40Ar/39Ar age 116±1 Ma - REFNO 2193</t>
  </si>
  <si>
    <t>40Ar/39Ar age 117±1 Ma</t>
  </si>
  <si>
    <t>40Ar/39Ar 116±1Ma-REFNO 2193; K-Ar 102-107 Ma.</t>
  </si>
  <si>
    <t>Rb-Sr isochron of tuffs at 172.2 ± 5.8 Ma</t>
  </si>
  <si>
    <t>Age changed to match estimated age of Parana-Etendeka LIP</t>
  </si>
  <si>
    <t>Age range from Fig. 3 in paper</t>
  </si>
  <si>
    <t>Magnetostratigraphy from Kent et al. (G-Cubed in press)</t>
  </si>
  <si>
    <t>K-Ar age of 26 Ma (uncertainty from GPDB and BC02)</t>
  </si>
  <si>
    <t>Estimated volcanic activity from 50 to 42 (8 Myr time period), based on radiomatric ages (also age range in VDV90)</t>
  </si>
  <si>
    <t>Isotope ages range from 47.9-55.3 Ma; quoted as 47-54 Ma in paper</t>
  </si>
  <si>
    <t xml:space="preserve">Age from Ganerød et al. (2008) </t>
  </si>
  <si>
    <t>Paper did not provide statistics because of anomalous data distribution; statistics taken from the database</t>
  </si>
  <si>
    <t>Age given by paper (and VDV90) is 49 Ma, instead of 59 Ma</t>
  </si>
  <si>
    <t>Age from Van der Voo (1990), was rounded at 59.0 Ma</t>
  </si>
  <si>
    <t>Assumed Guadalupian age</t>
  </si>
  <si>
    <t>Age changed from 91 Ma to more precise one</t>
  </si>
  <si>
    <t>Paper unavailable; used in Doubrovine et al. (2019)</t>
  </si>
  <si>
    <t>Age taken as 78-111 Ma (including upper confidence bound of Rb-Sr age), consistent with other study of same volcanic complex</t>
  </si>
  <si>
    <t>Pole replaced by mean of 5 sites, instead of erroneous pole of 6 sites including one excluded site</t>
  </si>
  <si>
    <t>Mean of flows of single locality</t>
  </si>
  <si>
    <t>May be related to Deccan volcanism</t>
  </si>
  <si>
    <t>Age uncertainty of 1 Ma from Ganerød et al. (2010)</t>
  </si>
  <si>
    <t>Age changed from 60.9 to 59 Ma to follow paper</t>
  </si>
  <si>
    <t>Age changed from 61 Ma to follow constraints in paper</t>
  </si>
  <si>
    <t>Age changed from 61.2 Ma to 58 to follow GPDB</t>
  </si>
  <si>
    <t>Age from Ganerød et al. (2010)</t>
  </si>
  <si>
    <t>Age from Ganerød et al. (2010), flow data are partly unreadable</t>
  </si>
  <si>
    <t>Pole and alpha95 changed slightly following GPDB; N corrected from 24 to 22; age uncertainty from Van der Voo (1990) and GPDB</t>
  </si>
  <si>
    <t>Uncertainty is quoted erroneously in paper</t>
  </si>
  <si>
    <t>R, CP</t>
  </si>
  <si>
    <t>sed, CP</t>
  </si>
  <si>
    <t>CP</t>
  </si>
  <si>
    <t>Only 1 site, 8 samples from syenite rocks; no vector determined but only for one peak demagnetization step</t>
  </si>
  <si>
    <t>Only 1 site with 33 samples</t>
  </si>
  <si>
    <t>Pole and a95 changed to non-rounded value, age changed to include some degree of uncertainty</t>
  </si>
  <si>
    <t>Pole computed from grand mean direction of 42 samples for 3 flows</t>
  </si>
  <si>
    <t>Pole changed to follow paper and GPDB</t>
  </si>
  <si>
    <t>Age changed to GTS20</t>
  </si>
  <si>
    <t>Age from Ganerød et al. (2008), referring to Hansen et al. (2002)</t>
  </si>
  <si>
    <t>Pole latitude changed to value based on site-mean VGPs</t>
  </si>
  <si>
    <t>Age changed from 57 to 57.5 Ma (following GPDB); age very uncertain (Paleocene-Eocene according to VDV1990)</t>
  </si>
  <si>
    <t>Correlative to Colorado Plateau; Randy Irmis (pers comm)</t>
  </si>
  <si>
    <t>Age of Moenkopi Fm (Randy Irmis, pers comm)</t>
  </si>
  <si>
    <t>U/Pb zircon age of 263.5 ± 2.0 Ma</t>
  </si>
  <si>
    <t>Age range from youngest 40Ar/39Ar age of Puesto Viejo volcanics and oldest age of underlying volcaniclastics; fits with ~245 Ma age estimate used in paper</t>
  </si>
  <si>
    <t>Pole longitude changed to match paper</t>
  </si>
  <si>
    <t>Pole changed to non-rounded value and age changed to GTS2020</t>
  </si>
  <si>
    <t>Mean of 32 sample VGPs</t>
  </si>
  <si>
    <t>Mean of 5 paleopoles</t>
  </si>
  <si>
    <t>Pole changed to follow paper: after corrected for plunge of tilt axis</t>
  </si>
  <si>
    <t>Age changed to include the entire range of Ar/Ar ages</t>
  </si>
  <si>
    <t>Age changed to reflect APTS-magstrat of Kent et al. (ESR 2017)</t>
  </si>
  <si>
    <t>Misattributed to Chinle Fm; in Dockum Fm; biostrat puts this at 210-215 Ma; Randy Irmis (pers. Comm.)</t>
  </si>
  <si>
    <t>Outcrop sites only</t>
  </si>
  <si>
    <t>Baked sediments, dykes and sills (latter have K&gt;100)</t>
  </si>
  <si>
    <t>Mean pole of 7 units (combines basalts and sills)</t>
  </si>
  <si>
    <t>Pole changed to follow paper and GPDB; includes data of previous studies (basalt flows and intrusives); included in Prevot and McWilliams (1979)</t>
  </si>
  <si>
    <t>Included in Prevot and McWilliams (1979)</t>
  </si>
  <si>
    <t>Mixed: tuffs and sandstones</t>
  </si>
  <si>
    <t>Pole changed to non-rounded value given in paper (and GPDB); age changed to GTS2020</t>
  </si>
  <si>
    <t>Controversial pole, commented on by Butler et al. (1992); used to constrain the monster polar shift</t>
  </si>
  <si>
    <t>Superseded by Vizan (1998); includes data from 2 previous studies</t>
  </si>
  <si>
    <t>Pole changed to non-rounded value given in paper (and GPDB); age changed to GTS2012; 163 samples</t>
  </si>
  <si>
    <t>Includes 15 lavas and 14 dykes</t>
  </si>
  <si>
    <t>Sampling location west of Andes</t>
  </si>
  <si>
    <t>Stratigraphic age (Middle Eocene)</t>
  </si>
  <si>
    <t>Watts et al. (1984)</t>
  </si>
  <si>
    <t>Gao et al. (2018)</t>
  </si>
  <si>
    <t>Ar/Ar age of tuff of ~55-53 Ma</t>
  </si>
  <si>
    <t>Age placed at Middle Paleocene (instead of 61 Ma)</t>
  </si>
  <si>
    <t>3 Ar/Ar ages constrain age of ~58-61 Ma</t>
  </si>
  <si>
    <t>Magnetostratigraphy of lava sequences</t>
  </si>
  <si>
    <t>Age from Riisager et al. (2003a)</t>
  </si>
  <si>
    <t>Age estimated from other NAIP sequences</t>
  </si>
  <si>
    <t>K-Ar, U/Pb, fission-track ages from 59 to 67 Ma</t>
  </si>
  <si>
    <t>Age confined between 65 Ma diorite and &lt;61 Ma younger plugs</t>
  </si>
  <si>
    <t>K-Ar age of 64±4 Ma</t>
  </si>
  <si>
    <t>10 K-Ar ages of 61 to 67 Ma</t>
  </si>
  <si>
    <t>Interpreted as remagnetized by subsequent study</t>
  </si>
  <si>
    <t>Barresian (biostratigraphy)</t>
  </si>
  <si>
    <t>Ar/Ar age of 69±1 Ma</t>
  </si>
  <si>
    <t>Paper unavailable</t>
  </si>
  <si>
    <t>Impact, PSV not adequately sampled; pole changed to follow paper and GPDB; age changed to follow GPDB (and BC02)</t>
  </si>
  <si>
    <t>Data added per locality instead</t>
  </si>
  <si>
    <t>Age changed from 71 to 71.5 Ma, tuffs and intrusives; T12 adjusts pole to correct for rotation</t>
  </si>
  <si>
    <t>Biostratigraphy (Cenomanian-Campanian)</t>
  </si>
  <si>
    <t>Biostratigraphy (Cenomanian-Turonian)</t>
  </si>
  <si>
    <t>Biostratigraphy (Upper Jurassic age)</t>
  </si>
  <si>
    <t>Ammonite biostratigraphy: Upper Pliensbachian - Lower Toarcian</t>
  </si>
  <si>
    <t>Age changed to 178-191 Ma following Ar/Ar ages listed in Bergelin et al. (2011, Int J Earth Sci)</t>
  </si>
  <si>
    <t>16.8 Ma to 14.3 (or 13.8) Ma, constrained by magneto- and biostratigraphy</t>
  </si>
  <si>
    <t>Biostratigraphhy (Oligocene)</t>
  </si>
  <si>
    <t>Biostratigraphy (Middle to Upper Eocene)</t>
  </si>
  <si>
    <t>Biostratigraphy (Middle Eocene)</t>
  </si>
  <si>
    <t>Biostratigraphy</t>
  </si>
  <si>
    <t>authors</t>
  </si>
  <si>
    <t>Rlat</t>
  </si>
  <si>
    <t>Rlon</t>
  </si>
  <si>
    <t>No intersection obtained with E/I curve</t>
  </si>
  <si>
    <t>Too large age uncertainty</t>
  </si>
  <si>
    <t>64 samples from 8 sites of one dykes, high K; too large age uncertainty</t>
  </si>
  <si>
    <t>No stepwise demagnetization, only one step at 450C; too large age uncertainty</t>
  </si>
  <si>
    <t>1 site only, too large age uncertainty</t>
  </si>
  <si>
    <t>Late Guadalupian - Early Lopingian</t>
  </si>
  <si>
    <t>Excluded: obtained from deformed belt, rotated relative to stable India</t>
  </si>
  <si>
    <t>Excluded: directions obtained from NRM; too large age uncertainty</t>
  </si>
  <si>
    <t>Excluded: obtained from a curved mountain belt in Wyoming; too large age uncertainty</t>
  </si>
  <si>
    <t>Excluded: 1 site only (n=10 samples), poor age control</t>
  </si>
  <si>
    <t>Excluded: no demagnetization of samples</t>
  </si>
  <si>
    <t>Excluded: only blanket demagnetization to 350 degrees</t>
  </si>
  <si>
    <t>Excluded: derived from mobile belt, regardless of what authors say</t>
  </si>
  <si>
    <t>Excluded: only stable endpoints are used and too large age uncertainty</t>
  </si>
  <si>
    <t>No true PCA applied; too large age uncertainty</t>
  </si>
  <si>
    <t>Excluded: poor structural control</t>
  </si>
  <si>
    <t>this study</t>
  </si>
  <si>
    <t>Pole changed to follow paper, GPDB and T08; age changed from 74.5 to 76 Ma (following paper and GPDB); combined dykes and volcanics</t>
  </si>
  <si>
    <t>Pole changed to follow paper (and GPDB and T08); age changed from 81 to 80 Ma to follow paper and GPDB</t>
  </si>
  <si>
    <t>Age changed from 77-84 Ma in GPDB, T12 gives 85 Ma</t>
  </si>
  <si>
    <t>Pole of T12 is calculated from site location and rounded dec and inc; replaced by value in paper (and GPDB, and BC91)</t>
  </si>
  <si>
    <t>Inconclusive fold test, data may record a ~275 Ma syn-folding remagnetization</t>
  </si>
  <si>
    <t>Zhao et al. (1994)</t>
  </si>
  <si>
    <t>Pan et al. (2005)</t>
  </si>
  <si>
    <t>Zhao et al. (1990,1994)</t>
  </si>
  <si>
    <t>Shi et al. (2002)</t>
  </si>
  <si>
    <t>Urica et al. (2019)</t>
  </si>
  <si>
    <t>Non-published work</t>
  </si>
  <si>
    <t>Plon changed to follow paper (and GPDB)</t>
  </si>
  <si>
    <t>Combines 2 studies of 37 and 44 flows, the latter collected at three localities</t>
  </si>
  <si>
    <t>Age changed from 63 Ma to 63.5 Ma, following GPDB</t>
  </si>
  <si>
    <t>Replaced by Diehl et al. (1983)</t>
  </si>
  <si>
    <t>Estimated age uncertainty from Figure 9 of paper</t>
  </si>
  <si>
    <t>Pole changed slightly to follow paper and GPDB</t>
  </si>
  <si>
    <t>Dec and Inc calculated from pole</t>
  </si>
  <si>
    <t>Tarduno et al. (2002)</t>
  </si>
  <si>
    <t>Pole changed to non-rounded value given in paper (and GPDB); age changed to GTS2016</t>
  </si>
  <si>
    <t>Uncorrected for inclination errors (explained in paper); age changed from 92 to 91.5 Ma</t>
  </si>
  <si>
    <t>Pole that combines all Cretaceous sites</t>
  </si>
  <si>
    <t>Ren et al. (2004); Zhu et al. (2008)</t>
  </si>
  <si>
    <t>McDougall and McElhinny (1970)</t>
  </si>
  <si>
    <t>Charles et al. (2011)</t>
  </si>
  <si>
    <t>Mean of 7 polarity intervals</t>
  </si>
  <si>
    <t>Siltstones and ironstone shales; pole based on 185 VGPs (instead of 29 sites)</t>
  </si>
  <si>
    <t>Age changed to GTS2020; pole changed to non-rounded value given in paper, based on samples rather than levels</t>
  </si>
  <si>
    <t>Excluded: high k and poor structural control</t>
  </si>
  <si>
    <t>Excluded: low number of sites, poor age control, 4 demagnetization steps only</t>
  </si>
  <si>
    <t>Excluded: based on directions at 1 thermal demagnetization step, no ChRM directions determined</t>
  </si>
  <si>
    <t>Excluded: blanket demagnetization at 550C, distribution of directions indicates likely inclination shallowing</t>
  </si>
  <si>
    <t>Excluded: age determined from pole position</t>
  </si>
  <si>
    <t>Excluded: overall mean of all site-mean poles, some of which are also included as separate entries</t>
  </si>
  <si>
    <t>Excluded: Paganzo basin data, because of likely remagnetization and Andes-related deformation</t>
  </si>
  <si>
    <t>Excluded: dill core oriented using cross-laminations</t>
  </si>
  <si>
    <t>Excluded: highly uncertain age constraints and structural correction and mean of 5 poles</t>
  </si>
  <si>
    <t>Excluded: includes data from undemagnetized samples</t>
  </si>
  <si>
    <t>Excluded: mix of lavas and red beds</t>
  </si>
  <si>
    <t>Included in overall Moenkopi pole from same study</t>
  </si>
  <si>
    <t>No directions or site-level data published; details on statistical parameters also absent</t>
  </si>
  <si>
    <t>Pole changed to include volcanics only (in stead of the mean pole of volcanics and sediments combined)</t>
  </si>
  <si>
    <t>Mean of 8 sections with 17 to 118 ChRM directions</t>
  </si>
  <si>
    <t>Combines site-level data from 3 studies</t>
  </si>
  <si>
    <t>Age estimated from figure with stratigraphic correlation</t>
  </si>
  <si>
    <t>Age based on Ar/Ar age of 250±1.6 of Renne et al. (1995) corresponding with U-Pb ages of 251.2±0.3 Ma of Kamo et al. (1996)</t>
  </si>
  <si>
    <t>Stratigraphic: Late Permian-Early Triassic (GTS2020)</t>
  </si>
  <si>
    <t>Some Precambrian sediments may have been sampled</t>
  </si>
  <si>
    <t>Pole changed to non-rounded value of paper</t>
  </si>
  <si>
    <t>Sites from 3 localities combined</t>
  </si>
  <si>
    <t>Based on 4 sites from 'Ochoan' rocks</t>
  </si>
  <si>
    <t>Age changed based on correlation of GTS2012</t>
  </si>
  <si>
    <t>Based on 14 sites instead of individual directions</t>
  </si>
  <si>
    <t>Pole changed to non-rounded value of GPDB</t>
  </si>
  <si>
    <t>Domeier et al. (2011a)</t>
  </si>
  <si>
    <t>Age and parameters follow Haldan et al. (2009)</t>
  </si>
  <si>
    <t>Adequate core orientation; great-circle directions excluded, too low K value</t>
  </si>
  <si>
    <t>Used only one site (others have k&gt;100)</t>
  </si>
  <si>
    <t>Pole and statistical parameters based on ChRM directions</t>
  </si>
  <si>
    <t>Mean of 34 'NRM groups', pole changed to value provided in paper</t>
  </si>
  <si>
    <t>Mean of all samples, pole changed to value provided in paper</t>
  </si>
  <si>
    <t>Pole changed to follow GPDB</t>
  </si>
  <si>
    <t>Pole changed to follow paper and GPDB; age changed to GTS20; based on 72 samples from both clastics and carbonates</t>
  </si>
  <si>
    <t>Mean of all samples; pole changed to value provided in paper</t>
  </si>
  <si>
    <t>Age changed following data and TK03 cut-off from Haldan et al. (2009)</t>
  </si>
  <si>
    <t>Data and E/I correction from Haldan et al. (2009)</t>
  </si>
  <si>
    <t>Uncorrected in paper (N&lt;100), 10 samples determined with great circles are excluded, age changed GTS20</t>
  </si>
  <si>
    <t>Age changed to GTS12 (Asselian) and plon changed to value of paper, not corrected in paper (N&lt;100)</t>
  </si>
  <si>
    <t>Mean of 114 samples; pole latitude changed to follow paper</t>
  </si>
  <si>
    <t>Mean of 45 samples; pole changed to follow paper</t>
  </si>
  <si>
    <t>Unavailable paper with 6 sediment sites; age changed to GTS12</t>
  </si>
  <si>
    <t>Corrected for inclination shallowing</t>
  </si>
  <si>
    <t>From Andean cordillera, too large age uncertainty</t>
  </si>
  <si>
    <t>Fom Andean cordillera, too large age uncertainty</t>
  </si>
  <si>
    <t>Estimated as 290-340 Ma; majority of sites are likely Late Carboniferous</t>
  </si>
  <si>
    <t>Latest Pennsylvanian to earliest Permian, assumed Late Pennsylvanian to Asselian</t>
  </si>
  <si>
    <t>Component 'B' from 5 localities, very high k, related to metasomatic alteration of the rocks</t>
  </si>
  <si>
    <t>Combination of overprinted sediments and magmatic body (single) that does not sample PSV sufficiently. reference changed from Pavlov et al. (2007) to original paper</t>
  </si>
  <si>
    <t>Estimated from paleopole position as Early Triassic</t>
  </si>
  <si>
    <t>Base of the Moenkopi; dated by biostratigraphic correlation, which is well-constrained by marine biostrat in Utah</t>
  </si>
  <si>
    <t>Not corrected for inclination shallowing: f=0.71 estimated from comparison with volcanic rocks</t>
  </si>
  <si>
    <t>Biostratigraphic correlation to Chinle; Randy Irmis, pers. Communication</t>
  </si>
  <si>
    <t>Stratigraphy: Late Triassic</t>
  </si>
  <si>
    <t>Correlated with magnetostratigraphy</t>
  </si>
  <si>
    <t>Borehole data, oriented using present-day field overprint</t>
  </si>
  <si>
    <t>Authors express concern that PSV has not been adequately sampled</t>
  </si>
  <si>
    <t>Age in paper taken as 'ca 200 Ma'; 198-202 Ma age range used to reflect range of published radiometric ages for NW African CAMP volcanism</t>
  </si>
  <si>
    <t>Middle Jurassic (GTS2020)</t>
  </si>
  <si>
    <t>Early Campanian age from stratigraphic/paleontologic data; K-Ar ages of lower member of 80.8±2.4 and 79.6±2.4 Ma</t>
  </si>
  <si>
    <t>Likely rotated according to Lotfy et al. (2017)</t>
  </si>
  <si>
    <t>Age changed slightly to follow GPDB and KI10, plat and plon changed to follow paper (and GPDB, VDV90 and KI10)</t>
  </si>
  <si>
    <t>Barrington Volcano, New South Wales</t>
  </si>
  <si>
    <t>Tarakohe Quarry, New Zealand (Australian Plate)</t>
  </si>
  <si>
    <t>new K-Ar and Ar/Ar age data confine age to C24r (54-57 Ma, GTS12)</t>
  </si>
  <si>
    <t>Pole changed to follow paper and GPDB; age changed following new timescale (81 Ma was mid-point between 65 and 97 Ma)</t>
  </si>
  <si>
    <t>39 new sites of flows and sills combined with existing data (Ernesto et al., 1990, 1999)</t>
  </si>
  <si>
    <t>New Brunswick volcanics I and redbeds</t>
  </si>
  <si>
    <t>Garrawilla volcanics and Nombi extrusives, New South Wales</t>
  </si>
  <si>
    <t>new U/Pb ages in this paper</t>
  </si>
  <si>
    <t>New K-Ar and Ar/Ar ages of 54 to 61.5 Ma</t>
  </si>
  <si>
    <t>Newark volcanics II</t>
  </si>
  <si>
    <t xml:space="preserve">Ar-Ar age (175 ± 2 Ma) from this newer paper (REFNO 2958), age in original paper (K-Ar: 158 ± 12) is wrong. </t>
  </si>
  <si>
    <t>Hartford Newark basalts and volcanics</t>
  </si>
  <si>
    <t>Newark volcanics I</t>
  </si>
  <si>
    <t>Hettangian Newark red beds</t>
  </si>
  <si>
    <t>Newark Martinsville core</t>
  </si>
  <si>
    <t>Newark Westonville</t>
  </si>
  <si>
    <t>Newark Weston core</t>
  </si>
  <si>
    <t>Newark Somerset core</t>
  </si>
  <si>
    <t>Newark Basin both polarities</t>
  </si>
  <si>
    <t>Newark Rutgers core</t>
  </si>
  <si>
    <t>Newark Titusville core</t>
  </si>
  <si>
    <t>Newark Basin, Lower redbeds</t>
  </si>
  <si>
    <t>Newark Nursery core</t>
  </si>
  <si>
    <t>Newark Princeton core</t>
  </si>
  <si>
    <t>Newcastle range volcanics</t>
  </si>
  <si>
    <t>Lhuillier and Gilder (2019)</t>
  </si>
  <si>
    <t>Jantetelco granodiorites and Tepexco volcanics</t>
  </si>
  <si>
    <t>Ezcurra Inlet and Point Hennequin groups</t>
  </si>
  <si>
    <t>Robert and Greenwich Island</t>
  </si>
  <si>
    <t>Excluded by Kent and Irving (2010) due to potential rotation</t>
  </si>
  <si>
    <t>Age changed to be consistent w/ Bazard and Butler (1994); mean of four polarity intervals (also pole computed from sample-level data)</t>
  </si>
  <si>
    <t>Rolf and Henjes-Kunst (2003)</t>
  </si>
  <si>
    <t>Ka-Ar 78 and 84 Ma</t>
  </si>
  <si>
    <t>Based on re-calibrated 40Ar/39Ar ages and a few U-Pb zircon ages (Trujillo and Kowallis 2015; Trujillo et al. 2014), formation ranges from ~157-150 Ma.</t>
  </si>
  <si>
    <t>Questionable reliability according to Bazard and Butler (1994)</t>
  </si>
  <si>
    <t>Suggested to be remagnetized by Van Fossen and Kent (1990); excluded by Kent and Irving (2010) due to potential rotation</t>
  </si>
  <si>
    <t>Age considered too uncertain to be included by Kent and Irving (2010)</t>
  </si>
  <si>
    <t>Excluded: see comment by Taylor and Roperch (2008)</t>
  </si>
  <si>
    <t>Supersed by Kosterov and Perrin (1996)</t>
  </si>
  <si>
    <t>Kent and Irving (2010) interpret these as related to CAMP volcanism at ~201 Ma</t>
  </si>
  <si>
    <t>Rb-Sr age of 183±3 Ma of Foland and Henderson (1976, EPSL)</t>
  </si>
  <si>
    <t>good AF and HT-Thermal demag; vector plots</t>
  </si>
  <si>
    <t>AARM inc-correction performed on only 19 samples b/w two sites; results are consistent w/ E/I and lavas, but no uncertainties provided; data superseded by Kent and Tauxe</t>
  </si>
  <si>
    <t>Magstrat ages of Passaic and Langtang from Kent et al. (ESR2017)</t>
  </si>
  <si>
    <t>No E/I correction applied; these data are/should be superceded by Kent and Tauxe (Science 2005)</t>
  </si>
  <si>
    <t>Van der Voo and Grubbs (1977)</t>
  </si>
  <si>
    <t>Superseded by Kent and Tauxe (2005)</t>
  </si>
  <si>
    <t>K-Ar of amphibole (Foland and Faul, 1977)</t>
  </si>
  <si>
    <t>Lotfy and Elaal (2018)</t>
  </si>
  <si>
    <t>K-Ar of biotite (Foland and Faul, 1977)</t>
  </si>
  <si>
    <t>Excluded: Baag and Helsley (1974) show that outcrop samples retain unremoved magnetic overprints; ChRM directions do not fit</t>
  </si>
  <si>
    <t>Rb-Sr age of 281±14 Ma (as listed in Van der Voo and Torsvik, 2004)</t>
  </si>
  <si>
    <t>Daly and Pozzi (1976)</t>
  </si>
  <si>
    <t>Recalculated by Van der Voo and Torsvik (2004)</t>
  </si>
  <si>
    <t>Early Rotliegendes (see Van der Voo and Torsvik, 2004)</t>
  </si>
  <si>
    <t>GOOD-1: site-means with a95&lt;15 and n&gt;3</t>
  </si>
  <si>
    <t>Zheng et al. (1991)</t>
  </si>
  <si>
    <t>Dupont-Nivet et al. (2010)</t>
  </si>
  <si>
    <t>Prasad et al. (1998)</t>
  </si>
  <si>
    <t>Radhakrishna and Joseph (2012)</t>
  </si>
  <si>
    <t>Huang et al. (2013)</t>
  </si>
  <si>
    <t>Schult et al. (1982)</t>
  </si>
  <si>
    <t>Charles et al. (2013)</t>
  </si>
  <si>
    <t>Qin et al. (2011)</t>
  </si>
  <si>
    <t>McEnroe (1996a)</t>
  </si>
  <si>
    <t>Zhu et al. (2001)</t>
  </si>
  <si>
    <t>Mena et al. (2011)</t>
  </si>
  <si>
    <r>
      <rPr>
        <b/>
        <sz val="12"/>
        <rFont val="Arial"/>
        <family val="2"/>
      </rPr>
      <t>Table S2</t>
    </r>
    <r>
      <rPr>
        <sz val="12"/>
        <rFont val="Arial"/>
        <family val="2"/>
      </rPr>
      <t>. Paleomagnetic database used to compute the global apparent polar wander path for the last 320 Ma. We have listed age constraints, statistical parameters, Euler rotation paramaters and other metadata per paleomagnetic pole used in the parametric re-sampling scheme. For more details, see main text. The grey-colored entries are excluded from the computation of the APWP. See columns 'age constraints', 'comments' and 'reliability' for specific details for a given dataset.
Abbreviations: min_age and max_age = lower and upper boundaries of age uncertainty range; slat/slon = latitude and longitude of (mean) sampling location; N = number of paleomagnetic sites used to compute the paleopole; mDec/mInc = mean declination of inclination; α95/A95 = radius of the 95% confidence circle about the mean of the distribution of directions/VGPs; k/K = Fisher (1953) precision parameter of the distribution of directions/VGPs; plat/plon = paleopole latitude and longitude (south pole); K_est/A95_est = values estimated using formula of Cox (1970, eq. 24); plateID = plate identification number (see Fig. 2 and Table 1); Rlat/Rlon = paleopole latitude and longitude in coordinate frame of South Africa; EP_lat/EP_lon/EP_ang = total reconstruction pole parameters for rotating the paleopole to South Africa coordinates; f = flattening factor (only for sedimentary data), p_std = standard deviation of the assumed normal distributed co-latitudes, obtained from E/I correction (only for sedimentary data); Deenen = indicates whether the N-dependent reliability envelope of Deenen et al. (2011) is satisfied (TRUE or FALSE) or, in case of sediment-derived datasets, the quality grade (A, B or C) following the evaluation scheme of Vaes et al. (2021); excl = reason for exclusion (sed = uncorrected sedimentary data; mix = mixed lithology; CP = data from Colorado Plateau; R = rejected because entry is a duplicate, N &lt; 5, age range &gt; 20 Ma, remagnetized or otherwise considered unreliable, see comments/reliability column); refno = reference number in global paleomagnetic database (Pisarevsky, 2005; Pisarevsky et al., 2022); DB = database in which entry is listed (T12 = Torsvik et al. (2012), PSV10 = Cromwell et al. (2018) or added in this study).</t>
    </r>
  </si>
  <si>
    <t>Dalrymple et al. (1975)</t>
  </si>
  <si>
    <t>Hounslow et al. (2017)</t>
  </si>
  <si>
    <t>Domeier et al. (2021)</t>
  </si>
  <si>
    <t>Berthold et al. (1975)</t>
  </si>
  <si>
    <t>Tauxe et al. (2004)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</si>
</sst>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9" x14ac:knownFonts="1">
    <font>
      <sz val="11"/>
      <color theme="1"/>
      <name val="Calibri"/>
      <family val="2"/>
      <scheme val="minor"/>
    </font>
    <font>
      <u/>
      <sz val="12"/>
      <color theme="10"/>
      <name val="Calibri"/>
      <family val="2"/>
      <scheme val="minor"/>
    </font>
    <font>
      <sz val="11"/>
      <color theme="1"/>
      <name val="Calibri"/>
      <family val="2"/>
      <scheme val="minor"/>
    </font>
    <font>
      <sz val="11"/>
      <name val="Arial"/>
      <family val="2"/>
    </font>
    <font>
      <sz val="10"/>
      <name val="Arial"/>
      <family val="2"/>
    </font>
    <font>
      <sz val="11"/>
      <color theme="1"/>
      <name val="Arial"/>
      <family val="2"/>
    </font>
    <font>
      <b/>
      <sz val="10"/>
      <color theme="1"/>
      <name val="Arial"/>
      <family val="2"/>
    </font>
    <font>
      <i/>
      <sz val="10"/>
      <name val="Arial"/>
      <family val="2"/>
    </font>
    <font>
      <b/>
      <sz val="10"/>
      <name val="Arial"/>
      <family val="2"/>
    </font>
    <font>
      <sz val="10"/>
      <color theme="1"/>
      <name val="Arial"/>
      <family val="2"/>
    </font>
    <font>
      <sz val="10"/>
      <color rgb="FF000000"/>
      <name val="Arial"/>
      <family val="2"/>
    </font>
    <font>
      <i/>
      <sz val="10"/>
      <color theme="1"/>
      <name val="Arial"/>
      <family val="2"/>
    </font>
    <font>
      <u/>
      <sz val="10"/>
      <color theme="1"/>
      <name val="Arial"/>
      <family val="2"/>
    </font>
    <font>
      <sz val="10"/>
      <color rgb="FFFF0000"/>
      <name val="Arial"/>
      <family val="2"/>
    </font>
    <font>
      <sz val="10"/>
      <color theme="1"/>
      <name val="Calibri"/>
      <family val="2"/>
      <scheme val="minor"/>
    </font>
    <font>
      <b/>
      <sz val="11"/>
      <color theme="1"/>
      <name val="Arial"/>
      <family val="2"/>
    </font>
    <font>
      <b/>
      <sz val="12"/>
      <color theme="1"/>
      <name val="Arial"/>
      <family val="2"/>
    </font>
    <font>
      <b/>
      <sz val="12"/>
      <name val="Arial"/>
      <family val="2"/>
    </font>
    <font>
      <sz val="12"/>
      <name val="Arial"/>
      <family val="2"/>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medium">
        <color indexed="64"/>
      </bottom>
      <diagonal/>
    </border>
  </borders>
  <cellStyleXfs count="3">
    <xf numFmtId="0" fontId="0" fillId="0" borderId="0"/>
    <xf numFmtId="0" fontId="1" fillId="0" borderId="0" applyNumberFormat="0" applyFill="0" applyBorder="0" applyAlignment="0" applyProtection="0"/>
    <xf numFmtId="0" fontId="2" fillId="0" borderId="0"/>
  </cellStyleXfs>
  <cellXfs count="100">
    <xf numFmtId="0" fontId="0" fillId="0" borderId="0" xfId="0"/>
    <xf numFmtId="0" fontId="3" fillId="0" borderId="0" xfId="0" applyFont="1" applyAlignment="1">
      <alignment vertical="center"/>
    </xf>
    <xf numFmtId="0" fontId="4" fillId="0" borderId="0" xfId="0" applyFont="1" applyAlignment="1">
      <alignment horizontal="center" vertical="center"/>
    </xf>
    <xf numFmtId="0" fontId="5" fillId="0" borderId="0" xfId="0" applyFont="1" applyAlignment="1">
      <alignment vertical="center"/>
    </xf>
    <xf numFmtId="0" fontId="3" fillId="0" borderId="0" xfId="0" applyFont="1" applyAlignment="1">
      <alignment horizontal="left" vertical="center"/>
    </xf>
    <xf numFmtId="0" fontId="5" fillId="0" borderId="0" xfId="0" applyFont="1" applyAlignment="1">
      <alignment horizontal="center" vertical="center"/>
    </xf>
    <xf numFmtId="0" fontId="6" fillId="0" borderId="0" xfId="0" applyFont="1" applyAlignment="1">
      <alignment horizontal="center" vertical="center"/>
    </xf>
    <xf numFmtId="0" fontId="9" fillId="0" borderId="0" xfId="0" applyFont="1" applyAlignment="1">
      <alignment horizontal="center" vertical="center"/>
    </xf>
    <xf numFmtId="164" fontId="4" fillId="0" borderId="0" xfId="0" applyNumberFormat="1" applyFont="1" applyAlignment="1">
      <alignment horizontal="center" vertical="center"/>
    </xf>
    <xf numFmtId="164" fontId="9" fillId="0" borderId="0" xfId="0" applyNumberFormat="1"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4" fillId="0" borderId="0" xfId="0" applyFont="1" applyAlignment="1">
      <alignment vertical="center"/>
    </xf>
    <xf numFmtId="164" fontId="6" fillId="0" borderId="0" xfId="0" applyNumberFormat="1" applyFont="1" applyAlignment="1">
      <alignment horizontal="center" vertical="center"/>
    </xf>
    <xf numFmtId="0" fontId="9" fillId="0" borderId="0" xfId="0" applyFont="1" applyAlignment="1">
      <alignment horizontal="left" vertical="center"/>
    </xf>
    <xf numFmtId="0" fontId="4" fillId="0" borderId="0" xfId="0" applyFont="1" applyAlignment="1">
      <alignment horizontal="left" vertical="center"/>
    </xf>
    <xf numFmtId="0" fontId="9" fillId="0" borderId="0" xfId="0" applyFont="1"/>
    <xf numFmtId="0" fontId="13" fillId="0" borderId="0" xfId="0" applyFont="1" applyAlignment="1">
      <alignment vertical="center"/>
    </xf>
    <xf numFmtId="1" fontId="4" fillId="0" borderId="0" xfId="0" applyNumberFormat="1" applyFont="1" applyAlignment="1">
      <alignment horizontal="left" vertical="center"/>
    </xf>
    <xf numFmtId="0" fontId="10" fillId="0" borderId="0" xfId="0" applyFont="1" applyAlignment="1">
      <alignment vertical="center"/>
    </xf>
    <xf numFmtId="0" fontId="0" fillId="0" borderId="0" xfId="0" applyAlignment="1">
      <alignment horizontal="center"/>
    </xf>
    <xf numFmtId="0" fontId="9" fillId="0" borderId="0" xfId="0" applyFont="1" applyAlignment="1">
      <alignment horizontal="center"/>
    </xf>
    <xf numFmtId="0" fontId="7" fillId="0" borderId="0" xfId="0" applyFont="1" applyAlignment="1">
      <alignment vertical="center"/>
    </xf>
    <xf numFmtId="0" fontId="14" fillId="0" borderId="0" xfId="0" applyFont="1" applyAlignment="1">
      <alignment horizontal="center"/>
    </xf>
    <xf numFmtId="0" fontId="15" fillId="0" borderId="0" xfId="0" applyFont="1" applyAlignment="1">
      <alignment vertical="center"/>
    </xf>
    <xf numFmtId="0" fontId="5" fillId="0" borderId="0" xfId="0" applyFont="1" applyAlignment="1">
      <alignment horizontal="left" vertical="center"/>
    </xf>
    <xf numFmtId="0" fontId="6" fillId="0" borderId="0" xfId="0" applyFont="1" applyAlignment="1">
      <alignment vertical="center"/>
    </xf>
    <xf numFmtId="0" fontId="11" fillId="0" borderId="0" xfId="0" applyFont="1" applyAlignment="1">
      <alignment horizontal="left" vertical="center"/>
    </xf>
    <xf numFmtId="2" fontId="9" fillId="0" borderId="0" xfId="0" applyNumberFormat="1" applyFont="1" applyAlignment="1">
      <alignment horizontal="center" vertical="center"/>
    </xf>
    <xf numFmtId="2" fontId="6" fillId="0" borderId="0" xfId="0" applyNumberFormat="1" applyFont="1" applyAlignment="1">
      <alignment horizontal="center" vertical="center"/>
    </xf>
    <xf numFmtId="1" fontId="9" fillId="0" borderId="0" xfId="0" applyNumberFormat="1" applyFont="1" applyAlignment="1">
      <alignment horizontal="center" vertical="center"/>
    </xf>
    <xf numFmtId="164" fontId="9" fillId="0" borderId="0" xfId="0" applyNumberFormat="1" applyFont="1" applyAlignment="1">
      <alignment vertical="center"/>
    </xf>
    <xf numFmtId="0" fontId="8" fillId="0" borderId="0" xfId="0" applyFont="1" applyAlignment="1">
      <alignment horizontal="center" vertical="center"/>
    </xf>
    <xf numFmtId="0" fontId="16" fillId="0" borderId="1" xfId="0" applyFont="1" applyBorder="1" applyAlignment="1">
      <alignment vertical="center"/>
    </xf>
    <xf numFmtId="1" fontId="6" fillId="0" borderId="0" xfId="0" applyNumberFormat="1" applyFont="1" applyAlignment="1">
      <alignment horizontal="center" vertical="center"/>
    </xf>
    <xf numFmtId="0" fontId="16" fillId="0" borderId="1" xfId="0" applyFont="1" applyBorder="1" applyAlignment="1">
      <alignment horizontal="center" vertical="center"/>
    </xf>
    <xf numFmtId="0" fontId="0" fillId="0" borderId="0" xfId="0" applyAlignment="1">
      <alignment vertical="center"/>
    </xf>
    <xf numFmtId="164" fontId="9" fillId="0" borderId="0" xfId="0" applyNumberFormat="1" applyFont="1" applyAlignment="1">
      <alignment horizontal="center"/>
    </xf>
    <xf numFmtId="164" fontId="14" fillId="0" borderId="0" xfId="0" applyNumberFormat="1" applyFont="1" applyAlignment="1">
      <alignment horizontal="center"/>
    </xf>
    <xf numFmtId="0" fontId="13" fillId="0" borderId="0" xfId="0" applyFont="1"/>
    <xf numFmtId="0" fontId="14" fillId="0" borderId="0" xfId="0" applyFont="1"/>
    <xf numFmtId="0" fontId="4" fillId="0" borderId="0" xfId="0" applyFont="1"/>
    <xf numFmtId="0" fontId="9" fillId="0" borderId="0" xfId="0" applyFont="1" applyAlignment="1" applyProtection="1">
      <alignment horizontal="left" vertical="center"/>
      <protection locked="0"/>
    </xf>
    <xf numFmtId="164" fontId="9" fillId="0" borderId="0" xfId="0" applyNumberFormat="1" applyFont="1" applyAlignment="1">
      <alignment horizontal="left" vertical="center"/>
    </xf>
    <xf numFmtId="1" fontId="9" fillId="0" borderId="0" xfId="0" applyNumberFormat="1" applyFont="1" applyAlignment="1">
      <alignment horizontal="left" vertical="center"/>
    </xf>
    <xf numFmtId="164" fontId="5" fillId="0" borderId="0" xfId="0" applyNumberFormat="1" applyFont="1" applyAlignment="1">
      <alignment horizontal="center" vertical="center"/>
    </xf>
    <xf numFmtId="164" fontId="14" fillId="0" borderId="0" xfId="0" applyNumberFormat="1" applyFont="1" applyAlignment="1">
      <alignment horizontal="center" vertical="center"/>
    </xf>
    <xf numFmtId="0" fontId="6" fillId="0" borderId="0" xfId="0" applyFont="1" applyAlignment="1">
      <alignment horizontal="left" vertical="center"/>
    </xf>
    <xf numFmtId="164" fontId="0" fillId="0" borderId="0" xfId="0" applyNumberFormat="1" applyAlignment="1">
      <alignment horizontal="center" vertical="center"/>
    </xf>
    <xf numFmtId="0" fontId="9" fillId="0" borderId="0" xfId="0" applyFont="1" applyAlignment="1" applyProtection="1">
      <alignment vertical="center"/>
      <protection locked="0"/>
    </xf>
    <xf numFmtId="164" fontId="9" fillId="0" borderId="0" xfId="0" applyNumberFormat="1" applyFont="1" applyAlignment="1">
      <alignment horizontal="center" vertical="center" wrapText="1"/>
    </xf>
    <xf numFmtId="0" fontId="9" fillId="2" borderId="0" xfId="0" applyFont="1" applyFill="1" applyAlignment="1">
      <alignment horizontal="left" vertical="center"/>
    </xf>
    <xf numFmtId="2" fontId="9" fillId="2" borderId="0" xfId="0" applyNumberFormat="1" applyFont="1" applyFill="1" applyAlignment="1">
      <alignment horizontal="center" vertical="center"/>
    </xf>
    <xf numFmtId="2" fontId="6" fillId="2" borderId="0" xfId="0" applyNumberFormat="1" applyFont="1" applyFill="1" applyAlignment="1">
      <alignment horizontal="center" vertical="center"/>
    </xf>
    <xf numFmtId="0" fontId="9" fillId="2" borderId="0" xfId="0" applyFont="1" applyFill="1" applyAlignment="1">
      <alignment horizontal="center" vertical="center"/>
    </xf>
    <xf numFmtId="1" fontId="6" fillId="2" borderId="0" xfId="0" applyNumberFormat="1" applyFont="1" applyFill="1" applyAlignment="1">
      <alignment horizontal="center" vertical="center"/>
    </xf>
    <xf numFmtId="164" fontId="9" fillId="2" borderId="0" xfId="0" applyNumberFormat="1" applyFont="1" applyFill="1" applyAlignment="1">
      <alignment horizontal="center" vertical="center"/>
    </xf>
    <xf numFmtId="164" fontId="6" fillId="2" borderId="0" xfId="0" applyNumberFormat="1" applyFont="1" applyFill="1" applyAlignment="1">
      <alignment horizontal="center" vertical="center"/>
    </xf>
    <xf numFmtId="0" fontId="9" fillId="2" borderId="0" xfId="0" applyFont="1" applyFill="1" applyAlignment="1">
      <alignment vertical="center"/>
    </xf>
    <xf numFmtId="0" fontId="0" fillId="2" borderId="0" xfId="0" applyFill="1"/>
    <xf numFmtId="0" fontId="6" fillId="2" borderId="0" xfId="0" applyFont="1" applyFill="1" applyAlignment="1">
      <alignment horizontal="center" vertical="center"/>
    </xf>
    <xf numFmtId="1" fontId="9" fillId="2" borderId="0" xfId="0" applyNumberFormat="1" applyFont="1" applyFill="1" applyAlignment="1">
      <alignment horizontal="center" vertical="center"/>
    </xf>
    <xf numFmtId="0" fontId="9" fillId="2" borderId="0" xfId="0" applyFont="1" applyFill="1"/>
    <xf numFmtId="164" fontId="9" fillId="2" borderId="0" xfId="0" applyNumberFormat="1" applyFont="1" applyFill="1" applyAlignment="1">
      <alignment horizontal="center"/>
    </xf>
    <xf numFmtId="164" fontId="9" fillId="2" borderId="0" xfId="0" applyNumberFormat="1" applyFont="1" applyFill="1" applyAlignment="1">
      <alignment vertical="center"/>
    </xf>
    <xf numFmtId="0" fontId="12" fillId="2" borderId="0" xfId="1" applyFont="1" applyFill="1" applyBorder="1" applyAlignment="1">
      <alignment horizontal="center" vertical="center"/>
    </xf>
    <xf numFmtId="164" fontId="14" fillId="2" borderId="0" xfId="0" applyNumberFormat="1" applyFont="1" applyFill="1" applyAlignment="1">
      <alignment horizontal="center"/>
    </xf>
    <xf numFmtId="0" fontId="9" fillId="2" borderId="0" xfId="0" applyFont="1" applyFill="1" applyAlignment="1" applyProtection="1">
      <alignment horizontal="left" vertical="center"/>
      <protection locked="0"/>
    </xf>
    <xf numFmtId="0" fontId="9" fillId="2" borderId="0" xfId="0" applyFont="1" applyFill="1" applyAlignment="1" applyProtection="1">
      <alignment vertical="center"/>
      <protection locked="0"/>
    </xf>
    <xf numFmtId="0" fontId="9" fillId="2" borderId="0" xfId="0" applyFont="1" applyFill="1" applyAlignment="1">
      <alignment vertical="center" wrapText="1"/>
    </xf>
    <xf numFmtId="0" fontId="8" fillId="2" borderId="0" xfId="0" applyFont="1" applyFill="1" applyAlignment="1">
      <alignment vertical="center"/>
    </xf>
    <xf numFmtId="0" fontId="4" fillId="2" borderId="0" xfId="0" applyFont="1" applyFill="1" applyAlignment="1">
      <alignment vertical="center"/>
    </xf>
    <xf numFmtId="0" fontId="13" fillId="2" borderId="0" xfId="0" applyFont="1" applyFill="1" applyAlignment="1">
      <alignment vertical="center"/>
    </xf>
    <xf numFmtId="164" fontId="0" fillId="2" borderId="0" xfId="0" applyNumberFormat="1" applyFill="1" applyAlignment="1">
      <alignment horizontal="center"/>
    </xf>
    <xf numFmtId="164" fontId="9" fillId="2" borderId="0" xfId="0" applyNumberFormat="1" applyFont="1" applyFill="1" applyAlignment="1" applyProtection="1">
      <alignment horizontal="center" vertical="center"/>
      <protection locked="0"/>
    </xf>
    <xf numFmtId="0" fontId="13" fillId="2" borderId="0" xfId="0" applyFont="1" applyFill="1"/>
    <xf numFmtId="164" fontId="14" fillId="2" borderId="0" xfId="0" applyNumberFormat="1" applyFont="1" applyFill="1" applyAlignment="1">
      <alignment horizontal="center" vertical="center"/>
    </xf>
    <xf numFmtId="0" fontId="10" fillId="2" borderId="0" xfId="0" applyFont="1" applyFill="1"/>
    <xf numFmtId="0" fontId="4" fillId="2" borderId="0" xfId="0" applyFont="1" applyFill="1"/>
    <xf numFmtId="0" fontId="14" fillId="2" borderId="0" xfId="0" applyFont="1" applyFill="1"/>
    <xf numFmtId="0" fontId="9" fillId="2" borderId="0" xfId="0" applyFont="1" applyFill="1" applyAlignment="1" applyProtection="1">
      <alignment horizontal="center" vertical="center"/>
      <protection locked="0"/>
    </xf>
    <xf numFmtId="165" fontId="9" fillId="2" borderId="0" xfId="0" applyNumberFormat="1" applyFont="1" applyFill="1" applyAlignment="1">
      <alignment horizontal="center" vertical="center"/>
    </xf>
    <xf numFmtId="0" fontId="10" fillId="2" borderId="0" xfId="0" applyFont="1" applyFill="1" applyAlignment="1">
      <alignment vertical="center"/>
    </xf>
    <xf numFmtId="0" fontId="5" fillId="2" borderId="0" xfId="0" applyFont="1" applyFill="1" applyAlignment="1">
      <alignment horizontal="left" vertical="center"/>
    </xf>
    <xf numFmtId="1" fontId="9" fillId="2" borderId="0" xfId="0" applyNumberFormat="1" applyFont="1" applyFill="1" applyAlignment="1">
      <alignment horizontal="left" vertical="center"/>
    </xf>
    <xf numFmtId="0" fontId="5" fillId="2" borderId="0" xfId="0" applyFont="1" applyFill="1" applyAlignment="1">
      <alignment vertical="center"/>
    </xf>
    <xf numFmtId="0" fontId="0" fillId="2" borderId="0" xfId="0" applyFill="1" applyAlignment="1">
      <alignment vertical="center"/>
    </xf>
    <xf numFmtId="0" fontId="4" fillId="2" borderId="0" xfId="0" applyFont="1" applyFill="1" applyAlignment="1">
      <alignment horizontal="center" vertical="center"/>
    </xf>
    <xf numFmtId="0" fontId="9" fillId="2" borderId="0" xfId="2" applyFont="1" applyFill="1" applyAlignment="1">
      <alignment vertical="center"/>
    </xf>
    <xf numFmtId="164" fontId="9" fillId="2" borderId="0" xfId="2" applyNumberFormat="1" applyFont="1" applyFill="1" applyAlignment="1">
      <alignment horizontal="center" vertical="center"/>
    </xf>
    <xf numFmtId="164" fontId="6" fillId="2" borderId="0" xfId="2" applyNumberFormat="1" applyFont="1" applyFill="1" applyAlignment="1">
      <alignment horizontal="center" vertical="center"/>
    </xf>
    <xf numFmtId="2" fontId="9" fillId="2" borderId="0" xfId="2" applyNumberFormat="1" applyFont="1" applyFill="1" applyAlignment="1">
      <alignment horizontal="center" vertical="center"/>
    </xf>
    <xf numFmtId="1" fontId="6" fillId="2" borderId="0" xfId="2" applyNumberFormat="1" applyFont="1" applyFill="1" applyAlignment="1">
      <alignment horizontal="center" vertical="center"/>
    </xf>
    <xf numFmtId="0" fontId="9" fillId="2" borderId="0" xfId="2" applyFont="1" applyFill="1" applyAlignment="1">
      <alignment horizontal="center" vertical="center"/>
    </xf>
    <xf numFmtId="0" fontId="9" fillId="2" borderId="0" xfId="2" applyFont="1" applyFill="1" applyAlignment="1">
      <alignment horizontal="left" vertical="center"/>
    </xf>
    <xf numFmtId="0" fontId="6" fillId="2" borderId="0" xfId="2" applyFont="1" applyFill="1" applyAlignment="1">
      <alignment horizontal="center" vertical="center"/>
    </xf>
    <xf numFmtId="0" fontId="3" fillId="0" borderId="0" xfId="0" applyFont="1" applyAlignment="1">
      <alignment horizontal="center" vertical="center"/>
    </xf>
    <xf numFmtId="0" fontId="10" fillId="0" borderId="0" xfId="0" applyFont="1"/>
    <xf numFmtId="0" fontId="9" fillId="0" borderId="0" xfId="0" applyFont="1" applyAlignment="1">
      <alignment horizontal="center" vertical="center"/>
    </xf>
    <xf numFmtId="0" fontId="18" fillId="0" borderId="0" xfId="0" applyFont="1" applyAlignment="1">
      <alignment horizontal="left" vertical="center" wrapText="1"/>
    </xf>
  </cellXfs>
  <cellStyles count="3">
    <cellStyle name="Hyperlink" xfId="1" builtinId="8"/>
    <cellStyle name="Normal" xfId="0" builtinId="0"/>
    <cellStyle name="Normal 2" xfId="2" xr:uid="{926CAD5D-5E2F-D04E-939A-CF62548243F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7F78B-70F7-834D-AF5B-2E7D103A994D}">
  <dimension ref="A1:FP943"/>
  <sheetViews>
    <sheetView tabSelected="1" topLeftCell="P1" zoomScaleNormal="150" workbookViewId="0">
      <pane ySplit="3" topLeftCell="A120" activePane="bottomLeft" state="frozen"/>
      <selection activeCell="C295" sqref="C295"/>
      <selection pane="bottomLeft" activeCell="AC135" sqref="AC135"/>
    </sheetView>
  </sheetViews>
  <sheetFormatPr baseColWidth="10" defaultColWidth="9.1640625" defaultRowHeight="15" x14ac:dyDescent="0.2"/>
  <cols>
    <col min="1" max="1" width="33.83203125" style="1" customWidth="1"/>
    <col min="2" max="2" width="12.1640625" style="3" customWidth="1"/>
    <col min="3" max="3" width="11" style="3" customWidth="1"/>
    <col min="4" max="4" width="8.1640625" style="24" customWidth="1"/>
    <col min="5" max="6" width="8.6640625" style="3" customWidth="1"/>
    <col min="7" max="7" width="6.1640625" style="24" customWidth="1"/>
    <col min="8" max="8" width="7.5" style="3" customWidth="1"/>
    <col min="9" max="9" width="6.5" style="3" customWidth="1"/>
    <col min="10" max="11" width="7.5" style="3" customWidth="1"/>
    <col min="12" max="12" width="7" style="24" customWidth="1"/>
    <col min="13" max="13" width="6.5" style="24" customWidth="1"/>
    <col min="14" max="14" width="5.6640625" style="3" customWidth="1"/>
    <col min="15" max="15" width="5.1640625" style="3" customWidth="1"/>
    <col min="16" max="16" width="8.1640625" style="21" customWidth="1"/>
    <col min="17" max="17" width="9.33203125" style="20" customWidth="1"/>
    <col min="18" max="18" width="7.5" style="7" customWidth="1"/>
    <col min="19" max="20" width="9.1640625" style="13" customWidth="1"/>
    <col min="21" max="23" width="9.1640625" style="8" customWidth="1"/>
    <col min="24" max="24" width="13.1640625" style="5" customWidth="1"/>
    <col min="25" max="25" width="6" style="3" customWidth="1"/>
    <col min="26" max="26" width="6.33203125" style="3" customWidth="1"/>
    <col min="27" max="27" width="9.1640625" style="2" customWidth="1"/>
    <col min="28" max="28" width="9.1640625" style="5" customWidth="1"/>
    <col min="29" max="29" width="28" style="25" customWidth="1"/>
    <col min="30" max="30" width="7.1640625" style="1" customWidth="1"/>
    <col min="31" max="31" width="9.6640625" style="5" bestFit="1" customWidth="1"/>
    <col min="32" max="32" width="35.1640625" style="1" customWidth="1"/>
    <col min="33" max="33" width="49" style="4" customWidth="1"/>
    <col min="34" max="34" width="42.83203125" style="1" customWidth="1"/>
    <col min="35" max="35" width="9.1640625" style="1"/>
    <col min="36" max="36" width="9.1640625" style="96"/>
    <col min="37" max="16384" width="9.1640625" style="1"/>
  </cols>
  <sheetData>
    <row r="1" spans="1:36" ht="147" customHeight="1" x14ac:dyDescent="0.2">
      <c r="A1" s="99" t="s">
        <v>1957</v>
      </c>
      <c r="B1" s="99"/>
      <c r="C1" s="99"/>
      <c r="D1" s="99"/>
      <c r="E1" s="99"/>
      <c r="F1" s="99"/>
      <c r="G1" s="99"/>
      <c r="H1" s="99"/>
      <c r="I1" s="99"/>
      <c r="J1" s="99"/>
      <c r="K1" s="99"/>
      <c r="L1" s="99"/>
      <c r="M1" s="99"/>
      <c r="N1" s="99"/>
      <c r="O1" s="99"/>
      <c r="P1" s="99"/>
      <c r="Q1" s="99"/>
      <c r="R1" s="99"/>
      <c r="S1" s="99"/>
      <c r="T1" s="99"/>
      <c r="U1" s="99"/>
      <c r="V1" s="99"/>
      <c r="W1" s="99"/>
      <c r="X1" s="99"/>
      <c r="Y1" s="99"/>
      <c r="Z1" s="99"/>
      <c r="AA1" s="99"/>
    </row>
    <row r="2" spans="1:36" ht="13.5" customHeight="1" x14ac:dyDescent="0.2">
      <c r="A2" s="12"/>
      <c r="B2" s="98"/>
      <c r="C2" s="98"/>
      <c r="D2" s="26"/>
      <c r="E2" s="10"/>
      <c r="F2" s="10"/>
      <c r="G2" s="26"/>
      <c r="H2" s="98"/>
      <c r="I2" s="98"/>
      <c r="J2" s="10"/>
      <c r="K2" s="10"/>
      <c r="L2" s="26"/>
      <c r="M2" s="26"/>
      <c r="N2" s="10"/>
      <c r="O2" s="10"/>
      <c r="Q2" s="23"/>
      <c r="S2" s="6"/>
      <c r="T2" s="6"/>
      <c r="U2" s="2"/>
      <c r="V2" s="2"/>
      <c r="W2" s="2"/>
      <c r="X2" s="7"/>
      <c r="Y2" s="10"/>
      <c r="Z2" s="10"/>
      <c r="AB2" s="7"/>
      <c r="AC2" s="27"/>
      <c r="AD2" s="22"/>
      <c r="AE2" s="7"/>
      <c r="AF2" s="12"/>
      <c r="AG2" s="15"/>
      <c r="AH2" s="12"/>
    </row>
    <row r="3" spans="1:36" s="33" customFormat="1" ht="20" customHeight="1" thickBot="1" x14ac:dyDescent="0.25">
      <c r="A3" s="35" t="s">
        <v>0</v>
      </c>
      <c r="B3" s="35" t="s">
        <v>1</v>
      </c>
      <c r="C3" s="35" t="s">
        <v>2</v>
      </c>
      <c r="D3" s="35" t="s">
        <v>3</v>
      </c>
      <c r="E3" s="35" t="s">
        <v>4</v>
      </c>
      <c r="F3" s="35" t="s">
        <v>5</v>
      </c>
      <c r="G3" s="35" t="s">
        <v>6</v>
      </c>
      <c r="H3" s="35" t="s">
        <v>7</v>
      </c>
      <c r="I3" s="35" t="s">
        <v>8</v>
      </c>
      <c r="J3" s="35" t="s">
        <v>9</v>
      </c>
      <c r="K3" s="35" t="s">
        <v>10</v>
      </c>
      <c r="L3" s="35" t="s">
        <v>11</v>
      </c>
      <c r="M3" s="35" t="s">
        <v>12</v>
      </c>
      <c r="N3" s="35" t="s">
        <v>13</v>
      </c>
      <c r="O3" s="35" t="s">
        <v>14</v>
      </c>
      <c r="P3" s="35" t="s">
        <v>29</v>
      </c>
      <c r="Q3" s="35" t="s">
        <v>30</v>
      </c>
      <c r="R3" s="35" t="s">
        <v>15</v>
      </c>
      <c r="S3" s="35" t="s">
        <v>1780</v>
      </c>
      <c r="T3" s="35" t="s">
        <v>1781</v>
      </c>
      <c r="U3" s="35" t="s">
        <v>26</v>
      </c>
      <c r="V3" s="35" t="s">
        <v>27</v>
      </c>
      <c r="W3" s="35" t="s">
        <v>28</v>
      </c>
      <c r="X3" s="35" t="s">
        <v>16</v>
      </c>
      <c r="Y3" s="35" t="s">
        <v>17</v>
      </c>
      <c r="Z3" s="35" t="s">
        <v>18</v>
      </c>
      <c r="AA3" s="35" t="s">
        <v>24</v>
      </c>
      <c r="AB3" s="35" t="s">
        <v>25</v>
      </c>
      <c r="AC3" s="35" t="s">
        <v>1779</v>
      </c>
      <c r="AD3" s="35" t="s">
        <v>19</v>
      </c>
      <c r="AE3" s="35" t="s">
        <v>23</v>
      </c>
      <c r="AF3" s="35" t="s">
        <v>22</v>
      </c>
      <c r="AG3" s="35" t="s">
        <v>20</v>
      </c>
      <c r="AH3" s="35" t="s">
        <v>21</v>
      </c>
      <c r="AJ3" s="35"/>
    </row>
    <row r="4" spans="1:36" s="11" customFormat="1" ht="14" customHeight="1" x14ac:dyDescent="0.2">
      <c r="A4" s="51" t="s">
        <v>32</v>
      </c>
      <c r="B4" s="52">
        <v>2E-3</v>
      </c>
      <c r="C4" s="52">
        <v>2E-3</v>
      </c>
      <c r="D4" s="53">
        <f t="shared" ref="D4:D35" si="0">AVERAGE(B4,C4)</f>
        <v>2E-3</v>
      </c>
      <c r="E4" s="54">
        <v>19.329999999999998</v>
      </c>
      <c r="F4" s="54">
        <v>260.83</v>
      </c>
      <c r="G4" s="55">
        <v>10</v>
      </c>
      <c r="H4" s="56"/>
      <c r="I4" s="56"/>
      <c r="J4" s="56"/>
      <c r="K4" s="56"/>
      <c r="L4" s="57">
        <v>-88.783320279826896</v>
      </c>
      <c r="M4" s="57">
        <v>199.92567748081609</v>
      </c>
      <c r="N4" s="56">
        <v>614.60673078458399</v>
      </c>
      <c r="O4" s="56">
        <v>1.95016295033973</v>
      </c>
      <c r="P4" s="56"/>
      <c r="Q4" s="56"/>
      <c r="R4" s="54">
        <v>101</v>
      </c>
      <c r="S4" s="57">
        <v>-88.783303436644005</v>
      </c>
      <c r="T4" s="57">
        <v>199.92201872514201</v>
      </c>
      <c r="U4" s="56">
        <v>78.980000000009596</v>
      </c>
      <c r="V4" s="56">
        <v>30.830000000000201</v>
      </c>
      <c r="W4" s="56">
        <v>4.6571798188872201E-4</v>
      </c>
      <c r="X4" s="54" t="s">
        <v>1574</v>
      </c>
      <c r="Y4" s="58"/>
      <c r="Z4" s="54"/>
      <c r="AA4" s="54" t="b">
        <v>0</v>
      </c>
      <c r="AB4" s="54">
        <v>0</v>
      </c>
      <c r="AC4" s="58" t="s">
        <v>33</v>
      </c>
      <c r="AD4" s="54"/>
      <c r="AE4" s="54" t="s">
        <v>34</v>
      </c>
      <c r="AF4" s="58"/>
      <c r="AG4" s="51"/>
      <c r="AH4" s="58"/>
      <c r="AJ4" s="32"/>
    </row>
    <row r="5" spans="1:36" s="11" customFormat="1" ht="14" customHeight="1" x14ac:dyDescent="0.2">
      <c r="A5" s="10" t="s">
        <v>35</v>
      </c>
      <c r="B5" s="28">
        <v>0</v>
      </c>
      <c r="C5" s="28">
        <v>5.0000000000000001E-3</v>
      </c>
      <c r="D5" s="29">
        <f t="shared" si="0"/>
        <v>2.5000000000000001E-3</v>
      </c>
      <c r="E5" s="7">
        <v>-38.909999999999997</v>
      </c>
      <c r="F5" s="7">
        <v>288.26</v>
      </c>
      <c r="G5" s="34">
        <v>18</v>
      </c>
      <c r="H5" s="10"/>
      <c r="I5" s="10"/>
      <c r="J5" s="10"/>
      <c r="K5" s="10"/>
      <c r="L5" s="13">
        <v>-85.569218116584096</v>
      </c>
      <c r="M5" s="13">
        <v>162.84142741312797</v>
      </c>
      <c r="N5" s="9">
        <v>50.284982478793502</v>
      </c>
      <c r="O5" s="9">
        <v>4.9226414579968303</v>
      </c>
      <c r="P5" s="9"/>
      <c r="Q5" s="9"/>
      <c r="R5" s="7">
        <v>290</v>
      </c>
      <c r="S5" s="13">
        <v>-85.569348163316207</v>
      </c>
      <c r="T5" s="13">
        <v>162.83780514937001</v>
      </c>
      <c r="U5" s="9">
        <v>60.350000000000797</v>
      </c>
      <c r="V5" s="9">
        <v>-38.740000000000897</v>
      </c>
      <c r="W5" s="9">
        <v>7.1474773609306796E-4</v>
      </c>
      <c r="X5" s="7" t="s">
        <v>1574</v>
      </c>
      <c r="Y5" s="10"/>
      <c r="Z5" s="7"/>
      <c r="AA5" s="10" t="b">
        <v>1</v>
      </c>
      <c r="AB5" s="7">
        <v>0</v>
      </c>
      <c r="AC5" s="10" t="s">
        <v>36</v>
      </c>
      <c r="AD5" s="7"/>
      <c r="AE5" s="7" t="s">
        <v>34</v>
      </c>
      <c r="AF5" s="10"/>
      <c r="AG5" s="14"/>
      <c r="AH5" s="10"/>
      <c r="AJ5" s="32"/>
    </row>
    <row r="6" spans="1:36" s="11" customFormat="1" ht="14" customHeight="1" x14ac:dyDescent="0.2">
      <c r="A6" s="10" t="s">
        <v>37</v>
      </c>
      <c r="B6" s="28">
        <v>2E-3</v>
      </c>
      <c r="C6" s="28">
        <v>8.0000000000000002E-3</v>
      </c>
      <c r="D6" s="29">
        <f t="shared" si="0"/>
        <v>5.0000000000000001E-3</v>
      </c>
      <c r="E6" s="7">
        <v>38.590000000000003</v>
      </c>
      <c r="F6" s="7">
        <v>331.22</v>
      </c>
      <c r="G6" s="34">
        <v>12</v>
      </c>
      <c r="H6" s="10"/>
      <c r="I6" s="10"/>
      <c r="J6" s="10"/>
      <c r="K6" s="10"/>
      <c r="L6" s="13">
        <v>-88.980387415062495</v>
      </c>
      <c r="M6" s="13">
        <v>146.96170726744498</v>
      </c>
      <c r="N6" s="9">
        <v>75.7795020504973</v>
      </c>
      <c r="O6" s="9">
        <v>5.0181507111444903</v>
      </c>
      <c r="P6" s="9"/>
      <c r="Q6" s="9"/>
      <c r="R6" s="7">
        <v>301</v>
      </c>
      <c r="S6" s="13">
        <v>-88.980259634727801</v>
      </c>
      <c r="T6" s="13">
        <v>146.92989485750601</v>
      </c>
      <c r="U6" s="9">
        <v>21.037123349769999</v>
      </c>
      <c r="V6" s="9">
        <v>-20.423397802509701</v>
      </c>
      <c r="W6" s="9">
        <v>6.2608811991202498E-4</v>
      </c>
      <c r="X6" s="7" t="s">
        <v>1574</v>
      </c>
      <c r="Y6" s="10"/>
      <c r="Z6" s="7"/>
      <c r="AA6" s="10" t="b">
        <v>1</v>
      </c>
      <c r="AB6" s="7">
        <v>0</v>
      </c>
      <c r="AC6" s="14" t="s">
        <v>38</v>
      </c>
      <c r="AD6" s="7"/>
      <c r="AE6" s="7" t="s">
        <v>34</v>
      </c>
      <c r="AF6" s="10"/>
      <c r="AG6" s="14"/>
      <c r="AH6" s="10"/>
      <c r="AJ6" s="32"/>
    </row>
    <row r="7" spans="1:36" s="11" customFormat="1" ht="14" customHeight="1" x14ac:dyDescent="0.2">
      <c r="A7" s="10" t="s">
        <v>39</v>
      </c>
      <c r="B7" s="28">
        <v>0</v>
      </c>
      <c r="C7" s="28">
        <v>1.4999999999999999E-2</v>
      </c>
      <c r="D7" s="29">
        <f t="shared" si="0"/>
        <v>7.4999999999999997E-3</v>
      </c>
      <c r="E7" s="7">
        <v>28.18</v>
      </c>
      <c r="F7" s="7">
        <v>343.95</v>
      </c>
      <c r="G7" s="34">
        <v>39</v>
      </c>
      <c r="H7" s="10"/>
      <c r="I7" s="10"/>
      <c r="J7" s="10"/>
      <c r="K7" s="10"/>
      <c r="L7" s="13">
        <v>-86.411048926513104</v>
      </c>
      <c r="M7" s="13">
        <v>329.646720589192</v>
      </c>
      <c r="N7" s="9">
        <v>61.148738933230099</v>
      </c>
      <c r="O7" s="9">
        <v>2.9533487270263801</v>
      </c>
      <c r="P7" s="9"/>
      <c r="Q7" s="9"/>
      <c r="R7" s="7">
        <v>714</v>
      </c>
      <c r="S7" s="13">
        <v>-86.411048926513104</v>
      </c>
      <c r="T7" s="13">
        <v>329.646720589192</v>
      </c>
      <c r="U7" s="9">
        <v>0</v>
      </c>
      <c r="V7" s="9">
        <v>0</v>
      </c>
      <c r="W7" s="9">
        <v>0</v>
      </c>
      <c r="X7" s="7" t="s">
        <v>1574</v>
      </c>
      <c r="Y7" s="10"/>
      <c r="Z7" s="7"/>
      <c r="AA7" s="10" t="b">
        <v>1</v>
      </c>
      <c r="AB7" s="7">
        <v>0</v>
      </c>
      <c r="AC7" s="14" t="s">
        <v>40</v>
      </c>
      <c r="AD7" s="7"/>
      <c r="AE7" s="7" t="s">
        <v>34</v>
      </c>
      <c r="AF7" s="10"/>
      <c r="AG7" s="14"/>
      <c r="AH7" s="10"/>
      <c r="AJ7" s="32"/>
    </row>
    <row r="8" spans="1:36" s="11" customFormat="1" ht="14" customHeight="1" x14ac:dyDescent="0.2">
      <c r="A8" s="10" t="s">
        <v>41</v>
      </c>
      <c r="B8" s="28">
        <v>8.0000000000000002E-3</v>
      </c>
      <c r="C8" s="28">
        <v>1.2E-2</v>
      </c>
      <c r="D8" s="29">
        <f t="shared" si="0"/>
        <v>0.01</v>
      </c>
      <c r="E8" s="7">
        <v>45.52</v>
      </c>
      <c r="F8" s="7">
        <v>2.81</v>
      </c>
      <c r="G8" s="34">
        <v>6</v>
      </c>
      <c r="H8" s="10"/>
      <c r="I8" s="10"/>
      <c r="J8" s="10"/>
      <c r="K8" s="10"/>
      <c r="L8" s="13">
        <v>-87.193378668650297</v>
      </c>
      <c r="M8" s="13">
        <v>73.015923173315002</v>
      </c>
      <c r="N8" s="9">
        <v>21.426889986875601</v>
      </c>
      <c r="O8" s="9">
        <v>14.8063057657615</v>
      </c>
      <c r="P8" s="9"/>
      <c r="Q8" s="9"/>
      <c r="R8" s="7">
        <v>301</v>
      </c>
      <c r="S8" s="13">
        <v>-87.192212055455798</v>
      </c>
      <c r="T8" s="13">
        <v>73.014943218907803</v>
      </c>
      <c r="U8" s="9">
        <v>21.037036560058699</v>
      </c>
      <c r="V8" s="9">
        <v>-20.422853176542301</v>
      </c>
      <c r="W8" s="9">
        <v>1.2521762397733401E-3</v>
      </c>
      <c r="X8" s="7" t="s">
        <v>1574</v>
      </c>
      <c r="Y8" s="10"/>
      <c r="Z8" s="7"/>
      <c r="AA8" s="10" t="b">
        <v>1</v>
      </c>
      <c r="AB8" s="7">
        <v>0</v>
      </c>
      <c r="AC8" s="14" t="s">
        <v>42</v>
      </c>
      <c r="AD8" s="7"/>
      <c r="AE8" s="7" t="s">
        <v>34</v>
      </c>
      <c r="AF8" s="10"/>
      <c r="AG8" s="14"/>
      <c r="AH8" s="10"/>
      <c r="AJ8" s="32"/>
    </row>
    <row r="9" spans="1:36" s="11" customFormat="1" ht="14" customHeight="1" x14ac:dyDescent="0.2">
      <c r="A9" s="10" t="s">
        <v>43</v>
      </c>
      <c r="B9" s="28">
        <v>0</v>
      </c>
      <c r="C9" s="28">
        <v>2.1000000000000001E-2</v>
      </c>
      <c r="D9" s="29">
        <f t="shared" si="0"/>
        <v>1.0500000000000001E-2</v>
      </c>
      <c r="E9" s="7">
        <v>-38.159999999999997</v>
      </c>
      <c r="F9" s="7">
        <v>176.5</v>
      </c>
      <c r="G9" s="34">
        <v>13</v>
      </c>
      <c r="H9" s="36"/>
      <c r="I9" s="36"/>
      <c r="J9" s="10"/>
      <c r="K9" s="10"/>
      <c r="L9" s="13">
        <v>-88.854547708906196</v>
      </c>
      <c r="M9" s="13">
        <v>35.98359677201401</v>
      </c>
      <c r="N9" s="9">
        <v>16.0931997330778</v>
      </c>
      <c r="O9" s="9">
        <v>10.6590312839456</v>
      </c>
      <c r="P9" s="9"/>
      <c r="Q9" s="9"/>
      <c r="R9" s="7">
        <v>801</v>
      </c>
      <c r="S9" s="13">
        <v>-88.852633812508799</v>
      </c>
      <c r="T9" s="13">
        <v>35.682249466666299</v>
      </c>
      <c r="U9" s="9">
        <v>-12.764688409430001</v>
      </c>
      <c r="V9" s="9">
        <v>-126.480272674331</v>
      </c>
      <c r="W9" s="9">
        <v>6.45918614287777E-3</v>
      </c>
      <c r="X9" s="7" t="s">
        <v>1574</v>
      </c>
      <c r="Y9" s="10"/>
      <c r="Z9" s="7"/>
      <c r="AA9" s="10" t="b">
        <v>1</v>
      </c>
      <c r="AB9" s="7">
        <v>0</v>
      </c>
      <c r="AC9" s="10" t="s">
        <v>44</v>
      </c>
      <c r="AD9" s="7"/>
      <c r="AE9" s="7" t="s">
        <v>34</v>
      </c>
      <c r="AF9" s="10"/>
      <c r="AG9" s="14"/>
      <c r="AH9" s="10"/>
      <c r="AJ9" s="32"/>
    </row>
    <row r="10" spans="1:36" s="11" customFormat="1" ht="14" customHeight="1" x14ac:dyDescent="0.2">
      <c r="A10" s="10" t="s">
        <v>45</v>
      </c>
      <c r="B10" s="28">
        <v>0</v>
      </c>
      <c r="C10" s="28">
        <v>2.9000000000000001E-2</v>
      </c>
      <c r="D10" s="29">
        <f t="shared" si="0"/>
        <v>1.4500000000000001E-2</v>
      </c>
      <c r="E10" s="7">
        <v>19.350000000000001</v>
      </c>
      <c r="F10" s="7">
        <v>259.67</v>
      </c>
      <c r="G10" s="34">
        <v>11</v>
      </c>
      <c r="H10" s="10"/>
      <c r="I10" s="10"/>
      <c r="J10" s="10"/>
      <c r="K10" s="10"/>
      <c r="L10" s="13">
        <v>-82.400210955862093</v>
      </c>
      <c r="M10" s="13">
        <v>68.933344056824012</v>
      </c>
      <c r="N10" s="9">
        <v>9.0108605843538108</v>
      </c>
      <c r="O10" s="9">
        <v>16.094174427012899</v>
      </c>
      <c r="P10" s="9"/>
      <c r="Q10" s="9"/>
      <c r="R10" s="7">
        <v>101</v>
      </c>
      <c r="S10" s="13">
        <v>-82.399812650472001</v>
      </c>
      <c r="T10" s="13">
        <v>68.940464429164706</v>
      </c>
      <c r="U10" s="9">
        <v>78.980000000001297</v>
      </c>
      <c r="V10" s="9">
        <v>30.830000000000101</v>
      </c>
      <c r="W10" s="9">
        <v>3.3764553686933701E-3</v>
      </c>
      <c r="X10" s="7" t="s">
        <v>1574</v>
      </c>
      <c r="Y10" s="10"/>
      <c r="Z10" s="7"/>
      <c r="AA10" s="10" t="b">
        <v>1</v>
      </c>
      <c r="AB10" s="7">
        <v>0</v>
      </c>
      <c r="AC10" s="10" t="s">
        <v>46</v>
      </c>
      <c r="AD10" s="7"/>
      <c r="AE10" s="7" t="s">
        <v>34</v>
      </c>
      <c r="AF10" s="10"/>
      <c r="AG10" s="14"/>
      <c r="AH10" s="10"/>
      <c r="AJ10" s="32"/>
    </row>
    <row r="11" spans="1:36" s="11" customFormat="1" ht="14" customHeight="1" x14ac:dyDescent="0.2">
      <c r="A11" s="10" t="s">
        <v>47</v>
      </c>
      <c r="B11" s="28">
        <v>3.0000000000000001E-3</v>
      </c>
      <c r="C11" s="28">
        <v>2.8000000000000001E-2</v>
      </c>
      <c r="D11" s="29">
        <f t="shared" si="0"/>
        <v>1.55E-2</v>
      </c>
      <c r="E11" s="7">
        <v>19.53</v>
      </c>
      <c r="F11" s="7">
        <v>204.76</v>
      </c>
      <c r="G11" s="34">
        <v>8</v>
      </c>
      <c r="H11" s="10"/>
      <c r="I11" s="10"/>
      <c r="J11" s="10"/>
      <c r="K11" s="10"/>
      <c r="L11" s="13">
        <v>-79.772293490605904</v>
      </c>
      <c r="M11" s="13">
        <v>298.38196571408798</v>
      </c>
      <c r="N11" s="9">
        <v>34.366206230905703</v>
      </c>
      <c r="O11" s="9">
        <v>9.5830781291273599</v>
      </c>
      <c r="P11" s="9"/>
      <c r="Q11" s="9"/>
      <c r="R11" s="7">
        <v>901</v>
      </c>
      <c r="S11" s="13">
        <v>-79.771363389225499</v>
      </c>
      <c r="T11" s="13">
        <v>298.43565200186498</v>
      </c>
      <c r="U11" s="9">
        <v>57.9050253502188</v>
      </c>
      <c r="V11" s="9">
        <v>-68.651346681968306</v>
      </c>
      <c r="W11" s="9">
        <v>1.4242248780698699E-2</v>
      </c>
      <c r="X11" s="7" t="s">
        <v>1574</v>
      </c>
      <c r="Y11" s="10"/>
      <c r="Z11" s="7"/>
      <c r="AA11" s="10" t="b">
        <v>1</v>
      </c>
      <c r="AB11" s="7">
        <v>0</v>
      </c>
      <c r="AC11" s="10" t="s">
        <v>48</v>
      </c>
      <c r="AD11" s="7"/>
      <c r="AE11" s="7" t="s">
        <v>34</v>
      </c>
      <c r="AF11" s="10"/>
      <c r="AG11" s="14"/>
      <c r="AH11" s="10"/>
      <c r="AJ11" s="32"/>
    </row>
    <row r="12" spans="1:36" s="11" customFormat="1" ht="14" customHeight="1" x14ac:dyDescent="0.2">
      <c r="A12" s="10" t="s">
        <v>49</v>
      </c>
      <c r="B12" s="28">
        <v>2E-3</v>
      </c>
      <c r="C12" s="28">
        <v>3.9E-2</v>
      </c>
      <c r="D12" s="29">
        <f t="shared" si="0"/>
        <v>2.0500000000000001E-2</v>
      </c>
      <c r="E12" s="7">
        <v>19.14</v>
      </c>
      <c r="F12" s="7">
        <v>260.77</v>
      </c>
      <c r="G12" s="34">
        <v>7</v>
      </c>
      <c r="H12" s="10"/>
      <c r="I12" s="10"/>
      <c r="J12" s="10"/>
      <c r="K12" s="10"/>
      <c r="L12" s="13">
        <v>-85.5909684945306</v>
      </c>
      <c r="M12" s="13">
        <v>268.99513671977019</v>
      </c>
      <c r="N12" s="9">
        <v>39.197761734586898</v>
      </c>
      <c r="O12" s="9">
        <v>9.7610448257798108</v>
      </c>
      <c r="P12" s="9"/>
      <c r="Q12" s="9"/>
      <c r="R12" s="7">
        <v>101</v>
      </c>
      <c r="S12" s="13">
        <v>-85.591743708097098</v>
      </c>
      <c r="T12" s="13">
        <v>268.99357929902999</v>
      </c>
      <c r="U12" s="9">
        <v>78.980000000000899</v>
      </c>
      <c r="V12" s="9">
        <v>30.8300000000003</v>
      </c>
      <c r="W12" s="9">
        <v>4.7736093143596198E-3</v>
      </c>
      <c r="X12" s="7" t="s">
        <v>1574</v>
      </c>
      <c r="Y12" s="10"/>
      <c r="Z12" s="7"/>
      <c r="AA12" s="10" t="b">
        <v>1</v>
      </c>
      <c r="AB12" s="7">
        <v>0</v>
      </c>
      <c r="AC12" s="10" t="s">
        <v>50</v>
      </c>
      <c r="AD12" s="7"/>
      <c r="AE12" s="7" t="s">
        <v>34</v>
      </c>
      <c r="AF12" s="10"/>
      <c r="AG12" s="14"/>
      <c r="AH12" s="10"/>
      <c r="AJ12" s="32"/>
    </row>
    <row r="13" spans="1:36" s="11" customFormat="1" ht="14" customHeight="1" x14ac:dyDescent="0.2">
      <c r="A13" s="10" t="s">
        <v>51</v>
      </c>
      <c r="B13" s="28">
        <v>8.9999999999999993E-3</v>
      </c>
      <c r="C13" s="28">
        <v>0.09</v>
      </c>
      <c r="D13" s="29">
        <f t="shared" si="0"/>
        <v>4.9499999999999995E-2</v>
      </c>
      <c r="E13" s="7">
        <v>-21.22</v>
      </c>
      <c r="F13" s="7">
        <v>55.66</v>
      </c>
      <c r="G13" s="34">
        <v>23</v>
      </c>
      <c r="H13" s="9"/>
      <c r="I13" s="9"/>
      <c r="J13" s="9"/>
      <c r="K13" s="9"/>
      <c r="L13" s="13">
        <v>-81.206778813805499</v>
      </c>
      <c r="M13" s="13">
        <v>87.175837753601002</v>
      </c>
      <c r="N13" s="9">
        <v>47.9653156448258</v>
      </c>
      <c r="O13" s="9">
        <v>4.4156568058421497</v>
      </c>
      <c r="P13" s="9"/>
      <c r="Q13" s="9"/>
      <c r="R13" s="30">
        <v>709</v>
      </c>
      <c r="S13" s="13">
        <v>-81.204830971858399</v>
      </c>
      <c r="T13" s="13">
        <v>87.175520367059207</v>
      </c>
      <c r="U13" s="9">
        <v>-40.120000000000097</v>
      </c>
      <c r="V13" s="9">
        <v>3.2199999999998399</v>
      </c>
      <c r="W13" s="9">
        <v>2.5614489003880901E-3</v>
      </c>
      <c r="X13" s="7" t="s">
        <v>1574</v>
      </c>
      <c r="Y13" s="10"/>
      <c r="Z13" s="7"/>
      <c r="AA13" s="7" t="b">
        <v>1</v>
      </c>
      <c r="AB13" s="7">
        <v>0</v>
      </c>
      <c r="AC13" s="10" t="s">
        <v>52</v>
      </c>
      <c r="AD13" s="7"/>
      <c r="AE13" s="7" t="s">
        <v>34</v>
      </c>
      <c r="AF13" s="10"/>
      <c r="AG13" s="14"/>
      <c r="AH13" s="10"/>
      <c r="AJ13" s="32"/>
    </row>
    <row r="14" spans="1:36" s="11" customFormat="1" ht="14" customHeight="1" x14ac:dyDescent="0.2">
      <c r="A14" s="10" t="s">
        <v>53</v>
      </c>
      <c r="B14" s="28">
        <v>0</v>
      </c>
      <c r="C14" s="28">
        <v>0.1</v>
      </c>
      <c r="D14" s="29">
        <f t="shared" si="0"/>
        <v>0.05</v>
      </c>
      <c r="E14" s="7">
        <v>-62.95</v>
      </c>
      <c r="F14" s="7">
        <v>299.33</v>
      </c>
      <c r="G14" s="34">
        <v>17</v>
      </c>
      <c r="H14" s="10"/>
      <c r="I14" s="10"/>
      <c r="J14" s="10"/>
      <c r="K14" s="10"/>
      <c r="L14" s="13">
        <v>-80.688444702588697</v>
      </c>
      <c r="M14" s="13">
        <v>29.269858056325006</v>
      </c>
      <c r="N14" s="9">
        <v>36.516746822170198</v>
      </c>
      <c r="O14" s="9">
        <v>5.9831757983567897</v>
      </c>
      <c r="P14" s="9"/>
      <c r="Q14" s="9"/>
      <c r="R14" s="7">
        <v>802</v>
      </c>
      <c r="S14" s="13">
        <v>-80.682097513399796</v>
      </c>
      <c r="T14" s="13">
        <v>29.289318372011099</v>
      </c>
      <c r="U14" s="9">
        <v>-5.0599999999999898</v>
      </c>
      <c r="V14" s="9">
        <v>-33.28</v>
      </c>
      <c r="W14" s="9">
        <v>7.1798188874514796E-3</v>
      </c>
      <c r="X14" s="7" t="s">
        <v>1574</v>
      </c>
      <c r="Y14" s="10"/>
      <c r="Z14" s="7"/>
      <c r="AA14" s="10" t="b">
        <v>1</v>
      </c>
      <c r="AB14" s="7">
        <v>0</v>
      </c>
      <c r="AC14" s="10" t="s">
        <v>54</v>
      </c>
      <c r="AD14" s="7"/>
      <c r="AE14" s="7" t="s">
        <v>34</v>
      </c>
      <c r="AF14" s="10"/>
      <c r="AG14" s="14"/>
      <c r="AH14" s="10"/>
      <c r="AJ14" s="32"/>
    </row>
    <row r="15" spans="1:36" s="11" customFormat="1" ht="14" customHeight="1" x14ac:dyDescent="0.2">
      <c r="A15" s="10" t="s">
        <v>55</v>
      </c>
      <c r="B15" s="28">
        <v>2.1000000000000001E-2</v>
      </c>
      <c r="C15" s="28">
        <v>8.4000000000000005E-2</v>
      </c>
      <c r="D15" s="29">
        <f t="shared" si="0"/>
        <v>5.2500000000000005E-2</v>
      </c>
      <c r="E15" s="7">
        <v>35.909999999999997</v>
      </c>
      <c r="F15" s="7">
        <v>137.49</v>
      </c>
      <c r="G15" s="34">
        <v>35</v>
      </c>
      <c r="H15" s="36"/>
      <c r="I15" s="36"/>
      <c r="J15" s="10"/>
      <c r="K15" s="10"/>
      <c r="L15" s="13">
        <v>-86.587712656481898</v>
      </c>
      <c r="M15" s="13">
        <v>279.9358474629496</v>
      </c>
      <c r="N15" s="9">
        <v>15.079337362565999</v>
      </c>
      <c r="O15" s="9">
        <v>6.4563969148226699</v>
      </c>
      <c r="P15" s="9"/>
      <c r="Q15" s="9"/>
      <c r="R15" s="7">
        <v>601</v>
      </c>
      <c r="S15" s="13">
        <v>-86.593005876817202</v>
      </c>
      <c r="T15" s="13">
        <v>279.99029184808899</v>
      </c>
      <c r="U15" s="9">
        <v>21.036298831757598</v>
      </c>
      <c r="V15" s="9">
        <v>-20.4182238715428</v>
      </c>
      <c r="W15" s="9">
        <v>6.57392524937988E-3</v>
      </c>
      <c r="X15" s="7" t="s">
        <v>1574</v>
      </c>
      <c r="Y15" s="10"/>
      <c r="Z15" s="7"/>
      <c r="AA15" s="10" t="b">
        <v>1</v>
      </c>
      <c r="AB15" s="7">
        <v>0</v>
      </c>
      <c r="AC15" s="14" t="s">
        <v>56</v>
      </c>
      <c r="AD15" s="7"/>
      <c r="AE15" s="7" t="s">
        <v>34</v>
      </c>
      <c r="AF15" s="10"/>
      <c r="AG15" s="14"/>
      <c r="AH15" s="10"/>
      <c r="AJ15" s="32"/>
    </row>
    <row r="16" spans="1:36" s="11" customFormat="1" ht="14" customHeight="1" x14ac:dyDescent="0.2">
      <c r="A16" s="14" t="s">
        <v>57</v>
      </c>
      <c r="B16" s="28">
        <v>0</v>
      </c>
      <c r="C16" s="28">
        <v>0.15</v>
      </c>
      <c r="D16" s="29">
        <f t="shared" si="0"/>
        <v>7.4999999999999997E-2</v>
      </c>
      <c r="E16" s="7">
        <v>-62.97</v>
      </c>
      <c r="F16" s="7">
        <v>299.33999999999997</v>
      </c>
      <c r="G16" s="34">
        <v>18</v>
      </c>
      <c r="H16" s="9"/>
      <c r="I16" s="9"/>
      <c r="J16" s="9"/>
      <c r="K16" s="9"/>
      <c r="L16" s="13">
        <v>-78.818934089229899</v>
      </c>
      <c r="M16" s="13">
        <v>6.7684733413049969</v>
      </c>
      <c r="N16" s="9">
        <v>9.7742394048917092</v>
      </c>
      <c r="O16" s="9">
        <v>11.6530615143601</v>
      </c>
      <c r="P16" s="9"/>
      <c r="Q16" s="9"/>
      <c r="R16" s="7">
        <v>802</v>
      </c>
      <c r="S16" s="13">
        <v>-78.812028562100593</v>
      </c>
      <c r="T16" s="13">
        <v>6.8090441434658198</v>
      </c>
      <c r="U16" s="9">
        <v>-5.0599999999999996</v>
      </c>
      <c r="V16" s="9">
        <v>-33.28</v>
      </c>
      <c r="W16" s="9">
        <v>1.0769728331177199E-2</v>
      </c>
      <c r="X16" s="7" t="s">
        <v>1574</v>
      </c>
      <c r="Y16" s="10"/>
      <c r="Z16" s="7"/>
      <c r="AA16" s="7" t="b">
        <v>1</v>
      </c>
      <c r="AB16" s="7">
        <v>0</v>
      </c>
      <c r="AC16" s="10" t="s">
        <v>58</v>
      </c>
      <c r="AD16" s="7"/>
      <c r="AE16" s="7" t="s">
        <v>34</v>
      </c>
      <c r="AF16" s="10"/>
      <c r="AG16" s="47"/>
      <c r="AH16" s="10"/>
      <c r="AJ16" s="32"/>
    </row>
    <row r="17" spans="1:172" s="11" customFormat="1" ht="14" customHeight="1" x14ac:dyDescent="0.2">
      <c r="A17" s="10" t="s">
        <v>59</v>
      </c>
      <c r="B17" s="28">
        <v>7.2999999999999995E-2</v>
      </c>
      <c r="C17" s="28">
        <v>0.13100000000000001</v>
      </c>
      <c r="D17" s="29">
        <f t="shared" si="0"/>
        <v>0.10200000000000001</v>
      </c>
      <c r="E17" s="7">
        <v>-21.09</v>
      </c>
      <c r="F17" s="7">
        <v>55.47</v>
      </c>
      <c r="G17" s="34">
        <v>38</v>
      </c>
      <c r="H17" s="10"/>
      <c r="I17" s="10"/>
      <c r="J17" s="10"/>
      <c r="K17" s="10"/>
      <c r="L17" s="13">
        <v>-86.139316112657298</v>
      </c>
      <c r="M17" s="13">
        <v>125.70825994381698</v>
      </c>
      <c r="N17" s="9">
        <v>37.208656538641598</v>
      </c>
      <c r="O17" s="9">
        <v>3.8580288040672102</v>
      </c>
      <c r="P17" s="9"/>
      <c r="Q17" s="9"/>
      <c r="R17" s="7">
        <v>709</v>
      </c>
      <c r="S17" s="13">
        <v>-86.135910923016297</v>
      </c>
      <c r="T17" s="13">
        <v>125.672763301597</v>
      </c>
      <c r="U17" s="9">
        <v>-40.119999999999997</v>
      </c>
      <c r="V17" s="9">
        <v>3.21999999999993</v>
      </c>
      <c r="W17" s="9">
        <v>5.2781371280724299E-3</v>
      </c>
      <c r="X17" s="7" t="s">
        <v>1574</v>
      </c>
      <c r="Y17" s="10"/>
      <c r="Z17" s="7"/>
      <c r="AA17" s="10" t="b">
        <v>1</v>
      </c>
      <c r="AB17" s="7">
        <v>0</v>
      </c>
      <c r="AC17" s="10" t="s">
        <v>60</v>
      </c>
      <c r="AD17" s="7"/>
      <c r="AE17" s="7" t="s">
        <v>34</v>
      </c>
      <c r="AF17" s="10"/>
      <c r="AG17" s="14"/>
      <c r="AH17" s="10"/>
      <c r="AJ17" s="32"/>
    </row>
    <row r="18" spans="1:172" s="11" customFormat="1" ht="14" customHeight="1" x14ac:dyDescent="0.2">
      <c r="A18" s="10" t="s">
        <v>61</v>
      </c>
      <c r="B18" s="28">
        <v>0.1</v>
      </c>
      <c r="C18" s="28">
        <v>0.13500000000000001</v>
      </c>
      <c r="D18" s="29">
        <f t="shared" si="0"/>
        <v>0.11750000000000001</v>
      </c>
      <c r="E18" s="7">
        <v>38.380000000000003</v>
      </c>
      <c r="F18" s="7">
        <v>14.97</v>
      </c>
      <c r="G18" s="34">
        <v>39</v>
      </c>
      <c r="H18" s="10"/>
      <c r="I18" s="10"/>
      <c r="J18" s="10"/>
      <c r="K18" s="10"/>
      <c r="L18" s="13">
        <v>-78.724852698111803</v>
      </c>
      <c r="M18" s="13">
        <v>318.49720838272503</v>
      </c>
      <c r="N18" s="9">
        <v>16.314196713526901</v>
      </c>
      <c r="O18" s="9">
        <v>5.8512791952488596</v>
      </c>
      <c r="P18" s="9"/>
      <c r="Q18" s="9"/>
      <c r="R18" s="7">
        <v>301</v>
      </c>
      <c r="S18" s="13">
        <v>-78.729786741505293</v>
      </c>
      <c r="T18" s="13">
        <v>318.566784819568</v>
      </c>
      <c r="U18" s="9">
        <v>21.035170486829099</v>
      </c>
      <c r="V18" s="9">
        <v>-20.411143812332401</v>
      </c>
      <c r="W18" s="9">
        <v>1.47130707084316E-2</v>
      </c>
      <c r="X18" s="7" t="s">
        <v>1574</v>
      </c>
      <c r="Y18" s="10"/>
      <c r="Z18" s="7"/>
      <c r="AA18" s="10" t="b">
        <v>1</v>
      </c>
      <c r="AB18" s="7">
        <v>0</v>
      </c>
      <c r="AC18" s="14" t="s">
        <v>62</v>
      </c>
      <c r="AD18" s="7"/>
      <c r="AE18" s="7" t="s">
        <v>34</v>
      </c>
      <c r="AF18" s="10"/>
      <c r="AG18" s="14"/>
      <c r="AH18" s="10"/>
      <c r="AJ18" s="32"/>
    </row>
    <row r="19" spans="1:172" s="59" customFormat="1" x14ac:dyDescent="0.2">
      <c r="A19" s="10" t="s">
        <v>63</v>
      </c>
      <c r="B19" s="28">
        <v>2.4E-2</v>
      </c>
      <c r="C19" s="28">
        <v>0.29199999999999998</v>
      </c>
      <c r="D19" s="29">
        <f t="shared" si="0"/>
        <v>0.158</v>
      </c>
      <c r="E19" s="7">
        <v>-39.229999999999997</v>
      </c>
      <c r="F19" s="7">
        <v>175.6</v>
      </c>
      <c r="G19" s="34">
        <v>24</v>
      </c>
      <c r="H19" s="36"/>
      <c r="I19" s="36"/>
      <c r="J19" s="10"/>
      <c r="K19" s="10"/>
      <c r="L19" s="13">
        <v>-74.757400238012806</v>
      </c>
      <c r="M19" s="13">
        <v>74.512560651178006</v>
      </c>
      <c r="N19" s="9">
        <v>67.548626058795406</v>
      </c>
      <c r="O19" s="9">
        <v>3.6261488911048398</v>
      </c>
      <c r="P19" s="9"/>
      <c r="Q19" s="9"/>
      <c r="R19" s="7">
        <v>801</v>
      </c>
      <c r="S19" s="13">
        <v>-74.791092266289894</v>
      </c>
      <c r="T19" s="13">
        <v>74.165545704340303</v>
      </c>
      <c r="U19" s="9">
        <v>-12.7752205990883</v>
      </c>
      <c r="V19" s="9">
        <v>-126.48134348523401</v>
      </c>
      <c r="W19" s="9">
        <v>9.7195371804225994E-2</v>
      </c>
      <c r="X19" s="7" t="s">
        <v>1574</v>
      </c>
      <c r="Y19" s="10"/>
      <c r="Z19" s="7"/>
      <c r="AA19" s="10" t="b">
        <v>1</v>
      </c>
      <c r="AB19" s="7">
        <v>0</v>
      </c>
      <c r="AC19" s="10" t="s">
        <v>64</v>
      </c>
      <c r="AD19" s="7"/>
      <c r="AE19" s="7" t="s">
        <v>34</v>
      </c>
      <c r="AF19" s="10"/>
      <c r="AG19" s="14"/>
      <c r="AH19" s="10"/>
      <c r="AI19"/>
      <c r="AJ19" s="32"/>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row>
    <row r="20" spans="1:172" customFormat="1" x14ac:dyDescent="0.2">
      <c r="A20" s="10" t="s">
        <v>65</v>
      </c>
      <c r="B20" s="28">
        <v>0.06</v>
      </c>
      <c r="C20" s="28">
        <v>0.4</v>
      </c>
      <c r="D20" s="29">
        <f t="shared" si="0"/>
        <v>0.23</v>
      </c>
      <c r="E20" s="28">
        <v>-27.1</v>
      </c>
      <c r="F20" s="7">
        <v>250.67</v>
      </c>
      <c r="G20" s="34">
        <v>27</v>
      </c>
      <c r="H20" s="10"/>
      <c r="I20" s="10"/>
      <c r="J20" s="10"/>
      <c r="K20" s="10"/>
      <c r="L20" s="13">
        <v>-86.983361608711604</v>
      </c>
      <c r="M20" s="13">
        <v>1.4865045481670052</v>
      </c>
      <c r="N20" s="9">
        <v>46.315918301688001</v>
      </c>
      <c r="O20" s="9">
        <v>4.1269418025182203</v>
      </c>
      <c r="P20" s="9"/>
      <c r="Q20" s="9"/>
      <c r="R20" s="7">
        <v>911</v>
      </c>
      <c r="S20" s="13">
        <v>-87.040916407315393</v>
      </c>
      <c r="T20" s="13">
        <v>2.2678914007531401</v>
      </c>
      <c r="U20" s="9">
        <v>-54.928008139931499</v>
      </c>
      <c r="V20" s="9">
        <v>53.076814924101399</v>
      </c>
      <c r="W20" s="9">
        <v>0.128521413740218</v>
      </c>
      <c r="X20" s="7" t="s">
        <v>1574</v>
      </c>
      <c r="Y20" s="10"/>
      <c r="Z20" s="7"/>
      <c r="AA20" s="10" t="b">
        <v>1</v>
      </c>
      <c r="AB20" s="7">
        <v>0</v>
      </c>
      <c r="AC20" s="10" t="s">
        <v>66</v>
      </c>
      <c r="AD20" s="7"/>
      <c r="AE20" s="7" t="s">
        <v>34</v>
      </c>
      <c r="AF20" s="10"/>
      <c r="AG20" s="14"/>
      <c r="AH20" s="10"/>
      <c r="AJ20" s="32"/>
    </row>
    <row r="21" spans="1:172" customFormat="1" x14ac:dyDescent="0.2">
      <c r="A21" s="14" t="s">
        <v>67</v>
      </c>
      <c r="B21" s="28">
        <v>6.0999999999999999E-2</v>
      </c>
      <c r="C21" s="28">
        <v>0.4</v>
      </c>
      <c r="D21" s="29">
        <f t="shared" si="0"/>
        <v>0.23050000000000001</v>
      </c>
      <c r="E21" s="7">
        <v>20.14</v>
      </c>
      <c r="F21" s="7">
        <v>204.18</v>
      </c>
      <c r="G21" s="34">
        <v>10</v>
      </c>
      <c r="H21" s="9"/>
      <c r="I21" s="9"/>
      <c r="J21" s="9"/>
      <c r="K21" s="9"/>
      <c r="L21" s="13">
        <v>-83.578670363740002</v>
      </c>
      <c r="M21" s="13">
        <v>275.36473208418226</v>
      </c>
      <c r="N21" s="9">
        <v>45.856984514347502</v>
      </c>
      <c r="O21" s="9">
        <v>7.2097193273447502</v>
      </c>
      <c r="P21" s="9"/>
      <c r="Q21" s="9"/>
      <c r="R21" s="7">
        <v>901</v>
      </c>
      <c r="S21" s="13">
        <v>-83.608542747657793</v>
      </c>
      <c r="T21" s="13">
        <v>276.51069461691702</v>
      </c>
      <c r="U21" s="9">
        <v>57.896129243806698</v>
      </c>
      <c r="V21" s="9">
        <v>-68.672704332029198</v>
      </c>
      <c r="W21" s="9">
        <v>0.21179601963199299</v>
      </c>
      <c r="X21" s="7" t="s">
        <v>1574</v>
      </c>
      <c r="Y21" s="10"/>
      <c r="Z21" s="7"/>
      <c r="AA21" s="7" t="b">
        <v>1</v>
      </c>
      <c r="AB21" s="7">
        <v>0</v>
      </c>
      <c r="AC21" s="14" t="s">
        <v>68</v>
      </c>
      <c r="AD21" s="7"/>
      <c r="AE21" s="7" t="s">
        <v>34</v>
      </c>
      <c r="AF21" s="10"/>
      <c r="AG21" s="47"/>
      <c r="AH21" s="10"/>
      <c r="AJ21" s="32"/>
    </row>
    <row r="22" spans="1:172" customFormat="1" x14ac:dyDescent="0.2">
      <c r="A22" s="10" t="s">
        <v>69</v>
      </c>
      <c r="B22" s="28">
        <v>0</v>
      </c>
      <c r="C22" s="28">
        <v>0.46100000000000002</v>
      </c>
      <c r="D22" s="29">
        <f t="shared" si="0"/>
        <v>0.23050000000000001</v>
      </c>
      <c r="E22" s="7">
        <v>70.95</v>
      </c>
      <c r="F22" s="7">
        <v>351.35</v>
      </c>
      <c r="G22" s="34">
        <v>23</v>
      </c>
      <c r="H22" s="10"/>
      <c r="I22" s="10"/>
      <c r="J22" s="10"/>
      <c r="K22" s="10"/>
      <c r="L22" s="13">
        <v>-83.889454016718304</v>
      </c>
      <c r="M22" s="13">
        <v>248.60435395478481</v>
      </c>
      <c r="N22" s="9">
        <v>11.7512788903603</v>
      </c>
      <c r="O22" s="9">
        <v>9.2223132076251204</v>
      </c>
      <c r="P22" s="9"/>
      <c r="Q22" s="9"/>
      <c r="R22" s="7">
        <v>301</v>
      </c>
      <c r="S22" s="13">
        <v>-83.916389580460404</v>
      </c>
      <c r="T22" s="13">
        <v>248.61033869803001</v>
      </c>
      <c r="U22" s="9">
        <v>21.033208745484</v>
      </c>
      <c r="V22" s="9">
        <v>-20.3988355579976</v>
      </c>
      <c r="W22" s="9">
        <v>2.8862661500192101E-2</v>
      </c>
      <c r="X22" s="7" t="s">
        <v>1574</v>
      </c>
      <c r="Y22" s="10"/>
      <c r="Z22" s="7"/>
      <c r="AA22" s="10" t="b">
        <v>1</v>
      </c>
      <c r="AB22" s="7">
        <v>0</v>
      </c>
      <c r="AC22" s="14" t="s">
        <v>70</v>
      </c>
      <c r="AD22" s="7"/>
      <c r="AE22" s="7" t="s">
        <v>34</v>
      </c>
      <c r="AF22" s="10"/>
      <c r="AG22" s="14"/>
      <c r="AH22" s="10"/>
      <c r="AJ22" s="32"/>
    </row>
    <row r="23" spans="1:172" customFormat="1" x14ac:dyDescent="0.2">
      <c r="A23" s="10" t="s">
        <v>71</v>
      </c>
      <c r="B23" s="28">
        <v>0.27500000000000002</v>
      </c>
      <c r="C23" s="28">
        <v>0.27500000000000002</v>
      </c>
      <c r="D23" s="29">
        <f t="shared" si="0"/>
        <v>0.27500000000000002</v>
      </c>
      <c r="E23" s="7">
        <v>-35.270000000000003</v>
      </c>
      <c r="F23" s="7">
        <v>289.48</v>
      </c>
      <c r="G23" s="34">
        <v>8</v>
      </c>
      <c r="H23" s="9"/>
      <c r="I23" s="9"/>
      <c r="J23" s="9"/>
      <c r="K23" s="9"/>
      <c r="L23" s="13">
        <v>-84.717444946291806</v>
      </c>
      <c r="M23" s="13">
        <v>121.92591821280598</v>
      </c>
      <c r="N23" s="9">
        <v>68.851600193867995</v>
      </c>
      <c r="O23" s="9">
        <v>6.7225417494160702</v>
      </c>
      <c r="P23" s="9"/>
      <c r="Q23" s="9"/>
      <c r="R23" s="7">
        <v>290</v>
      </c>
      <c r="S23" s="13">
        <v>-84.704462946768203</v>
      </c>
      <c r="T23" s="13">
        <v>121.59819601606701</v>
      </c>
      <c r="U23" s="9">
        <v>60.35</v>
      </c>
      <c r="V23" s="9">
        <v>-38.739999999999903</v>
      </c>
      <c r="W23" s="9">
        <v>7.8622250970245694E-2</v>
      </c>
      <c r="X23" s="7" t="s">
        <v>1574</v>
      </c>
      <c r="Y23" s="7"/>
      <c r="Z23" s="7"/>
      <c r="AA23" s="7" t="b">
        <v>1</v>
      </c>
      <c r="AB23" s="7">
        <v>0</v>
      </c>
      <c r="AC23" s="10" t="s">
        <v>72</v>
      </c>
      <c r="AD23" s="7"/>
      <c r="AE23" s="7" t="s">
        <v>34</v>
      </c>
      <c r="AF23" s="10"/>
      <c r="AG23" s="14"/>
      <c r="AH23" s="10"/>
      <c r="AJ23" s="32"/>
    </row>
    <row r="24" spans="1:172" customFormat="1" x14ac:dyDescent="0.2">
      <c r="A24" s="10" t="s">
        <v>73</v>
      </c>
      <c r="B24" s="28">
        <v>1.4999999999999999E-2</v>
      </c>
      <c r="C24" s="28">
        <v>0.55000000000000004</v>
      </c>
      <c r="D24" s="29">
        <f t="shared" si="0"/>
        <v>0.28250000000000003</v>
      </c>
      <c r="E24" s="7">
        <v>18.78</v>
      </c>
      <c r="F24" s="7">
        <v>249.07</v>
      </c>
      <c r="G24" s="34">
        <v>7</v>
      </c>
      <c r="H24" s="10"/>
      <c r="I24" s="10"/>
      <c r="J24" s="10"/>
      <c r="K24" s="10"/>
      <c r="L24" s="13">
        <v>-85.223559719528694</v>
      </c>
      <c r="M24" s="13">
        <v>357.57364041424199</v>
      </c>
      <c r="N24" s="9">
        <v>13.424009600625499</v>
      </c>
      <c r="O24" s="9">
        <v>17.092225080544502</v>
      </c>
      <c r="P24" s="9"/>
      <c r="Q24" s="9"/>
      <c r="R24" s="7">
        <v>901</v>
      </c>
      <c r="S24" s="13">
        <v>-85.096862714304095</v>
      </c>
      <c r="T24" s="13">
        <v>358.43843297405698</v>
      </c>
      <c r="U24" s="9">
        <v>57.893978828245103</v>
      </c>
      <c r="V24" s="9">
        <v>-68.677870885882797</v>
      </c>
      <c r="W24" s="9">
        <v>0.25957646499569298</v>
      </c>
      <c r="X24" s="7" t="s">
        <v>1574</v>
      </c>
      <c r="Y24" s="10"/>
      <c r="Z24" s="7"/>
      <c r="AA24" s="10" t="b">
        <v>1</v>
      </c>
      <c r="AB24" s="7">
        <v>0</v>
      </c>
      <c r="AC24" s="10" t="s">
        <v>74</v>
      </c>
      <c r="AD24" s="7"/>
      <c r="AE24" s="7" t="s">
        <v>34</v>
      </c>
      <c r="AF24" s="10"/>
      <c r="AG24" s="14"/>
      <c r="AH24" s="10"/>
      <c r="AJ24" s="32"/>
    </row>
    <row r="25" spans="1:172" customFormat="1" x14ac:dyDescent="0.2">
      <c r="A25" s="58" t="s">
        <v>75</v>
      </c>
      <c r="B25" s="52">
        <v>1E-3</v>
      </c>
      <c r="C25" s="52">
        <v>0.70299999999999996</v>
      </c>
      <c r="D25" s="53">
        <f t="shared" si="0"/>
        <v>0.35199999999999998</v>
      </c>
      <c r="E25" s="54">
        <v>20.65</v>
      </c>
      <c r="F25" s="54">
        <v>203.66</v>
      </c>
      <c r="G25" s="55">
        <v>12</v>
      </c>
      <c r="H25" s="54"/>
      <c r="I25" s="54"/>
      <c r="J25" s="58"/>
      <c r="K25" s="58"/>
      <c r="L25" s="57">
        <v>-89.162945588912606</v>
      </c>
      <c r="M25" s="57">
        <v>96.300038008405977</v>
      </c>
      <c r="N25" s="56">
        <v>171.012502783738</v>
      </c>
      <c r="O25" s="56">
        <v>3.32852827357496</v>
      </c>
      <c r="P25" s="56"/>
      <c r="Q25" s="56"/>
      <c r="R25" s="54">
        <v>901</v>
      </c>
      <c r="S25" s="57">
        <v>-89.1032770736674</v>
      </c>
      <c r="T25" s="57">
        <v>85.896830038800701</v>
      </c>
      <c r="U25" s="56">
        <v>57.891105445111201</v>
      </c>
      <c r="V25" s="56">
        <v>-68.684776782404199</v>
      </c>
      <c r="W25" s="56">
        <v>0.323436866400858</v>
      </c>
      <c r="X25" s="54" t="s">
        <v>1574</v>
      </c>
      <c r="Y25" s="58"/>
      <c r="Z25" s="54"/>
      <c r="AA25" s="58" t="b">
        <v>0</v>
      </c>
      <c r="AB25" s="54">
        <v>0</v>
      </c>
      <c r="AC25" s="51" t="s">
        <v>76</v>
      </c>
      <c r="AD25" s="54"/>
      <c r="AE25" s="54" t="s">
        <v>34</v>
      </c>
      <c r="AF25" s="58"/>
      <c r="AG25" s="51"/>
      <c r="AH25" s="58"/>
      <c r="AJ25" s="32"/>
    </row>
    <row r="26" spans="1:172" customFormat="1" x14ac:dyDescent="0.2">
      <c r="A26" s="10" t="s">
        <v>77</v>
      </c>
      <c r="B26" s="28">
        <v>3.3000000000000002E-2</v>
      </c>
      <c r="C26" s="28">
        <v>0.67700000000000005</v>
      </c>
      <c r="D26" s="29">
        <f t="shared" si="0"/>
        <v>0.35500000000000004</v>
      </c>
      <c r="E26" s="7">
        <v>21.31</v>
      </c>
      <c r="F26" s="7">
        <v>202.21</v>
      </c>
      <c r="G26" s="34">
        <v>14</v>
      </c>
      <c r="H26" s="7"/>
      <c r="I26" s="7"/>
      <c r="J26" s="10"/>
      <c r="K26" s="10"/>
      <c r="L26" s="13">
        <v>-88.070317231822401</v>
      </c>
      <c r="M26" s="13">
        <v>269.14871685590759</v>
      </c>
      <c r="N26" s="9">
        <v>44.813264664795199</v>
      </c>
      <c r="O26" s="9">
        <v>6.0029855104619898</v>
      </c>
      <c r="P26" s="9"/>
      <c r="Q26" s="9"/>
      <c r="R26" s="7">
        <v>901</v>
      </c>
      <c r="S26" s="13">
        <v>-88.128434524209396</v>
      </c>
      <c r="T26" s="13">
        <v>274.34966114748602</v>
      </c>
      <c r="U26" s="9">
        <v>57.890981432982798</v>
      </c>
      <c r="V26" s="9">
        <v>-68.685074894083399</v>
      </c>
      <c r="W26" s="9">
        <v>0.326193430445125</v>
      </c>
      <c r="X26" s="7" t="s">
        <v>1574</v>
      </c>
      <c r="Y26" s="10"/>
      <c r="Z26" s="7"/>
      <c r="AA26" s="10" t="b">
        <v>1</v>
      </c>
      <c r="AB26" s="7">
        <v>0</v>
      </c>
      <c r="AC26" s="14" t="s">
        <v>78</v>
      </c>
      <c r="AD26" s="7"/>
      <c r="AE26" s="7" t="s">
        <v>34</v>
      </c>
      <c r="AF26" s="10"/>
      <c r="AG26" s="14"/>
      <c r="AH26" s="10"/>
      <c r="AJ26" s="32"/>
    </row>
    <row r="27" spans="1:172" customFormat="1" x14ac:dyDescent="0.2">
      <c r="A27" s="10" t="s">
        <v>79</v>
      </c>
      <c r="B27" s="28">
        <v>2E-3</v>
      </c>
      <c r="C27" s="28">
        <v>0.76</v>
      </c>
      <c r="D27" s="29">
        <f t="shared" si="0"/>
        <v>0.38100000000000001</v>
      </c>
      <c r="E27" s="7">
        <v>51.47</v>
      </c>
      <c r="F27" s="7">
        <v>237.65</v>
      </c>
      <c r="G27" s="34">
        <v>51</v>
      </c>
      <c r="H27" s="10"/>
      <c r="I27" s="10"/>
      <c r="J27" s="10"/>
      <c r="K27" s="10"/>
      <c r="L27" s="13">
        <v>-86.521086730862805</v>
      </c>
      <c r="M27" s="13">
        <v>28.346011514281003</v>
      </c>
      <c r="N27" s="9">
        <v>23.244370781229598</v>
      </c>
      <c r="O27" s="9">
        <v>4.2260899222402397</v>
      </c>
      <c r="P27" s="9"/>
      <c r="Q27" s="9"/>
      <c r="R27" s="7">
        <v>101</v>
      </c>
      <c r="S27" s="13">
        <v>-86.521767636470301</v>
      </c>
      <c r="T27" s="13">
        <v>28.7118568264498</v>
      </c>
      <c r="U27" s="9">
        <v>78.98</v>
      </c>
      <c r="V27" s="9">
        <v>30.829999999999899</v>
      </c>
      <c r="W27" s="9">
        <v>8.8719275549805895E-2</v>
      </c>
      <c r="X27" s="7" t="s">
        <v>1574</v>
      </c>
      <c r="Y27" s="10"/>
      <c r="Z27" s="7"/>
      <c r="AA27" s="10" t="b">
        <v>1</v>
      </c>
      <c r="AB27" s="7">
        <v>0</v>
      </c>
      <c r="AC27" s="14" t="s">
        <v>80</v>
      </c>
      <c r="AD27" s="7"/>
      <c r="AE27" s="7" t="s">
        <v>34</v>
      </c>
      <c r="AF27" s="10"/>
      <c r="AG27" s="14"/>
      <c r="AH27" s="10"/>
      <c r="AJ27" s="32"/>
    </row>
    <row r="28" spans="1:172" customFormat="1" x14ac:dyDescent="0.2">
      <c r="A28" s="10" t="s">
        <v>81</v>
      </c>
      <c r="B28" s="28">
        <v>2E-3</v>
      </c>
      <c r="C28" s="28">
        <v>0.81899999999999995</v>
      </c>
      <c r="D28" s="29">
        <f t="shared" si="0"/>
        <v>0.41049999999999998</v>
      </c>
      <c r="E28" s="7">
        <v>21.12</v>
      </c>
      <c r="F28" s="7">
        <v>252.4</v>
      </c>
      <c r="G28" s="34">
        <v>12</v>
      </c>
      <c r="H28" s="10"/>
      <c r="I28" s="10"/>
      <c r="J28" s="10"/>
      <c r="K28" s="10"/>
      <c r="L28" s="13">
        <v>-89.654776975608101</v>
      </c>
      <c r="M28" s="13">
        <v>180.60501208406379</v>
      </c>
      <c r="N28" s="9">
        <v>8.7414007142078791</v>
      </c>
      <c r="O28" s="9">
        <v>15.5646526889889</v>
      </c>
      <c r="P28" s="9"/>
      <c r="Q28" s="9"/>
      <c r="R28" s="7">
        <v>101</v>
      </c>
      <c r="S28" s="13">
        <v>-89.645240067722696</v>
      </c>
      <c r="T28" s="13">
        <v>178.146965346538</v>
      </c>
      <c r="U28" s="9">
        <v>78.979999999999905</v>
      </c>
      <c r="V28" s="9">
        <v>30.829999999999899</v>
      </c>
      <c r="W28" s="9">
        <v>9.5588615782664907E-2</v>
      </c>
      <c r="X28" s="7" t="s">
        <v>1574</v>
      </c>
      <c r="Y28" s="10"/>
      <c r="Z28" s="7"/>
      <c r="AA28" s="10" t="b">
        <v>1</v>
      </c>
      <c r="AB28" s="7">
        <v>0</v>
      </c>
      <c r="AC28" s="14" t="s">
        <v>82</v>
      </c>
      <c r="AD28" s="7"/>
      <c r="AE28" s="7" t="s">
        <v>34</v>
      </c>
      <c r="AF28" s="10"/>
      <c r="AG28" s="14"/>
      <c r="AH28" s="10"/>
      <c r="AJ28" s="32"/>
    </row>
    <row r="29" spans="1:172" customFormat="1" x14ac:dyDescent="0.2">
      <c r="A29" s="10" t="s">
        <v>83</v>
      </c>
      <c r="B29" s="28">
        <v>0</v>
      </c>
      <c r="C29" s="28">
        <v>0.878</v>
      </c>
      <c r="D29" s="29">
        <f t="shared" si="0"/>
        <v>0.439</v>
      </c>
      <c r="E29" s="7">
        <v>37.81</v>
      </c>
      <c r="F29" s="7">
        <v>334.62</v>
      </c>
      <c r="G29" s="34">
        <v>33</v>
      </c>
      <c r="H29" s="10"/>
      <c r="I29" s="10"/>
      <c r="J29" s="10"/>
      <c r="K29" s="10"/>
      <c r="L29" s="13">
        <v>-83.149686414110406</v>
      </c>
      <c r="M29" s="13">
        <v>344.87592632099199</v>
      </c>
      <c r="N29" s="9">
        <v>24.448099802906299</v>
      </c>
      <c r="O29" s="9">
        <v>5.1604583086109397</v>
      </c>
      <c r="P29" s="9"/>
      <c r="Q29" s="9"/>
      <c r="R29" s="7">
        <v>301</v>
      </c>
      <c r="S29" s="13">
        <v>-83.144791414215504</v>
      </c>
      <c r="T29" s="13">
        <v>345.320653929478</v>
      </c>
      <c r="U29" s="9">
        <v>21.029588549021799</v>
      </c>
      <c r="V29" s="9">
        <v>-20.376125715463498</v>
      </c>
      <c r="W29" s="9">
        <v>5.4970531207837098E-2</v>
      </c>
      <c r="X29" s="7" t="s">
        <v>1574</v>
      </c>
      <c r="Y29" s="10"/>
      <c r="Z29" s="7"/>
      <c r="AA29" s="10" t="b">
        <v>1</v>
      </c>
      <c r="AB29" s="7">
        <v>0</v>
      </c>
      <c r="AC29" s="14" t="s">
        <v>84</v>
      </c>
      <c r="AD29" s="7"/>
      <c r="AE29" s="7" t="s">
        <v>34</v>
      </c>
      <c r="AF29" s="10"/>
      <c r="AG29" s="14"/>
      <c r="AH29" s="10"/>
      <c r="AJ29" s="32"/>
    </row>
    <row r="30" spans="1:172" customFormat="1" x14ac:dyDescent="0.2">
      <c r="A30" s="14" t="s">
        <v>85</v>
      </c>
      <c r="B30" s="28">
        <v>0.45100000000000001</v>
      </c>
      <c r="C30" s="28">
        <v>0.47699999999999998</v>
      </c>
      <c r="D30" s="29">
        <f t="shared" si="0"/>
        <v>0.46399999999999997</v>
      </c>
      <c r="E30" s="7">
        <v>17.079999999999998</v>
      </c>
      <c r="F30" s="7">
        <v>334.72</v>
      </c>
      <c r="G30" s="34">
        <v>27</v>
      </c>
      <c r="H30" s="9"/>
      <c r="I30" s="9"/>
      <c r="J30" s="9"/>
      <c r="K30" s="9"/>
      <c r="L30" s="13">
        <v>-89.217219074273501</v>
      </c>
      <c r="M30" s="13">
        <v>215.4510214430326</v>
      </c>
      <c r="N30" s="9">
        <v>33.988456129996699</v>
      </c>
      <c r="O30" s="9">
        <v>4.8366153842333004</v>
      </c>
      <c r="P30" s="9"/>
      <c r="Q30" s="9"/>
      <c r="R30" s="7">
        <v>714</v>
      </c>
      <c r="S30" s="13">
        <v>-89.217219074273501</v>
      </c>
      <c r="T30" s="13">
        <v>215.451021443032</v>
      </c>
      <c r="U30" s="9">
        <v>0</v>
      </c>
      <c r="V30" s="9">
        <v>0</v>
      </c>
      <c r="W30" s="9">
        <v>0</v>
      </c>
      <c r="X30" s="7" t="s">
        <v>1574</v>
      </c>
      <c r="Y30" s="7"/>
      <c r="Z30" s="7"/>
      <c r="AA30" s="7" t="b">
        <v>1</v>
      </c>
      <c r="AB30" s="7">
        <v>0</v>
      </c>
      <c r="AC30" s="10" t="s">
        <v>86</v>
      </c>
      <c r="AD30" s="7"/>
      <c r="AE30" s="7" t="s">
        <v>34</v>
      </c>
      <c r="AF30" s="10"/>
      <c r="AG30" s="14"/>
      <c r="AH30" s="10"/>
      <c r="AJ30" s="32"/>
    </row>
    <row r="31" spans="1:172" customFormat="1" x14ac:dyDescent="0.2">
      <c r="A31" s="10" t="s">
        <v>87</v>
      </c>
      <c r="B31" s="28">
        <v>0.22700000000000001</v>
      </c>
      <c r="C31" s="28">
        <v>0.82199999999999995</v>
      </c>
      <c r="D31" s="29">
        <f t="shared" si="0"/>
        <v>0.52449999999999997</v>
      </c>
      <c r="E31" s="7">
        <v>40.22</v>
      </c>
      <c r="F31" s="7">
        <v>113.73</v>
      </c>
      <c r="G31" s="34">
        <v>16</v>
      </c>
      <c r="H31" s="10"/>
      <c r="I31" s="10"/>
      <c r="J31" s="10"/>
      <c r="K31" s="10"/>
      <c r="L31" s="13">
        <v>-76.287023568970895</v>
      </c>
      <c r="M31" s="13">
        <v>189.46349394593523</v>
      </c>
      <c r="N31" s="9">
        <v>21.430316350628399</v>
      </c>
      <c r="O31" s="9">
        <v>8.1552932968795808</v>
      </c>
      <c r="P31" s="9"/>
      <c r="Q31" s="9"/>
      <c r="R31" s="7">
        <v>601</v>
      </c>
      <c r="S31" s="13">
        <v>-76.317427224295201</v>
      </c>
      <c r="T31" s="13">
        <v>189.268656308293</v>
      </c>
      <c r="U31" s="9">
        <v>21.0281038118959</v>
      </c>
      <c r="V31" s="9">
        <v>-20.366813241303799</v>
      </c>
      <c r="W31" s="9">
        <v>6.5676634022381802E-2</v>
      </c>
      <c r="X31" s="7" t="s">
        <v>1574</v>
      </c>
      <c r="Y31" s="10"/>
      <c r="Z31" s="7"/>
      <c r="AA31" s="10" t="b">
        <v>1</v>
      </c>
      <c r="AB31" s="7">
        <v>0</v>
      </c>
      <c r="AC31" s="14" t="s">
        <v>88</v>
      </c>
      <c r="AD31" s="7"/>
      <c r="AE31" s="7" t="s">
        <v>34</v>
      </c>
      <c r="AF31" s="10"/>
      <c r="AG31" s="14"/>
      <c r="AH31" s="10"/>
      <c r="AJ31" s="32"/>
    </row>
    <row r="32" spans="1:172" customFormat="1" x14ac:dyDescent="0.2">
      <c r="A32" s="10" t="s">
        <v>89</v>
      </c>
      <c r="B32" s="28">
        <v>4.7E-2</v>
      </c>
      <c r="C32" s="28">
        <v>1.02</v>
      </c>
      <c r="D32" s="29">
        <f t="shared" si="0"/>
        <v>0.53349999999999997</v>
      </c>
      <c r="E32" s="7">
        <v>16.03</v>
      </c>
      <c r="F32" s="7">
        <v>298.32</v>
      </c>
      <c r="G32" s="34">
        <v>23</v>
      </c>
      <c r="H32" s="9"/>
      <c r="I32" s="9"/>
      <c r="J32" s="9"/>
      <c r="K32" s="9"/>
      <c r="L32" s="13">
        <v>-89.423783664960197</v>
      </c>
      <c r="M32" s="13">
        <v>290.58986912519003</v>
      </c>
      <c r="N32" s="9">
        <v>49.752729399233999</v>
      </c>
      <c r="O32" s="9">
        <v>4.3339898661177303</v>
      </c>
      <c r="P32" s="9"/>
      <c r="Q32" s="9"/>
      <c r="R32" s="30">
        <v>2007</v>
      </c>
      <c r="S32" s="13">
        <v>-89.455454220761894</v>
      </c>
      <c r="T32" s="13">
        <v>292.80280442836499</v>
      </c>
      <c r="U32" s="9">
        <v>54.9233028433367</v>
      </c>
      <c r="V32" s="9">
        <v>-11.997467758646501</v>
      </c>
      <c r="W32" s="9">
        <v>6.6225852101468002E-2</v>
      </c>
      <c r="X32" s="7" t="s">
        <v>1574</v>
      </c>
      <c r="Y32" s="7"/>
      <c r="Z32" s="7"/>
      <c r="AA32" s="7" t="b">
        <v>1</v>
      </c>
      <c r="AB32" s="7">
        <v>0</v>
      </c>
      <c r="AC32" s="10" t="s">
        <v>90</v>
      </c>
      <c r="AD32" s="7"/>
      <c r="AE32" s="7" t="s">
        <v>34</v>
      </c>
      <c r="AF32" s="10"/>
      <c r="AG32" s="14"/>
      <c r="AH32" s="10"/>
      <c r="AJ32" s="32"/>
    </row>
    <row r="33" spans="1:172" customFormat="1" x14ac:dyDescent="0.2">
      <c r="A33" s="10" t="s">
        <v>91</v>
      </c>
      <c r="B33" s="28">
        <v>0.1</v>
      </c>
      <c r="C33" s="28">
        <v>1</v>
      </c>
      <c r="D33" s="29">
        <f t="shared" si="0"/>
        <v>0.55000000000000004</v>
      </c>
      <c r="E33" s="7">
        <v>38.159999999999997</v>
      </c>
      <c r="F33" s="7">
        <v>140.47</v>
      </c>
      <c r="G33" s="34">
        <v>9</v>
      </c>
      <c r="H33" s="10"/>
      <c r="I33" s="10"/>
      <c r="J33" s="10"/>
      <c r="K33" s="10"/>
      <c r="L33" s="13">
        <v>-82.244636239529697</v>
      </c>
      <c r="M33" s="13">
        <v>22.337862971634991</v>
      </c>
      <c r="N33" s="9">
        <v>22.021379412876001</v>
      </c>
      <c r="O33" s="9">
        <v>11.2178817373141</v>
      </c>
      <c r="P33" s="9"/>
      <c r="Q33" s="9"/>
      <c r="R33" s="7">
        <v>601</v>
      </c>
      <c r="S33" s="13">
        <v>-82.200887887606001</v>
      </c>
      <c r="T33" s="13">
        <v>22.707436611795298</v>
      </c>
      <c r="U33" s="9">
        <v>21.0276609734834</v>
      </c>
      <c r="V33" s="9">
        <v>-20.3640358586857</v>
      </c>
      <c r="W33" s="9">
        <v>6.8869681940535596E-2</v>
      </c>
      <c r="X33" s="7" t="s">
        <v>1574</v>
      </c>
      <c r="Y33" s="10"/>
      <c r="Z33" s="7"/>
      <c r="AA33" s="10" t="b">
        <v>1</v>
      </c>
      <c r="AB33" s="7">
        <v>0</v>
      </c>
      <c r="AC33" s="14" t="s">
        <v>92</v>
      </c>
      <c r="AD33" s="7"/>
      <c r="AE33" s="7" t="s">
        <v>34</v>
      </c>
      <c r="AF33" s="10"/>
      <c r="AG33" s="14"/>
      <c r="AH33" s="10"/>
      <c r="AJ33" s="32"/>
    </row>
    <row r="34" spans="1:172" s="59" customFormat="1" x14ac:dyDescent="0.2">
      <c r="A34" s="10" t="s">
        <v>93</v>
      </c>
      <c r="B34" s="28">
        <v>0.39300000000000002</v>
      </c>
      <c r="C34" s="28">
        <v>0.73</v>
      </c>
      <c r="D34" s="29">
        <f t="shared" si="0"/>
        <v>0.5615</v>
      </c>
      <c r="E34" s="7">
        <v>35.869999999999997</v>
      </c>
      <c r="F34" s="7">
        <v>137.49</v>
      </c>
      <c r="G34" s="34">
        <v>20</v>
      </c>
      <c r="H34" s="36"/>
      <c r="I34" s="36"/>
      <c r="J34" s="10"/>
      <c r="K34" s="10"/>
      <c r="L34" s="13">
        <v>-82.935081249940794</v>
      </c>
      <c r="M34" s="13">
        <v>144.14102746391302</v>
      </c>
      <c r="N34" s="9">
        <v>42.548355692156697</v>
      </c>
      <c r="O34" s="9">
        <v>5.0619866897892498</v>
      </c>
      <c r="P34" s="9"/>
      <c r="Q34" s="9"/>
      <c r="R34" s="7">
        <v>601</v>
      </c>
      <c r="S34" s="13">
        <v>-82.917280197587502</v>
      </c>
      <c r="T34" s="13">
        <v>143.657219589596</v>
      </c>
      <c r="U34" s="9">
        <v>21.027461258724401</v>
      </c>
      <c r="V34" s="9">
        <v>-20.362783316883199</v>
      </c>
      <c r="W34" s="9">
        <v>7.0309683895766903E-2</v>
      </c>
      <c r="X34" s="7" t="s">
        <v>1574</v>
      </c>
      <c r="Y34" s="10"/>
      <c r="Z34" s="7"/>
      <c r="AA34" s="10" t="b">
        <v>1</v>
      </c>
      <c r="AB34" s="7">
        <v>0</v>
      </c>
      <c r="AC34" s="14" t="s">
        <v>94</v>
      </c>
      <c r="AD34" s="7"/>
      <c r="AE34" s="7" t="s">
        <v>34</v>
      </c>
      <c r="AF34" s="10"/>
      <c r="AG34" s="14"/>
      <c r="AH34" s="10"/>
      <c r="AI34"/>
      <c r="AJ34" s="32"/>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row>
    <row r="35" spans="1:172" s="59" customFormat="1" x14ac:dyDescent="0.2">
      <c r="A35" s="10" t="s">
        <v>95</v>
      </c>
      <c r="B35" s="28">
        <v>0.115</v>
      </c>
      <c r="C35" s="28">
        <v>1.1299999999999999</v>
      </c>
      <c r="D35" s="29">
        <f t="shared" si="0"/>
        <v>0.62249999999999994</v>
      </c>
      <c r="E35" s="7">
        <v>20.84</v>
      </c>
      <c r="F35" s="7">
        <v>256.06</v>
      </c>
      <c r="G35" s="34">
        <v>16</v>
      </c>
      <c r="H35" s="9"/>
      <c r="I35" s="9"/>
      <c r="J35" s="9"/>
      <c r="K35" s="9"/>
      <c r="L35" s="13">
        <v>-83.775280096260204</v>
      </c>
      <c r="M35" s="13">
        <v>254.88143159799409</v>
      </c>
      <c r="N35" s="9">
        <v>19.8073714270263</v>
      </c>
      <c r="O35" s="9">
        <v>8.4993857126852692</v>
      </c>
      <c r="P35" s="9"/>
      <c r="Q35" s="9"/>
      <c r="R35" s="30">
        <v>101</v>
      </c>
      <c r="S35" s="13">
        <v>-83.794538759723807</v>
      </c>
      <c r="T35" s="13">
        <v>254.84078389967701</v>
      </c>
      <c r="U35" s="9">
        <v>78.979999999999905</v>
      </c>
      <c r="V35" s="9">
        <v>30.829999999999899</v>
      </c>
      <c r="W35" s="9">
        <v>0.14495472186287101</v>
      </c>
      <c r="X35" s="7" t="s">
        <v>1574</v>
      </c>
      <c r="Y35" s="10"/>
      <c r="Z35" s="7"/>
      <c r="AA35" s="7" t="b">
        <v>1</v>
      </c>
      <c r="AB35" s="7">
        <v>0</v>
      </c>
      <c r="AC35" s="14" t="s">
        <v>96</v>
      </c>
      <c r="AD35" s="7"/>
      <c r="AE35" s="7" t="s">
        <v>34</v>
      </c>
      <c r="AF35" s="10"/>
      <c r="AG35" s="14"/>
      <c r="AH35" s="10"/>
      <c r="AI35"/>
      <c r="AJ35" s="32"/>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row>
    <row r="36" spans="1:172" s="59" customFormat="1" x14ac:dyDescent="0.2">
      <c r="A36" s="10" t="s">
        <v>97</v>
      </c>
      <c r="B36" s="28">
        <v>0.53500000000000003</v>
      </c>
      <c r="C36" s="28">
        <v>1.1399999999999999</v>
      </c>
      <c r="D36" s="29">
        <f t="shared" ref="D36:D67" si="1">AVERAGE(B36,C36)</f>
        <v>0.83749999999999991</v>
      </c>
      <c r="E36" s="7">
        <v>45.96</v>
      </c>
      <c r="F36" s="7">
        <v>25.35</v>
      </c>
      <c r="G36" s="34">
        <v>20</v>
      </c>
      <c r="H36" s="10"/>
      <c r="I36" s="10"/>
      <c r="J36" s="10"/>
      <c r="K36" s="10"/>
      <c r="L36" s="13">
        <v>-86.158580935415202</v>
      </c>
      <c r="M36" s="13">
        <v>234.4262673614397</v>
      </c>
      <c r="N36" s="9">
        <v>30.735780187224801</v>
      </c>
      <c r="O36" s="9">
        <v>5.9828851449387104</v>
      </c>
      <c r="P36" s="9"/>
      <c r="Q36" s="9"/>
      <c r="R36" s="7">
        <v>301</v>
      </c>
      <c r="S36" s="13">
        <v>-86.2526836762313</v>
      </c>
      <c r="T36" s="13">
        <v>234.071496228504</v>
      </c>
      <c r="U36" s="9">
        <v>20.8775238165139</v>
      </c>
      <c r="V36" s="9">
        <v>-20.306819365199701</v>
      </c>
      <c r="W36" s="9">
        <v>0.104487752209834</v>
      </c>
      <c r="X36" s="7" t="s">
        <v>1574</v>
      </c>
      <c r="Y36" s="10"/>
      <c r="Z36" s="7"/>
      <c r="AA36" s="10" t="b">
        <v>1</v>
      </c>
      <c r="AB36" s="7">
        <v>0</v>
      </c>
      <c r="AC36" s="14" t="s">
        <v>98</v>
      </c>
      <c r="AD36" s="7"/>
      <c r="AE36" s="7" t="s">
        <v>34</v>
      </c>
      <c r="AF36" s="10"/>
      <c r="AG36" s="14"/>
      <c r="AH36" s="10"/>
      <c r="AI36"/>
      <c r="AJ36" s="32"/>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row>
    <row r="37" spans="1:172" s="59" customFormat="1" x14ac:dyDescent="0.2">
      <c r="A37" s="10" t="s">
        <v>99</v>
      </c>
      <c r="B37" s="28">
        <v>7.0000000000000001E-3</v>
      </c>
      <c r="C37" s="28">
        <v>1.72</v>
      </c>
      <c r="D37" s="29">
        <f t="shared" si="1"/>
        <v>0.86349999999999993</v>
      </c>
      <c r="E37" s="7">
        <v>-36.090000000000003</v>
      </c>
      <c r="F37" s="7">
        <v>290.88</v>
      </c>
      <c r="G37" s="34">
        <v>30</v>
      </c>
      <c r="H37" s="10"/>
      <c r="I37" s="10"/>
      <c r="J37" s="10"/>
      <c r="K37" s="10"/>
      <c r="L37" s="13">
        <v>-87.999117215709603</v>
      </c>
      <c r="M37" s="13">
        <v>17.324709708983988</v>
      </c>
      <c r="N37" s="9">
        <v>29.7498003014062</v>
      </c>
      <c r="O37" s="9">
        <v>4.9000909854815697</v>
      </c>
      <c r="P37" s="9"/>
      <c r="Q37" s="9"/>
      <c r="R37" s="7">
        <v>290</v>
      </c>
      <c r="S37" s="13">
        <v>-87.896674275108097</v>
      </c>
      <c r="T37" s="13">
        <v>19.385575937412</v>
      </c>
      <c r="U37" s="9">
        <v>60.396420707990998</v>
      </c>
      <c r="V37" s="9">
        <v>-38.789776420121903</v>
      </c>
      <c r="W37" s="9">
        <v>0.24683088172234399</v>
      </c>
      <c r="X37" s="7" t="s">
        <v>1574</v>
      </c>
      <c r="Y37" s="10"/>
      <c r="Z37" s="7"/>
      <c r="AA37" s="10" t="b">
        <v>1</v>
      </c>
      <c r="AB37" s="7">
        <v>0</v>
      </c>
      <c r="AC37" s="10" t="s">
        <v>100</v>
      </c>
      <c r="AD37" s="7"/>
      <c r="AE37" s="7" t="s">
        <v>34</v>
      </c>
      <c r="AF37" s="10"/>
      <c r="AG37" s="14"/>
      <c r="AH37" s="10"/>
      <c r="AI37"/>
      <c r="AJ37" s="32"/>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row>
    <row r="38" spans="1:172" s="59" customFormat="1" x14ac:dyDescent="0.2">
      <c r="A38" s="10" t="s">
        <v>101</v>
      </c>
      <c r="B38" s="28">
        <v>0.28000000000000003</v>
      </c>
      <c r="C38" s="28">
        <v>1.65</v>
      </c>
      <c r="D38" s="29">
        <f t="shared" si="1"/>
        <v>0.96499999999999997</v>
      </c>
      <c r="E38" s="28">
        <v>60</v>
      </c>
      <c r="F38" s="7">
        <v>193.5</v>
      </c>
      <c r="G38" s="34">
        <v>56</v>
      </c>
      <c r="H38" s="10"/>
      <c r="I38" s="10"/>
      <c r="J38" s="10"/>
      <c r="K38" s="10"/>
      <c r="L38" s="13">
        <v>-83.149751769898799</v>
      </c>
      <c r="M38" s="13">
        <v>21.389761160175993</v>
      </c>
      <c r="N38" s="9">
        <v>12.3381605699083</v>
      </c>
      <c r="O38" s="9">
        <v>5.6402463258283904</v>
      </c>
      <c r="P38" s="9"/>
      <c r="Q38" s="9"/>
      <c r="R38" s="7">
        <v>101</v>
      </c>
      <c r="S38" s="13">
        <v>-83.157290794319906</v>
      </c>
      <c r="T38" s="13">
        <v>21.9596484972698</v>
      </c>
      <c r="U38" s="9">
        <v>79.018221697287203</v>
      </c>
      <c r="V38" s="9">
        <v>31.8477287196886</v>
      </c>
      <c r="W38" s="9">
        <v>0.22406937995648499</v>
      </c>
      <c r="X38" s="7" t="s">
        <v>1574</v>
      </c>
      <c r="Y38" s="10"/>
      <c r="Z38" s="7"/>
      <c r="AA38" s="10" t="b">
        <v>1</v>
      </c>
      <c r="AB38" s="7">
        <v>0</v>
      </c>
      <c r="AC38" s="14" t="s">
        <v>102</v>
      </c>
      <c r="AD38" s="7"/>
      <c r="AE38" s="7" t="s">
        <v>34</v>
      </c>
      <c r="AF38" s="10"/>
      <c r="AG38" s="14"/>
      <c r="AH38" s="10"/>
      <c r="AI38"/>
      <c r="AJ38" s="32"/>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row>
    <row r="39" spans="1:172" s="59" customFormat="1" x14ac:dyDescent="0.2">
      <c r="A39" s="10" t="s">
        <v>103</v>
      </c>
      <c r="B39" s="28">
        <v>0.86</v>
      </c>
      <c r="C39" s="28">
        <v>1.1200000000000001</v>
      </c>
      <c r="D39" s="29">
        <f t="shared" si="1"/>
        <v>0.99</v>
      </c>
      <c r="E39" s="7">
        <v>20.81</v>
      </c>
      <c r="F39" s="7">
        <v>203.08</v>
      </c>
      <c r="G39" s="34">
        <v>7</v>
      </c>
      <c r="H39" s="7"/>
      <c r="I39" s="7"/>
      <c r="J39" s="10"/>
      <c r="K39" s="10"/>
      <c r="L39" s="13">
        <v>-83.789315816463599</v>
      </c>
      <c r="M39" s="13">
        <v>323.288833443903</v>
      </c>
      <c r="N39" s="9">
        <v>9.0897919360608004</v>
      </c>
      <c r="O39" s="9">
        <v>21.159308563439801</v>
      </c>
      <c r="P39" s="9"/>
      <c r="Q39" s="9"/>
      <c r="R39" s="7">
        <v>901</v>
      </c>
      <c r="S39" s="13">
        <v>-83.523153388449401</v>
      </c>
      <c r="T39" s="13">
        <v>327.621109314487</v>
      </c>
      <c r="U39" s="9">
        <v>57.985347377013099</v>
      </c>
      <c r="V39" s="9">
        <v>-68.394984918458206</v>
      </c>
      <c r="W39" s="9">
        <v>0.90090602140602005</v>
      </c>
      <c r="X39" s="7" t="s">
        <v>1574</v>
      </c>
      <c r="Y39" s="10"/>
      <c r="Z39" s="7"/>
      <c r="AA39" s="10" t="b">
        <v>1</v>
      </c>
      <c r="AB39" s="7">
        <v>0</v>
      </c>
      <c r="AC39" s="14" t="s">
        <v>104</v>
      </c>
      <c r="AD39" s="7"/>
      <c r="AE39" s="7" t="s">
        <v>34</v>
      </c>
      <c r="AF39" s="10"/>
      <c r="AG39" s="14"/>
      <c r="AH39" s="10"/>
      <c r="AI39"/>
      <c r="AJ39" s="32"/>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row>
    <row r="40" spans="1:172" s="59" customFormat="1" x14ac:dyDescent="0.2">
      <c r="A40" s="10" t="s">
        <v>105</v>
      </c>
      <c r="B40" s="28">
        <v>0</v>
      </c>
      <c r="C40" s="28">
        <v>2.1</v>
      </c>
      <c r="D40" s="29">
        <f t="shared" si="1"/>
        <v>1.05</v>
      </c>
      <c r="E40" s="7">
        <v>19.68</v>
      </c>
      <c r="F40" s="7">
        <v>258.19</v>
      </c>
      <c r="G40" s="34">
        <v>22</v>
      </c>
      <c r="H40" s="10"/>
      <c r="I40" s="10"/>
      <c r="J40" s="10"/>
      <c r="K40" s="10"/>
      <c r="L40" s="13">
        <v>-86.229267936262701</v>
      </c>
      <c r="M40" s="13">
        <v>280.82239884203199</v>
      </c>
      <c r="N40" s="9">
        <v>15.0134536113629</v>
      </c>
      <c r="O40" s="9">
        <v>8.2746956459543295</v>
      </c>
      <c r="P40" s="9"/>
      <c r="Q40" s="9"/>
      <c r="R40" s="7">
        <v>101</v>
      </c>
      <c r="S40" s="13">
        <v>-86.272433511781003</v>
      </c>
      <c r="T40" s="13">
        <v>280.80378514779699</v>
      </c>
      <c r="U40" s="9">
        <v>79.029988766096807</v>
      </c>
      <c r="V40" s="9">
        <v>32.182163015787701</v>
      </c>
      <c r="W40" s="9">
        <v>0.243579892748609</v>
      </c>
      <c r="X40" s="7" t="s">
        <v>1574</v>
      </c>
      <c r="Y40" s="10"/>
      <c r="Z40" s="7"/>
      <c r="AA40" s="10" t="b">
        <v>1</v>
      </c>
      <c r="AB40" s="7">
        <v>0</v>
      </c>
      <c r="AC40" s="14" t="s">
        <v>106</v>
      </c>
      <c r="AD40" s="7"/>
      <c r="AE40" s="7" t="s">
        <v>34</v>
      </c>
      <c r="AF40" s="10"/>
      <c r="AG40" s="14"/>
      <c r="AH40" s="10"/>
      <c r="AI40"/>
      <c r="AJ40" s="32"/>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row>
    <row r="41" spans="1:172" s="59" customFormat="1" x14ac:dyDescent="0.2">
      <c r="A41" s="10" t="s">
        <v>107</v>
      </c>
      <c r="B41" s="28">
        <v>5.0000000000000001E-3</v>
      </c>
      <c r="C41" s="28">
        <v>2.11</v>
      </c>
      <c r="D41" s="29">
        <f t="shared" si="1"/>
        <v>1.0574999999999999</v>
      </c>
      <c r="E41" s="7">
        <v>10.14</v>
      </c>
      <c r="F41" s="7">
        <v>275.62</v>
      </c>
      <c r="G41" s="34">
        <v>30</v>
      </c>
      <c r="H41" s="10"/>
      <c r="I41" s="10"/>
      <c r="J41" s="10"/>
      <c r="K41" s="10"/>
      <c r="L41" s="13">
        <v>-86.732102829854696</v>
      </c>
      <c r="M41" s="13">
        <v>236.61908730742272</v>
      </c>
      <c r="N41" s="9">
        <v>24.073093527765401</v>
      </c>
      <c r="O41" s="9">
        <v>5.4693955187556096</v>
      </c>
      <c r="P41" s="9"/>
      <c r="Q41" s="9"/>
      <c r="R41" s="7">
        <v>2007</v>
      </c>
      <c r="S41" s="13">
        <v>-86.801056313088296</v>
      </c>
      <c r="T41" s="13">
        <v>236.23137012210901</v>
      </c>
      <c r="U41" s="9">
        <v>55.073468803591901</v>
      </c>
      <c r="V41" s="9">
        <v>-11.529618136606</v>
      </c>
      <c r="W41" s="9">
        <v>0.12993612121966799</v>
      </c>
      <c r="X41" s="7" t="s">
        <v>1574</v>
      </c>
      <c r="Y41" s="10"/>
      <c r="Z41" s="7"/>
      <c r="AA41" s="10" t="b">
        <v>1</v>
      </c>
      <c r="AB41" s="7">
        <v>0</v>
      </c>
      <c r="AC41" s="10" t="s">
        <v>108</v>
      </c>
      <c r="AD41" s="7"/>
      <c r="AE41" s="7" t="s">
        <v>34</v>
      </c>
      <c r="AF41" s="10"/>
      <c r="AG41" s="14"/>
      <c r="AH41" s="10"/>
      <c r="AI41"/>
      <c r="AJ41" s="32"/>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row>
    <row r="42" spans="1:172" s="59" customFormat="1" x14ac:dyDescent="0.2">
      <c r="A42" s="10" t="s">
        <v>109</v>
      </c>
      <c r="B42" s="28">
        <v>7.4999999999999997E-2</v>
      </c>
      <c r="C42" s="28">
        <v>2.06</v>
      </c>
      <c r="D42" s="29">
        <f t="shared" si="1"/>
        <v>1.0675000000000001</v>
      </c>
      <c r="E42" s="7">
        <v>53.24</v>
      </c>
      <c r="F42" s="7">
        <v>190.1</v>
      </c>
      <c r="G42" s="34">
        <v>84</v>
      </c>
      <c r="H42" s="10"/>
      <c r="I42" s="10"/>
      <c r="J42" s="10"/>
      <c r="K42" s="10"/>
      <c r="L42" s="13">
        <v>-87.566859885167702</v>
      </c>
      <c r="M42" s="13">
        <v>356.705275242715</v>
      </c>
      <c r="N42" s="9">
        <v>14.478435309864899</v>
      </c>
      <c r="O42" s="9">
        <v>4.2050005889670796</v>
      </c>
      <c r="P42" s="9"/>
      <c r="Q42" s="9"/>
      <c r="R42" s="7">
        <v>101</v>
      </c>
      <c r="S42" s="13">
        <v>-87.593854060444798</v>
      </c>
      <c r="T42" s="13">
        <v>357.86199514512998</v>
      </c>
      <c r="U42" s="9">
        <v>79.032140837964207</v>
      </c>
      <c r="V42" s="9">
        <v>32.244552178343199</v>
      </c>
      <c r="W42" s="9">
        <v>0.24759679797926801</v>
      </c>
      <c r="X42" s="7" t="s">
        <v>1574</v>
      </c>
      <c r="Y42" s="10"/>
      <c r="Z42" s="7"/>
      <c r="AA42" s="10" t="b">
        <v>1</v>
      </c>
      <c r="AB42" s="7">
        <v>0</v>
      </c>
      <c r="AC42" s="14" t="s">
        <v>110</v>
      </c>
      <c r="AD42" s="7"/>
      <c r="AE42" s="7" t="s">
        <v>34</v>
      </c>
      <c r="AF42" s="10"/>
      <c r="AG42" s="14"/>
      <c r="AH42" s="10"/>
      <c r="AI42"/>
      <c r="AJ42" s="3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row>
    <row r="43" spans="1:172" s="59" customFormat="1" x14ac:dyDescent="0.2">
      <c r="A43" s="10" t="s">
        <v>111</v>
      </c>
      <c r="B43" s="28">
        <v>0.39</v>
      </c>
      <c r="C43" s="28">
        <v>1.79</v>
      </c>
      <c r="D43" s="29">
        <f t="shared" si="1"/>
        <v>1.0900000000000001</v>
      </c>
      <c r="E43" s="7">
        <v>28.78</v>
      </c>
      <c r="F43" s="7">
        <v>342.11</v>
      </c>
      <c r="G43" s="34">
        <v>22</v>
      </c>
      <c r="H43" s="10"/>
      <c r="I43" s="10"/>
      <c r="J43" s="10"/>
      <c r="K43" s="10"/>
      <c r="L43" s="13">
        <v>-86.361756921037895</v>
      </c>
      <c r="M43" s="13">
        <v>0.70065178912798842</v>
      </c>
      <c r="N43" s="9">
        <v>27.482525345221202</v>
      </c>
      <c r="O43" s="9">
        <v>6.0214089228158896</v>
      </c>
      <c r="P43" s="9"/>
      <c r="Q43" s="9"/>
      <c r="R43" s="7">
        <v>714</v>
      </c>
      <c r="S43" s="13">
        <v>-86.361756921037895</v>
      </c>
      <c r="T43" s="13">
        <v>0.70065178912798798</v>
      </c>
      <c r="U43" s="9">
        <v>0</v>
      </c>
      <c r="V43" s="9">
        <v>0</v>
      </c>
      <c r="W43" s="9">
        <v>0</v>
      </c>
      <c r="X43" s="7" t="s">
        <v>1574</v>
      </c>
      <c r="Y43" s="10"/>
      <c r="Z43" s="7"/>
      <c r="AA43" s="10" t="b">
        <v>1</v>
      </c>
      <c r="AB43" s="7">
        <v>0</v>
      </c>
      <c r="AC43" s="14" t="s">
        <v>112</v>
      </c>
      <c r="AD43" s="7"/>
      <c r="AE43" s="7" t="s">
        <v>34</v>
      </c>
      <c r="AF43" s="10"/>
      <c r="AG43" s="14"/>
      <c r="AH43" s="10"/>
      <c r="AI43"/>
      <c r="AJ43" s="32"/>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row>
    <row r="44" spans="1:172" s="59" customFormat="1" x14ac:dyDescent="0.2">
      <c r="A44" s="10" t="s">
        <v>113</v>
      </c>
      <c r="B44" s="28">
        <v>0.01</v>
      </c>
      <c r="C44" s="28">
        <v>2.27</v>
      </c>
      <c r="D44" s="29">
        <f t="shared" si="1"/>
        <v>1.1399999999999999</v>
      </c>
      <c r="E44" s="7">
        <v>14.73</v>
      </c>
      <c r="F44" s="7">
        <v>298.66000000000003</v>
      </c>
      <c r="G44" s="34">
        <v>14</v>
      </c>
      <c r="H44" s="10"/>
      <c r="I44" s="10"/>
      <c r="J44" s="10"/>
      <c r="K44" s="10"/>
      <c r="L44" s="13">
        <v>-85.905646928538602</v>
      </c>
      <c r="M44" s="13">
        <v>322.83965772196501</v>
      </c>
      <c r="N44" s="9">
        <v>10.012399499089099</v>
      </c>
      <c r="O44" s="9">
        <v>13.2176475982832</v>
      </c>
      <c r="P44" s="9"/>
      <c r="Q44" s="9"/>
      <c r="R44" s="7">
        <v>2007</v>
      </c>
      <c r="S44" s="13">
        <v>-85.939645174335297</v>
      </c>
      <c r="T44" s="13">
        <v>323.96981040524599</v>
      </c>
      <c r="U44" s="9">
        <v>55.103502594599398</v>
      </c>
      <c r="V44" s="9">
        <v>-11.438081503432899</v>
      </c>
      <c r="W44" s="9">
        <v>0.139790149687927</v>
      </c>
      <c r="X44" s="7" t="s">
        <v>1574</v>
      </c>
      <c r="Y44" s="10"/>
      <c r="Z44" s="7"/>
      <c r="AA44" s="10" t="b">
        <v>1</v>
      </c>
      <c r="AB44" s="7">
        <v>0</v>
      </c>
      <c r="AC44" s="10" t="s">
        <v>114</v>
      </c>
      <c r="AD44" s="7"/>
      <c r="AE44" s="7" t="s">
        <v>34</v>
      </c>
      <c r="AF44" s="10"/>
      <c r="AG44" s="14"/>
      <c r="AH44" s="10"/>
      <c r="AI44"/>
      <c r="AJ44" s="32"/>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row>
    <row r="45" spans="1:172" s="59" customFormat="1" x14ac:dyDescent="0.2">
      <c r="A45" s="10" t="s">
        <v>115</v>
      </c>
      <c r="B45" s="28">
        <v>1E-3</v>
      </c>
      <c r="C45" s="28">
        <v>2.5</v>
      </c>
      <c r="D45" s="29">
        <f t="shared" si="1"/>
        <v>1.2504999999999999</v>
      </c>
      <c r="E45" s="7">
        <v>35.32</v>
      </c>
      <c r="F45" s="7">
        <v>248.14</v>
      </c>
      <c r="G45" s="34">
        <v>27</v>
      </c>
      <c r="H45" s="10"/>
      <c r="I45" s="10"/>
      <c r="J45" s="10"/>
      <c r="K45" s="10"/>
      <c r="L45" s="13">
        <v>-86.134492841155605</v>
      </c>
      <c r="M45" s="13">
        <v>267.41922804579229</v>
      </c>
      <c r="N45" s="9">
        <v>16.136901032791499</v>
      </c>
      <c r="O45" s="9">
        <v>7.1378757080030804</v>
      </c>
      <c r="P45" s="9"/>
      <c r="Q45" s="9"/>
      <c r="R45" s="7">
        <v>101</v>
      </c>
      <c r="S45" s="13">
        <v>-86.179292574962005</v>
      </c>
      <c r="T45" s="13">
        <v>267.22838078137698</v>
      </c>
      <c r="U45" s="9">
        <v>79.050521382105799</v>
      </c>
      <c r="V45" s="9">
        <v>32.794309990741802</v>
      </c>
      <c r="W45" s="9">
        <v>0.28960270295340701</v>
      </c>
      <c r="X45" s="7" t="s">
        <v>1574</v>
      </c>
      <c r="Y45" s="10"/>
      <c r="Z45" s="7"/>
      <c r="AA45" s="10" t="b">
        <v>1</v>
      </c>
      <c r="AB45" s="7">
        <v>0</v>
      </c>
      <c r="AC45" s="14" t="s">
        <v>116</v>
      </c>
      <c r="AD45" s="7"/>
      <c r="AE45" s="7" t="s">
        <v>34</v>
      </c>
      <c r="AF45" s="10"/>
      <c r="AG45" s="14"/>
      <c r="AH45" s="10"/>
      <c r="AI45"/>
      <c r="AJ45" s="32"/>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row>
    <row r="46" spans="1:172" s="59" customFormat="1" x14ac:dyDescent="0.2">
      <c r="A46" s="10" t="s">
        <v>119</v>
      </c>
      <c r="B46" s="28">
        <v>0.78</v>
      </c>
      <c r="C46" s="28">
        <v>1.82</v>
      </c>
      <c r="D46" s="29">
        <f t="shared" si="1"/>
        <v>1.3</v>
      </c>
      <c r="E46" s="7">
        <v>65.069999999999993</v>
      </c>
      <c r="F46" s="7">
        <v>344.48</v>
      </c>
      <c r="G46" s="34">
        <v>17</v>
      </c>
      <c r="H46" s="10"/>
      <c r="I46" s="10"/>
      <c r="J46" s="10"/>
      <c r="K46" s="10"/>
      <c r="L46" s="13">
        <v>-81.558078174560507</v>
      </c>
      <c r="M46" s="13">
        <v>213.89638041568048</v>
      </c>
      <c r="N46" s="9">
        <v>10.667491077170601</v>
      </c>
      <c r="O46" s="9">
        <v>11.456710844217101</v>
      </c>
      <c r="P46" s="9"/>
      <c r="Q46" s="9"/>
      <c r="R46" s="7">
        <v>101</v>
      </c>
      <c r="S46" s="13">
        <v>-81.559010420992493</v>
      </c>
      <c r="T46" s="13">
        <v>213.80685801692599</v>
      </c>
      <c r="U46" s="9">
        <v>79.0544774778282</v>
      </c>
      <c r="V46" s="9">
        <v>32.9168908878978</v>
      </c>
      <c r="W46" s="9">
        <v>0.300965096354679</v>
      </c>
      <c r="X46" s="7" t="s">
        <v>1574</v>
      </c>
      <c r="Y46" s="10"/>
      <c r="Z46" s="7"/>
      <c r="AA46" s="10" t="b">
        <v>1</v>
      </c>
      <c r="AB46" s="7">
        <v>0</v>
      </c>
      <c r="AC46" s="14" t="s">
        <v>120</v>
      </c>
      <c r="AD46" s="7"/>
      <c r="AE46" s="7" t="s">
        <v>34</v>
      </c>
      <c r="AF46" s="10"/>
      <c r="AG46" s="14"/>
      <c r="AH46" s="10"/>
      <c r="AI46"/>
      <c r="AJ46" s="32"/>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row>
    <row r="47" spans="1:172" s="59" customFormat="1" x14ac:dyDescent="0.2">
      <c r="A47" s="10" t="s">
        <v>117</v>
      </c>
      <c r="B47" s="28">
        <v>0.31</v>
      </c>
      <c r="C47" s="28">
        <v>2.29</v>
      </c>
      <c r="D47" s="29">
        <f t="shared" si="1"/>
        <v>1.3</v>
      </c>
      <c r="E47" s="7">
        <v>41.68</v>
      </c>
      <c r="F47" s="7">
        <v>43.94</v>
      </c>
      <c r="G47" s="34">
        <v>41</v>
      </c>
      <c r="H47" s="10"/>
      <c r="I47" s="10"/>
      <c r="J47" s="10"/>
      <c r="K47" s="10"/>
      <c r="L47" s="13">
        <v>-84.254973763113199</v>
      </c>
      <c r="M47" s="13">
        <v>312.92440876219098</v>
      </c>
      <c r="N47" s="9">
        <v>19.090053067283201</v>
      </c>
      <c r="O47" s="9">
        <v>5.24588290927454</v>
      </c>
      <c r="P47" s="9"/>
      <c r="Q47" s="9"/>
      <c r="R47" s="7">
        <v>301</v>
      </c>
      <c r="S47" s="13">
        <v>-84.321197323797307</v>
      </c>
      <c r="T47" s="13">
        <v>314.32323388895998</v>
      </c>
      <c r="U47" s="9">
        <v>20.238420885656701</v>
      </c>
      <c r="V47" s="9">
        <v>-20.1444938961831</v>
      </c>
      <c r="W47" s="9">
        <v>0.15967410765422699</v>
      </c>
      <c r="X47" s="7" t="s">
        <v>1574</v>
      </c>
      <c r="Y47" s="10"/>
      <c r="Z47" s="7"/>
      <c r="AA47" s="10" t="b">
        <v>1</v>
      </c>
      <c r="AB47" s="7">
        <v>0</v>
      </c>
      <c r="AC47" s="14" t="s">
        <v>118</v>
      </c>
      <c r="AD47" s="7"/>
      <c r="AE47" s="7" t="s">
        <v>34</v>
      </c>
      <c r="AF47" s="10"/>
      <c r="AG47" s="14"/>
      <c r="AH47" s="10"/>
      <c r="AI47"/>
      <c r="AJ47" s="32"/>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row>
    <row r="48" spans="1:172" s="59" customFormat="1" x14ac:dyDescent="0.2">
      <c r="A48" s="10" t="s">
        <v>121</v>
      </c>
      <c r="B48" s="28">
        <v>0</v>
      </c>
      <c r="C48" s="28">
        <v>2.65</v>
      </c>
      <c r="D48" s="29">
        <f t="shared" si="1"/>
        <v>1.325</v>
      </c>
      <c r="E48" s="7">
        <v>4.9400000000000004</v>
      </c>
      <c r="F48" s="7">
        <v>284.62</v>
      </c>
      <c r="G48" s="34">
        <v>46</v>
      </c>
      <c r="H48" s="10"/>
      <c r="I48" s="10"/>
      <c r="J48" s="10"/>
      <c r="K48" s="10"/>
      <c r="L48" s="13">
        <v>-86.069858163521801</v>
      </c>
      <c r="M48" s="13">
        <v>256.05944110912918</v>
      </c>
      <c r="N48" s="9">
        <v>34.9618699712777</v>
      </c>
      <c r="O48" s="9">
        <v>3.6075739861660301</v>
      </c>
      <c r="P48" s="9"/>
      <c r="Q48" s="9"/>
      <c r="R48" s="7">
        <v>201</v>
      </c>
      <c r="S48" s="13">
        <v>-86.237566298130105</v>
      </c>
      <c r="T48" s="13">
        <v>257.59299452684701</v>
      </c>
      <c r="U48" s="9">
        <v>60.534506878543397</v>
      </c>
      <c r="V48" s="9">
        <v>-38.938807178668</v>
      </c>
      <c r="W48" s="9">
        <v>0.37855599168257698</v>
      </c>
      <c r="X48" s="7" t="s">
        <v>1574</v>
      </c>
      <c r="Y48" s="10"/>
      <c r="Z48" s="7"/>
      <c r="AA48" s="10" t="b">
        <v>1</v>
      </c>
      <c r="AB48" s="7">
        <v>0</v>
      </c>
      <c r="AC48" s="10" t="s">
        <v>122</v>
      </c>
      <c r="AD48" s="7"/>
      <c r="AE48" s="7" t="s">
        <v>34</v>
      </c>
      <c r="AF48" s="10"/>
      <c r="AG48" s="14"/>
      <c r="AH48" s="10"/>
      <c r="AI48"/>
      <c r="AJ48" s="32"/>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row>
    <row r="49" spans="1:172" s="59" customFormat="1" x14ac:dyDescent="0.2">
      <c r="A49" s="10" t="s">
        <v>123</v>
      </c>
      <c r="B49" s="28">
        <v>1.7999999999999999E-2</v>
      </c>
      <c r="C49" s="28">
        <v>2.71</v>
      </c>
      <c r="D49" s="29">
        <f t="shared" si="1"/>
        <v>1.3639999999999999</v>
      </c>
      <c r="E49" s="7">
        <v>-0.41</v>
      </c>
      <c r="F49" s="7">
        <v>281.73</v>
      </c>
      <c r="G49" s="34">
        <v>50</v>
      </c>
      <c r="H49" s="10"/>
      <c r="I49" s="10"/>
      <c r="J49" s="10"/>
      <c r="K49" s="10"/>
      <c r="L49" s="13">
        <v>-86.706215636929102</v>
      </c>
      <c r="M49" s="13">
        <v>266.73594099231298</v>
      </c>
      <c r="N49" s="9">
        <v>21.7315903489595</v>
      </c>
      <c r="O49" s="9">
        <v>4.4223994946530096</v>
      </c>
      <c r="P49" s="9"/>
      <c r="Q49" s="9"/>
      <c r="R49" s="7">
        <v>201</v>
      </c>
      <c r="S49" s="13">
        <v>-86.859543468901293</v>
      </c>
      <c r="T49" s="13">
        <v>269.12132886145901</v>
      </c>
      <c r="U49" s="9">
        <v>60.541893564125999</v>
      </c>
      <c r="V49" s="9">
        <v>-38.9468202341439</v>
      </c>
      <c r="W49" s="9">
        <v>0.38968777300038299</v>
      </c>
      <c r="X49" s="7" t="s">
        <v>1574</v>
      </c>
      <c r="Y49" s="10"/>
      <c r="Z49" s="7"/>
      <c r="AA49" s="10" t="b">
        <v>1</v>
      </c>
      <c r="AB49" s="7">
        <v>0</v>
      </c>
      <c r="AC49" s="10" t="s">
        <v>124</v>
      </c>
      <c r="AD49" s="7"/>
      <c r="AE49" s="7" t="s">
        <v>34</v>
      </c>
      <c r="AF49" s="10"/>
      <c r="AG49" s="14"/>
      <c r="AH49" s="10"/>
      <c r="AI49"/>
      <c r="AJ49" s="32"/>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row>
    <row r="50" spans="1:172" s="59" customFormat="1" x14ac:dyDescent="0.2">
      <c r="A50" s="10" t="s">
        <v>125</v>
      </c>
      <c r="B50" s="28">
        <v>0</v>
      </c>
      <c r="C50" s="28">
        <v>3</v>
      </c>
      <c r="D50" s="29">
        <f t="shared" si="1"/>
        <v>1.5</v>
      </c>
      <c r="E50" s="7">
        <v>20.95</v>
      </c>
      <c r="F50" s="7">
        <v>269.94</v>
      </c>
      <c r="G50" s="34">
        <v>53</v>
      </c>
      <c r="H50" s="10"/>
      <c r="I50" s="10"/>
      <c r="J50" s="10"/>
      <c r="K50" s="10"/>
      <c r="L50" s="13">
        <v>-86.808842949040198</v>
      </c>
      <c r="M50" s="13">
        <v>71.609784766822003</v>
      </c>
      <c r="N50" s="9">
        <v>30.4442777076361</v>
      </c>
      <c r="O50" s="9">
        <v>3.6013730800336301</v>
      </c>
      <c r="P50" s="9"/>
      <c r="Q50" s="9"/>
      <c r="R50" s="7">
        <v>911</v>
      </c>
      <c r="S50" s="13">
        <v>-86.631702327997999</v>
      </c>
      <c r="T50" s="13">
        <v>79.116152940332796</v>
      </c>
      <c r="U50" s="9">
        <v>-54.562322212558797</v>
      </c>
      <c r="V50" s="9">
        <v>54.7681076229902</v>
      </c>
      <c r="W50" s="9">
        <v>0.86629872559965404</v>
      </c>
      <c r="X50" s="7" t="s">
        <v>1574</v>
      </c>
      <c r="Y50" s="10"/>
      <c r="Z50" s="7"/>
      <c r="AA50" s="10" t="b">
        <v>1</v>
      </c>
      <c r="AB50" s="7">
        <v>0</v>
      </c>
      <c r="AC50" s="10" t="s">
        <v>126</v>
      </c>
      <c r="AD50" s="7"/>
      <c r="AE50" s="7" t="s">
        <v>34</v>
      </c>
      <c r="AF50" s="10"/>
      <c r="AG50" s="14"/>
      <c r="AH50" s="10"/>
      <c r="AI50"/>
      <c r="AJ50" s="32"/>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row>
    <row r="51" spans="1:172" s="59" customFormat="1" x14ac:dyDescent="0.2">
      <c r="A51" s="10" t="s">
        <v>127</v>
      </c>
      <c r="B51" s="28">
        <v>8.0000000000000002E-3</v>
      </c>
      <c r="C51" s="28">
        <v>3.25</v>
      </c>
      <c r="D51" s="29">
        <f t="shared" si="1"/>
        <v>1.629</v>
      </c>
      <c r="E51" s="7">
        <v>46.01</v>
      </c>
      <c r="F51" s="7">
        <v>238.23</v>
      </c>
      <c r="G51" s="34">
        <v>20</v>
      </c>
      <c r="H51" s="10"/>
      <c r="I51" s="10"/>
      <c r="J51" s="10"/>
      <c r="K51" s="10"/>
      <c r="L51" s="13">
        <v>-86.626015099396</v>
      </c>
      <c r="M51" s="13">
        <v>97.933150303155003</v>
      </c>
      <c r="N51" s="9">
        <v>35.496857871518003</v>
      </c>
      <c r="O51" s="9">
        <v>5.5549948530893998</v>
      </c>
      <c r="P51" s="9"/>
      <c r="Q51" s="9"/>
      <c r="R51" s="7">
        <v>101</v>
      </c>
      <c r="S51" s="13">
        <v>-86.561431346625398</v>
      </c>
      <c r="T51" s="13">
        <v>98.812751075679003</v>
      </c>
      <c r="U51" s="9">
        <v>79.073937969710897</v>
      </c>
      <c r="V51" s="9">
        <v>33.544941390054298</v>
      </c>
      <c r="W51" s="9">
        <v>0.37648584158563198</v>
      </c>
      <c r="X51" s="7" t="s">
        <v>1574</v>
      </c>
      <c r="Y51" s="10"/>
      <c r="Z51" s="7"/>
      <c r="AA51" s="10" t="b">
        <v>1</v>
      </c>
      <c r="AB51" s="7">
        <v>0</v>
      </c>
      <c r="AC51" s="14" t="s">
        <v>128</v>
      </c>
      <c r="AD51" s="7"/>
      <c r="AE51" s="7" t="s">
        <v>34</v>
      </c>
      <c r="AF51" s="10"/>
      <c r="AG51" s="14"/>
      <c r="AH51" s="10"/>
      <c r="AI51"/>
      <c r="AJ51" s="32"/>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row>
    <row r="52" spans="1:172" s="59" customFormat="1" x14ac:dyDescent="0.2">
      <c r="A52" s="10" t="s">
        <v>129</v>
      </c>
      <c r="B52" s="28">
        <v>5.8999999999999997E-2</v>
      </c>
      <c r="C52" s="28">
        <v>3.2490000000000001</v>
      </c>
      <c r="D52" s="29">
        <f t="shared" si="1"/>
        <v>1.6540000000000001</v>
      </c>
      <c r="E52" s="7">
        <v>45.52</v>
      </c>
      <c r="F52" s="7">
        <v>237.7</v>
      </c>
      <c r="G52" s="34">
        <v>69</v>
      </c>
      <c r="H52" s="10"/>
      <c r="I52" s="10"/>
      <c r="J52" s="10"/>
      <c r="K52" s="10"/>
      <c r="L52" s="13">
        <v>-85.030451653650104</v>
      </c>
      <c r="M52" s="13">
        <v>218.8391077338807</v>
      </c>
      <c r="N52" s="9">
        <v>12.206656026576599</v>
      </c>
      <c r="O52" s="9">
        <v>5.0978839625485204</v>
      </c>
      <c r="P52" s="9"/>
      <c r="Q52" s="9"/>
      <c r="R52" s="7">
        <v>101</v>
      </c>
      <c r="S52" s="13">
        <v>-85.036801862801994</v>
      </c>
      <c r="T52" s="13">
        <v>218.383977253062</v>
      </c>
      <c r="U52" s="9">
        <v>79.075061653845196</v>
      </c>
      <c r="V52" s="9">
        <v>33.582588830337798</v>
      </c>
      <c r="W52" s="9">
        <v>0.382224553841712</v>
      </c>
      <c r="X52" s="7" t="s">
        <v>1574</v>
      </c>
      <c r="Y52" s="10"/>
      <c r="Z52" s="7"/>
      <c r="AA52" s="10" t="b">
        <v>1</v>
      </c>
      <c r="AB52" s="7">
        <v>0</v>
      </c>
      <c r="AC52" s="14" t="s">
        <v>130</v>
      </c>
      <c r="AD52" s="7"/>
      <c r="AE52" s="7" t="s">
        <v>34</v>
      </c>
      <c r="AF52" s="10"/>
      <c r="AG52" s="14"/>
      <c r="AH52" s="10"/>
      <c r="AI52"/>
      <c r="AJ52" s="3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row>
    <row r="53" spans="1:172" s="59" customFormat="1" x14ac:dyDescent="0.2">
      <c r="A53" s="10" t="s">
        <v>131</v>
      </c>
      <c r="B53" s="28">
        <v>0.56000000000000005</v>
      </c>
      <c r="C53" s="28">
        <v>2.78</v>
      </c>
      <c r="D53" s="29">
        <f t="shared" si="1"/>
        <v>1.67</v>
      </c>
      <c r="E53" s="7">
        <v>20.14</v>
      </c>
      <c r="F53" s="7">
        <v>258.70999999999998</v>
      </c>
      <c r="G53" s="34">
        <v>11</v>
      </c>
      <c r="H53" s="10"/>
      <c r="I53" s="10"/>
      <c r="J53" s="10"/>
      <c r="K53" s="10"/>
      <c r="L53" s="13">
        <v>-81.117850344021093</v>
      </c>
      <c r="M53" s="13">
        <v>293.078342375707</v>
      </c>
      <c r="N53" s="9">
        <v>41.7601579546848</v>
      </c>
      <c r="O53" s="9">
        <v>7.1484177722942199</v>
      </c>
      <c r="P53" s="9"/>
      <c r="Q53" s="9"/>
      <c r="R53" s="7">
        <v>101</v>
      </c>
      <c r="S53" s="13">
        <v>-81.1897849726261</v>
      </c>
      <c r="T53" s="13">
        <v>293.372577733779</v>
      </c>
      <c r="U53" s="9">
        <v>79.075760937677998</v>
      </c>
      <c r="V53" s="9">
        <v>33.6060994407568</v>
      </c>
      <c r="W53" s="9">
        <v>0.38589733279601501</v>
      </c>
      <c r="X53" s="7" t="s">
        <v>1574</v>
      </c>
      <c r="Y53" s="10"/>
      <c r="Z53" s="7"/>
      <c r="AA53" s="10" t="b">
        <v>1</v>
      </c>
      <c r="AB53" s="7">
        <v>0</v>
      </c>
      <c r="AC53" s="14" t="s">
        <v>132</v>
      </c>
      <c r="AD53" s="7"/>
      <c r="AE53" s="7" t="s">
        <v>34</v>
      </c>
      <c r="AF53" s="10"/>
      <c r="AG53" s="14"/>
      <c r="AH53" s="10"/>
      <c r="AI53"/>
      <c r="AJ53" s="32"/>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row>
    <row r="54" spans="1:172" s="59" customFormat="1" x14ac:dyDescent="0.2">
      <c r="A54" s="10" t="s">
        <v>133</v>
      </c>
      <c r="B54" s="28">
        <v>0</v>
      </c>
      <c r="C54" s="28">
        <v>3.53</v>
      </c>
      <c r="D54" s="29">
        <f t="shared" si="1"/>
        <v>1.7649999999999999</v>
      </c>
      <c r="E54" s="7">
        <v>19.87</v>
      </c>
      <c r="F54" s="7">
        <f>360-101.58</f>
        <v>258.42</v>
      </c>
      <c r="G54" s="34">
        <v>32</v>
      </c>
      <c r="H54" s="10"/>
      <c r="I54" s="10"/>
      <c r="J54" s="10"/>
      <c r="K54" s="10"/>
      <c r="L54" s="13">
        <v>-86.509676429879704</v>
      </c>
      <c r="M54" s="13">
        <v>94.51329608858498</v>
      </c>
      <c r="N54" s="9">
        <v>26.189765603584299</v>
      </c>
      <c r="O54" s="9">
        <v>5.0600016899308597</v>
      </c>
      <c r="P54" s="9"/>
      <c r="Q54" s="9"/>
      <c r="R54" s="7">
        <v>101</v>
      </c>
      <c r="S54" s="13">
        <v>-86.441941478783306</v>
      </c>
      <c r="T54" s="13">
        <v>95.516309213678397</v>
      </c>
      <c r="U54" s="9">
        <v>79.079620631567394</v>
      </c>
      <c r="V54" s="9">
        <v>33.737023705236801</v>
      </c>
      <c r="W54" s="9">
        <v>0.40770450400762098</v>
      </c>
      <c r="X54" s="7" t="s">
        <v>1574</v>
      </c>
      <c r="Y54" s="10"/>
      <c r="Z54" s="7"/>
      <c r="AA54" s="10" t="b">
        <v>1</v>
      </c>
      <c r="AB54" s="7">
        <v>0</v>
      </c>
      <c r="AC54" s="14" t="s">
        <v>134</v>
      </c>
      <c r="AD54" s="7"/>
      <c r="AE54" s="7" t="s">
        <v>34</v>
      </c>
      <c r="AF54" s="10"/>
      <c r="AG54" s="14"/>
      <c r="AH54" s="10"/>
      <c r="AI54"/>
      <c r="AJ54" s="32"/>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row>
    <row r="55" spans="1:172" s="59" customFormat="1" x14ac:dyDescent="0.2">
      <c r="A55" s="10" t="s">
        <v>135</v>
      </c>
      <c r="B55" s="28">
        <v>0.64</v>
      </c>
      <c r="C55" s="28">
        <v>3</v>
      </c>
      <c r="D55" s="29">
        <f t="shared" si="1"/>
        <v>1.82</v>
      </c>
      <c r="E55" s="7">
        <v>-46.41</v>
      </c>
      <c r="F55" s="7">
        <v>51.79</v>
      </c>
      <c r="G55" s="34">
        <v>37</v>
      </c>
      <c r="H55" s="9"/>
      <c r="I55" s="9"/>
      <c r="J55" s="9"/>
      <c r="K55" s="9"/>
      <c r="L55" s="13">
        <v>-87.730700820419997</v>
      </c>
      <c r="M55" s="13">
        <v>68.296949865328003</v>
      </c>
      <c r="N55" s="9">
        <v>14.5863894098262</v>
      </c>
      <c r="O55" s="9">
        <v>6.38450152199729</v>
      </c>
      <c r="P55" s="9"/>
      <c r="Q55" s="9"/>
      <c r="R55" s="7">
        <v>802</v>
      </c>
      <c r="S55" s="13">
        <v>-87.473117082092003</v>
      </c>
      <c r="T55" s="13">
        <v>67.287192325610903</v>
      </c>
      <c r="U55" s="9">
        <v>-8.2686721436117505</v>
      </c>
      <c r="V55" s="9">
        <v>-31.187150993568402</v>
      </c>
      <c r="W55" s="9">
        <v>0.26350950006259699</v>
      </c>
      <c r="X55" s="7" t="s">
        <v>1574</v>
      </c>
      <c r="Y55" s="7"/>
      <c r="Z55" s="7"/>
      <c r="AA55" s="7" t="b">
        <v>1</v>
      </c>
      <c r="AB55" s="7">
        <v>0</v>
      </c>
      <c r="AC55" s="10" t="s">
        <v>136</v>
      </c>
      <c r="AD55" s="7"/>
      <c r="AE55" s="7" t="s">
        <v>34</v>
      </c>
      <c r="AF55" s="10"/>
      <c r="AG55" s="14"/>
      <c r="AH55" s="10"/>
      <c r="AI55"/>
      <c r="AJ55" s="32"/>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row>
    <row r="56" spans="1:172" s="59" customFormat="1" x14ac:dyDescent="0.2">
      <c r="A56" s="10" t="s">
        <v>137</v>
      </c>
      <c r="B56" s="28">
        <v>0.59499999999999997</v>
      </c>
      <c r="C56" s="28">
        <v>3.13</v>
      </c>
      <c r="D56" s="29">
        <f t="shared" si="1"/>
        <v>1.8624999999999998</v>
      </c>
      <c r="E56" s="7">
        <v>65.17</v>
      </c>
      <c r="F56" s="7">
        <v>344.6</v>
      </c>
      <c r="G56" s="34">
        <v>45</v>
      </c>
      <c r="H56" s="10"/>
      <c r="I56" s="10"/>
      <c r="J56" s="10"/>
      <c r="K56" s="10"/>
      <c r="L56" s="13">
        <v>-88.398534476633301</v>
      </c>
      <c r="M56" s="13">
        <v>94.844285897436976</v>
      </c>
      <c r="N56" s="9">
        <v>16.675969086303599</v>
      </c>
      <c r="O56" s="9">
        <v>5.3697141847893901</v>
      </c>
      <c r="P56" s="9"/>
      <c r="Q56" s="9"/>
      <c r="R56" s="7">
        <v>101</v>
      </c>
      <c r="S56" s="13">
        <v>-88.327252266426896</v>
      </c>
      <c r="T56" s="13">
        <v>96.610419119287897</v>
      </c>
      <c r="U56" s="9">
        <v>79.095500015396894</v>
      </c>
      <c r="V56" s="9">
        <v>34.0784137771413</v>
      </c>
      <c r="W56" s="9">
        <v>0.42813865965617598</v>
      </c>
      <c r="X56" s="7" t="s">
        <v>1574</v>
      </c>
      <c r="Y56" s="10"/>
      <c r="Z56" s="7"/>
      <c r="AA56" s="10" t="b">
        <v>1</v>
      </c>
      <c r="AB56" s="7">
        <v>0</v>
      </c>
      <c r="AC56" s="14" t="s">
        <v>138</v>
      </c>
      <c r="AD56" s="7"/>
      <c r="AE56" s="7" t="s">
        <v>34</v>
      </c>
      <c r="AF56" s="10"/>
      <c r="AG56" s="14"/>
      <c r="AH56" s="10"/>
      <c r="AI56"/>
      <c r="AJ56" s="32"/>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row>
    <row r="57" spans="1:172" s="59" customFormat="1" x14ac:dyDescent="0.2">
      <c r="A57" s="14" t="s">
        <v>139</v>
      </c>
      <c r="B57" s="28">
        <v>0.8</v>
      </c>
      <c r="C57" s="28">
        <v>3.1</v>
      </c>
      <c r="D57" s="29">
        <f t="shared" si="1"/>
        <v>1.9500000000000002</v>
      </c>
      <c r="E57" s="7">
        <v>18.420000000000002</v>
      </c>
      <c r="F57" s="7">
        <v>264.83</v>
      </c>
      <c r="G57" s="34">
        <v>9</v>
      </c>
      <c r="H57" s="9"/>
      <c r="I57" s="9"/>
      <c r="J57" s="9"/>
      <c r="K57" s="9"/>
      <c r="L57" s="13">
        <v>-84.141295110353198</v>
      </c>
      <c r="M57" s="13">
        <v>350.757599538401</v>
      </c>
      <c r="N57" s="9">
        <v>53.770108202923801</v>
      </c>
      <c r="O57" s="9">
        <v>7.0846481903465603</v>
      </c>
      <c r="P57" s="9"/>
      <c r="Q57" s="9"/>
      <c r="R57" s="7">
        <v>101</v>
      </c>
      <c r="S57" s="13">
        <v>-84.1989102948979</v>
      </c>
      <c r="T57" s="13">
        <v>351.79878144843099</v>
      </c>
      <c r="U57" s="9">
        <v>79.109431024513299</v>
      </c>
      <c r="V57" s="9">
        <v>34.380936236135398</v>
      </c>
      <c r="W57" s="9">
        <v>0.44627781120518101</v>
      </c>
      <c r="X57" s="7" t="s">
        <v>1574</v>
      </c>
      <c r="Y57" s="7"/>
      <c r="Z57" s="7"/>
      <c r="AA57" s="7" t="b">
        <v>1</v>
      </c>
      <c r="AB57" s="7">
        <v>0</v>
      </c>
      <c r="AC57" s="10" t="s">
        <v>140</v>
      </c>
      <c r="AD57" s="7"/>
      <c r="AE57" s="7" t="s">
        <v>34</v>
      </c>
      <c r="AF57" s="10"/>
      <c r="AG57" s="14"/>
      <c r="AH57" s="10"/>
      <c r="AI57"/>
      <c r="AJ57" s="32"/>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row>
    <row r="58" spans="1:172" s="59" customFormat="1" x14ac:dyDescent="0.2">
      <c r="A58" s="58" t="s">
        <v>141</v>
      </c>
      <c r="B58" s="52">
        <v>3.0000000000000001E-3</v>
      </c>
      <c r="C58" s="52">
        <v>4.18</v>
      </c>
      <c r="D58" s="53">
        <f t="shared" si="1"/>
        <v>2.0914999999999999</v>
      </c>
      <c r="E58" s="54">
        <v>19.11</v>
      </c>
      <c r="F58" s="54">
        <v>258.44</v>
      </c>
      <c r="G58" s="55">
        <v>30</v>
      </c>
      <c r="H58" s="58"/>
      <c r="I58" s="58"/>
      <c r="J58" s="58"/>
      <c r="K58" s="58"/>
      <c r="L58" s="57">
        <v>-82.884472549075497</v>
      </c>
      <c r="M58" s="57">
        <v>347.16425708981603</v>
      </c>
      <c r="N58" s="56">
        <v>96.214409362049594</v>
      </c>
      <c r="O58" s="56">
        <v>2.6931060366326398</v>
      </c>
      <c r="P58" s="56"/>
      <c r="Q58" s="56"/>
      <c r="R58" s="54">
        <v>101</v>
      </c>
      <c r="S58" s="57">
        <v>-82.950265494030006</v>
      </c>
      <c r="T58" s="57">
        <v>348.12202957526301</v>
      </c>
      <c r="U58" s="56">
        <v>79.129179428431897</v>
      </c>
      <c r="V58" s="56">
        <v>34.822676622332601</v>
      </c>
      <c r="W58" s="56">
        <v>0.475612307887049</v>
      </c>
      <c r="X58" s="54" t="s">
        <v>1574</v>
      </c>
      <c r="Y58" s="58"/>
      <c r="Z58" s="54"/>
      <c r="AA58" s="58" t="b">
        <v>0</v>
      </c>
      <c r="AB58" s="54">
        <v>0</v>
      </c>
      <c r="AC58" s="58" t="s">
        <v>142</v>
      </c>
      <c r="AD58" s="54"/>
      <c r="AE58" s="54" t="s">
        <v>34</v>
      </c>
      <c r="AF58" s="58"/>
      <c r="AG58" s="51"/>
      <c r="AH58" s="58"/>
      <c r="AI58"/>
      <c r="AJ58" s="32"/>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row>
    <row r="59" spans="1:172" s="59" customFormat="1" x14ac:dyDescent="0.2">
      <c r="A59" s="10" t="s">
        <v>143</v>
      </c>
      <c r="B59" s="28">
        <v>0.307</v>
      </c>
      <c r="C59" s="28">
        <v>4.01</v>
      </c>
      <c r="D59" s="29">
        <f t="shared" si="1"/>
        <v>2.1585000000000001</v>
      </c>
      <c r="E59" s="7">
        <v>20.98</v>
      </c>
      <c r="F59" s="7">
        <v>255.65</v>
      </c>
      <c r="G59" s="34">
        <v>7</v>
      </c>
      <c r="H59" s="9"/>
      <c r="I59" s="9"/>
      <c r="J59" s="9"/>
      <c r="K59" s="9"/>
      <c r="L59" s="13">
        <v>-79.095640212039399</v>
      </c>
      <c r="M59" s="13">
        <v>329.45407844339798</v>
      </c>
      <c r="N59" s="9">
        <v>19.925499453682601</v>
      </c>
      <c r="O59" s="9">
        <v>13.8580790255448</v>
      </c>
      <c r="P59" s="9"/>
      <c r="Q59" s="9"/>
      <c r="R59" s="30">
        <v>301</v>
      </c>
      <c r="S59" s="13">
        <v>-79.136829669167994</v>
      </c>
      <c r="T59" s="13">
        <v>330.78278980356998</v>
      </c>
      <c r="U59" s="9">
        <v>18.361924305092099</v>
      </c>
      <c r="V59" s="9">
        <v>-20.1412613070896</v>
      </c>
      <c r="W59" s="9">
        <v>0.256506469900664</v>
      </c>
      <c r="X59" s="7" t="s">
        <v>1574</v>
      </c>
      <c r="Y59" s="10"/>
      <c r="Z59" s="7"/>
      <c r="AA59" s="7" t="b">
        <v>1</v>
      </c>
      <c r="AB59" s="7">
        <v>0</v>
      </c>
      <c r="AC59" s="14" t="s">
        <v>144</v>
      </c>
      <c r="AD59" s="7"/>
      <c r="AE59" s="7" t="s">
        <v>34</v>
      </c>
      <c r="AF59" s="10"/>
      <c r="AG59" s="14"/>
      <c r="AH59" s="10"/>
      <c r="AI59"/>
      <c r="AJ59" s="32"/>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row>
    <row r="60" spans="1:172" s="59" customFormat="1" x14ac:dyDescent="0.2">
      <c r="A60" s="10" t="s">
        <v>145</v>
      </c>
      <c r="B60" s="28">
        <v>1.8</v>
      </c>
      <c r="C60" s="28">
        <v>2.6</v>
      </c>
      <c r="D60" s="29">
        <f t="shared" si="1"/>
        <v>2.2000000000000002</v>
      </c>
      <c r="E60" s="7">
        <v>21.32</v>
      </c>
      <c r="F60" s="7">
        <v>202.2</v>
      </c>
      <c r="G60" s="34">
        <v>9</v>
      </c>
      <c r="H60" s="7"/>
      <c r="I60" s="7"/>
      <c r="J60" s="10"/>
      <c r="K60" s="10"/>
      <c r="L60" s="13">
        <v>-84.987189096204503</v>
      </c>
      <c r="M60" s="13">
        <v>240.08635034251631</v>
      </c>
      <c r="N60" s="9">
        <v>47.7452891438355</v>
      </c>
      <c r="O60" s="9">
        <v>7.52697015703483</v>
      </c>
      <c r="P60" s="9"/>
      <c r="Q60" s="9"/>
      <c r="R60" s="7">
        <v>901</v>
      </c>
      <c r="S60" s="13">
        <v>-85.742213367912001</v>
      </c>
      <c r="T60" s="13">
        <v>250.39095716552899</v>
      </c>
      <c r="U60" s="9">
        <v>58.240312704148998</v>
      </c>
      <c r="V60" s="9">
        <v>-67.682856435811203</v>
      </c>
      <c r="W60" s="9">
        <v>1.95331184461084</v>
      </c>
      <c r="X60" s="7" t="s">
        <v>1574</v>
      </c>
      <c r="Y60" s="10"/>
      <c r="Z60" s="7"/>
      <c r="AA60" s="10" t="b">
        <v>1</v>
      </c>
      <c r="AB60" s="7">
        <v>0</v>
      </c>
      <c r="AC60" s="14" t="s">
        <v>146</v>
      </c>
      <c r="AD60" s="7"/>
      <c r="AE60" s="7" t="s">
        <v>34</v>
      </c>
      <c r="AF60" s="10"/>
      <c r="AG60" s="14"/>
      <c r="AH60" s="10"/>
      <c r="AI60"/>
      <c r="AJ60" s="32"/>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row>
    <row r="61" spans="1:172" s="59" customFormat="1" x14ac:dyDescent="0.2">
      <c r="A61" s="10" t="s">
        <v>147</v>
      </c>
      <c r="B61" s="28">
        <v>2</v>
      </c>
      <c r="C61" s="28">
        <v>2.73</v>
      </c>
      <c r="D61" s="29">
        <f t="shared" si="1"/>
        <v>2.3650000000000002</v>
      </c>
      <c r="E61" s="7">
        <v>41.35</v>
      </c>
      <c r="F61" s="7">
        <v>44.17</v>
      </c>
      <c r="G61" s="34">
        <v>16</v>
      </c>
      <c r="H61" s="9"/>
      <c r="I61" s="9"/>
      <c r="J61" s="9"/>
      <c r="K61" s="9"/>
      <c r="L61" s="13">
        <v>-78.233354340235095</v>
      </c>
      <c r="M61" s="13">
        <v>249.14658129496058</v>
      </c>
      <c r="N61" s="9">
        <v>43.786262117801499</v>
      </c>
      <c r="O61" s="9">
        <v>5.6374121849521801</v>
      </c>
      <c r="P61" s="9"/>
      <c r="Q61" s="9"/>
      <c r="R61" s="7">
        <v>301</v>
      </c>
      <c r="S61" s="13">
        <v>-78.498337965576397</v>
      </c>
      <c r="T61" s="13">
        <v>249.21684982028901</v>
      </c>
      <c r="U61" s="9">
        <v>17.709913454190801</v>
      </c>
      <c r="V61" s="9">
        <v>-20.1792690797284</v>
      </c>
      <c r="W61" s="9">
        <v>0.27818356403642702</v>
      </c>
      <c r="X61" s="7" t="s">
        <v>1574</v>
      </c>
      <c r="Y61" s="10"/>
      <c r="Z61" s="7"/>
      <c r="AA61" s="7" t="b">
        <v>1</v>
      </c>
      <c r="AB61" s="7">
        <v>0</v>
      </c>
      <c r="AC61" s="14" t="s">
        <v>148</v>
      </c>
      <c r="AD61" s="7"/>
      <c r="AE61" s="7" t="s">
        <v>34</v>
      </c>
      <c r="AF61" s="10"/>
      <c r="AG61" s="14"/>
      <c r="AH61" s="10"/>
      <c r="AI61"/>
      <c r="AJ61" s="32"/>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row>
    <row r="62" spans="1:172" s="59" customFormat="1" x14ac:dyDescent="0.2">
      <c r="A62" s="58" t="s">
        <v>149</v>
      </c>
      <c r="B62" s="52">
        <v>0.4</v>
      </c>
      <c r="C62" s="52">
        <v>4.42</v>
      </c>
      <c r="D62" s="53">
        <f t="shared" si="1"/>
        <v>2.41</v>
      </c>
      <c r="E62" s="54">
        <v>46.2</v>
      </c>
      <c r="F62" s="54">
        <v>25.78</v>
      </c>
      <c r="G62" s="55">
        <v>67</v>
      </c>
      <c r="H62" s="58"/>
      <c r="I62" s="58"/>
      <c r="J62" s="58"/>
      <c r="K62" s="58"/>
      <c r="L62" s="57">
        <v>-87.918849466620799</v>
      </c>
      <c r="M62" s="57">
        <v>115.431529871355</v>
      </c>
      <c r="N62" s="56">
        <v>8.9387100036983203</v>
      </c>
      <c r="O62" s="56">
        <v>6.1478609329824403</v>
      </c>
      <c r="P62" s="56"/>
      <c r="Q62" s="56"/>
      <c r="R62" s="54">
        <v>301</v>
      </c>
      <c r="S62" s="57">
        <v>-87.722177815375602</v>
      </c>
      <c r="T62" s="57">
        <v>110.661484071082</v>
      </c>
      <c r="U62" s="56">
        <v>17.581018732536599</v>
      </c>
      <c r="V62" s="56">
        <v>-20.186306333180799</v>
      </c>
      <c r="W62" s="56">
        <v>0.282911700626092</v>
      </c>
      <c r="X62" s="54" t="s">
        <v>1574</v>
      </c>
      <c r="Y62" s="58"/>
      <c r="Z62" s="54"/>
      <c r="AA62" s="58" t="b">
        <v>0</v>
      </c>
      <c r="AB62" s="54">
        <v>0</v>
      </c>
      <c r="AC62" s="51" t="s">
        <v>150</v>
      </c>
      <c r="AD62" s="54"/>
      <c r="AE62" s="54" t="s">
        <v>34</v>
      </c>
      <c r="AF62" s="58"/>
      <c r="AG62" s="51"/>
      <c r="AH62" s="58"/>
      <c r="AI62"/>
      <c r="AJ62" s="3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row>
    <row r="63" spans="1:172" s="59" customFormat="1" x14ac:dyDescent="0.2">
      <c r="A63" s="10" t="s">
        <v>151</v>
      </c>
      <c r="B63" s="28">
        <v>0.90500000000000003</v>
      </c>
      <c r="C63" s="28">
        <v>4.21</v>
      </c>
      <c r="D63" s="29">
        <f t="shared" si="1"/>
        <v>2.5575000000000001</v>
      </c>
      <c r="E63" s="7">
        <v>-16.93</v>
      </c>
      <c r="F63" s="7">
        <v>208.99</v>
      </c>
      <c r="G63" s="34">
        <v>123</v>
      </c>
      <c r="H63" s="10"/>
      <c r="I63" s="10"/>
      <c r="J63" s="10"/>
      <c r="K63" s="10"/>
      <c r="L63" s="13">
        <v>-86.631700622505804</v>
      </c>
      <c r="M63" s="13">
        <v>174.53673084250403</v>
      </c>
      <c r="N63" s="9">
        <v>16.8740498380809</v>
      </c>
      <c r="O63" s="9">
        <v>3.1930757465207802</v>
      </c>
      <c r="P63" s="9"/>
      <c r="Q63" s="9"/>
      <c r="R63" s="7">
        <v>901</v>
      </c>
      <c r="S63" s="13">
        <v>-87.627123098668505</v>
      </c>
      <c r="T63" s="13">
        <v>163.383285463064</v>
      </c>
      <c r="U63" s="9">
        <v>58.309025511788398</v>
      </c>
      <c r="V63" s="9">
        <v>-67.557449041312907</v>
      </c>
      <c r="W63" s="9">
        <v>2.2571361035327602</v>
      </c>
      <c r="X63" s="7" t="s">
        <v>1574</v>
      </c>
      <c r="Y63" s="10"/>
      <c r="Z63" s="7"/>
      <c r="AA63" s="10" t="b">
        <v>1</v>
      </c>
      <c r="AB63" s="7">
        <v>0</v>
      </c>
      <c r="AC63" s="10" t="s">
        <v>152</v>
      </c>
      <c r="AD63" s="7"/>
      <c r="AE63" s="7" t="s">
        <v>34</v>
      </c>
      <c r="AF63" s="10"/>
      <c r="AG63" s="14"/>
      <c r="AH63" s="10"/>
      <c r="AI63"/>
      <c r="AJ63" s="32"/>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row>
    <row r="64" spans="1:172" s="59" customFormat="1" x14ac:dyDescent="0.2">
      <c r="A64" s="10" t="s">
        <v>153</v>
      </c>
      <c r="B64" s="28">
        <v>0.25</v>
      </c>
      <c r="C64" s="28">
        <v>5</v>
      </c>
      <c r="D64" s="29">
        <f t="shared" si="1"/>
        <v>2.625</v>
      </c>
      <c r="E64" s="7">
        <v>-37.659999999999997</v>
      </c>
      <c r="F64" s="7">
        <v>144.28</v>
      </c>
      <c r="G64" s="34">
        <v>37</v>
      </c>
      <c r="H64" s="10"/>
      <c r="I64" s="10"/>
      <c r="J64" s="10"/>
      <c r="K64" s="10"/>
      <c r="L64" s="13">
        <v>-85.305479451113101</v>
      </c>
      <c r="M64" s="13">
        <v>213.47785447751932</v>
      </c>
      <c r="N64" s="9">
        <v>18.8648804141319</v>
      </c>
      <c r="O64" s="9">
        <v>5.5683747613250496</v>
      </c>
      <c r="P64" s="9"/>
      <c r="Q64" s="9"/>
      <c r="R64" s="7">
        <v>801</v>
      </c>
      <c r="S64" s="13">
        <v>-85.591121809794799</v>
      </c>
      <c r="T64" s="13">
        <v>232.331725632879</v>
      </c>
      <c r="U64" s="9">
        <v>-14.3791263958722</v>
      </c>
      <c r="V64" s="9">
        <v>-126.635040815461</v>
      </c>
      <c r="W64" s="9">
        <v>1.6012588046023</v>
      </c>
      <c r="X64" s="7" t="s">
        <v>1574</v>
      </c>
      <c r="Y64" s="10"/>
      <c r="Z64" s="7"/>
      <c r="AA64" s="10" t="b">
        <v>1</v>
      </c>
      <c r="AB64" s="7">
        <v>0</v>
      </c>
      <c r="AC64" s="10" t="s">
        <v>154</v>
      </c>
      <c r="AD64" s="7"/>
      <c r="AE64" s="7" t="s">
        <v>34</v>
      </c>
      <c r="AF64" s="10"/>
      <c r="AG64" s="14"/>
      <c r="AH64" s="10"/>
      <c r="AI64"/>
      <c r="AJ64" s="32"/>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row>
    <row r="65" spans="1:172" s="59" customFormat="1" x14ac:dyDescent="0.2">
      <c r="A65" s="10" t="s">
        <v>155</v>
      </c>
      <c r="B65" s="28">
        <v>1.28</v>
      </c>
      <c r="C65" s="28">
        <v>4.1399999999999997</v>
      </c>
      <c r="D65" s="29">
        <f t="shared" si="1"/>
        <v>2.71</v>
      </c>
      <c r="E65" s="7">
        <v>19.829999999999998</v>
      </c>
      <c r="F65" s="7">
        <v>260.36</v>
      </c>
      <c r="G65" s="34">
        <v>12</v>
      </c>
      <c r="H65" s="10"/>
      <c r="I65" s="10"/>
      <c r="J65" s="10"/>
      <c r="K65" s="10"/>
      <c r="L65" s="13">
        <v>-85.193395092657198</v>
      </c>
      <c r="M65" s="13">
        <v>167.915225184115</v>
      </c>
      <c r="N65" s="9">
        <v>26.070672616264599</v>
      </c>
      <c r="O65" s="9">
        <v>8.6625979812405003</v>
      </c>
      <c r="P65" s="9"/>
      <c r="Q65" s="9"/>
      <c r="R65" s="7">
        <v>101</v>
      </c>
      <c r="S65" s="13">
        <v>-85.107870030066294</v>
      </c>
      <c r="T65" s="13">
        <v>167.627555684584</v>
      </c>
      <c r="U65" s="9">
        <v>79.206745003672395</v>
      </c>
      <c r="V65" s="9">
        <v>36.506926674667199</v>
      </c>
      <c r="W65" s="9">
        <v>0.60756820190205096</v>
      </c>
      <c r="X65" s="7" t="s">
        <v>1574</v>
      </c>
      <c r="Y65" s="10"/>
      <c r="Z65" s="7"/>
      <c r="AA65" s="10" t="b">
        <v>1</v>
      </c>
      <c r="AB65" s="7">
        <v>0</v>
      </c>
      <c r="AC65" s="14" t="s">
        <v>156</v>
      </c>
      <c r="AD65" s="7"/>
      <c r="AE65" s="7" t="s">
        <v>34</v>
      </c>
      <c r="AF65" s="10"/>
      <c r="AG65" s="14"/>
      <c r="AH65" s="10"/>
      <c r="AI65"/>
      <c r="AJ65" s="32"/>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row>
    <row r="66" spans="1:172" s="59" customFormat="1" x14ac:dyDescent="0.2">
      <c r="A66" s="58" t="s">
        <v>157</v>
      </c>
      <c r="B66" s="52">
        <v>0.3</v>
      </c>
      <c r="C66" s="52">
        <v>5.36</v>
      </c>
      <c r="D66" s="53">
        <f t="shared" si="1"/>
        <v>2.83</v>
      </c>
      <c r="E66" s="54">
        <v>0.06</v>
      </c>
      <c r="F66" s="54">
        <v>37.590000000000003</v>
      </c>
      <c r="G66" s="55">
        <v>60</v>
      </c>
      <c r="H66" s="58"/>
      <c r="I66" s="58"/>
      <c r="J66" s="58"/>
      <c r="K66" s="58"/>
      <c r="L66" s="57">
        <v>-87.815873245071501</v>
      </c>
      <c r="M66" s="57">
        <v>298.65650865399198</v>
      </c>
      <c r="N66" s="56">
        <v>74.497529297093706</v>
      </c>
      <c r="O66" s="56">
        <v>2.13889409298005</v>
      </c>
      <c r="P66" s="56"/>
      <c r="Q66" s="56"/>
      <c r="R66" s="54">
        <v>709</v>
      </c>
      <c r="S66" s="57">
        <v>-87.901118391994103</v>
      </c>
      <c r="T66" s="57">
        <v>299.57541363777398</v>
      </c>
      <c r="U66" s="56">
        <v>-44.931178233193798</v>
      </c>
      <c r="V66" s="56">
        <v>5.1789559890382497</v>
      </c>
      <c r="W66" s="56">
        <v>0.13173594272477701</v>
      </c>
      <c r="X66" s="54" t="s">
        <v>1574</v>
      </c>
      <c r="Y66" s="58"/>
      <c r="Z66" s="54"/>
      <c r="AA66" s="58" t="b">
        <v>0</v>
      </c>
      <c r="AB66" s="54">
        <v>0</v>
      </c>
      <c r="AC66" s="58" t="s">
        <v>158</v>
      </c>
      <c r="AD66" s="54"/>
      <c r="AE66" s="54" t="s">
        <v>34</v>
      </c>
      <c r="AF66" s="58"/>
      <c r="AG66" s="51"/>
      <c r="AH66" s="58"/>
      <c r="AI66"/>
      <c r="AJ66" s="32"/>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row>
    <row r="67" spans="1:172" s="59" customFormat="1" x14ac:dyDescent="0.2">
      <c r="A67" s="10" t="s">
        <v>159</v>
      </c>
      <c r="B67" s="28">
        <v>5.1999999999999998E-2</v>
      </c>
      <c r="C67" s="28">
        <v>5.75</v>
      </c>
      <c r="D67" s="29">
        <f t="shared" si="1"/>
        <v>2.9009999999999998</v>
      </c>
      <c r="E67" s="7">
        <v>42.99</v>
      </c>
      <c r="F67" s="7">
        <v>246.4</v>
      </c>
      <c r="G67" s="34">
        <v>22</v>
      </c>
      <c r="H67" s="10"/>
      <c r="I67" s="10"/>
      <c r="J67" s="10"/>
      <c r="K67" s="10"/>
      <c r="L67" s="13">
        <v>-86.376974253021103</v>
      </c>
      <c r="M67" s="13">
        <v>187.06745305155991</v>
      </c>
      <c r="N67" s="9">
        <v>23.839883509523801</v>
      </c>
      <c r="O67" s="9">
        <v>6.4834086683909504</v>
      </c>
      <c r="P67" s="9"/>
      <c r="Q67" s="9"/>
      <c r="R67" s="7">
        <v>101</v>
      </c>
      <c r="S67" s="13">
        <v>-86.314844198194606</v>
      </c>
      <c r="T67" s="13">
        <v>186.066536664316</v>
      </c>
      <c r="U67" s="9">
        <v>79.244893075196501</v>
      </c>
      <c r="V67" s="9">
        <v>37.1994725546216</v>
      </c>
      <c r="W67" s="9">
        <v>0.65335843150182904</v>
      </c>
      <c r="X67" s="7" t="s">
        <v>1574</v>
      </c>
      <c r="Y67" s="10"/>
      <c r="Z67" s="7"/>
      <c r="AA67" s="10" t="b">
        <v>1</v>
      </c>
      <c r="AB67" s="7">
        <v>0</v>
      </c>
      <c r="AC67" s="14" t="s">
        <v>1962</v>
      </c>
      <c r="AD67" s="7"/>
      <c r="AE67" s="7" t="s">
        <v>34</v>
      </c>
      <c r="AF67" s="10"/>
      <c r="AG67" s="14"/>
      <c r="AH67" s="10"/>
      <c r="AI67"/>
      <c r="AJ67" s="32"/>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row>
    <row r="68" spans="1:172" s="59" customFormat="1" x14ac:dyDescent="0.2">
      <c r="A68" s="10" t="s">
        <v>162</v>
      </c>
      <c r="B68" s="28">
        <v>0.5</v>
      </c>
      <c r="C68" s="28">
        <v>5.5</v>
      </c>
      <c r="D68" s="29">
        <f t="shared" ref="D68:D86" si="2">AVERAGE(B68,C68)</f>
        <v>3</v>
      </c>
      <c r="E68" s="7">
        <v>0.28999999999999998</v>
      </c>
      <c r="F68" s="7">
        <v>6.62</v>
      </c>
      <c r="G68" s="34">
        <v>38</v>
      </c>
      <c r="H68" s="10"/>
      <c r="I68" s="10"/>
      <c r="J68" s="10"/>
      <c r="K68" s="10"/>
      <c r="L68" s="13">
        <v>-86.296110090627096</v>
      </c>
      <c r="M68" s="13">
        <v>40.230339520148988</v>
      </c>
      <c r="N68" s="9">
        <v>52.017762667390699</v>
      </c>
      <c r="O68" s="9">
        <v>3.2503710221726601</v>
      </c>
      <c r="P68" s="9"/>
      <c r="Q68" s="9"/>
      <c r="R68" s="7">
        <v>701</v>
      </c>
      <c r="S68" s="13">
        <v>-86.296110090627096</v>
      </c>
      <c r="T68" s="13">
        <v>40.230339520148902</v>
      </c>
      <c r="U68" s="9">
        <v>0</v>
      </c>
      <c r="V68" s="9">
        <v>0</v>
      </c>
      <c r="W68" s="9">
        <v>0</v>
      </c>
      <c r="X68" s="7" t="s">
        <v>1574</v>
      </c>
      <c r="Y68" s="10"/>
      <c r="Z68" s="7"/>
      <c r="AA68" s="10" t="b">
        <v>1</v>
      </c>
      <c r="AB68" s="7">
        <v>0</v>
      </c>
      <c r="AC68" s="10" t="s">
        <v>163</v>
      </c>
      <c r="AD68" s="7"/>
      <c r="AE68" s="7" t="s">
        <v>34</v>
      </c>
      <c r="AF68" s="10"/>
      <c r="AG68" s="14"/>
      <c r="AH68" s="10"/>
      <c r="AI68"/>
      <c r="AJ68" s="32"/>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row>
    <row r="69" spans="1:172" s="59" customFormat="1" x14ac:dyDescent="0.2">
      <c r="A69" s="58" t="s">
        <v>160</v>
      </c>
      <c r="B69" s="52">
        <v>3</v>
      </c>
      <c r="C69" s="52">
        <v>3</v>
      </c>
      <c r="D69" s="53">
        <f t="shared" si="2"/>
        <v>3</v>
      </c>
      <c r="E69" s="54">
        <v>26.97</v>
      </c>
      <c r="F69" s="54">
        <v>247.15</v>
      </c>
      <c r="G69" s="55">
        <v>3</v>
      </c>
      <c r="H69" s="81"/>
      <c r="I69" s="81"/>
      <c r="J69" s="81"/>
      <c r="K69" s="81"/>
      <c r="L69" s="57">
        <v>-84.009789282013102</v>
      </c>
      <c r="M69" s="57">
        <v>241.77834993595928</v>
      </c>
      <c r="N69" s="56">
        <v>20</v>
      </c>
      <c r="O69" s="56">
        <v>28.4</v>
      </c>
      <c r="P69" s="56"/>
      <c r="Q69" s="56"/>
      <c r="R69" s="54">
        <v>101</v>
      </c>
      <c r="S69" s="57">
        <v>-84.061175862655304</v>
      </c>
      <c r="T69" s="57">
        <v>241.34081478711801</v>
      </c>
      <c r="U69" s="56">
        <v>79.262110277461204</v>
      </c>
      <c r="V69" s="56">
        <v>37.523212203746198</v>
      </c>
      <c r="W69" s="56">
        <v>0.67709391433676502</v>
      </c>
      <c r="X69" s="54" t="s">
        <v>1574</v>
      </c>
      <c r="Y69" s="58"/>
      <c r="Z69" s="54"/>
      <c r="AA69" s="58" t="b">
        <v>1</v>
      </c>
      <c r="AB69" s="54" t="s">
        <v>31</v>
      </c>
      <c r="AC69" s="51" t="s">
        <v>161</v>
      </c>
      <c r="AD69" s="54"/>
      <c r="AE69" s="54" t="s">
        <v>34</v>
      </c>
      <c r="AF69" s="58"/>
      <c r="AG69" s="51"/>
      <c r="AH69" s="58"/>
      <c r="AI69"/>
      <c r="AJ69" s="32"/>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row>
    <row r="70" spans="1:172" s="59" customFormat="1" x14ac:dyDescent="0.2">
      <c r="A70" s="10" t="s">
        <v>164</v>
      </c>
      <c r="B70" s="28">
        <v>3.1</v>
      </c>
      <c r="C70" s="28">
        <v>3.19</v>
      </c>
      <c r="D70" s="29">
        <f t="shared" si="2"/>
        <v>3.145</v>
      </c>
      <c r="E70" s="7">
        <v>21.56</v>
      </c>
      <c r="F70" s="7">
        <v>201.75</v>
      </c>
      <c r="G70" s="34">
        <v>98</v>
      </c>
      <c r="H70" s="10"/>
      <c r="I70" s="10"/>
      <c r="J70" s="10"/>
      <c r="K70" s="10"/>
      <c r="L70" s="13">
        <v>-81.422999450080795</v>
      </c>
      <c r="M70" s="13">
        <v>181.65522585798868</v>
      </c>
      <c r="N70" s="9">
        <v>52.609470567695503</v>
      </c>
      <c r="O70" s="9">
        <v>1.9872478181165101</v>
      </c>
      <c r="P70" s="9"/>
      <c r="Q70" s="9"/>
      <c r="R70" s="7">
        <v>901</v>
      </c>
      <c r="S70" s="13">
        <v>-82.762992018877995</v>
      </c>
      <c r="T70" s="13">
        <v>180.17557130641401</v>
      </c>
      <c r="U70" s="9">
        <v>58.709951965418902</v>
      </c>
      <c r="V70" s="9">
        <v>-67.309974888616495</v>
      </c>
      <c r="W70" s="9">
        <v>2.7768677443537202</v>
      </c>
      <c r="X70" s="7" t="s">
        <v>1574</v>
      </c>
      <c r="Y70" s="10"/>
      <c r="Z70" s="7"/>
      <c r="AA70" s="10" t="b">
        <v>1</v>
      </c>
      <c r="AB70" s="7">
        <v>0</v>
      </c>
      <c r="AC70" s="14" t="s">
        <v>165</v>
      </c>
      <c r="AD70" s="7"/>
      <c r="AE70" s="7" t="s">
        <v>34</v>
      </c>
      <c r="AF70" s="10"/>
      <c r="AG70" s="14"/>
      <c r="AH70" s="10"/>
      <c r="AI70"/>
      <c r="AJ70" s="32"/>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row>
    <row r="71" spans="1:172" s="59" customFormat="1" x14ac:dyDescent="0.2">
      <c r="A71" s="10" t="s">
        <v>166</v>
      </c>
      <c r="B71" s="28">
        <v>0</v>
      </c>
      <c r="C71" s="28">
        <v>6.7</v>
      </c>
      <c r="D71" s="29">
        <f t="shared" si="2"/>
        <v>3.35</v>
      </c>
      <c r="E71" s="7">
        <v>27.55</v>
      </c>
      <c r="F71" s="7">
        <v>112.23</v>
      </c>
      <c r="G71" s="34">
        <v>46</v>
      </c>
      <c r="H71" s="10"/>
      <c r="I71" s="10"/>
      <c r="J71" s="10"/>
      <c r="K71" s="10"/>
      <c r="L71" s="13">
        <v>-87.836555172978294</v>
      </c>
      <c r="M71" s="13">
        <v>108.69907702754301</v>
      </c>
      <c r="N71" s="9">
        <v>39.4805047877039</v>
      </c>
      <c r="O71" s="9">
        <v>3.3892105807622799</v>
      </c>
      <c r="P71" s="9"/>
      <c r="Q71" s="9"/>
      <c r="R71" s="7">
        <v>301</v>
      </c>
      <c r="S71" s="13">
        <v>-87.536845482435695</v>
      </c>
      <c r="T71" s="13">
        <v>103.454845769443</v>
      </c>
      <c r="U71" s="9">
        <v>17.708499229191101</v>
      </c>
      <c r="V71" s="9">
        <v>-19.8003750590184</v>
      </c>
      <c r="W71" s="9">
        <v>0.38786000870099002</v>
      </c>
      <c r="X71" s="7" t="s">
        <v>1574</v>
      </c>
      <c r="Y71" s="10"/>
      <c r="Z71" s="7"/>
      <c r="AA71" s="10" t="b">
        <v>1</v>
      </c>
      <c r="AB71" s="7">
        <v>0</v>
      </c>
      <c r="AC71" s="10" t="s">
        <v>167</v>
      </c>
      <c r="AD71" s="7"/>
      <c r="AE71" s="7" t="s">
        <v>34</v>
      </c>
      <c r="AF71" s="10"/>
      <c r="AG71" s="14"/>
      <c r="AH71" s="10"/>
      <c r="AI71"/>
      <c r="AJ71" s="32"/>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row>
    <row r="72" spans="1:172" s="59" customFormat="1" x14ac:dyDescent="0.2">
      <c r="A72" s="58" t="s">
        <v>168</v>
      </c>
      <c r="B72" s="52">
        <v>2.99</v>
      </c>
      <c r="C72" s="52">
        <v>4.1500000000000004</v>
      </c>
      <c r="D72" s="53">
        <f t="shared" si="2"/>
        <v>3.5700000000000003</v>
      </c>
      <c r="E72" s="54">
        <v>41.36</v>
      </c>
      <c r="F72" s="54">
        <v>43.27</v>
      </c>
      <c r="G72" s="55">
        <v>9</v>
      </c>
      <c r="H72" s="56"/>
      <c r="I72" s="56"/>
      <c r="J72" s="56"/>
      <c r="K72" s="56"/>
      <c r="L72" s="57">
        <v>-74.673865345636003</v>
      </c>
      <c r="M72" s="57">
        <v>7.9318245158619902</v>
      </c>
      <c r="N72" s="56">
        <v>5.99538784596814</v>
      </c>
      <c r="O72" s="56">
        <v>22.936891715729701</v>
      </c>
      <c r="P72" s="56"/>
      <c r="Q72" s="56"/>
      <c r="R72" s="54">
        <v>301</v>
      </c>
      <c r="S72" s="57">
        <v>-74.487400110939305</v>
      </c>
      <c r="T72" s="57">
        <v>9.3123609800946898</v>
      </c>
      <c r="U72" s="56">
        <v>17.838584858797098</v>
      </c>
      <c r="V72" s="56">
        <v>-19.705627770129301</v>
      </c>
      <c r="W72" s="56">
        <v>0.41278082173948599</v>
      </c>
      <c r="X72" s="54" t="s">
        <v>1574</v>
      </c>
      <c r="Y72" s="58"/>
      <c r="Z72" s="54"/>
      <c r="AA72" s="54" t="b">
        <v>0</v>
      </c>
      <c r="AB72" s="54">
        <v>0</v>
      </c>
      <c r="AC72" s="51" t="s">
        <v>169</v>
      </c>
      <c r="AD72" s="54"/>
      <c r="AE72" s="54" t="s">
        <v>34</v>
      </c>
      <c r="AF72" s="58"/>
      <c r="AG72" s="51"/>
      <c r="AH72" s="58"/>
      <c r="AI72"/>
      <c r="AJ72" s="3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row>
    <row r="73" spans="1:172" s="59" customFormat="1" x14ac:dyDescent="0.2">
      <c r="A73" s="51" t="s">
        <v>170</v>
      </c>
      <c r="B73" s="52">
        <v>3.4000000000000002E-2</v>
      </c>
      <c r="C73" s="52">
        <v>7.86</v>
      </c>
      <c r="D73" s="53">
        <f t="shared" si="2"/>
        <v>3.9470000000000001</v>
      </c>
      <c r="E73" s="54">
        <v>-46.99</v>
      </c>
      <c r="F73" s="54">
        <v>288.88</v>
      </c>
      <c r="G73" s="55">
        <v>32</v>
      </c>
      <c r="H73" s="56"/>
      <c r="I73" s="56"/>
      <c r="J73" s="56"/>
      <c r="K73" s="56"/>
      <c r="L73" s="57">
        <v>-85.453701000135197</v>
      </c>
      <c r="M73" s="57">
        <v>269.77673695837922</v>
      </c>
      <c r="N73" s="56">
        <v>5.5368663175124597</v>
      </c>
      <c r="O73" s="56">
        <v>11.907045738052201</v>
      </c>
      <c r="P73" s="56"/>
      <c r="Q73" s="56"/>
      <c r="R73" s="54">
        <v>291</v>
      </c>
      <c r="S73" s="57">
        <v>-85.868505868409898</v>
      </c>
      <c r="T73" s="57">
        <v>275.74129740820098</v>
      </c>
      <c r="U73" s="56">
        <v>60.984228163905797</v>
      </c>
      <c r="V73" s="56">
        <v>-39.450499180960001</v>
      </c>
      <c r="W73" s="56">
        <v>1.1534972000933099</v>
      </c>
      <c r="X73" s="54" t="s">
        <v>1574</v>
      </c>
      <c r="Y73" s="54"/>
      <c r="Z73" s="54"/>
      <c r="AA73" s="54" t="b">
        <v>0</v>
      </c>
      <c r="AB73" s="54">
        <v>0</v>
      </c>
      <c r="AC73" s="58" t="s">
        <v>171</v>
      </c>
      <c r="AD73" s="54"/>
      <c r="AE73" s="54" t="s">
        <v>34</v>
      </c>
      <c r="AF73" s="58"/>
      <c r="AG73" s="51"/>
      <c r="AH73" s="58"/>
      <c r="AI73"/>
      <c r="AJ73" s="32"/>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row>
    <row r="74" spans="1:172" s="59" customFormat="1" x14ac:dyDescent="0.2">
      <c r="A74" s="58" t="s">
        <v>172</v>
      </c>
      <c r="B74" s="52">
        <v>3.53</v>
      </c>
      <c r="C74" s="52">
        <v>4.84</v>
      </c>
      <c r="D74" s="53">
        <f t="shared" si="2"/>
        <v>4.1849999999999996</v>
      </c>
      <c r="E74" s="54">
        <v>2.8</v>
      </c>
      <c r="F74" s="54">
        <v>36.729999999999997</v>
      </c>
      <c r="G74" s="55">
        <v>33</v>
      </c>
      <c r="H74" s="58"/>
      <c r="I74" s="58"/>
      <c r="J74" s="58"/>
      <c r="K74" s="58"/>
      <c r="L74" s="57">
        <v>-86.629880931377301</v>
      </c>
      <c r="M74" s="57">
        <v>15.687160574686999</v>
      </c>
      <c r="N74" s="56">
        <v>72.394234278372494</v>
      </c>
      <c r="O74" s="56">
        <v>2.9580142408532901</v>
      </c>
      <c r="P74" s="56"/>
      <c r="Q74" s="56"/>
      <c r="R74" s="54">
        <v>709</v>
      </c>
      <c r="S74" s="57">
        <v>-86.600113768243801</v>
      </c>
      <c r="T74" s="57">
        <v>17.8635786523765</v>
      </c>
      <c r="U74" s="56">
        <v>-45.410089853228598</v>
      </c>
      <c r="V74" s="56">
        <v>4.5315244795924796</v>
      </c>
      <c r="W74" s="56">
        <v>0.19989846498969699</v>
      </c>
      <c r="X74" s="54" t="s">
        <v>1574</v>
      </c>
      <c r="Y74" s="58"/>
      <c r="Z74" s="54"/>
      <c r="AA74" s="58" t="b">
        <v>0</v>
      </c>
      <c r="AB74" s="54">
        <v>0</v>
      </c>
      <c r="AC74" s="58" t="s">
        <v>158</v>
      </c>
      <c r="AD74" s="54"/>
      <c r="AE74" s="54" t="s">
        <v>34</v>
      </c>
      <c r="AF74" s="58"/>
      <c r="AG74" s="51"/>
      <c r="AH74" s="58"/>
      <c r="AI74"/>
      <c r="AJ74" s="32"/>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row>
    <row r="75" spans="1:172" s="59" customFormat="1" x14ac:dyDescent="0.2">
      <c r="A75" s="10" t="s">
        <v>173</v>
      </c>
      <c r="B75" s="28">
        <v>0.16500000000000001</v>
      </c>
      <c r="C75" s="28">
        <v>8.67</v>
      </c>
      <c r="D75" s="29">
        <f t="shared" si="2"/>
        <v>4.4174999999999995</v>
      </c>
      <c r="E75" s="7">
        <v>-51.21</v>
      </c>
      <c r="F75" s="7">
        <v>289.37</v>
      </c>
      <c r="G75" s="34">
        <v>37</v>
      </c>
      <c r="H75" s="10"/>
      <c r="I75" s="10"/>
      <c r="J75" s="10"/>
      <c r="K75" s="10"/>
      <c r="L75" s="13">
        <v>-86.617198218513096</v>
      </c>
      <c r="M75" s="13">
        <v>344.60640195412702</v>
      </c>
      <c r="N75" s="9">
        <v>12.971518263337501</v>
      </c>
      <c r="O75" s="9">
        <v>6.8010590416568002</v>
      </c>
      <c r="P75" s="9"/>
      <c r="Q75" s="9"/>
      <c r="R75" s="7">
        <v>291</v>
      </c>
      <c r="S75" s="13">
        <v>-86.310228821150901</v>
      </c>
      <c r="T75" s="13">
        <v>354.63734588076699</v>
      </c>
      <c r="U75" s="9">
        <v>61.031019295105402</v>
      </c>
      <c r="V75" s="9">
        <v>-39.508835890685098</v>
      </c>
      <c r="W75" s="9">
        <v>1.2980411540883201</v>
      </c>
      <c r="X75" s="7" t="s">
        <v>1574</v>
      </c>
      <c r="Y75" s="10"/>
      <c r="Z75" s="7"/>
      <c r="AA75" s="10" t="b">
        <v>1</v>
      </c>
      <c r="AB75" s="7">
        <v>0</v>
      </c>
      <c r="AC75" s="10" t="s">
        <v>174</v>
      </c>
      <c r="AD75" s="7"/>
      <c r="AE75" s="7" t="s">
        <v>34</v>
      </c>
      <c r="AF75" s="10"/>
      <c r="AG75" s="14"/>
      <c r="AH75" s="10"/>
      <c r="AI75"/>
      <c r="AJ75" s="32"/>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row>
    <row r="76" spans="1:172" s="59" customFormat="1" x14ac:dyDescent="0.2">
      <c r="A76" s="10" t="s">
        <v>175</v>
      </c>
      <c r="B76" s="28">
        <v>1.53</v>
      </c>
      <c r="C76" s="28">
        <v>7.33</v>
      </c>
      <c r="D76" s="29">
        <f t="shared" si="2"/>
        <v>4.43</v>
      </c>
      <c r="E76" s="7">
        <v>20.16</v>
      </c>
      <c r="F76" s="7">
        <v>262.81</v>
      </c>
      <c r="G76" s="34">
        <v>14</v>
      </c>
      <c r="H76" s="10"/>
      <c r="I76" s="10"/>
      <c r="J76" s="10"/>
      <c r="K76" s="10"/>
      <c r="L76" s="13">
        <v>-86.386105176851402</v>
      </c>
      <c r="M76" s="13">
        <v>174.09001290139901</v>
      </c>
      <c r="N76" s="9">
        <v>11.694895647358299</v>
      </c>
      <c r="O76" s="9">
        <v>12.1367864426879</v>
      </c>
      <c r="P76" s="9"/>
      <c r="Q76" s="9"/>
      <c r="R76" s="7">
        <v>101</v>
      </c>
      <c r="S76" s="13">
        <v>-86.250497896816299</v>
      </c>
      <c r="T76" s="13">
        <v>173.16139641551001</v>
      </c>
      <c r="U76" s="9">
        <v>79.496804701625607</v>
      </c>
      <c r="V76" s="9">
        <v>41.326493322198601</v>
      </c>
      <c r="W76" s="9">
        <v>1.00564135516423</v>
      </c>
      <c r="X76" s="7" t="s">
        <v>1574</v>
      </c>
      <c r="Y76" s="10"/>
      <c r="Z76" s="7"/>
      <c r="AA76" s="10" t="b">
        <v>1</v>
      </c>
      <c r="AB76" s="7">
        <v>0</v>
      </c>
      <c r="AC76" s="14" t="s">
        <v>176</v>
      </c>
      <c r="AD76" s="7"/>
      <c r="AE76" s="7" t="s">
        <v>34</v>
      </c>
      <c r="AF76" s="10"/>
      <c r="AG76" s="14"/>
      <c r="AH76" s="10"/>
      <c r="AI76"/>
      <c r="AJ76" s="32"/>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row>
    <row r="77" spans="1:172" s="59" customFormat="1" x14ac:dyDescent="0.2">
      <c r="A77" s="58" t="s">
        <v>177</v>
      </c>
      <c r="B77" s="52">
        <v>2.5999999999999999E-2</v>
      </c>
      <c r="C77" s="52">
        <v>9.02</v>
      </c>
      <c r="D77" s="53">
        <f t="shared" si="2"/>
        <v>4.5229999999999997</v>
      </c>
      <c r="E77" s="54">
        <v>-77.94</v>
      </c>
      <c r="F77" s="54">
        <v>165.11</v>
      </c>
      <c r="G77" s="55">
        <v>128</v>
      </c>
      <c r="H77" s="58"/>
      <c r="I77" s="58"/>
      <c r="J77" s="58"/>
      <c r="K77" s="58"/>
      <c r="L77" s="57">
        <v>-85.8443183196609</v>
      </c>
      <c r="M77" s="57">
        <v>11.20799390727899</v>
      </c>
      <c r="N77" s="56">
        <v>6.5444303081625401</v>
      </c>
      <c r="O77" s="56">
        <v>5.2938365261508302</v>
      </c>
      <c r="P77" s="56"/>
      <c r="Q77" s="56"/>
      <c r="R77" s="54">
        <v>802</v>
      </c>
      <c r="S77" s="57">
        <v>-85.402171226636298</v>
      </c>
      <c r="T77" s="57">
        <v>17.201599770219499</v>
      </c>
      <c r="U77" s="56">
        <v>-11.077994099153001</v>
      </c>
      <c r="V77" s="56">
        <v>-29.117842883450301</v>
      </c>
      <c r="W77" s="56">
        <v>0.65572612376141504</v>
      </c>
      <c r="X77" s="54" t="s">
        <v>1574</v>
      </c>
      <c r="Y77" s="58"/>
      <c r="Z77" s="54"/>
      <c r="AA77" s="58" t="b">
        <v>0</v>
      </c>
      <c r="AB77" s="54">
        <v>0</v>
      </c>
      <c r="AC77" s="58" t="s">
        <v>178</v>
      </c>
      <c r="AD77" s="54"/>
      <c r="AE77" s="54" t="s">
        <v>34</v>
      </c>
      <c r="AF77" s="58"/>
      <c r="AG77" s="51"/>
      <c r="AH77" s="58"/>
      <c r="AI77"/>
      <c r="AJ77" s="32"/>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row>
    <row r="78" spans="1:172" s="59" customFormat="1" x14ac:dyDescent="0.2">
      <c r="A78" s="10" t="s">
        <v>179</v>
      </c>
      <c r="B78" s="28">
        <v>0.5</v>
      </c>
      <c r="C78" s="28">
        <v>9.15</v>
      </c>
      <c r="D78" s="29">
        <f t="shared" si="2"/>
        <v>4.8250000000000002</v>
      </c>
      <c r="E78" s="7">
        <v>79.37</v>
      </c>
      <c r="F78" s="7">
        <v>14.02</v>
      </c>
      <c r="G78" s="34">
        <v>14</v>
      </c>
      <c r="H78" s="10"/>
      <c r="I78" s="10"/>
      <c r="J78" s="10"/>
      <c r="K78" s="10"/>
      <c r="L78" s="13">
        <v>-76.407518145473603</v>
      </c>
      <c r="M78" s="13">
        <v>24.380520921277991</v>
      </c>
      <c r="N78" s="9">
        <v>10.903313797111901</v>
      </c>
      <c r="O78" s="9">
        <v>12.6110527250133</v>
      </c>
      <c r="P78" s="9"/>
      <c r="Q78" s="9"/>
      <c r="R78" s="7">
        <v>301</v>
      </c>
      <c r="S78" s="13">
        <v>-76.050140680208401</v>
      </c>
      <c r="T78" s="13">
        <v>26.030646601286001</v>
      </c>
      <c r="U78" s="9">
        <v>18.413381960450799</v>
      </c>
      <c r="V78" s="9">
        <v>-19.355603315118099</v>
      </c>
      <c r="W78" s="9">
        <v>0.53676063183475298</v>
      </c>
      <c r="X78" s="7" t="s">
        <v>1574</v>
      </c>
      <c r="Y78" s="10"/>
      <c r="Z78" s="7"/>
      <c r="AA78" s="10" t="b">
        <v>1</v>
      </c>
      <c r="AB78" s="7">
        <v>0</v>
      </c>
      <c r="AC78" s="14" t="s">
        <v>70</v>
      </c>
      <c r="AD78" s="7"/>
      <c r="AE78" s="7" t="s">
        <v>34</v>
      </c>
      <c r="AF78" s="10"/>
      <c r="AG78" s="14"/>
      <c r="AH78" s="10"/>
      <c r="AI78"/>
      <c r="AJ78" s="32"/>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row>
    <row r="79" spans="1:172" s="59" customFormat="1" x14ac:dyDescent="0.2">
      <c r="A79" s="10" t="s">
        <v>180</v>
      </c>
      <c r="B79" s="28">
        <v>0.5</v>
      </c>
      <c r="C79" s="28">
        <v>10</v>
      </c>
      <c r="D79" s="29">
        <f t="shared" si="2"/>
        <v>5.25</v>
      </c>
      <c r="E79" s="7">
        <v>20.37</v>
      </c>
      <c r="F79" s="7">
        <v>257.68</v>
      </c>
      <c r="G79" s="34">
        <v>41</v>
      </c>
      <c r="H79" s="10"/>
      <c r="I79" s="10"/>
      <c r="J79" s="10"/>
      <c r="K79" s="10"/>
      <c r="L79" s="13">
        <v>-86.905255342267097</v>
      </c>
      <c r="M79" s="13">
        <v>65.998241092060994</v>
      </c>
      <c r="N79" s="9">
        <v>14.0129015231956</v>
      </c>
      <c r="O79" s="9">
        <v>6.1843852784480102</v>
      </c>
      <c r="P79" s="9"/>
      <c r="Q79" s="9"/>
      <c r="R79" s="7">
        <v>101</v>
      </c>
      <c r="S79" s="13">
        <v>-86.813979431144304</v>
      </c>
      <c r="T79" s="13">
        <v>70.711926174215193</v>
      </c>
      <c r="U79" s="9">
        <v>79.643601591021195</v>
      </c>
      <c r="V79" s="9">
        <v>43.188739266615997</v>
      </c>
      <c r="W79" s="9">
        <v>1.1934258956768</v>
      </c>
      <c r="X79" s="7" t="s">
        <v>1574</v>
      </c>
      <c r="Y79" s="10"/>
      <c r="Z79" s="7"/>
      <c r="AA79" s="10" t="b">
        <v>1</v>
      </c>
      <c r="AB79" s="7">
        <v>0</v>
      </c>
      <c r="AC79" s="14" t="s">
        <v>181</v>
      </c>
      <c r="AD79" s="7"/>
      <c r="AE79" s="7" t="s">
        <v>34</v>
      </c>
      <c r="AF79" s="10"/>
      <c r="AG79" s="14"/>
      <c r="AH79" s="10"/>
      <c r="AI79"/>
      <c r="AJ79" s="32"/>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row>
    <row r="80" spans="1:172" s="59" customFormat="1" x14ac:dyDescent="0.2">
      <c r="A80" s="51" t="s">
        <v>182</v>
      </c>
      <c r="B80" s="52">
        <v>2.61</v>
      </c>
      <c r="C80" s="52">
        <v>8.1999999999999993</v>
      </c>
      <c r="D80" s="53">
        <f t="shared" si="2"/>
        <v>5.4049999999999994</v>
      </c>
      <c r="E80" s="54">
        <v>37.82</v>
      </c>
      <c r="F80" s="54">
        <v>358.47</v>
      </c>
      <c r="G80" s="55">
        <v>10</v>
      </c>
      <c r="H80" s="56"/>
      <c r="I80" s="56"/>
      <c r="J80" s="56"/>
      <c r="K80" s="56"/>
      <c r="L80" s="57">
        <v>-87.078484053644999</v>
      </c>
      <c r="M80" s="57">
        <v>247.84487113583549</v>
      </c>
      <c r="N80" s="56">
        <v>5.5125132113345403</v>
      </c>
      <c r="O80" s="56">
        <v>22.640751980071101</v>
      </c>
      <c r="P80" s="56"/>
      <c r="Q80" s="56"/>
      <c r="R80" s="54">
        <v>304</v>
      </c>
      <c r="S80" s="57">
        <v>-87.640805936095404</v>
      </c>
      <c r="T80" s="57">
        <v>247.37732810667501</v>
      </c>
      <c r="U80" s="56">
        <v>18.589484976207402</v>
      </c>
      <c r="V80" s="56">
        <v>-19.305042799687801</v>
      </c>
      <c r="W80" s="56">
        <v>0.594125733188407</v>
      </c>
      <c r="X80" s="54" t="s">
        <v>1574</v>
      </c>
      <c r="Y80" s="54"/>
      <c r="Z80" s="54"/>
      <c r="AA80" s="54" t="b">
        <v>0</v>
      </c>
      <c r="AB80" s="54">
        <v>0</v>
      </c>
      <c r="AC80" s="51" t="s">
        <v>183</v>
      </c>
      <c r="AD80" s="54"/>
      <c r="AE80" s="54" t="s">
        <v>34</v>
      </c>
      <c r="AF80" s="58"/>
      <c r="AG80" s="51"/>
      <c r="AH80" s="58"/>
      <c r="AI80"/>
      <c r="AJ80" s="32"/>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row>
    <row r="81" spans="1:172" s="59" customFormat="1" x14ac:dyDescent="0.2">
      <c r="A81" s="10" t="s">
        <v>184</v>
      </c>
      <c r="B81" s="28">
        <v>5.0999999999999996</v>
      </c>
      <c r="C81" s="28">
        <v>6.3</v>
      </c>
      <c r="D81" s="29">
        <f t="shared" si="2"/>
        <v>5.6999999999999993</v>
      </c>
      <c r="E81" s="7">
        <v>28.33</v>
      </c>
      <c r="F81" s="7">
        <v>343.14</v>
      </c>
      <c r="G81" s="34">
        <v>26</v>
      </c>
      <c r="H81" s="10"/>
      <c r="I81" s="10"/>
      <c r="J81" s="10"/>
      <c r="K81" s="10"/>
      <c r="L81" s="13">
        <v>-82.115673878010298</v>
      </c>
      <c r="M81" s="13">
        <v>344.07750051403002</v>
      </c>
      <c r="N81" s="9">
        <v>9.95276716433216</v>
      </c>
      <c r="O81" s="9">
        <v>9.4651408891195601</v>
      </c>
      <c r="P81" s="9"/>
      <c r="Q81" s="9"/>
      <c r="R81" s="7">
        <v>714</v>
      </c>
      <c r="S81" s="13">
        <v>-82.115673878010298</v>
      </c>
      <c r="T81" s="13">
        <v>344.07750051403002</v>
      </c>
      <c r="U81" s="9">
        <v>0</v>
      </c>
      <c r="V81" s="9">
        <v>0</v>
      </c>
      <c r="W81" s="9">
        <v>0</v>
      </c>
      <c r="X81" s="7" t="s">
        <v>1574</v>
      </c>
      <c r="Y81" s="10"/>
      <c r="Z81" s="7"/>
      <c r="AA81" s="10" t="b">
        <v>1</v>
      </c>
      <c r="AB81" s="7">
        <v>0</v>
      </c>
      <c r="AC81" s="14" t="s">
        <v>185</v>
      </c>
      <c r="AD81" s="7"/>
      <c r="AE81" s="7" t="s">
        <v>34</v>
      </c>
      <c r="AF81" s="10"/>
      <c r="AG81" s="14"/>
      <c r="AH81" s="10"/>
      <c r="AI81"/>
      <c r="AJ81" s="32"/>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row>
    <row r="82" spans="1:172" s="59" customFormat="1" x14ac:dyDescent="0.2">
      <c r="A82" s="10" t="s">
        <v>186</v>
      </c>
      <c r="B82" s="28">
        <v>2.5499999999999998</v>
      </c>
      <c r="C82" s="28">
        <v>10</v>
      </c>
      <c r="D82" s="29">
        <f t="shared" si="2"/>
        <v>6.2750000000000004</v>
      </c>
      <c r="E82" s="7">
        <v>23.86</v>
      </c>
      <c r="F82" s="7">
        <v>327.57</v>
      </c>
      <c r="G82" s="34">
        <v>38</v>
      </c>
      <c r="H82" s="10"/>
      <c r="I82" s="10"/>
      <c r="J82" s="10"/>
      <c r="K82" s="10"/>
      <c r="L82" s="13">
        <v>-85.886421748663395</v>
      </c>
      <c r="M82" s="13">
        <v>325.09390633177799</v>
      </c>
      <c r="N82" s="9">
        <v>31.071856458320799</v>
      </c>
      <c r="O82" s="9">
        <v>4.2332713636848798</v>
      </c>
      <c r="P82" s="9"/>
      <c r="Q82" s="9"/>
      <c r="R82" s="7">
        <v>201</v>
      </c>
      <c r="S82" s="13">
        <v>-85.702299863761695</v>
      </c>
      <c r="T82" s="13">
        <v>338.85258062621301</v>
      </c>
      <c r="U82" s="9">
        <v>61.151590317651902</v>
      </c>
      <c r="V82" s="9">
        <v>-39.665442878023001</v>
      </c>
      <c r="W82" s="9">
        <v>1.8810453681386301</v>
      </c>
      <c r="X82" s="7" t="s">
        <v>1574</v>
      </c>
      <c r="Y82" s="10"/>
      <c r="Z82" s="7"/>
      <c r="AA82" s="10" t="b">
        <v>1</v>
      </c>
      <c r="AB82" s="7">
        <v>0</v>
      </c>
      <c r="AC82" s="10" t="s">
        <v>187</v>
      </c>
      <c r="AD82" s="7"/>
      <c r="AE82" s="7" t="s">
        <v>34</v>
      </c>
      <c r="AF82" s="10"/>
      <c r="AG82" s="14"/>
      <c r="AH82" s="10"/>
      <c r="AI82"/>
      <c r="AJ82" s="3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row>
    <row r="83" spans="1:172" s="59" customFormat="1" x14ac:dyDescent="0.2">
      <c r="A83" s="10" t="s">
        <v>188</v>
      </c>
      <c r="B83" s="28">
        <v>2.9</v>
      </c>
      <c r="C83" s="28">
        <v>10</v>
      </c>
      <c r="D83" s="29">
        <f t="shared" si="2"/>
        <v>6.45</v>
      </c>
      <c r="E83" s="28">
        <v>20.7</v>
      </c>
      <c r="F83" s="7">
        <v>256.83999999999997</v>
      </c>
      <c r="G83" s="34">
        <v>23</v>
      </c>
      <c r="H83" s="10"/>
      <c r="I83" s="10"/>
      <c r="J83" s="10"/>
      <c r="K83" s="10"/>
      <c r="L83" s="13">
        <v>-80.036736939261402</v>
      </c>
      <c r="M83" s="13">
        <v>294.52173265802298</v>
      </c>
      <c r="N83" s="9">
        <v>30.2423938586331</v>
      </c>
      <c r="O83" s="9">
        <v>5.5952679309976903</v>
      </c>
      <c r="P83" s="9"/>
      <c r="Q83" s="9"/>
      <c r="R83" s="7">
        <v>101</v>
      </c>
      <c r="S83" s="13">
        <v>-80.277218640533405</v>
      </c>
      <c r="T83" s="13">
        <v>295.43488799562999</v>
      </c>
      <c r="U83" s="9">
        <v>79.889436771322906</v>
      </c>
      <c r="V83" s="9">
        <v>45.944426355830203</v>
      </c>
      <c r="W83" s="9">
        <v>1.46704042696772</v>
      </c>
      <c r="X83" s="7" t="s">
        <v>1574</v>
      </c>
      <c r="Y83" s="10"/>
      <c r="Z83" s="7"/>
      <c r="AA83" s="10" t="b">
        <v>1</v>
      </c>
      <c r="AB83" s="7">
        <v>0</v>
      </c>
      <c r="AC83" s="14" t="s">
        <v>189</v>
      </c>
      <c r="AD83" s="7"/>
      <c r="AE83" s="7" t="s">
        <v>34</v>
      </c>
      <c r="AF83" s="10"/>
      <c r="AG83" s="14"/>
      <c r="AH83" s="10"/>
      <c r="AI83"/>
      <c r="AJ83" s="32"/>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row>
    <row r="84" spans="1:172" s="59" customFormat="1" x14ac:dyDescent="0.2">
      <c r="A84" s="10" t="s">
        <v>190</v>
      </c>
      <c r="B84" s="28">
        <v>6.25</v>
      </c>
      <c r="C84" s="28">
        <v>7.25</v>
      </c>
      <c r="D84" s="29">
        <f t="shared" si="2"/>
        <v>6.75</v>
      </c>
      <c r="E84" s="7">
        <v>46.38</v>
      </c>
      <c r="F84" s="7">
        <v>242.78</v>
      </c>
      <c r="G84" s="34">
        <v>7</v>
      </c>
      <c r="H84" s="10"/>
      <c r="I84" s="10"/>
      <c r="J84" s="10"/>
      <c r="K84" s="10"/>
      <c r="L84" s="13">
        <v>-84.672463839877295</v>
      </c>
      <c r="M84" s="13">
        <v>299.44350263216</v>
      </c>
      <c r="N84" s="9">
        <v>9.7323458798946501</v>
      </c>
      <c r="O84" s="9">
        <v>20.370474596229599</v>
      </c>
      <c r="P84" s="9"/>
      <c r="Q84" s="9"/>
      <c r="R84" s="7">
        <v>101</v>
      </c>
      <c r="S84" s="13">
        <v>-84.929175667625202</v>
      </c>
      <c r="T84" s="13">
        <v>300.103319871986</v>
      </c>
      <c r="U84" s="9">
        <v>79.944657735392894</v>
      </c>
      <c r="V84" s="9">
        <v>46.588071092354497</v>
      </c>
      <c r="W84" s="9">
        <v>1.5359620864249199</v>
      </c>
      <c r="X84" s="7" t="s">
        <v>1574</v>
      </c>
      <c r="Y84" s="10"/>
      <c r="Z84" s="7"/>
      <c r="AA84" s="10" t="b">
        <v>1</v>
      </c>
      <c r="AB84" s="7">
        <v>0</v>
      </c>
      <c r="AC84" s="14" t="s">
        <v>191</v>
      </c>
      <c r="AD84" s="7"/>
      <c r="AE84" s="7" t="s">
        <v>34</v>
      </c>
      <c r="AF84" s="10"/>
      <c r="AG84" s="14"/>
      <c r="AH84" s="10"/>
      <c r="AI84"/>
      <c r="AJ84" s="32"/>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row>
    <row r="85" spans="1:172" s="59" customFormat="1" x14ac:dyDescent="0.2">
      <c r="A85" s="10" t="s">
        <v>192</v>
      </c>
      <c r="B85" s="28">
        <v>7.95</v>
      </c>
      <c r="C85" s="28">
        <v>9.6999999999999993</v>
      </c>
      <c r="D85" s="29">
        <f t="shared" si="2"/>
        <v>8.8249999999999993</v>
      </c>
      <c r="E85" s="7">
        <v>44.98</v>
      </c>
      <c r="F85" s="7">
        <v>4.1500000000000004</v>
      </c>
      <c r="G85" s="34">
        <v>8</v>
      </c>
      <c r="H85" s="10"/>
      <c r="I85" s="10"/>
      <c r="J85" s="10"/>
      <c r="K85" s="10"/>
      <c r="L85" s="13">
        <v>-78.925997860625202</v>
      </c>
      <c r="M85" s="13">
        <v>5.3526828301359899</v>
      </c>
      <c r="N85" s="9">
        <v>10.309528737255</v>
      </c>
      <c r="O85" s="9">
        <v>18.109785470779901</v>
      </c>
      <c r="P85" s="9"/>
      <c r="Q85" s="9"/>
      <c r="R85" s="7">
        <v>101</v>
      </c>
      <c r="S85" s="13">
        <v>-79.172112847323206</v>
      </c>
      <c r="T85" s="13">
        <v>8.7087187412279192</v>
      </c>
      <c r="U85" s="9">
        <v>80.260249044784899</v>
      </c>
      <c r="V85" s="9">
        <v>51.334519343058901</v>
      </c>
      <c r="W85" s="9">
        <v>2.0828477778116801</v>
      </c>
      <c r="X85" s="7" t="s">
        <v>1574</v>
      </c>
      <c r="Y85" s="10"/>
      <c r="Z85" s="7"/>
      <c r="AA85" s="10" t="b">
        <v>1</v>
      </c>
      <c r="AB85" s="7">
        <v>0</v>
      </c>
      <c r="AC85" s="14" t="s">
        <v>193</v>
      </c>
      <c r="AD85" s="7"/>
      <c r="AE85" s="7" t="s">
        <v>34</v>
      </c>
      <c r="AF85" s="10"/>
      <c r="AG85" s="14"/>
      <c r="AH85" s="10"/>
      <c r="AI85"/>
      <c r="AJ85" s="32"/>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row>
    <row r="86" spans="1:172" s="59" customFormat="1" x14ac:dyDescent="0.2">
      <c r="A86" s="58" t="s">
        <v>194</v>
      </c>
      <c r="B86" s="52">
        <v>8.84</v>
      </c>
      <c r="C86" s="52">
        <v>8.9600000000000009</v>
      </c>
      <c r="D86" s="53">
        <f t="shared" si="2"/>
        <v>8.9</v>
      </c>
      <c r="E86" s="54">
        <v>21.67</v>
      </c>
      <c r="F86" s="54">
        <v>254.8</v>
      </c>
      <c r="G86" s="55">
        <v>45</v>
      </c>
      <c r="H86" s="58"/>
      <c r="I86" s="58"/>
      <c r="J86" s="58"/>
      <c r="K86" s="58"/>
      <c r="L86" s="57">
        <v>-86.935372231531801</v>
      </c>
      <c r="M86" s="57">
        <v>312.50919703488898</v>
      </c>
      <c r="N86" s="56">
        <v>368.46254612773799</v>
      </c>
      <c r="O86" s="56">
        <v>1.109440821343</v>
      </c>
      <c r="P86" s="56"/>
      <c r="Q86" s="56"/>
      <c r="R86" s="54">
        <v>101</v>
      </c>
      <c r="S86" s="57">
        <v>-87.287052242976998</v>
      </c>
      <c r="T86" s="57">
        <v>313.54523328454297</v>
      </c>
      <c r="U86" s="56">
        <v>80.2685278966254</v>
      </c>
      <c r="V86" s="56">
        <v>51.4924565293611</v>
      </c>
      <c r="W86" s="56">
        <v>2.1035128915546801</v>
      </c>
      <c r="X86" s="54" t="s">
        <v>1574</v>
      </c>
      <c r="Y86" s="58"/>
      <c r="Z86" s="54"/>
      <c r="AA86" s="58" t="b">
        <v>0</v>
      </c>
      <c r="AB86" s="54">
        <v>0</v>
      </c>
      <c r="AC86" s="51" t="s">
        <v>195</v>
      </c>
      <c r="AD86" s="54"/>
      <c r="AE86" s="54" t="s">
        <v>34</v>
      </c>
      <c r="AF86" s="58"/>
      <c r="AG86" s="51"/>
      <c r="AH86" s="58"/>
      <c r="AI86"/>
      <c r="AJ86" s="32"/>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row>
    <row r="87" spans="1:172" s="70" customFormat="1" ht="14" customHeight="1" x14ac:dyDescent="0.2">
      <c r="A87" s="14" t="s">
        <v>196</v>
      </c>
      <c r="B87" s="9">
        <v>9.1</v>
      </c>
      <c r="C87" s="9">
        <v>10.3</v>
      </c>
      <c r="D87" s="13">
        <v>9.6999999999999993</v>
      </c>
      <c r="E87" s="9">
        <v>40.26</v>
      </c>
      <c r="F87" s="9">
        <v>-1.1299999999999999</v>
      </c>
      <c r="G87" s="34">
        <v>246</v>
      </c>
      <c r="H87" s="9">
        <v>358.3</v>
      </c>
      <c r="I87" s="9">
        <v>63</v>
      </c>
      <c r="J87" s="9">
        <v>22.6</v>
      </c>
      <c r="K87" s="9">
        <v>1.9</v>
      </c>
      <c r="L87" s="13">
        <v>-84.4</v>
      </c>
      <c r="M87" s="13">
        <v>341</v>
      </c>
      <c r="N87" s="9">
        <v>16.5</v>
      </c>
      <c r="O87" s="9">
        <v>2.2999999999999998</v>
      </c>
      <c r="P87" s="9" t="s">
        <v>1575</v>
      </c>
      <c r="Q87" s="9" t="s">
        <v>1575</v>
      </c>
      <c r="R87" s="30">
        <v>304</v>
      </c>
      <c r="S87" s="13">
        <v>-84.314337643362407</v>
      </c>
      <c r="T87" s="13">
        <v>350.89532129569</v>
      </c>
      <c r="U87" s="9">
        <v>15.060646282478899</v>
      </c>
      <c r="V87" s="9">
        <v>-19.180258235139199</v>
      </c>
      <c r="W87" s="9">
        <v>0.98897077804323497</v>
      </c>
      <c r="X87" s="7" t="s">
        <v>1576</v>
      </c>
      <c r="Y87" s="7">
        <v>0.49</v>
      </c>
      <c r="Z87" s="7">
        <v>6.5</v>
      </c>
      <c r="AA87" s="7" t="s">
        <v>200</v>
      </c>
      <c r="AB87" s="7">
        <v>0</v>
      </c>
      <c r="AC87" s="14" t="s">
        <v>197</v>
      </c>
      <c r="AD87" s="7"/>
      <c r="AE87" s="7" t="s">
        <v>199</v>
      </c>
      <c r="AF87" s="10" t="s">
        <v>1665</v>
      </c>
      <c r="AG87" s="14" t="s">
        <v>198</v>
      </c>
      <c r="AH87" s="10"/>
      <c r="AI87" s="11"/>
      <c r="AJ87" s="32"/>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row>
    <row r="88" spans="1:172" s="71" customFormat="1" ht="15" customHeight="1" x14ac:dyDescent="0.2">
      <c r="A88" s="14" t="s">
        <v>201</v>
      </c>
      <c r="B88" s="9">
        <v>9.4</v>
      </c>
      <c r="C88" s="9">
        <v>10.6</v>
      </c>
      <c r="D88" s="13">
        <v>10</v>
      </c>
      <c r="E88" s="9">
        <v>40.200000000000003</v>
      </c>
      <c r="F88" s="9">
        <v>-1.1000000000000001</v>
      </c>
      <c r="G88" s="34">
        <v>81</v>
      </c>
      <c r="H88" s="9">
        <v>12.7</v>
      </c>
      <c r="I88" s="9">
        <v>52.2</v>
      </c>
      <c r="J88" s="9">
        <v>19.100000000000001</v>
      </c>
      <c r="K88" s="9">
        <v>3.7</v>
      </c>
      <c r="L88" s="13">
        <v>-79</v>
      </c>
      <c r="M88" s="6">
        <v>293.89999999999998</v>
      </c>
      <c r="N88" s="9">
        <v>15.4</v>
      </c>
      <c r="O88" s="9">
        <v>4.0999999999999996</v>
      </c>
      <c r="P88" s="9" t="s">
        <v>1575</v>
      </c>
      <c r="Q88" s="9" t="s">
        <v>1575</v>
      </c>
      <c r="R88" s="7">
        <v>304</v>
      </c>
      <c r="S88" s="13">
        <v>-79.693899250058806</v>
      </c>
      <c r="T88" s="13">
        <v>297.851797178411</v>
      </c>
      <c r="U88" s="9">
        <v>14.6611722643503</v>
      </c>
      <c r="V88" s="9">
        <v>-19.1803662379352</v>
      </c>
      <c r="W88" s="9">
        <v>1.0148076664804999</v>
      </c>
      <c r="X88" s="7" t="s">
        <v>1576</v>
      </c>
      <c r="Y88" s="7">
        <v>0.93</v>
      </c>
      <c r="Z88" s="7">
        <v>4.34</v>
      </c>
      <c r="AA88" s="7" t="s">
        <v>204</v>
      </c>
      <c r="AB88" s="7">
        <v>0</v>
      </c>
      <c r="AC88" s="14" t="s">
        <v>202</v>
      </c>
      <c r="AD88" s="7"/>
      <c r="AE88" s="7" t="s">
        <v>199</v>
      </c>
      <c r="AF88" s="10" t="s">
        <v>203</v>
      </c>
      <c r="AG88" s="14" t="s">
        <v>198</v>
      </c>
      <c r="AH88" s="10"/>
      <c r="AI88" s="12"/>
      <c r="AJ88" s="3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2"/>
      <c r="FO88" s="12"/>
      <c r="FP88" s="12"/>
    </row>
    <row r="89" spans="1:172" s="71" customFormat="1" ht="15" customHeight="1" x14ac:dyDescent="0.2">
      <c r="A89" s="10" t="s">
        <v>205</v>
      </c>
      <c r="B89" s="9">
        <v>9.1999999999999993</v>
      </c>
      <c r="C89" s="9">
        <v>11.9</v>
      </c>
      <c r="D89" s="13">
        <v>10.55</v>
      </c>
      <c r="E89" s="9">
        <v>20.6</v>
      </c>
      <c r="F89" s="9">
        <v>257</v>
      </c>
      <c r="G89" s="6">
        <v>29</v>
      </c>
      <c r="H89" s="9">
        <v>354.48</v>
      </c>
      <c r="I89" s="9">
        <v>24.63</v>
      </c>
      <c r="J89" s="9">
        <v>39.71</v>
      </c>
      <c r="K89" s="7">
        <v>4.3</v>
      </c>
      <c r="L89" s="13">
        <v>-80.67</v>
      </c>
      <c r="M89" s="13">
        <v>292.33999999999997</v>
      </c>
      <c r="N89" s="9">
        <v>39.71</v>
      </c>
      <c r="O89" s="7">
        <v>4.3</v>
      </c>
      <c r="P89" s="9" t="s">
        <v>1575</v>
      </c>
      <c r="Q89" s="9" t="s">
        <v>1575</v>
      </c>
      <c r="R89" s="7">
        <v>101</v>
      </c>
      <c r="S89" s="13">
        <v>-81.030976713904494</v>
      </c>
      <c r="T89" s="13">
        <v>293.47141126600297</v>
      </c>
      <c r="U89" s="9">
        <v>80.414289939186006</v>
      </c>
      <c r="V89" s="9">
        <v>54.484113641056403</v>
      </c>
      <c r="W89" s="9">
        <v>2.5445275579838502</v>
      </c>
      <c r="X89" s="7" t="s">
        <v>1574</v>
      </c>
      <c r="Y89" s="10"/>
      <c r="Z89" s="10"/>
      <c r="AA89" s="10" t="b">
        <v>1</v>
      </c>
      <c r="AB89" s="7">
        <v>0</v>
      </c>
      <c r="AC89" s="14" t="s">
        <v>189</v>
      </c>
      <c r="AD89" s="7"/>
      <c r="AE89" s="7" t="s">
        <v>1798</v>
      </c>
      <c r="AF89" s="10" t="s">
        <v>1595</v>
      </c>
      <c r="AG89" s="14"/>
      <c r="AH89" s="10"/>
      <c r="AI89" s="12"/>
      <c r="AJ89" s="3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c r="EO89" s="12"/>
      <c r="EP89" s="12"/>
      <c r="EQ89" s="12"/>
      <c r="ER89" s="12"/>
      <c r="ES89" s="12"/>
      <c r="ET89" s="12"/>
      <c r="EU89" s="12"/>
      <c r="EV89" s="12"/>
      <c r="EW89" s="12"/>
      <c r="EX89" s="12"/>
      <c r="EY89" s="12"/>
      <c r="EZ89" s="12"/>
      <c r="FA89" s="12"/>
      <c r="FB89" s="12"/>
      <c r="FC89" s="12"/>
      <c r="FD89" s="12"/>
      <c r="FE89" s="12"/>
      <c r="FF89" s="12"/>
      <c r="FG89" s="12"/>
      <c r="FH89" s="12"/>
      <c r="FI89" s="12"/>
      <c r="FJ89" s="12"/>
      <c r="FK89" s="12"/>
      <c r="FL89" s="12"/>
      <c r="FM89" s="12"/>
      <c r="FN89" s="12"/>
      <c r="FO89" s="12"/>
      <c r="FP89" s="12"/>
    </row>
    <row r="90" spans="1:172" s="71" customFormat="1" ht="15" customHeight="1" x14ac:dyDescent="0.2">
      <c r="A90" s="14" t="s">
        <v>212</v>
      </c>
      <c r="B90" s="9">
        <v>10</v>
      </c>
      <c r="C90" s="9">
        <v>13</v>
      </c>
      <c r="D90" s="6">
        <v>11.5</v>
      </c>
      <c r="E90" s="9">
        <v>28.7</v>
      </c>
      <c r="F90" s="9">
        <v>15.6</v>
      </c>
      <c r="G90" s="34">
        <v>12</v>
      </c>
      <c r="H90" s="9">
        <v>359.9</v>
      </c>
      <c r="I90" s="9">
        <v>31.6</v>
      </c>
      <c r="J90" s="9">
        <v>23.5</v>
      </c>
      <c r="K90" s="9">
        <v>8.3000000000000007</v>
      </c>
      <c r="L90" s="13">
        <v>-78.400000000000006</v>
      </c>
      <c r="M90" s="6">
        <v>16.100000000000001</v>
      </c>
      <c r="N90" s="9">
        <v>35.4</v>
      </c>
      <c r="O90" s="9">
        <v>7.4</v>
      </c>
      <c r="P90" s="9" t="s">
        <v>1575</v>
      </c>
      <c r="Q90" s="9" t="s">
        <v>1575</v>
      </c>
      <c r="R90" s="7">
        <v>715</v>
      </c>
      <c r="S90" s="13">
        <v>-78.400000000000006</v>
      </c>
      <c r="T90" s="13">
        <v>16.100000000000001</v>
      </c>
      <c r="U90" s="9">
        <v>0</v>
      </c>
      <c r="V90" s="9">
        <v>0</v>
      </c>
      <c r="W90" s="9">
        <v>0</v>
      </c>
      <c r="X90" s="7" t="s">
        <v>1574</v>
      </c>
      <c r="Y90" s="10"/>
      <c r="Z90" s="10"/>
      <c r="AA90" s="10" t="b">
        <v>1</v>
      </c>
      <c r="AB90" s="7">
        <v>0</v>
      </c>
      <c r="AC90" s="14" t="s">
        <v>215</v>
      </c>
      <c r="AD90" s="7">
        <v>50</v>
      </c>
      <c r="AE90" s="7" t="s">
        <v>199</v>
      </c>
      <c r="AF90" s="10" t="s">
        <v>216</v>
      </c>
      <c r="AG90" s="14"/>
      <c r="AH90" s="10"/>
      <c r="AI90" s="12"/>
      <c r="AJ90" s="3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row>
    <row r="91" spans="1:172" s="71" customFormat="1" ht="15" customHeight="1" x14ac:dyDescent="0.2">
      <c r="A91" s="10" t="s">
        <v>212</v>
      </c>
      <c r="B91" s="9">
        <v>10</v>
      </c>
      <c r="C91" s="9">
        <v>13</v>
      </c>
      <c r="D91" s="6">
        <v>11.5</v>
      </c>
      <c r="E91" s="9">
        <v>28.8</v>
      </c>
      <c r="F91" s="9">
        <v>15.5</v>
      </c>
      <c r="G91" s="34">
        <v>9</v>
      </c>
      <c r="H91" s="9">
        <v>3.7</v>
      </c>
      <c r="I91" s="9">
        <v>14.1</v>
      </c>
      <c r="J91" s="9">
        <v>21.9</v>
      </c>
      <c r="K91" s="9">
        <v>11.2</v>
      </c>
      <c r="L91" s="13">
        <v>-69</v>
      </c>
      <c r="M91" s="13">
        <v>4</v>
      </c>
      <c r="N91" s="9">
        <v>47</v>
      </c>
      <c r="O91" s="9">
        <v>6.8</v>
      </c>
      <c r="P91" s="9" t="s">
        <v>1575</v>
      </c>
      <c r="Q91" s="9" t="s">
        <v>1575</v>
      </c>
      <c r="R91" s="7">
        <v>715</v>
      </c>
      <c r="S91" s="13">
        <v>-69</v>
      </c>
      <c r="T91" s="13">
        <v>4</v>
      </c>
      <c r="U91" s="9">
        <v>0</v>
      </c>
      <c r="V91" s="9">
        <v>0</v>
      </c>
      <c r="W91" s="9">
        <v>0</v>
      </c>
      <c r="X91" s="7" t="s">
        <v>1574</v>
      </c>
      <c r="Y91" s="10"/>
      <c r="Z91" s="10"/>
      <c r="AA91" s="10" t="b">
        <v>1</v>
      </c>
      <c r="AB91" s="7">
        <v>0</v>
      </c>
      <c r="AC91" s="14" t="s">
        <v>213</v>
      </c>
      <c r="AD91" s="7">
        <v>60</v>
      </c>
      <c r="AE91" s="7" t="s">
        <v>199</v>
      </c>
      <c r="AF91" s="10" t="s">
        <v>214</v>
      </c>
      <c r="AG91" s="14"/>
      <c r="AH91" s="10"/>
      <c r="AI91" s="12"/>
      <c r="AJ91" s="3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row>
    <row r="92" spans="1:172" s="71" customFormat="1" ht="15" customHeight="1" x14ac:dyDescent="0.2">
      <c r="A92" s="58" t="s">
        <v>208</v>
      </c>
      <c r="B92" s="56">
        <v>10</v>
      </c>
      <c r="C92" s="56">
        <v>13</v>
      </c>
      <c r="D92" s="60">
        <v>11.5</v>
      </c>
      <c r="E92" s="56">
        <v>1</v>
      </c>
      <c r="F92" s="56">
        <v>35.5</v>
      </c>
      <c r="G92" s="55">
        <v>104</v>
      </c>
      <c r="H92" s="56">
        <v>177.2</v>
      </c>
      <c r="I92" s="56">
        <v>4.5999999999999996</v>
      </c>
      <c r="J92" s="56">
        <v>14.3</v>
      </c>
      <c r="K92" s="56">
        <v>3.8</v>
      </c>
      <c r="L92" s="57">
        <v>-85.7</v>
      </c>
      <c r="M92" s="60">
        <v>75.8</v>
      </c>
      <c r="N92" s="56"/>
      <c r="O92" s="56"/>
      <c r="P92" s="56">
        <v>35.440247519028055</v>
      </c>
      <c r="Q92" s="56">
        <v>2.3603418923064279</v>
      </c>
      <c r="R92" s="54">
        <v>709</v>
      </c>
      <c r="S92" s="57">
        <v>-85.385040048048694</v>
      </c>
      <c r="T92" s="57">
        <v>77.246135700658897</v>
      </c>
      <c r="U92" s="56">
        <v>-44.0496078122653</v>
      </c>
      <c r="V92" s="56">
        <v>10.2895097393959</v>
      </c>
      <c r="W92" s="56">
        <v>0.478760915999009</v>
      </c>
      <c r="X92" s="54" t="s">
        <v>1576</v>
      </c>
      <c r="Y92" s="58"/>
      <c r="Z92" s="58"/>
      <c r="AA92" s="58" t="b">
        <v>1</v>
      </c>
      <c r="AB92" s="54" t="s">
        <v>218</v>
      </c>
      <c r="AC92" s="51" t="s">
        <v>209</v>
      </c>
      <c r="AD92" s="54">
        <v>3111</v>
      </c>
      <c r="AE92" s="54" t="s">
        <v>199</v>
      </c>
      <c r="AF92" s="58" t="s">
        <v>211</v>
      </c>
      <c r="AG92" s="51" t="s">
        <v>210</v>
      </c>
      <c r="AH92" s="58"/>
      <c r="AI92" s="12"/>
      <c r="AJ92" s="3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2"/>
      <c r="DI92" s="12"/>
      <c r="DJ92" s="12"/>
      <c r="DK92" s="12"/>
      <c r="DL92" s="12"/>
      <c r="DM92" s="12"/>
      <c r="DN92" s="12"/>
      <c r="DO92" s="12"/>
      <c r="DP92" s="12"/>
      <c r="DQ92" s="12"/>
      <c r="DR92" s="12"/>
      <c r="DS92" s="12"/>
      <c r="DT92" s="12"/>
      <c r="DU92" s="12"/>
      <c r="DV92" s="12"/>
      <c r="DW92" s="12"/>
      <c r="DX92" s="12"/>
      <c r="DY92" s="12"/>
      <c r="DZ92" s="12"/>
      <c r="EA92" s="12"/>
      <c r="EB92" s="12"/>
      <c r="EC92" s="12"/>
      <c r="ED92" s="12"/>
      <c r="EE92" s="12"/>
      <c r="EF92" s="12"/>
      <c r="EG92" s="12"/>
      <c r="EH92" s="12"/>
      <c r="EI92" s="12"/>
      <c r="EJ92" s="12"/>
      <c r="EK92" s="12"/>
      <c r="EL92" s="12"/>
      <c r="EM92" s="12"/>
      <c r="EN92" s="12"/>
      <c r="EO92" s="12"/>
      <c r="EP92" s="12"/>
      <c r="EQ92" s="12"/>
      <c r="ER92" s="12"/>
      <c r="ES92" s="12"/>
      <c r="ET92" s="12"/>
      <c r="EU92" s="12"/>
      <c r="EV92" s="12"/>
      <c r="EW92" s="12"/>
      <c r="EX92" s="12"/>
      <c r="EY92" s="12"/>
      <c r="EZ92" s="12"/>
      <c r="FA92" s="12"/>
      <c r="FB92" s="12"/>
      <c r="FC92" s="12"/>
      <c r="FD92" s="12"/>
      <c r="FE92" s="12"/>
      <c r="FF92" s="12"/>
      <c r="FG92" s="12"/>
      <c r="FH92" s="12"/>
      <c r="FI92" s="12"/>
      <c r="FJ92" s="12"/>
      <c r="FK92" s="12"/>
      <c r="FL92" s="12"/>
      <c r="FM92" s="12"/>
      <c r="FN92" s="12"/>
      <c r="FO92" s="12"/>
      <c r="FP92" s="12"/>
    </row>
    <row r="93" spans="1:172" s="71" customFormat="1" ht="15" customHeight="1" x14ac:dyDescent="0.2">
      <c r="A93" s="51" t="s">
        <v>206</v>
      </c>
      <c r="B93" s="56">
        <v>9</v>
      </c>
      <c r="C93" s="56">
        <v>14</v>
      </c>
      <c r="D93" s="60">
        <v>11.5</v>
      </c>
      <c r="E93" s="56">
        <v>45</v>
      </c>
      <c r="F93" s="56">
        <v>4.2</v>
      </c>
      <c r="G93" s="55">
        <v>11</v>
      </c>
      <c r="H93" s="56">
        <v>1.4</v>
      </c>
      <c r="I93" s="56">
        <v>57.6</v>
      </c>
      <c r="J93" s="56">
        <v>44.7</v>
      </c>
      <c r="K93" s="56">
        <v>6.9</v>
      </c>
      <c r="L93" s="57">
        <v>-84.1</v>
      </c>
      <c r="M93" s="60">
        <v>351.2</v>
      </c>
      <c r="N93" s="56">
        <v>29</v>
      </c>
      <c r="O93" s="56">
        <v>8.6</v>
      </c>
      <c r="P93" s="56" t="s">
        <v>1575</v>
      </c>
      <c r="Q93" s="56" t="s">
        <v>1575</v>
      </c>
      <c r="R93" s="54">
        <v>301</v>
      </c>
      <c r="S93" s="57">
        <v>-83.801944433141998</v>
      </c>
      <c r="T93" s="57">
        <v>1.63486192829729</v>
      </c>
      <c r="U93" s="56">
        <v>13.614755865514599</v>
      </c>
      <c r="V93" s="56">
        <v>-19.011319503788901</v>
      </c>
      <c r="W93" s="56">
        <v>1.1481684834153101</v>
      </c>
      <c r="X93" s="54" t="s">
        <v>1574</v>
      </c>
      <c r="Y93" s="58"/>
      <c r="Z93" s="58"/>
      <c r="AA93" s="58" t="b">
        <v>1</v>
      </c>
      <c r="AB93" s="54" t="s">
        <v>218</v>
      </c>
      <c r="AC93" s="51" t="s">
        <v>193</v>
      </c>
      <c r="AD93" s="54">
        <v>3324</v>
      </c>
      <c r="AE93" s="54" t="s">
        <v>199</v>
      </c>
      <c r="AF93" s="58" t="s">
        <v>207</v>
      </c>
      <c r="AG93" s="51"/>
      <c r="AH93" s="58"/>
      <c r="AI93" s="12"/>
      <c r="AJ93" s="3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2"/>
      <c r="DI93" s="12"/>
      <c r="DJ93" s="12"/>
      <c r="DK93" s="12"/>
      <c r="DL93" s="12"/>
      <c r="DM93" s="12"/>
      <c r="DN93" s="12"/>
      <c r="DO93" s="12"/>
      <c r="DP93" s="12"/>
      <c r="DQ93" s="12"/>
      <c r="DR93" s="12"/>
      <c r="DS93" s="12"/>
      <c r="DT93" s="12"/>
      <c r="DU93" s="12"/>
      <c r="DV93" s="12"/>
      <c r="DW93" s="12"/>
      <c r="DX93" s="12"/>
      <c r="DY93" s="12"/>
      <c r="DZ93" s="12"/>
      <c r="EA93" s="12"/>
      <c r="EB93" s="12"/>
      <c r="EC93" s="12"/>
      <c r="ED93" s="12"/>
      <c r="EE93" s="12"/>
      <c r="EF93" s="12"/>
      <c r="EG93" s="12"/>
      <c r="EH93" s="12"/>
      <c r="EI93" s="12"/>
      <c r="EJ93" s="12"/>
      <c r="EK93" s="12"/>
      <c r="EL93" s="12"/>
      <c r="EM93" s="12"/>
      <c r="EN93" s="12"/>
      <c r="EO93" s="12"/>
      <c r="EP93" s="12"/>
      <c r="EQ93" s="12"/>
      <c r="ER93" s="12"/>
      <c r="ES93" s="12"/>
      <c r="ET93" s="12"/>
      <c r="EU93" s="12"/>
      <c r="EV93" s="12"/>
      <c r="EW93" s="12"/>
      <c r="EX93" s="12"/>
      <c r="EY93" s="12"/>
      <c r="EZ93" s="12"/>
      <c r="FA93" s="12"/>
      <c r="FB93" s="12"/>
      <c r="FC93" s="12"/>
      <c r="FD93" s="12"/>
      <c r="FE93" s="12"/>
      <c r="FF93" s="12"/>
      <c r="FG93" s="12"/>
      <c r="FH93" s="12"/>
      <c r="FI93" s="12"/>
      <c r="FJ93" s="12"/>
      <c r="FK93" s="12"/>
      <c r="FL93" s="12"/>
      <c r="FM93" s="12"/>
      <c r="FN93" s="12"/>
      <c r="FO93" s="12"/>
      <c r="FP93" s="12"/>
    </row>
    <row r="94" spans="1:172" s="71" customFormat="1" ht="15" customHeight="1" x14ac:dyDescent="0.2">
      <c r="A94" s="51" t="s">
        <v>219</v>
      </c>
      <c r="B94" s="56">
        <v>10.7</v>
      </c>
      <c r="C94" s="56">
        <v>12.8</v>
      </c>
      <c r="D94" s="57">
        <f>AVERAGE(B94:C94)</f>
        <v>11.75</v>
      </c>
      <c r="E94" s="56">
        <v>41.3</v>
      </c>
      <c r="F94" s="56">
        <v>-1.5</v>
      </c>
      <c r="G94" s="55">
        <v>507</v>
      </c>
      <c r="H94" s="56">
        <v>181.5</v>
      </c>
      <c r="I94" s="56">
        <v>-41.4</v>
      </c>
      <c r="J94" s="56">
        <v>17.899999999999999</v>
      </c>
      <c r="K94" s="56">
        <v>1.5</v>
      </c>
      <c r="L94" s="57">
        <v>-72.400000000000006</v>
      </c>
      <c r="M94" s="57">
        <v>352</v>
      </c>
      <c r="N94" s="56"/>
      <c r="O94" s="56"/>
      <c r="P94" s="56">
        <v>22.181105064997698</v>
      </c>
      <c r="Q94" s="56">
        <v>1.3553263024460016</v>
      </c>
      <c r="R94" s="54">
        <v>301</v>
      </c>
      <c r="S94" s="57">
        <v>-72.142291534247306</v>
      </c>
      <c r="T94" s="57">
        <v>355.82710189372898</v>
      </c>
      <c r="U94" s="56">
        <v>13.514761035845799</v>
      </c>
      <c r="V94" s="56">
        <v>-18.884190131401699</v>
      </c>
      <c r="W94" s="56">
        <v>1.19593811636673</v>
      </c>
      <c r="X94" s="54" t="s">
        <v>1576</v>
      </c>
      <c r="Y94" s="58"/>
      <c r="Z94" s="58"/>
      <c r="AA94" s="58" t="b">
        <v>1</v>
      </c>
      <c r="AB94" s="54" t="s">
        <v>218</v>
      </c>
      <c r="AC94" s="51" t="s">
        <v>220</v>
      </c>
      <c r="AD94" s="54"/>
      <c r="AE94" s="54" t="s">
        <v>199</v>
      </c>
      <c r="AF94" s="58" t="s">
        <v>217</v>
      </c>
      <c r="AG94" s="51"/>
      <c r="AH94" s="58"/>
      <c r="AI94" s="12"/>
      <c r="AJ94" s="3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c r="CK94" s="12"/>
      <c r="CL94" s="12"/>
      <c r="CM94" s="12"/>
      <c r="CN94" s="12"/>
      <c r="CO94" s="12"/>
      <c r="CP94" s="12"/>
      <c r="CQ94" s="12"/>
      <c r="CR94" s="12"/>
      <c r="CS94" s="12"/>
      <c r="CT94" s="12"/>
      <c r="CU94" s="12"/>
      <c r="CV94" s="12"/>
      <c r="CW94" s="12"/>
      <c r="CX94" s="12"/>
      <c r="CY94" s="12"/>
      <c r="CZ94" s="12"/>
      <c r="DA94" s="12"/>
      <c r="DB94" s="12"/>
      <c r="DC94" s="12"/>
      <c r="DD94" s="12"/>
      <c r="DE94" s="12"/>
      <c r="DF94" s="12"/>
      <c r="DG94" s="12"/>
      <c r="DH94" s="12"/>
      <c r="DI94" s="12"/>
      <c r="DJ94" s="12"/>
      <c r="DK94" s="12"/>
      <c r="DL94" s="12"/>
      <c r="DM94" s="12"/>
      <c r="DN94" s="12"/>
      <c r="DO94" s="12"/>
      <c r="DP94" s="12"/>
      <c r="DQ94" s="12"/>
      <c r="DR94" s="12"/>
      <c r="DS94" s="12"/>
      <c r="DT94" s="12"/>
      <c r="DU94" s="12"/>
      <c r="DV94" s="12"/>
      <c r="DW94" s="12"/>
      <c r="DX94" s="12"/>
      <c r="DY94" s="12"/>
      <c r="DZ94" s="12"/>
      <c r="EA94" s="12"/>
      <c r="EB94" s="12"/>
      <c r="EC94" s="12"/>
      <c r="ED94" s="12"/>
      <c r="EE94" s="12"/>
      <c r="EF94" s="12"/>
      <c r="EG94" s="12"/>
      <c r="EH94" s="12"/>
      <c r="EI94" s="12"/>
      <c r="EJ94" s="12"/>
      <c r="EK94" s="12"/>
      <c r="EL94" s="12"/>
      <c r="EM94" s="12"/>
      <c r="EN94" s="12"/>
      <c r="EO94" s="12"/>
      <c r="EP94" s="12"/>
      <c r="EQ94" s="12"/>
      <c r="ER94" s="12"/>
      <c r="ES94" s="12"/>
      <c r="ET94" s="12"/>
      <c r="EU94" s="12"/>
      <c r="EV94" s="12"/>
      <c r="EW94" s="12"/>
      <c r="EX94" s="12"/>
      <c r="EY94" s="12"/>
      <c r="EZ94" s="12"/>
      <c r="FA94" s="12"/>
      <c r="FB94" s="12"/>
      <c r="FC94" s="12"/>
      <c r="FD94" s="12"/>
      <c r="FE94" s="12"/>
      <c r="FF94" s="12"/>
      <c r="FG94" s="12"/>
      <c r="FH94" s="12"/>
      <c r="FI94" s="12"/>
      <c r="FJ94" s="12"/>
      <c r="FK94" s="12"/>
      <c r="FL94" s="12"/>
      <c r="FM94" s="12"/>
      <c r="FN94" s="12"/>
      <c r="FO94" s="12"/>
      <c r="FP94" s="12"/>
    </row>
    <row r="95" spans="1:172" s="71" customFormat="1" ht="15" customHeight="1" x14ac:dyDescent="0.2">
      <c r="A95" s="10" t="s">
        <v>221</v>
      </c>
      <c r="B95" s="9">
        <v>11</v>
      </c>
      <c r="C95" s="9">
        <v>13</v>
      </c>
      <c r="D95" s="13">
        <v>12</v>
      </c>
      <c r="E95" s="9">
        <v>0</v>
      </c>
      <c r="F95" s="9">
        <v>36</v>
      </c>
      <c r="G95" s="34">
        <v>22</v>
      </c>
      <c r="H95" s="9">
        <v>1.7</v>
      </c>
      <c r="I95" s="9">
        <v>-4.2</v>
      </c>
      <c r="J95" s="9">
        <v>13.4</v>
      </c>
      <c r="K95" s="9">
        <v>8.8000000000000007</v>
      </c>
      <c r="L95" s="13">
        <v>-86.5</v>
      </c>
      <c r="M95" s="6">
        <v>6.6</v>
      </c>
      <c r="N95" s="9">
        <v>28.8</v>
      </c>
      <c r="O95" s="9">
        <v>6.1</v>
      </c>
      <c r="P95" s="9" t="s">
        <v>1575</v>
      </c>
      <c r="Q95" s="9" t="s">
        <v>1575</v>
      </c>
      <c r="R95" s="7">
        <v>709</v>
      </c>
      <c r="S95" s="13">
        <v>-86.502126226935999</v>
      </c>
      <c r="T95" s="13">
        <v>12.1480983346299</v>
      </c>
      <c r="U95" s="9">
        <v>-43.890894779586802</v>
      </c>
      <c r="V95" s="9">
        <v>9.7117478852289292</v>
      </c>
      <c r="W95" s="9">
        <v>0.49991771215347702</v>
      </c>
      <c r="X95" s="7" t="s">
        <v>1574</v>
      </c>
      <c r="Y95" s="10"/>
      <c r="Z95" s="10"/>
      <c r="AA95" s="10" t="b">
        <v>1</v>
      </c>
      <c r="AB95" s="7">
        <v>0</v>
      </c>
      <c r="AC95" s="14" t="s">
        <v>222</v>
      </c>
      <c r="AD95" s="7">
        <v>774</v>
      </c>
      <c r="AE95" s="7" t="s">
        <v>199</v>
      </c>
      <c r="AF95" s="10" t="s">
        <v>223</v>
      </c>
      <c r="AG95" s="14"/>
      <c r="AH95" s="10"/>
      <c r="AI95" s="12"/>
      <c r="AJ95" s="3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2"/>
      <c r="DI95" s="12"/>
      <c r="DJ95" s="12"/>
      <c r="DK95" s="12"/>
      <c r="DL95" s="12"/>
      <c r="DM95" s="12"/>
      <c r="DN95" s="12"/>
      <c r="DO95" s="12"/>
      <c r="DP95" s="12"/>
      <c r="DQ95" s="12"/>
      <c r="DR95" s="12"/>
      <c r="DS95" s="12"/>
      <c r="DT95" s="12"/>
      <c r="DU95" s="12"/>
      <c r="DV95" s="12"/>
      <c r="DW95" s="12"/>
      <c r="DX95" s="12"/>
      <c r="DY95" s="12"/>
      <c r="DZ95" s="12"/>
      <c r="EA95" s="12"/>
      <c r="EB95" s="12"/>
      <c r="EC95" s="12"/>
      <c r="ED95" s="12"/>
      <c r="EE95" s="12"/>
      <c r="EF95" s="12"/>
      <c r="EG95" s="12"/>
      <c r="EH95" s="12"/>
      <c r="EI95" s="12"/>
      <c r="EJ95" s="12"/>
      <c r="EK95" s="12"/>
      <c r="EL95" s="12"/>
      <c r="EM95" s="12"/>
      <c r="EN95" s="12"/>
      <c r="EO95" s="12"/>
      <c r="EP95" s="12"/>
      <c r="EQ95" s="12"/>
      <c r="ER95" s="12"/>
      <c r="ES95" s="12"/>
      <c r="ET95" s="12"/>
      <c r="EU95" s="12"/>
      <c r="EV95" s="12"/>
      <c r="EW95" s="12"/>
      <c r="EX95" s="12"/>
      <c r="EY95" s="12"/>
      <c r="EZ95" s="12"/>
      <c r="FA95" s="12"/>
      <c r="FB95" s="12"/>
      <c r="FC95" s="12"/>
      <c r="FD95" s="12"/>
      <c r="FE95" s="12"/>
      <c r="FF95" s="12"/>
      <c r="FG95" s="12"/>
      <c r="FH95" s="12"/>
      <c r="FI95" s="12"/>
      <c r="FJ95" s="12"/>
      <c r="FK95" s="12"/>
      <c r="FL95" s="12"/>
      <c r="FM95" s="12"/>
      <c r="FN95" s="12"/>
      <c r="FO95" s="12"/>
      <c r="FP95" s="12"/>
    </row>
    <row r="96" spans="1:172" s="71" customFormat="1" ht="15" customHeight="1" x14ac:dyDescent="0.2">
      <c r="A96" s="10" t="s">
        <v>224</v>
      </c>
      <c r="B96" s="9">
        <v>12.1</v>
      </c>
      <c r="C96" s="9">
        <v>13.3</v>
      </c>
      <c r="D96" s="13">
        <v>12.7</v>
      </c>
      <c r="E96" s="7">
        <v>45.5</v>
      </c>
      <c r="F96" s="7">
        <v>101</v>
      </c>
      <c r="G96" s="34">
        <v>7</v>
      </c>
      <c r="H96" s="7">
        <v>206.6</v>
      </c>
      <c r="I96" s="7">
        <v>-64.7</v>
      </c>
      <c r="J96" s="7">
        <v>29.5</v>
      </c>
      <c r="K96" s="7">
        <v>11.3</v>
      </c>
      <c r="L96" s="13">
        <v>-71.599999999999994</v>
      </c>
      <c r="M96" s="13">
        <v>358</v>
      </c>
      <c r="N96" s="9"/>
      <c r="O96" s="9"/>
      <c r="P96" s="9">
        <v>14.543174526710642</v>
      </c>
      <c r="Q96" s="9">
        <v>16.373463592191271</v>
      </c>
      <c r="R96" s="7">
        <v>301</v>
      </c>
      <c r="S96" s="13">
        <v>-71.208066085396595</v>
      </c>
      <c r="T96" s="13">
        <v>1.7707779617814601</v>
      </c>
      <c r="U96" s="9">
        <v>13.645834181667899</v>
      </c>
      <c r="V96" s="9">
        <v>-18.657757010925899</v>
      </c>
      <c r="W96" s="9">
        <v>1.26759836104659</v>
      </c>
      <c r="X96" s="7" t="s">
        <v>1574</v>
      </c>
      <c r="Y96" s="10"/>
      <c r="Z96" s="10"/>
      <c r="AA96" s="10" t="b">
        <v>1</v>
      </c>
      <c r="AB96" s="7">
        <v>0</v>
      </c>
      <c r="AC96" s="14" t="s">
        <v>225</v>
      </c>
      <c r="AD96" s="7"/>
      <c r="AE96" s="7" t="s">
        <v>1798</v>
      </c>
      <c r="AF96" s="10" t="s">
        <v>226</v>
      </c>
      <c r="AG96" s="14"/>
      <c r="AH96" s="10"/>
      <c r="AI96" s="12"/>
      <c r="AJ96" s="3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c r="CA96" s="12"/>
      <c r="CB96" s="12"/>
      <c r="CC96" s="12"/>
      <c r="CD96" s="12"/>
      <c r="CE96" s="12"/>
      <c r="CF96" s="12"/>
      <c r="CG96" s="12"/>
      <c r="CH96" s="12"/>
      <c r="CI96" s="12"/>
      <c r="CJ96" s="12"/>
      <c r="CK96" s="12"/>
      <c r="CL96" s="12"/>
      <c r="CM96" s="12"/>
      <c r="CN96" s="12"/>
      <c r="CO96" s="12"/>
      <c r="CP96" s="12"/>
      <c r="CQ96" s="12"/>
      <c r="CR96" s="12"/>
      <c r="CS96" s="12"/>
      <c r="CT96" s="12"/>
      <c r="CU96" s="12"/>
      <c r="CV96" s="12"/>
      <c r="CW96" s="12"/>
      <c r="CX96" s="12"/>
      <c r="CY96" s="12"/>
      <c r="CZ96" s="12"/>
      <c r="DA96" s="12"/>
      <c r="DB96" s="12"/>
      <c r="DC96" s="12"/>
      <c r="DD96" s="12"/>
      <c r="DE96" s="12"/>
      <c r="DF96" s="12"/>
      <c r="DG96" s="12"/>
      <c r="DH96" s="12"/>
      <c r="DI96" s="12"/>
      <c r="DJ96" s="12"/>
      <c r="DK96" s="12"/>
      <c r="DL96" s="12"/>
      <c r="DM96" s="12"/>
      <c r="DN96" s="12"/>
      <c r="DO96" s="12"/>
      <c r="DP96" s="12"/>
      <c r="DQ96" s="12"/>
      <c r="DR96" s="12"/>
      <c r="DS96" s="12"/>
      <c r="DT96" s="12"/>
      <c r="DU96" s="12"/>
      <c r="DV96" s="12"/>
      <c r="DW96" s="12"/>
      <c r="DX96" s="12"/>
      <c r="DY96" s="12"/>
      <c r="DZ96" s="12"/>
      <c r="EA96" s="12"/>
      <c r="EB96" s="12"/>
      <c r="EC96" s="12"/>
      <c r="ED96" s="12"/>
      <c r="EE96" s="12"/>
      <c r="EF96" s="12"/>
      <c r="EG96" s="12"/>
      <c r="EH96" s="12"/>
      <c r="EI96" s="12"/>
      <c r="EJ96" s="12"/>
      <c r="EK96" s="12"/>
      <c r="EL96" s="12"/>
      <c r="EM96" s="12"/>
      <c r="EN96" s="12"/>
      <c r="EO96" s="12"/>
      <c r="EP96" s="12"/>
      <c r="EQ96" s="12"/>
      <c r="ER96" s="12"/>
      <c r="ES96" s="12"/>
      <c r="ET96" s="12"/>
      <c r="EU96" s="12"/>
      <c r="EV96" s="12"/>
      <c r="EW96" s="12"/>
      <c r="EX96" s="12"/>
      <c r="EY96" s="12"/>
      <c r="EZ96" s="12"/>
      <c r="FA96" s="12"/>
      <c r="FB96" s="12"/>
      <c r="FC96" s="12"/>
      <c r="FD96" s="12"/>
      <c r="FE96" s="12"/>
      <c r="FF96" s="12"/>
      <c r="FG96" s="12"/>
      <c r="FH96" s="12"/>
      <c r="FI96" s="12"/>
      <c r="FJ96" s="12"/>
      <c r="FK96" s="12"/>
      <c r="FL96" s="12"/>
      <c r="FM96" s="12"/>
      <c r="FN96" s="12"/>
      <c r="FO96" s="12"/>
      <c r="FP96" s="12"/>
    </row>
    <row r="97" spans="1:172" s="71" customFormat="1" ht="15" customHeight="1" x14ac:dyDescent="0.2">
      <c r="A97" s="10" t="s">
        <v>227</v>
      </c>
      <c r="B97" s="9">
        <v>10.6</v>
      </c>
      <c r="C97" s="9">
        <v>14.9</v>
      </c>
      <c r="D97" s="13">
        <v>12.75</v>
      </c>
      <c r="E97" s="9">
        <v>9.86</v>
      </c>
      <c r="F97" s="9">
        <v>39.75</v>
      </c>
      <c r="G97" s="34">
        <v>30</v>
      </c>
      <c r="H97" s="9">
        <v>1.5</v>
      </c>
      <c r="I97" s="9">
        <v>7.1</v>
      </c>
      <c r="J97" s="9">
        <v>16.600000000000001</v>
      </c>
      <c r="K97" s="9">
        <v>6.6</v>
      </c>
      <c r="L97" s="13">
        <v>-83.8</v>
      </c>
      <c r="M97" s="13">
        <v>26.9</v>
      </c>
      <c r="N97" s="9">
        <v>27.7</v>
      </c>
      <c r="O97" s="9">
        <v>5.0999999999999996</v>
      </c>
      <c r="P97" s="9" t="s">
        <v>1575</v>
      </c>
      <c r="Q97" s="9" t="s">
        <v>1575</v>
      </c>
      <c r="R97" s="7">
        <v>715</v>
      </c>
      <c r="S97" s="13">
        <v>-83.8</v>
      </c>
      <c r="T97" s="13">
        <v>26.9</v>
      </c>
      <c r="U97" s="9">
        <v>0</v>
      </c>
      <c r="V97" s="9">
        <v>0</v>
      </c>
      <c r="W97" s="9">
        <v>0</v>
      </c>
      <c r="X97" s="7" t="s">
        <v>1574</v>
      </c>
      <c r="Y97" s="10"/>
      <c r="Z97" s="10"/>
      <c r="AA97" s="10" t="b">
        <v>1</v>
      </c>
      <c r="AB97" s="7">
        <v>0</v>
      </c>
      <c r="AC97" s="14" t="s">
        <v>1915</v>
      </c>
      <c r="AD97" s="7"/>
      <c r="AE97" s="7" t="s">
        <v>1798</v>
      </c>
      <c r="AF97" s="10" t="s">
        <v>255</v>
      </c>
      <c r="AG97" s="14"/>
      <c r="AH97" s="10"/>
      <c r="AI97" s="12"/>
      <c r="AJ97" s="3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c r="CA97" s="12"/>
      <c r="CB97" s="12"/>
      <c r="CC97" s="12"/>
      <c r="CD97" s="12"/>
      <c r="CE97" s="12"/>
      <c r="CF97" s="12"/>
      <c r="CG97" s="12"/>
      <c r="CH97" s="12"/>
      <c r="CI97" s="12"/>
      <c r="CJ97" s="12"/>
      <c r="CK97" s="12"/>
      <c r="CL97" s="12"/>
      <c r="CM97" s="12"/>
      <c r="CN97" s="12"/>
      <c r="CO97" s="12"/>
      <c r="CP97" s="12"/>
      <c r="CQ97" s="12"/>
      <c r="CR97" s="12"/>
      <c r="CS97" s="12"/>
      <c r="CT97" s="12"/>
      <c r="CU97" s="12"/>
      <c r="CV97" s="12"/>
      <c r="CW97" s="12"/>
      <c r="CX97" s="12"/>
      <c r="CY97" s="12"/>
      <c r="CZ97" s="12"/>
      <c r="DA97" s="12"/>
      <c r="DB97" s="12"/>
      <c r="DC97" s="12"/>
      <c r="DD97" s="12"/>
      <c r="DE97" s="12"/>
      <c r="DF97" s="12"/>
      <c r="DG97" s="12"/>
      <c r="DH97" s="12"/>
      <c r="DI97" s="12"/>
      <c r="DJ97" s="12"/>
      <c r="DK97" s="12"/>
      <c r="DL97" s="12"/>
      <c r="DM97" s="12"/>
      <c r="DN97" s="12"/>
      <c r="DO97" s="12"/>
      <c r="DP97" s="12"/>
      <c r="DQ97" s="12"/>
      <c r="DR97" s="12"/>
      <c r="DS97" s="12"/>
      <c r="DT97" s="12"/>
      <c r="DU97" s="12"/>
      <c r="DV97" s="12"/>
      <c r="DW97" s="12"/>
      <c r="DX97" s="12"/>
      <c r="DY97" s="12"/>
      <c r="DZ97" s="12"/>
      <c r="EA97" s="12"/>
      <c r="EB97" s="12"/>
      <c r="EC97" s="12"/>
      <c r="ED97" s="12"/>
      <c r="EE97" s="12"/>
      <c r="EF97" s="12"/>
      <c r="EG97" s="12"/>
      <c r="EH97" s="12"/>
      <c r="EI97" s="12"/>
      <c r="EJ97" s="12"/>
      <c r="EK97" s="12"/>
      <c r="EL97" s="12"/>
      <c r="EM97" s="12"/>
      <c r="EN97" s="12"/>
      <c r="EO97" s="12"/>
      <c r="EP97" s="12"/>
      <c r="EQ97" s="12"/>
      <c r="ER97" s="12"/>
      <c r="ES97" s="12"/>
      <c r="ET97" s="12"/>
      <c r="EU97" s="12"/>
      <c r="EV97" s="12"/>
      <c r="EW97" s="12"/>
      <c r="EX97" s="12"/>
      <c r="EY97" s="12"/>
      <c r="EZ97" s="12"/>
      <c r="FA97" s="12"/>
      <c r="FB97" s="12"/>
      <c r="FC97" s="12"/>
      <c r="FD97" s="12"/>
      <c r="FE97" s="12"/>
      <c r="FF97" s="12"/>
      <c r="FG97" s="12"/>
      <c r="FH97" s="12"/>
      <c r="FI97" s="12"/>
      <c r="FJ97" s="12"/>
      <c r="FK97" s="12"/>
      <c r="FL97" s="12"/>
      <c r="FM97" s="12"/>
      <c r="FN97" s="12"/>
      <c r="FO97" s="12"/>
      <c r="FP97" s="12"/>
    </row>
    <row r="98" spans="1:172" s="71" customFormat="1" ht="15" customHeight="1" x14ac:dyDescent="0.2">
      <c r="A98" s="58" t="s">
        <v>231</v>
      </c>
      <c r="B98" s="56"/>
      <c r="C98" s="56"/>
      <c r="D98" s="57">
        <v>13</v>
      </c>
      <c r="E98" s="56">
        <v>32</v>
      </c>
      <c r="F98" s="56">
        <v>5</v>
      </c>
      <c r="G98" s="55">
        <v>13</v>
      </c>
      <c r="H98" s="56">
        <v>1.2</v>
      </c>
      <c r="I98" s="56">
        <v>54.5</v>
      </c>
      <c r="J98" s="56">
        <v>325.8</v>
      </c>
      <c r="K98" s="56">
        <v>2.2999999999999998</v>
      </c>
      <c r="L98" s="57">
        <v>-86.8</v>
      </c>
      <c r="M98" s="60">
        <v>202.9</v>
      </c>
      <c r="N98" s="56"/>
      <c r="O98" s="56"/>
      <c r="P98" s="56">
        <v>246.7273020043778</v>
      </c>
      <c r="Q98" s="56">
        <v>2.6444155824730728</v>
      </c>
      <c r="R98" s="54">
        <v>714</v>
      </c>
      <c r="S98" s="57">
        <v>-86.8</v>
      </c>
      <c r="T98" s="57">
        <v>202.9</v>
      </c>
      <c r="U98" s="56">
        <v>0</v>
      </c>
      <c r="V98" s="56">
        <v>0</v>
      </c>
      <c r="W98" s="56">
        <v>0</v>
      </c>
      <c r="X98" s="54" t="s">
        <v>1574</v>
      </c>
      <c r="Y98" s="58"/>
      <c r="Z98" s="58"/>
      <c r="AA98" s="58" t="b">
        <v>0</v>
      </c>
      <c r="AB98" s="54" t="s">
        <v>31</v>
      </c>
      <c r="AC98" s="51" t="s">
        <v>232</v>
      </c>
      <c r="AD98" s="54">
        <v>555</v>
      </c>
      <c r="AE98" s="54" t="s">
        <v>199</v>
      </c>
      <c r="AF98" s="58"/>
      <c r="AG98" s="51" t="s">
        <v>1765</v>
      </c>
      <c r="AH98" s="58"/>
      <c r="AI98" s="12"/>
      <c r="AJ98" s="3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2"/>
      <c r="DI98" s="12"/>
      <c r="DJ98" s="12"/>
      <c r="DK98" s="12"/>
      <c r="DL98" s="12"/>
      <c r="DM98" s="12"/>
      <c r="DN98" s="12"/>
      <c r="DO98" s="12"/>
      <c r="DP98" s="12"/>
      <c r="DQ98" s="12"/>
      <c r="DR98" s="12"/>
      <c r="DS98" s="12"/>
      <c r="DT98" s="12"/>
      <c r="DU98" s="12"/>
      <c r="DV98" s="12"/>
      <c r="DW98" s="12"/>
      <c r="DX98" s="12"/>
      <c r="DY98" s="12"/>
      <c r="DZ98" s="12"/>
      <c r="EA98" s="12"/>
      <c r="EB98" s="12"/>
      <c r="EC98" s="12"/>
      <c r="ED98" s="12"/>
      <c r="EE98" s="12"/>
      <c r="EF98" s="12"/>
      <c r="EG98" s="12"/>
      <c r="EH98" s="12"/>
      <c r="EI98" s="12"/>
      <c r="EJ98" s="12"/>
      <c r="EK98" s="12"/>
      <c r="EL98" s="12"/>
      <c r="EM98" s="12"/>
      <c r="EN98" s="12"/>
      <c r="EO98" s="12"/>
      <c r="EP98" s="12"/>
      <c r="EQ98" s="12"/>
      <c r="ER98" s="12"/>
      <c r="ES98" s="12"/>
      <c r="ET98" s="12"/>
      <c r="EU98" s="12"/>
      <c r="EV98" s="12"/>
      <c r="EW98" s="12"/>
      <c r="EX98" s="12"/>
      <c r="EY98" s="12"/>
      <c r="EZ98" s="12"/>
      <c r="FA98" s="12"/>
      <c r="FB98" s="12"/>
      <c r="FC98" s="12"/>
      <c r="FD98" s="12"/>
      <c r="FE98" s="12"/>
      <c r="FF98" s="12"/>
      <c r="FG98" s="12"/>
      <c r="FH98" s="12"/>
      <c r="FI98" s="12"/>
      <c r="FJ98" s="12"/>
      <c r="FK98" s="12"/>
      <c r="FL98" s="12"/>
      <c r="FM98" s="12"/>
      <c r="FN98" s="12"/>
      <c r="FO98" s="12"/>
      <c r="FP98" s="12"/>
    </row>
    <row r="99" spans="1:172" s="71" customFormat="1" ht="15" customHeight="1" x14ac:dyDescent="0.2">
      <c r="A99" s="10" t="s">
        <v>228</v>
      </c>
      <c r="B99" s="9">
        <v>5</v>
      </c>
      <c r="C99" s="9">
        <v>21</v>
      </c>
      <c r="D99" s="13">
        <v>13</v>
      </c>
      <c r="E99" s="9">
        <v>28</v>
      </c>
      <c r="F99" s="9">
        <v>344</v>
      </c>
      <c r="G99" s="34">
        <v>99</v>
      </c>
      <c r="H99" s="9">
        <v>7.4</v>
      </c>
      <c r="I99" s="9">
        <v>38.200000000000003</v>
      </c>
      <c r="J99" s="9">
        <v>12.7</v>
      </c>
      <c r="K99" s="9">
        <v>4.0999999999999996</v>
      </c>
      <c r="L99" s="13">
        <v>-81.900000000000006</v>
      </c>
      <c r="M99" s="6">
        <v>294.39999999999998</v>
      </c>
      <c r="N99" s="9">
        <v>16</v>
      </c>
      <c r="O99" s="9">
        <v>3.5</v>
      </c>
      <c r="P99" s="9" t="s">
        <v>1575</v>
      </c>
      <c r="Q99" s="9" t="s">
        <v>1575</v>
      </c>
      <c r="R99" s="7">
        <v>714</v>
      </c>
      <c r="S99" s="13">
        <v>-81.900000000000006</v>
      </c>
      <c r="T99" s="13">
        <v>294.39999999999998</v>
      </c>
      <c r="U99" s="9">
        <v>0</v>
      </c>
      <c r="V99" s="9">
        <v>0</v>
      </c>
      <c r="W99" s="9">
        <v>0</v>
      </c>
      <c r="X99" s="7" t="s">
        <v>1574</v>
      </c>
      <c r="Y99" s="10"/>
      <c r="Z99" s="10"/>
      <c r="AA99" s="10" t="b">
        <v>1</v>
      </c>
      <c r="AB99" s="7">
        <v>0</v>
      </c>
      <c r="AC99" s="14" t="s">
        <v>229</v>
      </c>
      <c r="AD99" s="7">
        <v>25</v>
      </c>
      <c r="AE99" s="7" t="s">
        <v>199</v>
      </c>
      <c r="AF99" s="10" t="s">
        <v>230</v>
      </c>
      <c r="AG99" s="14"/>
      <c r="AH99" s="10"/>
      <c r="AI99" s="12"/>
      <c r="AJ99" s="3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2"/>
      <c r="DI99" s="12"/>
      <c r="DJ99" s="12"/>
      <c r="DK99" s="12"/>
      <c r="DL99" s="12"/>
      <c r="DM99" s="12"/>
      <c r="DN99" s="12"/>
      <c r="DO99" s="12"/>
      <c r="DP99" s="12"/>
      <c r="DQ99" s="12"/>
      <c r="DR99" s="12"/>
      <c r="DS99" s="12"/>
      <c r="DT99" s="12"/>
      <c r="DU99" s="12"/>
      <c r="DV99" s="12"/>
      <c r="DW99" s="12"/>
      <c r="DX99" s="12"/>
      <c r="DY99" s="12"/>
      <c r="DZ99" s="12"/>
      <c r="EA99" s="12"/>
      <c r="EB99" s="12"/>
      <c r="EC99" s="12"/>
      <c r="ED99" s="12"/>
      <c r="EE99" s="12"/>
      <c r="EF99" s="12"/>
      <c r="EG99" s="12"/>
      <c r="EH99" s="12"/>
      <c r="EI99" s="12"/>
      <c r="EJ99" s="12"/>
      <c r="EK99" s="12"/>
      <c r="EL99" s="12"/>
      <c r="EM99" s="12"/>
      <c r="EN99" s="12"/>
      <c r="EO99" s="12"/>
      <c r="EP99" s="12"/>
      <c r="EQ99" s="12"/>
      <c r="ER99" s="12"/>
      <c r="ES99" s="12"/>
      <c r="ET99" s="12"/>
      <c r="EU99" s="12"/>
      <c r="EV99" s="12"/>
      <c r="EW99" s="12"/>
      <c r="EX99" s="12"/>
      <c r="EY99" s="12"/>
      <c r="EZ99" s="12"/>
      <c r="FA99" s="12"/>
      <c r="FB99" s="12"/>
      <c r="FC99" s="12"/>
      <c r="FD99" s="12"/>
      <c r="FE99" s="12"/>
      <c r="FF99" s="12"/>
      <c r="FG99" s="12"/>
      <c r="FH99" s="12"/>
      <c r="FI99" s="12"/>
      <c r="FJ99" s="12"/>
      <c r="FK99" s="12"/>
      <c r="FL99" s="12"/>
      <c r="FM99" s="12"/>
      <c r="FN99" s="12"/>
      <c r="FO99" s="12"/>
      <c r="FP99" s="12"/>
    </row>
    <row r="100" spans="1:172" s="71" customFormat="1" ht="15" customHeight="1" x14ac:dyDescent="0.2">
      <c r="A100" s="58" t="s">
        <v>233</v>
      </c>
      <c r="B100" s="56">
        <v>12.8</v>
      </c>
      <c r="C100" s="56">
        <v>14</v>
      </c>
      <c r="D100" s="60">
        <v>13.4</v>
      </c>
      <c r="E100" s="56">
        <v>35.6</v>
      </c>
      <c r="F100" s="56">
        <v>14.2</v>
      </c>
      <c r="G100" s="55">
        <v>59</v>
      </c>
      <c r="H100" s="56">
        <v>184.2</v>
      </c>
      <c r="I100" s="56">
        <v>-34.6</v>
      </c>
      <c r="J100" s="56">
        <v>51.6</v>
      </c>
      <c r="K100" s="56">
        <v>2.6</v>
      </c>
      <c r="L100" s="57">
        <v>-73</v>
      </c>
      <c r="M100" s="60">
        <v>0.5</v>
      </c>
      <c r="N100" s="56"/>
      <c r="O100" s="56"/>
      <c r="P100" s="56">
        <v>78.881499273612391</v>
      </c>
      <c r="Q100" s="56">
        <v>2.0958247143391704</v>
      </c>
      <c r="R100" s="54">
        <v>715</v>
      </c>
      <c r="S100" s="57">
        <v>-72.999999999999901</v>
      </c>
      <c r="T100" s="57">
        <v>0.499999999999999</v>
      </c>
      <c r="U100" s="56">
        <v>0</v>
      </c>
      <c r="V100" s="56">
        <v>0</v>
      </c>
      <c r="W100" s="56">
        <v>0</v>
      </c>
      <c r="X100" s="54" t="s">
        <v>1576</v>
      </c>
      <c r="Y100" s="58"/>
      <c r="Z100" s="58"/>
      <c r="AA100" s="58" t="b">
        <v>0</v>
      </c>
      <c r="AB100" s="54" t="s">
        <v>218</v>
      </c>
      <c r="AC100" s="51" t="s">
        <v>234</v>
      </c>
      <c r="AD100" s="54"/>
      <c r="AE100" s="54" t="s">
        <v>199</v>
      </c>
      <c r="AF100" s="58" t="s">
        <v>1636</v>
      </c>
      <c r="AG100" s="51"/>
      <c r="AH100" s="58"/>
      <c r="AI100" s="12"/>
      <c r="AJ100" s="3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2"/>
      <c r="DI100" s="12"/>
      <c r="DJ100" s="12"/>
      <c r="DK100" s="12"/>
      <c r="DL100" s="12"/>
      <c r="DM100" s="12"/>
      <c r="DN100" s="12"/>
      <c r="DO100" s="12"/>
      <c r="DP100" s="12"/>
      <c r="DQ100" s="12"/>
      <c r="DR100" s="12"/>
      <c r="DS100" s="12"/>
      <c r="DT100" s="12"/>
      <c r="DU100" s="12"/>
      <c r="DV100" s="12"/>
      <c r="DW100" s="12"/>
      <c r="DX100" s="12"/>
      <c r="DY100" s="12"/>
      <c r="DZ100" s="12"/>
      <c r="EA100" s="12"/>
      <c r="EB100" s="12"/>
      <c r="EC100" s="12"/>
      <c r="ED100" s="12"/>
      <c r="EE100" s="12"/>
      <c r="EF100" s="12"/>
      <c r="EG100" s="12"/>
      <c r="EH100" s="12"/>
      <c r="EI100" s="12"/>
      <c r="EJ100" s="12"/>
      <c r="EK100" s="12"/>
      <c r="EL100" s="12"/>
      <c r="EM100" s="12"/>
      <c r="EN100" s="12"/>
      <c r="EO100" s="12"/>
      <c r="EP100" s="12"/>
      <c r="EQ100" s="12"/>
      <c r="ER100" s="12"/>
      <c r="ES100" s="12"/>
      <c r="ET100" s="12"/>
      <c r="EU100" s="12"/>
      <c r="EV100" s="12"/>
      <c r="EW100" s="12"/>
      <c r="EX100" s="12"/>
      <c r="EY100" s="12"/>
      <c r="EZ100" s="12"/>
      <c r="FA100" s="12"/>
      <c r="FB100" s="12"/>
      <c r="FC100" s="12"/>
      <c r="FD100" s="12"/>
      <c r="FE100" s="12"/>
      <c r="FF100" s="12"/>
      <c r="FG100" s="12"/>
      <c r="FH100" s="12"/>
      <c r="FI100" s="12"/>
      <c r="FJ100" s="12"/>
      <c r="FK100" s="12"/>
      <c r="FL100" s="12"/>
      <c r="FM100" s="12"/>
      <c r="FN100" s="12"/>
      <c r="FO100" s="12"/>
      <c r="FP100" s="12"/>
    </row>
    <row r="101" spans="1:172" s="71" customFormat="1" ht="15" customHeight="1" x14ac:dyDescent="0.2">
      <c r="A101" s="10" t="s">
        <v>235</v>
      </c>
      <c r="B101" s="9">
        <v>12</v>
      </c>
      <c r="C101" s="9">
        <v>15</v>
      </c>
      <c r="D101" s="6">
        <v>13.5</v>
      </c>
      <c r="E101" s="9">
        <v>-1.6</v>
      </c>
      <c r="F101" s="9">
        <v>35.9</v>
      </c>
      <c r="G101" s="34">
        <v>14</v>
      </c>
      <c r="H101" s="9">
        <v>2.2000000000000002</v>
      </c>
      <c r="I101" s="9">
        <v>18.8</v>
      </c>
      <c r="J101" s="9">
        <v>16.7</v>
      </c>
      <c r="K101" s="9">
        <v>10</v>
      </c>
      <c r="L101" s="13">
        <v>-80.099999999999994</v>
      </c>
      <c r="M101" s="6">
        <v>214.3</v>
      </c>
      <c r="N101" s="9">
        <v>20.8</v>
      </c>
      <c r="O101" s="9">
        <v>8.9</v>
      </c>
      <c r="P101" s="9" t="s">
        <v>1575</v>
      </c>
      <c r="Q101" s="9" t="s">
        <v>1575</v>
      </c>
      <c r="R101" s="7">
        <v>709</v>
      </c>
      <c r="S101" s="13">
        <v>-80.270158526174299</v>
      </c>
      <c r="T101" s="13">
        <v>211.661461650576</v>
      </c>
      <c r="U101" s="9">
        <v>-43.791601394007401</v>
      </c>
      <c r="V101" s="9">
        <v>9.2183190976180693</v>
      </c>
      <c r="W101" s="9">
        <v>0.58488534372021395</v>
      </c>
      <c r="X101" s="7" t="s">
        <v>1574</v>
      </c>
      <c r="Y101" s="10"/>
      <c r="Z101" s="10"/>
      <c r="AA101" s="10" t="b">
        <v>1</v>
      </c>
      <c r="AB101" s="7">
        <v>0</v>
      </c>
      <c r="AC101" s="14" t="s">
        <v>236</v>
      </c>
      <c r="AD101" s="7">
        <v>1517</v>
      </c>
      <c r="AE101" s="7" t="s">
        <v>199</v>
      </c>
      <c r="AF101" s="10" t="s">
        <v>237</v>
      </c>
      <c r="AG101" s="14" t="s">
        <v>1635</v>
      </c>
      <c r="AH101" s="10"/>
      <c r="AI101" s="12"/>
      <c r="AJ101" s="3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c r="CG101" s="12"/>
      <c r="CH101" s="12"/>
      <c r="CI101" s="12"/>
      <c r="CJ101" s="12"/>
      <c r="CK101" s="12"/>
      <c r="CL101" s="12"/>
      <c r="CM101" s="12"/>
      <c r="CN101" s="12"/>
      <c r="CO101" s="12"/>
      <c r="CP101" s="12"/>
      <c r="CQ101" s="12"/>
      <c r="CR101" s="12"/>
      <c r="CS101" s="12"/>
      <c r="CT101" s="12"/>
      <c r="CU101" s="12"/>
      <c r="CV101" s="12"/>
      <c r="CW101" s="12"/>
      <c r="CX101" s="12"/>
      <c r="CY101" s="12"/>
      <c r="CZ101" s="12"/>
      <c r="DA101" s="12"/>
      <c r="DB101" s="12"/>
      <c r="DC101" s="12"/>
      <c r="DD101" s="12"/>
      <c r="DE101" s="12"/>
      <c r="DF101" s="12"/>
      <c r="DG101" s="12"/>
      <c r="DH101" s="12"/>
      <c r="DI101" s="12"/>
      <c r="DJ101" s="12"/>
      <c r="DK101" s="12"/>
      <c r="DL101" s="12"/>
      <c r="DM101" s="12"/>
      <c r="DN101" s="12"/>
      <c r="DO101" s="12"/>
      <c r="DP101" s="12"/>
      <c r="DQ101" s="12"/>
      <c r="DR101" s="12"/>
      <c r="DS101" s="12"/>
      <c r="DT101" s="12"/>
      <c r="DU101" s="12"/>
      <c r="DV101" s="12"/>
      <c r="DW101" s="12"/>
      <c r="DX101" s="12"/>
      <c r="DY101" s="12"/>
      <c r="DZ101" s="12"/>
      <c r="EA101" s="12"/>
      <c r="EB101" s="12"/>
      <c r="EC101" s="12"/>
      <c r="ED101" s="12"/>
      <c r="EE101" s="12"/>
      <c r="EF101" s="12"/>
      <c r="EG101" s="12"/>
      <c r="EH101" s="12"/>
      <c r="EI101" s="12"/>
      <c r="EJ101" s="12"/>
      <c r="EK101" s="12"/>
      <c r="EL101" s="12"/>
      <c r="EM101" s="12"/>
      <c r="EN101" s="12"/>
      <c r="EO101" s="12"/>
      <c r="EP101" s="12"/>
      <c r="EQ101" s="12"/>
      <c r="ER101" s="12"/>
      <c r="ES101" s="12"/>
      <c r="ET101" s="12"/>
      <c r="EU101" s="12"/>
      <c r="EV101" s="12"/>
      <c r="EW101" s="12"/>
      <c r="EX101" s="12"/>
      <c r="EY101" s="12"/>
      <c r="EZ101" s="12"/>
      <c r="FA101" s="12"/>
      <c r="FB101" s="12"/>
      <c r="FC101" s="12"/>
      <c r="FD101" s="12"/>
      <c r="FE101" s="12"/>
      <c r="FF101" s="12"/>
      <c r="FG101" s="12"/>
      <c r="FH101" s="12"/>
      <c r="FI101" s="12"/>
      <c r="FJ101" s="12"/>
      <c r="FK101" s="12"/>
      <c r="FL101" s="12"/>
      <c r="FM101" s="12"/>
      <c r="FN101" s="12"/>
      <c r="FO101" s="12"/>
      <c r="FP101" s="12"/>
    </row>
    <row r="102" spans="1:172" s="72" customFormat="1" ht="15" customHeight="1" x14ac:dyDescent="0.2">
      <c r="A102" s="10" t="s">
        <v>238</v>
      </c>
      <c r="B102" s="9">
        <v>14.34</v>
      </c>
      <c r="C102" s="9">
        <v>16.3</v>
      </c>
      <c r="D102" s="13">
        <f>AVERAGE(B102,C102)</f>
        <v>15.32</v>
      </c>
      <c r="E102" s="9">
        <v>14.39</v>
      </c>
      <c r="F102" s="9">
        <f>360-87.14</f>
        <v>272.86</v>
      </c>
      <c r="G102" s="34">
        <v>33</v>
      </c>
      <c r="H102" s="7">
        <v>352.5</v>
      </c>
      <c r="I102" s="7">
        <v>15</v>
      </c>
      <c r="J102" s="7">
        <v>16.600000000000001</v>
      </c>
      <c r="K102" s="7">
        <v>5.8</v>
      </c>
      <c r="L102" s="13">
        <v>-80</v>
      </c>
      <c r="M102" s="13">
        <v>322.89999999999998</v>
      </c>
      <c r="N102" s="7">
        <v>24.5</v>
      </c>
      <c r="O102" s="7">
        <v>5.2</v>
      </c>
      <c r="P102" s="9" t="s">
        <v>1575</v>
      </c>
      <c r="Q102" s="9" t="s">
        <v>1575</v>
      </c>
      <c r="R102" s="7">
        <v>2007</v>
      </c>
      <c r="S102" s="13">
        <v>-80.440020827724396</v>
      </c>
      <c r="T102" s="13">
        <v>329.70251319194699</v>
      </c>
      <c r="U102" s="9">
        <v>61.752286391111198</v>
      </c>
      <c r="V102" s="9">
        <v>-6.6743436931503197</v>
      </c>
      <c r="W102" s="9">
        <v>2.0442652906934198</v>
      </c>
      <c r="X102" s="7" t="s">
        <v>1574</v>
      </c>
      <c r="Y102" s="7"/>
      <c r="Z102" s="10"/>
      <c r="AA102" s="10" t="b">
        <v>1</v>
      </c>
      <c r="AB102" s="7">
        <v>0</v>
      </c>
      <c r="AC102" s="10" t="s">
        <v>239</v>
      </c>
      <c r="AD102" s="7"/>
      <c r="AE102" s="7" t="s">
        <v>1798</v>
      </c>
      <c r="AF102" s="10" t="s">
        <v>240</v>
      </c>
      <c r="AG102" s="14"/>
      <c r="AH102" s="10"/>
      <c r="AI102" s="17"/>
      <c r="AJ102" s="32"/>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17"/>
      <c r="CR102" s="17"/>
      <c r="CS102" s="17"/>
      <c r="CT102" s="17"/>
      <c r="CU102" s="17"/>
      <c r="CV102" s="17"/>
      <c r="CW102" s="17"/>
      <c r="CX102" s="17"/>
      <c r="CY102" s="17"/>
      <c r="CZ102" s="17"/>
      <c r="DA102" s="17"/>
      <c r="DB102" s="17"/>
      <c r="DC102" s="17"/>
      <c r="DD102" s="17"/>
      <c r="DE102" s="17"/>
      <c r="DF102" s="17"/>
      <c r="DG102" s="17"/>
      <c r="DH102" s="17"/>
      <c r="DI102" s="17"/>
      <c r="DJ102" s="17"/>
      <c r="DK102" s="17"/>
      <c r="DL102" s="17"/>
      <c r="DM102" s="17"/>
      <c r="DN102" s="17"/>
      <c r="DO102" s="17"/>
      <c r="DP102" s="17"/>
      <c r="DQ102" s="17"/>
      <c r="DR102" s="17"/>
      <c r="DS102" s="17"/>
      <c r="DT102" s="17"/>
      <c r="DU102" s="17"/>
      <c r="DV102" s="17"/>
      <c r="DW102" s="17"/>
      <c r="DX102" s="17"/>
      <c r="DY102" s="17"/>
      <c r="DZ102" s="17"/>
      <c r="EA102" s="17"/>
      <c r="EB102" s="17"/>
      <c r="EC102" s="17"/>
      <c r="ED102" s="17"/>
      <c r="EE102" s="17"/>
      <c r="EF102" s="17"/>
      <c r="EG102" s="17"/>
      <c r="EH102" s="17"/>
      <c r="EI102" s="17"/>
      <c r="EJ102" s="17"/>
      <c r="EK102" s="17"/>
      <c r="EL102" s="17"/>
      <c r="EM102" s="17"/>
      <c r="EN102" s="17"/>
      <c r="EO102" s="17"/>
      <c r="EP102" s="17"/>
      <c r="EQ102" s="17"/>
      <c r="ER102" s="17"/>
      <c r="ES102" s="17"/>
      <c r="ET102" s="17"/>
      <c r="EU102" s="17"/>
      <c r="EV102" s="17"/>
      <c r="EW102" s="17"/>
      <c r="EX102" s="17"/>
      <c r="EY102" s="17"/>
      <c r="EZ102" s="17"/>
      <c r="FA102" s="17"/>
      <c r="FB102" s="17"/>
      <c r="FC102" s="17"/>
      <c r="FD102" s="17"/>
      <c r="FE102" s="17"/>
      <c r="FF102" s="17"/>
      <c r="FG102" s="17"/>
      <c r="FH102" s="17"/>
      <c r="FI102" s="17"/>
      <c r="FJ102" s="17"/>
      <c r="FK102" s="17"/>
      <c r="FL102" s="17"/>
      <c r="FM102" s="17"/>
      <c r="FN102" s="17"/>
      <c r="FO102" s="17"/>
      <c r="FP102" s="17"/>
    </row>
    <row r="103" spans="1:172" s="71" customFormat="1" ht="15" customHeight="1" x14ac:dyDescent="0.2">
      <c r="A103" s="58" t="s">
        <v>241</v>
      </c>
      <c r="B103" s="56">
        <v>14</v>
      </c>
      <c r="C103" s="56">
        <v>17</v>
      </c>
      <c r="D103" s="60">
        <v>15.5</v>
      </c>
      <c r="E103" s="56">
        <v>45.3</v>
      </c>
      <c r="F103" s="56">
        <f>360-110.8</f>
        <v>249.2</v>
      </c>
      <c r="G103" s="55">
        <v>4</v>
      </c>
      <c r="H103" s="56">
        <v>4.5</v>
      </c>
      <c r="I103" s="56">
        <v>56.5</v>
      </c>
      <c r="J103" s="56">
        <v>51.9</v>
      </c>
      <c r="K103" s="56">
        <v>12.9</v>
      </c>
      <c r="L103" s="57">
        <v>-81.099999999999994</v>
      </c>
      <c r="M103" s="60">
        <v>225.3</v>
      </c>
      <c r="N103" s="56"/>
      <c r="O103" s="56"/>
      <c r="P103" s="56">
        <v>36.180328034685701</v>
      </c>
      <c r="Q103" s="56">
        <v>15.483218383354856</v>
      </c>
      <c r="R103" s="54">
        <v>101</v>
      </c>
      <c r="S103" s="57">
        <v>-81.089179743498903</v>
      </c>
      <c r="T103" s="57">
        <v>224.837362352746</v>
      </c>
      <c r="U103" s="56">
        <v>80.079708577727502</v>
      </c>
      <c r="V103" s="56">
        <v>45.957595988926002</v>
      </c>
      <c r="W103" s="56">
        <v>4.0461561211729897</v>
      </c>
      <c r="X103" s="54" t="s">
        <v>1576</v>
      </c>
      <c r="Y103" s="54"/>
      <c r="Z103" s="54"/>
      <c r="AA103" s="58" t="b">
        <v>1</v>
      </c>
      <c r="AB103" s="54" t="s">
        <v>31</v>
      </c>
      <c r="AC103" s="51" t="s">
        <v>242</v>
      </c>
      <c r="AD103" s="54">
        <v>2288</v>
      </c>
      <c r="AE103" s="54" t="s">
        <v>199</v>
      </c>
      <c r="AF103" s="58" t="s">
        <v>1774</v>
      </c>
      <c r="AG103" s="51"/>
      <c r="AH103" s="58"/>
      <c r="AI103" s="12"/>
      <c r="AJ103" s="3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2"/>
      <c r="DI103" s="12"/>
      <c r="DJ103" s="12"/>
      <c r="DK103" s="12"/>
      <c r="DL103" s="12"/>
      <c r="DM103" s="12"/>
      <c r="DN103" s="12"/>
      <c r="DO103" s="12"/>
      <c r="DP103" s="12"/>
      <c r="DQ103" s="12"/>
      <c r="DR103" s="12"/>
      <c r="DS103" s="12"/>
      <c r="DT103" s="12"/>
      <c r="DU103" s="12"/>
      <c r="DV103" s="12"/>
      <c r="DW103" s="12"/>
      <c r="DX103" s="12"/>
      <c r="DY103" s="12"/>
      <c r="DZ103" s="12"/>
      <c r="EA103" s="12"/>
      <c r="EB103" s="12"/>
      <c r="EC103" s="12"/>
      <c r="ED103" s="12"/>
      <c r="EE103" s="12"/>
      <c r="EF103" s="12"/>
      <c r="EG103" s="12"/>
      <c r="EH103" s="12"/>
      <c r="EI103" s="12"/>
      <c r="EJ103" s="12"/>
      <c r="EK103" s="12"/>
      <c r="EL103" s="12"/>
      <c r="EM103" s="12"/>
      <c r="EN103" s="12"/>
      <c r="EO103" s="12"/>
      <c r="EP103" s="12"/>
      <c r="EQ103" s="12"/>
      <c r="ER103" s="12"/>
      <c r="ES103" s="12"/>
      <c r="ET103" s="12"/>
      <c r="EU103" s="12"/>
      <c r="EV103" s="12"/>
      <c r="EW103" s="12"/>
      <c r="EX103" s="12"/>
      <c r="EY103" s="12"/>
      <c r="EZ103" s="12"/>
      <c r="FA103" s="12"/>
      <c r="FB103" s="12"/>
      <c r="FC103" s="12"/>
      <c r="FD103" s="12"/>
      <c r="FE103" s="12"/>
      <c r="FF103" s="12"/>
      <c r="FG103" s="12"/>
      <c r="FH103" s="12"/>
      <c r="FI103" s="12"/>
      <c r="FJ103" s="12"/>
      <c r="FK103" s="12"/>
      <c r="FL103" s="12"/>
      <c r="FM103" s="12"/>
      <c r="FN103" s="12"/>
      <c r="FO103" s="12"/>
      <c r="FP103" s="12"/>
    </row>
    <row r="104" spans="1:172" s="71" customFormat="1" ht="15" customHeight="1" x14ac:dyDescent="0.2">
      <c r="A104" s="14" t="s">
        <v>243</v>
      </c>
      <c r="B104" s="9">
        <v>14</v>
      </c>
      <c r="C104" s="9">
        <v>18</v>
      </c>
      <c r="D104" s="13">
        <v>16</v>
      </c>
      <c r="E104" s="9">
        <v>36.200000000000003</v>
      </c>
      <c r="F104" s="9">
        <v>118.5</v>
      </c>
      <c r="G104" s="34">
        <v>9</v>
      </c>
      <c r="H104" s="9">
        <v>5.8</v>
      </c>
      <c r="I104" s="9">
        <v>52.5</v>
      </c>
      <c r="J104" s="9">
        <v>75.2</v>
      </c>
      <c r="K104" s="9">
        <v>6</v>
      </c>
      <c r="L104" s="13">
        <v>-84.3</v>
      </c>
      <c r="M104" s="6">
        <v>53.5</v>
      </c>
      <c r="N104" s="9">
        <v>57.8</v>
      </c>
      <c r="O104" s="9">
        <v>6.8</v>
      </c>
      <c r="P104" s="9" t="s">
        <v>1575</v>
      </c>
      <c r="Q104" s="9" t="s">
        <v>1575</v>
      </c>
      <c r="R104" s="7">
        <v>601</v>
      </c>
      <c r="S104" s="13">
        <v>-82.693219765174803</v>
      </c>
      <c r="T104" s="13">
        <v>58.087576305026602</v>
      </c>
      <c r="U104" s="9">
        <v>15.0351087898462</v>
      </c>
      <c r="V104" s="9">
        <v>-17.839396392297399</v>
      </c>
      <c r="W104" s="9">
        <v>1.73286548108831</v>
      </c>
      <c r="X104" s="7" t="s">
        <v>1574</v>
      </c>
      <c r="Y104" s="28"/>
      <c r="Z104" s="28"/>
      <c r="AA104" s="10" t="b">
        <v>1</v>
      </c>
      <c r="AB104" s="30">
        <v>0</v>
      </c>
      <c r="AC104" s="14" t="s">
        <v>1804</v>
      </c>
      <c r="AD104" s="7"/>
      <c r="AE104" s="7" t="s">
        <v>1798</v>
      </c>
      <c r="AF104" s="10" t="s">
        <v>255</v>
      </c>
      <c r="AG104" s="14"/>
      <c r="AH104" s="10"/>
      <c r="AI104" s="12"/>
      <c r="AJ104" s="3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c r="CV104" s="12"/>
      <c r="CW104" s="12"/>
      <c r="CX104" s="12"/>
      <c r="CY104" s="12"/>
      <c r="CZ104" s="12"/>
      <c r="DA104" s="12"/>
      <c r="DB104" s="12"/>
      <c r="DC104" s="12"/>
      <c r="DD104" s="12"/>
      <c r="DE104" s="12"/>
      <c r="DF104" s="12"/>
      <c r="DG104" s="12"/>
      <c r="DH104" s="12"/>
      <c r="DI104" s="12"/>
      <c r="DJ104" s="12"/>
      <c r="DK104" s="12"/>
      <c r="DL104" s="12"/>
      <c r="DM104" s="12"/>
      <c r="DN104" s="12"/>
      <c r="DO104" s="12"/>
      <c r="DP104" s="12"/>
      <c r="DQ104" s="12"/>
      <c r="DR104" s="12"/>
      <c r="DS104" s="12"/>
      <c r="DT104" s="12"/>
      <c r="DU104" s="12"/>
      <c r="DV104" s="12"/>
      <c r="DW104" s="12"/>
      <c r="DX104" s="12"/>
      <c r="DY104" s="12"/>
      <c r="DZ104" s="12"/>
      <c r="EA104" s="12"/>
      <c r="EB104" s="12"/>
      <c r="EC104" s="12"/>
      <c r="ED104" s="12"/>
      <c r="EE104" s="12"/>
      <c r="EF104" s="12"/>
      <c r="EG104" s="12"/>
      <c r="EH104" s="12"/>
      <c r="EI104" s="12"/>
      <c r="EJ104" s="12"/>
      <c r="EK104" s="12"/>
      <c r="EL104" s="12"/>
      <c r="EM104" s="12"/>
      <c r="EN104" s="12"/>
      <c r="EO104" s="12"/>
      <c r="EP104" s="12"/>
      <c r="EQ104" s="12"/>
      <c r="ER104" s="12"/>
      <c r="ES104" s="12"/>
      <c r="ET104" s="12"/>
      <c r="EU104" s="12"/>
      <c r="EV104" s="12"/>
      <c r="EW104" s="12"/>
      <c r="EX104" s="12"/>
      <c r="EY104" s="12"/>
      <c r="EZ104" s="12"/>
      <c r="FA104" s="12"/>
      <c r="FB104" s="12"/>
      <c r="FC104" s="12"/>
      <c r="FD104" s="12"/>
      <c r="FE104" s="12"/>
      <c r="FF104" s="12"/>
      <c r="FG104" s="12"/>
      <c r="FH104" s="12"/>
      <c r="FI104" s="12"/>
      <c r="FJ104" s="12"/>
      <c r="FK104" s="12"/>
      <c r="FL104" s="12"/>
      <c r="FM104" s="12"/>
      <c r="FN104" s="12"/>
      <c r="FO104" s="12"/>
      <c r="FP104" s="12"/>
    </row>
    <row r="105" spans="1:172" s="71" customFormat="1" ht="15" customHeight="1" x14ac:dyDescent="0.2">
      <c r="A105" s="10" t="s">
        <v>244</v>
      </c>
      <c r="B105" s="9">
        <v>15.032</v>
      </c>
      <c r="C105" s="9">
        <v>17.234999999999999</v>
      </c>
      <c r="D105" s="13">
        <v>16.133499999999998</v>
      </c>
      <c r="E105" s="28">
        <v>-32.841529411764704</v>
      </c>
      <c r="F105" s="28">
        <v>146.44670588235294</v>
      </c>
      <c r="G105" s="34">
        <v>17</v>
      </c>
      <c r="H105" s="9">
        <v>10.199999999999999</v>
      </c>
      <c r="I105" s="9">
        <v>-57.2</v>
      </c>
      <c r="J105" s="9">
        <v>33.9</v>
      </c>
      <c r="K105" s="9">
        <v>6.7</v>
      </c>
      <c r="L105" s="13">
        <v>-80.2</v>
      </c>
      <c r="M105" s="13">
        <v>95.4</v>
      </c>
      <c r="N105" s="9">
        <v>20.5</v>
      </c>
      <c r="O105" s="9">
        <v>8.6</v>
      </c>
      <c r="P105" s="9" t="s">
        <v>1575</v>
      </c>
      <c r="Q105" s="9" t="s">
        <v>1575</v>
      </c>
      <c r="R105" s="7">
        <v>801</v>
      </c>
      <c r="S105" s="13">
        <v>-82.752302399672701</v>
      </c>
      <c r="T105" s="13">
        <v>33.606269205730101</v>
      </c>
      <c r="U105" s="9">
        <v>-16.7413144234478</v>
      </c>
      <c r="V105" s="9">
        <v>-130.17136031493999</v>
      </c>
      <c r="W105" s="9">
        <v>9.1344696887071208</v>
      </c>
      <c r="X105" s="7" t="s">
        <v>1574</v>
      </c>
      <c r="Y105" s="7"/>
      <c r="Z105" s="7"/>
      <c r="AA105" s="10" t="b">
        <v>1</v>
      </c>
      <c r="AB105" s="7">
        <v>0</v>
      </c>
      <c r="AC105" s="14" t="s">
        <v>245</v>
      </c>
      <c r="AD105" s="7"/>
      <c r="AE105" s="7" t="s">
        <v>1798</v>
      </c>
      <c r="AF105" s="10" t="s">
        <v>246</v>
      </c>
      <c r="AG105" s="14"/>
      <c r="AH105" s="10"/>
      <c r="AI105" s="12"/>
      <c r="AJ105" s="3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2"/>
      <c r="DI105" s="12"/>
      <c r="DJ105" s="12"/>
      <c r="DK105" s="12"/>
      <c r="DL105" s="12"/>
      <c r="DM105" s="12"/>
      <c r="DN105" s="12"/>
      <c r="DO105" s="12"/>
      <c r="DP105" s="12"/>
      <c r="DQ105" s="12"/>
      <c r="DR105" s="12"/>
      <c r="DS105" s="12"/>
      <c r="DT105" s="12"/>
      <c r="DU105" s="12"/>
      <c r="DV105" s="12"/>
      <c r="DW105" s="12"/>
      <c r="DX105" s="12"/>
      <c r="DY105" s="12"/>
      <c r="DZ105" s="12"/>
      <c r="EA105" s="12"/>
      <c r="EB105" s="12"/>
      <c r="EC105" s="12"/>
      <c r="ED105" s="12"/>
      <c r="EE105" s="12"/>
      <c r="EF105" s="12"/>
      <c r="EG105" s="12"/>
      <c r="EH105" s="12"/>
      <c r="EI105" s="12"/>
      <c r="EJ105" s="12"/>
      <c r="EK105" s="12"/>
      <c r="EL105" s="12"/>
      <c r="EM105" s="12"/>
      <c r="EN105" s="12"/>
      <c r="EO105" s="12"/>
      <c r="EP105" s="12"/>
      <c r="EQ105" s="12"/>
      <c r="ER105" s="12"/>
      <c r="ES105" s="12"/>
      <c r="ET105" s="12"/>
      <c r="EU105" s="12"/>
      <c r="EV105" s="12"/>
      <c r="EW105" s="12"/>
      <c r="EX105" s="12"/>
      <c r="EY105" s="12"/>
      <c r="EZ105" s="12"/>
      <c r="FA105" s="12"/>
      <c r="FB105" s="12"/>
      <c r="FC105" s="12"/>
      <c r="FD105" s="12"/>
      <c r="FE105" s="12"/>
      <c r="FF105" s="12"/>
      <c r="FG105" s="12"/>
      <c r="FH105" s="12"/>
      <c r="FI105" s="12"/>
      <c r="FJ105" s="12"/>
      <c r="FK105" s="12"/>
      <c r="FL105" s="12"/>
      <c r="FM105" s="12"/>
      <c r="FN105" s="12"/>
      <c r="FO105" s="12"/>
      <c r="FP105" s="12"/>
    </row>
    <row r="106" spans="1:172" s="71" customFormat="1" ht="15" customHeight="1" x14ac:dyDescent="0.2">
      <c r="A106" s="10" t="s">
        <v>247</v>
      </c>
      <c r="B106" s="9">
        <f>D106-0.79</f>
        <v>15.7</v>
      </c>
      <c r="C106" s="9">
        <f>D106+0.79</f>
        <v>17.279999999999998</v>
      </c>
      <c r="D106" s="13">
        <v>16.489999999999998</v>
      </c>
      <c r="E106" s="7">
        <v>50.52</v>
      </c>
      <c r="F106" s="7">
        <v>15.23</v>
      </c>
      <c r="G106" s="34">
        <v>11</v>
      </c>
      <c r="H106" s="7">
        <v>163.30000000000001</v>
      </c>
      <c r="I106" s="7">
        <v>-62.5</v>
      </c>
      <c r="J106" s="7">
        <v>36.799999999999997</v>
      </c>
      <c r="K106" s="7">
        <v>7.6</v>
      </c>
      <c r="L106" s="13">
        <v>-76.876241259039261</v>
      </c>
      <c r="M106" s="13">
        <v>261.12</v>
      </c>
      <c r="N106" s="7">
        <v>21.5</v>
      </c>
      <c r="O106" s="7">
        <v>10.1</v>
      </c>
      <c r="P106" s="9" t="s">
        <v>1575</v>
      </c>
      <c r="Q106" s="9" t="s">
        <v>1575</v>
      </c>
      <c r="R106" s="7">
        <v>301</v>
      </c>
      <c r="S106" s="13">
        <v>-78.601692796083498</v>
      </c>
      <c r="T106" s="13">
        <v>262.98811737588301</v>
      </c>
      <c r="U106" s="9">
        <v>15.001765799308901</v>
      </c>
      <c r="V106" s="9">
        <v>-17.936203861126199</v>
      </c>
      <c r="W106" s="9">
        <v>1.8137021202933801</v>
      </c>
      <c r="X106" s="7" t="s">
        <v>1574</v>
      </c>
      <c r="Y106" s="10"/>
      <c r="Z106" s="10"/>
      <c r="AA106" s="10" t="b">
        <v>1</v>
      </c>
      <c r="AB106" s="7">
        <v>0</v>
      </c>
      <c r="AC106" s="14" t="s">
        <v>248</v>
      </c>
      <c r="AD106" s="7"/>
      <c r="AE106" s="7" t="s">
        <v>1798</v>
      </c>
      <c r="AF106" s="10" t="s">
        <v>249</v>
      </c>
      <c r="AG106" s="14" t="s">
        <v>1584</v>
      </c>
      <c r="AH106" s="10"/>
      <c r="AI106" s="12"/>
      <c r="AJ106" s="3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c r="CG106" s="12"/>
      <c r="CH106" s="12"/>
      <c r="CI106" s="12"/>
      <c r="CJ106" s="12"/>
      <c r="CK106" s="12"/>
      <c r="CL106" s="12"/>
      <c r="CM106" s="12"/>
      <c r="CN106" s="12"/>
      <c r="CO106" s="12"/>
      <c r="CP106" s="12"/>
      <c r="CQ106" s="12"/>
      <c r="CR106" s="12"/>
      <c r="CS106" s="12"/>
      <c r="CT106" s="12"/>
      <c r="CU106" s="12"/>
      <c r="CV106" s="12"/>
      <c r="CW106" s="12"/>
      <c r="CX106" s="12"/>
      <c r="CY106" s="12"/>
      <c r="CZ106" s="12"/>
      <c r="DA106" s="12"/>
      <c r="DB106" s="12"/>
      <c r="DC106" s="12"/>
      <c r="DD106" s="12"/>
      <c r="DE106" s="12"/>
      <c r="DF106" s="12"/>
      <c r="DG106" s="12"/>
      <c r="DH106" s="12"/>
      <c r="DI106" s="12"/>
      <c r="DJ106" s="12"/>
      <c r="DK106" s="12"/>
      <c r="DL106" s="12"/>
      <c r="DM106" s="12"/>
      <c r="DN106" s="12"/>
      <c r="DO106" s="12"/>
      <c r="DP106" s="12"/>
      <c r="DQ106" s="12"/>
      <c r="DR106" s="12"/>
      <c r="DS106" s="12"/>
      <c r="DT106" s="12"/>
      <c r="DU106" s="12"/>
      <c r="DV106" s="12"/>
      <c r="DW106" s="12"/>
      <c r="DX106" s="12"/>
      <c r="DY106" s="12"/>
      <c r="DZ106" s="12"/>
      <c r="EA106" s="12"/>
      <c r="EB106" s="12"/>
      <c r="EC106" s="12"/>
      <c r="ED106" s="12"/>
      <c r="EE106" s="12"/>
      <c r="EF106" s="12"/>
      <c r="EG106" s="12"/>
      <c r="EH106" s="12"/>
      <c r="EI106" s="12"/>
      <c r="EJ106" s="12"/>
      <c r="EK106" s="12"/>
      <c r="EL106" s="12"/>
      <c r="EM106" s="12"/>
      <c r="EN106" s="12"/>
      <c r="EO106" s="12"/>
      <c r="EP106" s="12"/>
      <c r="EQ106" s="12"/>
      <c r="ER106" s="12"/>
      <c r="ES106" s="12"/>
      <c r="ET106" s="12"/>
      <c r="EU106" s="12"/>
      <c r="EV106" s="12"/>
      <c r="EW106" s="12"/>
      <c r="EX106" s="12"/>
      <c r="EY106" s="12"/>
      <c r="EZ106" s="12"/>
      <c r="FA106" s="12"/>
      <c r="FB106" s="12"/>
      <c r="FC106" s="12"/>
      <c r="FD106" s="12"/>
      <c r="FE106" s="12"/>
      <c r="FF106" s="12"/>
      <c r="FG106" s="12"/>
      <c r="FH106" s="12"/>
      <c r="FI106" s="12"/>
      <c r="FJ106" s="12"/>
      <c r="FK106" s="12"/>
      <c r="FL106" s="12"/>
      <c r="FM106" s="12"/>
      <c r="FN106" s="12"/>
      <c r="FO106" s="12"/>
      <c r="FP106" s="12"/>
    </row>
    <row r="107" spans="1:172" s="71" customFormat="1" ht="15" customHeight="1" x14ac:dyDescent="0.2">
      <c r="A107" s="58" t="s">
        <v>250</v>
      </c>
      <c r="B107" s="56">
        <v>14</v>
      </c>
      <c r="C107" s="56">
        <v>20</v>
      </c>
      <c r="D107" s="57">
        <v>17</v>
      </c>
      <c r="E107" s="56">
        <v>0</v>
      </c>
      <c r="F107" s="56">
        <v>36</v>
      </c>
      <c r="G107" s="55">
        <v>62</v>
      </c>
      <c r="H107" s="56">
        <v>4.0999999999999996</v>
      </c>
      <c r="I107" s="56">
        <v>1.7</v>
      </c>
      <c r="J107" s="56">
        <v>35</v>
      </c>
      <c r="K107" s="56">
        <v>3.1</v>
      </c>
      <c r="L107" s="57">
        <v>-84.6</v>
      </c>
      <c r="M107" s="60">
        <v>343.3</v>
      </c>
      <c r="N107" s="56">
        <v>69.900000000000006</v>
      </c>
      <c r="O107" s="56">
        <v>2.2999999999999998</v>
      </c>
      <c r="P107" s="56" t="s">
        <v>1575</v>
      </c>
      <c r="Q107" s="56" t="s">
        <v>1575</v>
      </c>
      <c r="R107" s="54">
        <v>709</v>
      </c>
      <c r="S107" s="57">
        <v>-84.863180008441702</v>
      </c>
      <c r="T107" s="57">
        <v>348.35650991181097</v>
      </c>
      <c r="U107" s="56">
        <v>-44.402841449498098</v>
      </c>
      <c r="V107" s="56">
        <v>12.7090757093405</v>
      </c>
      <c r="W107" s="56">
        <v>0.81375624230869303</v>
      </c>
      <c r="X107" s="54" t="s">
        <v>1574</v>
      </c>
      <c r="Y107" s="58"/>
      <c r="Z107" s="58"/>
      <c r="AA107" s="58" t="b">
        <v>0</v>
      </c>
      <c r="AB107" s="54">
        <v>0</v>
      </c>
      <c r="AC107" s="51" t="s">
        <v>222</v>
      </c>
      <c r="AD107" s="54">
        <v>774</v>
      </c>
      <c r="AE107" s="54" t="s">
        <v>199</v>
      </c>
      <c r="AF107" s="58" t="s">
        <v>1637</v>
      </c>
      <c r="AG107" s="51"/>
      <c r="AH107" s="58"/>
      <c r="AI107" s="12"/>
      <c r="AJ107" s="3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c r="CI107" s="12"/>
      <c r="CJ107" s="12"/>
      <c r="CK107" s="12"/>
      <c r="CL107" s="12"/>
      <c r="CM107" s="12"/>
      <c r="CN107" s="12"/>
      <c r="CO107" s="12"/>
      <c r="CP107" s="12"/>
      <c r="CQ107" s="12"/>
      <c r="CR107" s="12"/>
      <c r="CS107" s="12"/>
      <c r="CT107" s="12"/>
      <c r="CU107" s="12"/>
      <c r="CV107" s="12"/>
      <c r="CW107" s="12"/>
      <c r="CX107" s="12"/>
      <c r="CY107" s="12"/>
      <c r="CZ107" s="12"/>
      <c r="DA107" s="12"/>
      <c r="DB107" s="12"/>
      <c r="DC107" s="12"/>
      <c r="DD107" s="12"/>
      <c r="DE107" s="12"/>
      <c r="DF107" s="12"/>
      <c r="DG107" s="12"/>
      <c r="DH107" s="12"/>
      <c r="DI107" s="12"/>
      <c r="DJ107" s="12"/>
      <c r="DK107" s="12"/>
      <c r="DL107" s="12"/>
      <c r="DM107" s="12"/>
      <c r="DN107" s="12"/>
      <c r="DO107" s="12"/>
      <c r="DP107" s="12"/>
      <c r="DQ107" s="12"/>
      <c r="DR107" s="12"/>
      <c r="DS107" s="12"/>
      <c r="DT107" s="12"/>
      <c r="DU107" s="12"/>
      <c r="DV107" s="12"/>
      <c r="DW107" s="12"/>
      <c r="DX107" s="12"/>
      <c r="DY107" s="12"/>
      <c r="DZ107" s="12"/>
      <c r="EA107" s="12"/>
      <c r="EB107" s="12"/>
      <c r="EC107" s="12"/>
      <c r="ED107" s="12"/>
      <c r="EE107" s="12"/>
      <c r="EF107" s="12"/>
      <c r="EG107" s="12"/>
      <c r="EH107" s="12"/>
      <c r="EI107" s="12"/>
      <c r="EJ107" s="12"/>
      <c r="EK107" s="12"/>
      <c r="EL107" s="12"/>
      <c r="EM107" s="12"/>
      <c r="EN107" s="12"/>
      <c r="EO107" s="12"/>
      <c r="EP107" s="12"/>
      <c r="EQ107" s="12"/>
      <c r="ER107" s="12"/>
      <c r="ES107" s="12"/>
      <c r="ET107" s="12"/>
      <c r="EU107" s="12"/>
      <c r="EV107" s="12"/>
      <c r="EW107" s="12"/>
      <c r="EX107" s="12"/>
      <c r="EY107" s="12"/>
      <c r="EZ107" s="12"/>
      <c r="FA107" s="12"/>
      <c r="FB107" s="12"/>
      <c r="FC107" s="12"/>
      <c r="FD107" s="12"/>
      <c r="FE107" s="12"/>
      <c r="FF107" s="12"/>
      <c r="FG107" s="12"/>
      <c r="FH107" s="12"/>
      <c r="FI107" s="12"/>
      <c r="FJ107" s="12"/>
      <c r="FK107" s="12"/>
      <c r="FL107" s="12"/>
      <c r="FM107" s="12"/>
      <c r="FN107" s="12"/>
      <c r="FO107" s="12"/>
      <c r="FP107" s="12"/>
    </row>
    <row r="108" spans="1:172" s="62" customFormat="1" ht="15" customHeight="1" x14ac:dyDescent="0.15">
      <c r="A108" s="58" t="s">
        <v>1891</v>
      </c>
      <c r="B108" s="56">
        <v>16.5</v>
      </c>
      <c r="C108" s="56">
        <v>18.5</v>
      </c>
      <c r="D108" s="60">
        <v>17.5</v>
      </c>
      <c r="E108" s="56">
        <v>-40.83</v>
      </c>
      <c r="F108" s="56">
        <v>172.9</v>
      </c>
      <c r="G108" s="55">
        <v>120</v>
      </c>
      <c r="H108" s="56">
        <v>195.2</v>
      </c>
      <c r="I108" s="56">
        <v>62.5</v>
      </c>
      <c r="J108" s="56">
        <v>62.5</v>
      </c>
      <c r="K108" s="56">
        <v>1.8</v>
      </c>
      <c r="L108" s="57">
        <v>-78.400000000000006</v>
      </c>
      <c r="M108" s="57">
        <v>103</v>
      </c>
      <c r="N108" s="56"/>
      <c r="O108" s="56"/>
      <c r="P108" s="56">
        <v>33.812807903118816</v>
      </c>
      <c r="Q108" s="56">
        <v>2.2489952525241166</v>
      </c>
      <c r="R108" s="54">
        <v>801</v>
      </c>
      <c r="S108" s="57">
        <v>-82.876095360692602</v>
      </c>
      <c r="T108" s="57">
        <v>46.098341442069703</v>
      </c>
      <c r="U108" s="56">
        <v>-16.941720475027999</v>
      </c>
      <c r="V108" s="56">
        <v>-130.39115220461201</v>
      </c>
      <c r="W108" s="56">
        <v>9.8700196134117206</v>
      </c>
      <c r="X108" s="54" t="s">
        <v>1576</v>
      </c>
      <c r="Y108" s="58"/>
      <c r="Z108" s="58"/>
      <c r="AA108" s="58" t="b">
        <v>1</v>
      </c>
      <c r="AB108" s="54" t="s">
        <v>218</v>
      </c>
      <c r="AC108" s="51" t="s">
        <v>251</v>
      </c>
      <c r="AD108" s="54"/>
      <c r="AE108" s="54" t="s">
        <v>199</v>
      </c>
      <c r="AF108" s="58" t="s">
        <v>217</v>
      </c>
      <c r="AG108" s="51" t="s">
        <v>1634</v>
      </c>
      <c r="AH108" s="58"/>
      <c r="AI108" s="16"/>
      <c r="AJ108" s="32"/>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c r="BJ108" s="16"/>
      <c r="BK108" s="16"/>
      <c r="BL108" s="16"/>
      <c r="BM108" s="16"/>
      <c r="BN108" s="16"/>
      <c r="BO108" s="16"/>
      <c r="BP108" s="16"/>
      <c r="BQ108" s="16"/>
      <c r="BR108" s="16"/>
      <c r="BS108" s="16"/>
      <c r="BT108" s="16"/>
      <c r="BU108" s="16"/>
      <c r="BV108" s="16"/>
      <c r="BW108" s="16"/>
      <c r="BX108" s="16"/>
      <c r="BY108" s="16"/>
      <c r="BZ108" s="16"/>
      <c r="CA108" s="16"/>
      <c r="CB108" s="16"/>
      <c r="CC108" s="16"/>
      <c r="CD108" s="16"/>
      <c r="CE108" s="16"/>
      <c r="CF108" s="16"/>
      <c r="CG108" s="16"/>
      <c r="CH108" s="16"/>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c r="EM108" s="16"/>
      <c r="EN108" s="16"/>
      <c r="EO108" s="16"/>
      <c r="EP108" s="16"/>
      <c r="EQ108" s="16"/>
      <c r="ER108" s="16"/>
      <c r="ES108" s="16"/>
      <c r="ET108" s="16"/>
      <c r="EU108" s="16"/>
      <c r="EV108" s="16"/>
      <c r="EW108" s="16"/>
      <c r="EX108" s="16"/>
      <c r="EY108" s="16"/>
      <c r="EZ108" s="16"/>
      <c r="FA108" s="16"/>
      <c r="FB108" s="16"/>
      <c r="FC108" s="16"/>
      <c r="FD108" s="16"/>
      <c r="FE108" s="16"/>
      <c r="FF108" s="16"/>
      <c r="FG108" s="16"/>
      <c r="FH108" s="16"/>
      <c r="FI108" s="16"/>
      <c r="FJ108" s="16"/>
      <c r="FK108" s="16"/>
      <c r="FL108" s="16"/>
      <c r="FM108" s="16"/>
      <c r="FN108" s="16"/>
      <c r="FO108" s="16"/>
      <c r="FP108" s="16"/>
    </row>
    <row r="109" spans="1:172" s="71" customFormat="1" ht="15" customHeight="1" x14ac:dyDescent="0.2">
      <c r="A109" s="58" t="s">
        <v>252</v>
      </c>
      <c r="B109" s="56">
        <v>17</v>
      </c>
      <c r="C109" s="56">
        <v>21</v>
      </c>
      <c r="D109" s="57">
        <v>19</v>
      </c>
      <c r="E109" s="56">
        <v>33.200000000000003</v>
      </c>
      <c r="F109" s="56">
        <v>36.1</v>
      </c>
      <c r="G109" s="55">
        <v>18</v>
      </c>
      <c r="H109" s="56">
        <v>185.7</v>
      </c>
      <c r="I109" s="56">
        <v>36.4</v>
      </c>
      <c r="J109" s="56">
        <v>104.3</v>
      </c>
      <c r="K109" s="56">
        <v>3.4</v>
      </c>
      <c r="L109" s="57">
        <v>-76</v>
      </c>
      <c r="M109" s="60">
        <v>13.5</v>
      </c>
      <c r="N109" s="56"/>
      <c r="O109" s="56"/>
      <c r="P109" s="56">
        <v>151.34086143401467</v>
      </c>
      <c r="Q109" s="56">
        <v>2.8189775823652781</v>
      </c>
      <c r="R109" s="54">
        <v>503</v>
      </c>
      <c r="S109" s="57">
        <v>-73.529355169672996</v>
      </c>
      <c r="T109" s="57">
        <v>347.90944111191499</v>
      </c>
      <c r="U109" s="56">
        <v>-32.173858488499299</v>
      </c>
      <c r="V109" s="56">
        <v>-156.75975038679701</v>
      </c>
      <c r="W109" s="56">
        <v>7.4760894062709102</v>
      </c>
      <c r="X109" s="54" t="s">
        <v>1574</v>
      </c>
      <c r="Y109" s="58"/>
      <c r="Z109" s="58"/>
      <c r="AA109" s="58" t="b">
        <v>0</v>
      </c>
      <c r="AB109" s="54" t="s">
        <v>31</v>
      </c>
      <c r="AC109" s="51" t="s">
        <v>253</v>
      </c>
      <c r="AD109" s="54"/>
      <c r="AE109" s="54" t="s">
        <v>199</v>
      </c>
      <c r="AF109" s="58" t="s">
        <v>1638</v>
      </c>
      <c r="AG109" s="51" t="s">
        <v>1667</v>
      </c>
      <c r="AH109" s="58"/>
      <c r="AI109" s="12"/>
      <c r="AJ109" s="3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c r="CK109" s="12"/>
      <c r="CL109" s="12"/>
      <c r="CM109" s="12"/>
      <c r="CN109" s="12"/>
      <c r="CO109" s="12"/>
      <c r="CP109" s="12"/>
      <c r="CQ109" s="12"/>
      <c r="CR109" s="12"/>
      <c r="CS109" s="12"/>
      <c r="CT109" s="12"/>
      <c r="CU109" s="12"/>
      <c r="CV109" s="12"/>
      <c r="CW109" s="12"/>
      <c r="CX109" s="12"/>
      <c r="CY109" s="12"/>
      <c r="CZ109" s="12"/>
      <c r="DA109" s="12"/>
      <c r="DB109" s="12"/>
      <c r="DC109" s="12"/>
      <c r="DD109" s="12"/>
      <c r="DE109" s="12"/>
      <c r="DF109" s="12"/>
      <c r="DG109" s="12"/>
      <c r="DH109" s="12"/>
      <c r="DI109" s="12"/>
      <c r="DJ109" s="12"/>
      <c r="DK109" s="12"/>
      <c r="DL109" s="12"/>
      <c r="DM109" s="12"/>
      <c r="DN109" s="12"/>
      <c r="DO109" s="12"/>
      <c r="DP109" s="12"/>
      <c r="DQ109" s="12"/>
      <c r="DR109" s="12"/>
      <c r="DS109" s="12"/>
      <c r="DT109" s="12"/>
      <c r="DU109" s="12"/>
      <c r="DV109" s="12"/>
      <c r="DW109" s="12"/>
      <c r="DX109" s="12"/>
      <c r="DY109" s="12"/>
      <c r="DZ109" s="12"/>
      <c r="EA109" s="12"/>
      <c r="EB109" s="12"/>
      <c r="EC109" s="12"/>
      <c r="ED109" s="12"/>
      <c r="EE109" s="12"/>
      <c r="EF109" s="12"/>
      <c r="EG109" s="12"/>
      <c r="EH109" s="12"/>
      <c r="EI109" s="12"/>
      <c r="EJ109" s="12"/>
      <c r="EK109" s="12"/>
      <c r="EL109" s="12"/>
      <c r="EM109" s="12"/>
      <c r="EN109" s="12"/>
      <c r="EO109" s="12"/>
      <c r="EP109" s="12"/>
      <c r="EQ109" s="12"/>
      <c r="ER109" s="12"/>
      <c r="ES109" s="12"/>
      <c r="ET109" s="12"/>
      <c r="EU109" s="12"/>
      <c r="EV109" s="12"/>
      <c r="EW109" s="12"/>
      <c r="EX109" s="12"/>
      <c r="EY109" s="12"/>
      <c r="EZ109" s="12"/>
      <c r="FA109" s="12"/>
      <c r="FB109" s="12"/>
      <c r="FC109" s="12"/>
      <c r="FD109" s="12"/>
      <c r="FE109" s="12"/>
      <c r="FF109" s="12"/>
      <c r="FG109" s="12"/>
      <c r="FH109" s="12"/>
      <c r="FI109" s="12"/>
      <c r="FJ109" s="12"/>
      <c r="FK109" s="12"/>
      <c r="FL109" s="12"/>
      <c r="FM109" s="12"/>
      <c r="FN109" s="12"/>
      <c r="FO109" s="12"/>
      <c r="FP109" s="12"/>
    </row>
    <row r="110" spans="1:172" s="71" customFormat="1" ht="15" customHeight="1" x14ac:dyDescent="0.2">
      <c r="A110" s="10" t="s">
        <v>254</v>
      </c>
      <c r="B110" s="9">
        <v>15</v>
      </c>
      <c r="C110" s="9">
        <v>24</v>
      </c>
      <c r="D110" s="13">
        <v>19.5</v>
      </c>
      <c r="E110" s="9">
        <v>40.200000000000003</v>
      </c>
      <c r="F110" s="9">
        <v>112.7</v>
      </c>
      <c r="G110" s="34">
        <v>16</v>
      </c>
      <c r="H110" s="9">
        <v>6.8</v>
      </c>
      <c r="I110" s="9">
        <v>56.3</v>
      </c>
      <c r="J110" s="9">
        <v>51.6</v>
      </c>
      <c r="K110" s="9">
        <v>5.2</v>
      </c>
      <c r="L110" s="13">
        <v>-83.7</v>
      </c>
      <c r="M110" s="13">
        <v>52.3</v>
      </c>
      <c r="N110" s="9"/>
      <c r="O110" s="9"/>
      <c r="P110" s="9">
        <v>36.272404533550088</v>
      </c>
      <c r="Q110" s="9">
        <v>6.2084653769074665</v>
      </c>
      <c r="R110" s="7">
        <v>601</v>
      </c>
      <c r="S110" s="13">
        <v>-81.483096419846802</v>
      </c>
      <c r="T110" s="13">
        <v>57.740920536658798</v>
      </c>
      <c r="U110" s="9">
        <v>15.2915877030239</v>
      </c>
      <c r="V110" s="9">
        <v>-19.2129228693484</v>
      </c>
      <c r="W110" s="9">
        <v>2.3860046884109201</v>
      </c>
      <c r="X110" s="7" t="s">
        <v>1574</v>
      </c>
      <c r="Y110" s="28"/>
      <c r="Z110" s="28"/>
      <c r="AA110" s="10" t="b">
        <v>1</v>
      </c>
      <c r="AB110" s="30">
        <v>0</v>
      </c>
      <c r="AC110" s="14" t="s">
        <v>1805</v>
      </c>
      <c r="AD110" s="7"/>
      <c r="AE110" s="7" t="s">
        <v>1798</v>
      </c>
      <c r="AF110" s="10" t="s">
        <v>255</v>
      </c>
      <c r="AG110" s="14"/>
      <c r="AH110" s="10"/>
      <c r="AI110" s="12"/>
      <c r="AJ110" s="3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2"/>
      <c r="DI110" s="12"/>
      <c r="DJ110" s="12"/>
      <c r="DK110" s="12"/>
      <c r="DL110" s="12"/>
      <c r="DM110" s="12"/>
      <c r="DN110" s="12"/>
      <c r="DO110" s="12"/>
      <c r="DP110" s="12"/>
      <c r="DQ110" s="12"/>
      <c r="DR110" s="12"/>
      <c r="DS110" s="12"/>
      <c r="DT110" s="12"/>
      <c r="DU110" s="12"/>
      <c r="DV110" s="12"/>
      <c r="DW110" s="12"/>
      <c r="DX110" s="12"/>
      <c r="DY110" s="12"/>
      <c r="DZ110" s="12"/>
      <c r="EA110" s="12"/>
      <c r="EB110" s="12"/>
      <c r="EC110" s="12"/>
      <c r="ED110" s="12"/>
      <c r="EE110" s="12"/>
      <c r="EF110" s="12"/>
      <c r="EG110" s="12"/>
      <c r="EH110" s="12"/>
      <c r="EI110" s="12"/>
      <c r="EJ110" s="12"/>
      <c r="EK110" s="12"/>
      <c r="EL110" s="12"/>
      <c r="EM110" s="12"/>
      <c r="EN110" s="12"/>
      <c r="EO110" s="12"/>
      <c r="EP110" s="12"/>
      <c r="EQ110" s="12"/>
      <c r="ER110" s="12"/>
      <c r="ES110" s="12"/>
      <c r="ET110" s="12"/>
      <c r="EU110" s="12"/>
      <c r="EV110" s="12"/>
      <c r="EW110" s="12"/>
      <c r="EX110" s="12"/>
      <c r="EY110" s="12"/>
      <c r="EZ110" s="12"/>
      <c r="FA110" s="12"/>
      <c r="FB110" s="12"/>
      <c r="FC110" s="12"/>
      <c r="FD110" s="12"/>
      <c r="FE110" s="12"/>
      <c r="FF110" s="12"/>
      <c r="FG110" s="12"/>
      <c r="FH110" s="12"/>
      <c r="FI110" s="12"/>
      <c r="FJ110" s="12"/>
      <c r="FK110" s="12"/>
      <c r="FL110" s="12"/>
      <c r="FM110" s="12"/>
      <c r="FN110" s="12"/>
      <c r="FO110" s="12"/>
      <c r="FP110" s="12"/>
    </row>
    <row r="111" spans="1:172" s="71" customFormat="1" ht="15" customHeight="1" x14ac:dyDescent="0.2">
      <c r="A111" s="10" t="s">
        <v>256</v>
      </c>
      <c r="B111" s="9">
        <v>19.5</v>
      </c>
      <c r="C111" s="9">
        <v>20.3</v>
      </c>
      <c r="D111" s="13">
        <v>19.899999999999999</v>
      </c>
      <c r="E111" s="9">
        <v>52.1</v>
      </c>
      <c r="F111" s="9">
        <v>100.3</v>
      </c>
      <c r="G111" s="34">
        <v>9</v>
      </c>
      <c r="H111" s="9">
        <v>31.7</v>
      </c>
      <c r="I111" s="9">
        <v>66.5</v>
      </c>
      <c r="J111" s="9">
        <v>70.3</v>
      </c>
      <c r="K111" s="9">
        <v>6.2</v>
      </c>
      <c r="L111" s="13">
        <v>-69.8</v>
      </c>
      <c r="M111" s="13">
        <v>6.5</v>
      </c>
      <c r="N111" s="9"/>
      <c r="O111" s="9"/>
      <c r="P111" s="9">
        <v>32.149409058902343</v>
      </c>
      <c r="Q111" s="9">
        <v>9.2185529082338888</v>
      </c>
      <c r="R111" s="7">
        <v>301</v>
      </c>
      <c r="S111" s="13">
        <v>-68.674877695701397</v>
      </c>
      <c r="T111" s="13">
        <v>12.592763256269601</v>
      </c>
      <c r="U111" s="9">
        <v>15.954329037860701</v>
      </c>
      <c r="V111" s="9">
        <v>-19.125715295809901</v>
      </c>
      <c r="W111" s="9">
        <v>2.43596775554095</v>
      </c>
      <c r="X111" s="7" t="s">
        <v>1574</v>
      </c>
      <c r="Y111" s="10"/>
      <c r="Z111" s="10"/>
      <c r="AA111" s="10" t="b">
        <v>1</v>
      </c>
      <c r="AB111" s="7">
        <v>0</v>
      </c>
      <c r="AC111" s="14" t="s">
        <v>225</v>
      </c>
      <c r="AD111" s="7"/>
      <c r="AE111" s="7" t="s">
        <v>1798</v>
      </c>
      <c r="AF111" s="10" t="s">
        <v>257</v>
      </c>
      <c r="AG111" s="14"/>
      <c r="AH111" s="10"/>
      <c r="AI111" s="12"/>
      <c r="AJ111" s="3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c r="CK111" s="12"/>
      <c r="CL111" s="12"/>
      <c r="CM111" s="12"/>
      <c r="CN111" s="12"/>
      <c r="CO111" s="12"/>
      <c r="CP111" s="12"/>
      <c r="CQ111" s="12"/>
      <c r="CR111" s="12"/>
      <c r="CS111" s="12"/>
      <c r="CT111" s="12"/>
      <c r="CU111" s="12"/>
      <c r="CV111" s="12"/>
      <c r="CW111" s="12"/>
      <c r="CX111" s="12"/>
      <c r="CY111" s="12"/>
      <c r="CZ111" s="12"/>
      <c r="DA111" s="12"/>
      <c r="DB111" s="12"/>
      <c r="DC111" s="12"/>
      <c r="DD111" s="12"/>
      <c r="DE111" s="12"/>
      <c r="DF111" s="12"/>
      <c r="DG111" s="12"/>
      <c r="DH111" s="12"/>
      <c r="DI111" s="12"/>
      <c r="DJ111" s="12"/>
      <c r="DK111" s="12"/>
      <c r="DL111" s="12"/>
      <c r="DM111" s="12"/>
      <c r="DN111" s="12"/>
      <c r="DO111" s="12"/>
      <c r="DP111" s="12"/>
      <c r="DQ111" s="12"/>
      <c r="DR111" s="12"/>
      <c r="DS111" s="12"/>
      <c r="DT111" s="12"/>
      <c r="DU111" s="12"/>
      <c r="DV111" s="12"/>
      <c r="DW111" s="12"/>
      <c r="DX111" s="12"/>
      <c r="DY111" s="12"/>
      <c r="DZ111" s="12"/>
      <c r="EA111" s="12"/>
      <c r="EB111" s="12"/>
      <c r="EC111" s="12"/>
      <c r="ED111" s="12"/>
      <c r="EE111" s="12"/>
      <c r="EF111" s="12"/>
      <c r="EG111" s="12"/>
      <c r="EH111" s="12"/>
      <c r="EI111" s="12"/>
      <c r="EJ111" s="12"/>
      <c r="EK111" s="12"/>
      <c r="EL111" s="12"/>
      <c r="EM111" s="12"/>
      <c r="EN111" s="12"/>
      <c r="EO111" s="12"/>
      <c r="EP111" s="12"/>
      <c r="EQ111" s="12"/>
      <c r="ER111" s="12"/>
      <c r="ES111" s="12"/>
      <c r="ET111" s="12"/>
      <c r="EU111" s="12"/>
      <c r="EV111" s="12"/>
      <c r="EW111" s="12"/>
      <c r="EX111" s="12"/>
      <c r="EY111" s="12"/>
      <c r="EZ111" s="12"/>
      <c r="FA111" s="12"/>
      <c r="FB111" s="12"/>
      <c r="FC111" s="12"/>
      <c r="FD111" s="12"/>
      <c r="FE111" s="12"/>
      <c r="FF111" s="12"/>
      <c r="FG111" s="12"/>
      <c r="FH111" s="12"/>
      <c r="FI111" s="12"/>
      <c r="FJ111" s="12"/>
      <c r="FK111" s="12"/>
      <c r="FL111" s="12"/>
      <c r="FM111" s="12"/>
      <c r="FN111" s="12"/>
      <c r="FO111" s="12"/>
      <c r="FP111" s="12"/>
    </row>
    <row r="112" spans="1:172" s="71" customFormat="1" ht="15" customHeight="1" x14ac:dyDescent="0.2">
      <c r="A112" s="10" t="s">
        <v>1916</v>
      </c>
      <c r="B112" s="9">
        <v>18.8</v>
      </c>
      <c r="C112" s="9">
        <v>22.8</v>
      </c>
      <c r="D112" s="13">
        <v>20.8</v>
      </c>
      <c r="E112" s="9">
        <v>18.7</v>
      </c>
      <c r="F112" s="9">
        <v>261.3</v>
      </c>
      <c r="G112" s="34">
        <v>26</v>
      </c>
      <c r="H112" s="9">
        <v>348.1</v>
      </c>
      <c r="I112" s="9">
        <v>35.68</v>
      </c>
      <c r="J112" s="7">
        <v>17.399999999999999</v>
      </c>
      <c r="K112" s="9">
        <v>7</v>
      </c>
      <c r="L112" s="13">
        <v>-78.349999999999994</v>
      </c>
      <c r="M112" s="6">
        <v>4.28</v>
      </c>
      <c r="N112" s="7">
        <v>17.399999999999999</v>
      </c>
      <c r="O112" s="9">
        <v>7</v>
      </c>
      <c r="P112" s="48" t="s">
        <v>1575</v>
      </c>
      <c r="Q112" s="48" t="s">
        <v>1575</v>
      </c>
      <c r="R112" s="7">
        <v>101</v>
      </c>
      <c r="S112" s="13">
        <v>-78.669220886377303</v>
      </c>
      <c r="T112" s="13">
        <v>15.1659715109723</v>
      </c>
      <c r="U112" s="9">
        <v>79.269303112359594</v>
      </c>
      <c r="V112" s="9">
        <v>26.7309310259289</v>
      </c>
      <c r="W112" s="9">
        <v>5.85774952774889</v>
      </c>
      <c r="X112" s="7" t="s">
        <v>1574</v>
      </c>
      <c r="Y112" s="10"/>
      <c r="Z112" s="10"/>
      <c r="AA112" s="10" t="b">
        <v>1</v>
      </c>
      <c r="AB112" s="7">
        <v>0</v>
      </c>
      <c r="AC112" s="14" t="s">
        <v>1580</v>
      </c>
      <c r="AD112" s="7"/>
      <c r="AE112" s="7" t="s">
        <v>1798</v>
      </c>
      <c r="AF112" s="10" t="s">
        <v>259</v>
      </c>
      <c r="AG112" s="14" t="s">
        <v>1583</v>
      </c>
      <c r="AH112" s="10"/>
      <c r="AI112" s="12"/>
      <c r="AJ112" s="3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c r="CV112" s="12"/>
      <c r="CW112" s="12"/>
      <c r="CX112" s="12"/>
      <c r="CY112" s="12"/>
      <c r="CZ112" s="12"/>
      <c r="DA112" s="12"/>
      <c r="DB112" s="12"/>
      <c r="DC112" s="12"/>
      <c r="DD112" s="12"/>
      <c r="DE112" s="12"/>
      <c r="DF112" s="12"/>
      <c r="DG112" s="12"/>
      <c r="DH112" s="12"/>
      <c r="DI112" s="12"/>
      <c r="DJ112" s="12"/>
      <c r="DK112" s="12"/>
      <c r="DL112" s="12"/>
      <c r="DM112" s="12"/>
      <c r="DN112" s="12"/>
      <c r="DO112" s="12"/>
      <c r="DP112" s="12"/>
      <c r="DQ112" s="12"/>
      <c r="DR112" s="12"/>
      <c r="DS112" s="12"/>
      <c r="DT112" s="12"/>
      <c r="DU112" s="12"/>
      <c r="DV112" s="12"/>
      <c r="DW112" s="12"/>
      <c r="DX112" s="12"/>
      <c r="DY112" s="12"/>
      <c r="DZ112" s="12"/>
      <c r="EA112" s="12"/>
      <c r="EB112" s="12"/>
      <c r="EC112" s="12"/>
      <c r="ED112" s="12"/>
      <c r="EE112" s="12"/>
      <c r="EF112" s="12"/>
      <c r="EG112" s="12"/>
      <c r="EH112" s="12"/>
      <c r="EI112" s="12"/>
      <c r="EJ112" s="12"/>
      <c r="EK112" s="12"/>
      <c r="EL112" s="12"/>
      <c r="EM112" s="12"/>
      <c r="EN112" s="12"/>
      <c r="EO112" s="12"/>
      <c r="EP112" s="12"/>
      <c r="EQ112" s="12"/>
      <c r="ER112" s="12"/>
      <c r="ES112" s="12"/>
      <c r="ET112" s="12"/>
      <c r="EU112" s="12"/>
      <c r="EV112" s="12"/>
      <c r="EW112" s="12"/>
      <c r="EX112" s="12"/>
      <c r="EY112" s="12"/>
      <c r="EZ112" s="12"/>
      <c r="FA112" s="12"/>
      <c r="FB112" s="12"/>
      <c r="FC112" s="12"/>
      <c r="FD112" s="12"/>
      <c r="FE112" s="12"/>
      <c r="FF112" s="12"/>
      <c r="FG112" s="12"/>
      <c r="FH112" s="12"/>
      <c r="FI112" s="12"/>
      <c r="FJ112" s="12"/>
      <c r="FK112" s="12"/>
      <c r="FL112" s="12"/>
      <c r="FM112" s="12"/>
      <c r="FN112" s="12"/>
      <c r="FO112" s="12"/>
      <c r="FP112" s="12"/>
    </row>
    <row r="113" spans="1:172" s="71" customFormat="1" ht="15" customHeight="1" x14ac:dyDescent="0.2">
      <c r="A113" s="10" t="s">
        <v>260</v>
      </c>
      <c r="B113" s="9">
        <v>20</v>
      </c>
      <c r="C113" s="9">
        <v>22</v>
      </c>
      <c r="D113" s="13">
        <v>21</v>
      </c>
      <c r="E113" s="9">
        <v>37.6</v>
      </c>
      <c r="F113" s="9">
        <f>360-113.4</f>
        <v>246.6</v>
      </c>
      <c r="G113" s="34">
        <v>19</v>
      </c>
      <c r="H113" s="9">
        <v>351.1</v>
      </c>
      <c r="I113" s="9">
        <v>57.8</v>
      </c>
      <c r="J113" s="9">
        <v>82.2</v>
      </c>
      <c r="K113" s="9">
        <v>3.7</v>
      </c>
      <c r="L113" s="13">
        <v>-82.9</v>
      </c>
      <c r="M113" s="6">
        <v>346.2</v>
      </c>
      <c r="N113" s="9"/>
      <c r="O113" s="9"/>
      <c r="P113" s="9">
        <v>54.265346947545595</v>
      </c>
      <c r="Q113" s="9">
        <v>4.5974013716652786</v>
      </c>
      <c r="R113" s="7">
        <v>101</v>
      </c>
      <c r="S113" s="13">
        <v>-83.514769732689999</v>
      </c>
      <c r="T113" s="13">
        <v>359.68165038419301</v>
      </c>
      <c r="U113" s="9">
        <v>79.273495194285303</v>
      </c>
      <c r="V113" s="9">
        <v>26.831568591827001</v>
      </c>
      <c r="W113" s="9">
        <v>5.9127322703247502</v>
      </c>
      <c r="X113" s="7" t="s">
        <v>1574</v>
      </c>
      <c r="Y113" s="7"/>
      <c r="Z113" s="7"/>
      <c r="AA113" s="10" t="b">
        <v>1</v>
      </c>
      <c r="AB113" s="7">
        <v>0</v>
      </c>
      <c r="AC113" s="14" t="s">
        <v>261</v>
      </c>
      <c r="AD113" s="7"/>
      <c r="AE113" s="7" t="s">
        <v>199</v>
      </c>
      <c r="AF113" s="10" t="s">
        <v>262</v>
      </c>
      <c r="AG113" s="14"/>
      <c r="AH113" s="10"/>
      <c r="AI113" s="12"/>
      <c r="AJ113" s="3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2"/>
      <c r="DI113" s="12"/>
      <c r="DJ113" s="12"/>
      <c r="DK113" s="12"/>
      <c r="DL113" s="12"/>
      <c r="DM113" s="12"/>
      <c r="DN113" s="12"/>
      <c r="DO113" s="12"/>
      <c r="DP113" s="12"/>
      <c r="DQ113" s="12"/>
      <c r="DR113" s="12"/>
      <c r="DS113" s="12"/>
      <c r="DT113" s="12"/>
      <c r="DU113" s="12"/>
      <c r="DV113" s="12"/>
      <c r="DW113" s="12"/>
      <c r="DX113" s="12"/>
      <c r="DY113" s="12"/>
      <c r="DZ113" s="12"/>
      <c r="EA113" s="12"/>
      <c r="EB113" s="12"/>
      <c r="EC113" s="12"/>
      <c r="ED113" s="12"/>
      <c r="EE113" s="12"/>
      <c r="EF113" s="12"/>
      <c r="EG113" s="12"/>
      <c r="EH113" s="12"/>
      <c r="EI113" s="12"/>
      <c r="EJ113" s="12"/>
      <c r="EK113" s="12"/>
      <c r="EL113" s="12"/>
      <c r="EM113" s="12"/>
      <c r="EN113" s="12"/>
      <c r="EO113" s="12"/>
      <c r="EP113" s="12"/>
      <c r="EQ113" s="12"/>
      <c r="ER113" s="12"/>
      <c r="ES113" s="12"/>
      <c r="ET113" s="12"/>
      <c r="EU113" s="12"/>
      <c r="EV113" s="12"/>
      <c r="EW113" s="12"/>
      <c r="EX113" s="12"/>
      <c r="EY113" s="12"/>
      <c r="EZ113" s="12"/>
      <c r="FA113" s="12"/>
      <c r="FB113" s="12"/>
      <c r="FC113" s="12"/>
      <c r="FD113" s="12"/>
      <c r="FE113" s="12"/>
      <c r="FF113" s="12"/>
      <c r="FG113" s="12"/>
      <c r="FH113" s="12"/>
      <c r="FI113" s="12"/>
      <c r="FJ113" s="12"/>
      <c r="FK113" s="12"/>
      <c r="FL113" s="12"/>
      <c r="FM113" s="12"/>
      <c r="FN113" s="12"/>
      <c r="FO113" s="12"/>
      <c r="FP113" s="12"/>
    </row>
    <row r="114" spans="1:172" s="71" customFormat="1" ht="15" customHeight="1" x14ac:dyDescent="0.2">
      <c r="A114" s="58" t="s">
        <v>263</v>
      </c>
      <c r="B114" s="56">
        <v>9</v>
      </c>
      <c r="C114" s="56">
        <v>33</v>
      </c>
      <c r="D114" s="57">
        <v>21</v>
      </c>
      <c r="E114" s="56">
        <v>40.9</v>
      </c>
      <c r="F114" s="54">
        <v>113.2</v>
      </c>
      <c r="G114" s="55">
        <v>7</v>
      </c>
      <c r="H114" s="56">
        <v>353.8</v>
      </c>
      <c r="I114" s="56">
        <v>61.7</v>
      </c>
      <c r="J114" s="56">
        <v>49.5</v>
      </c>
      <c r="K114" s="56">
        <v>8.6999999999999993</v>
      </c>
      <c r="L114" s="60">
        <v>-83.8</v>
      </c>
      <c r="M114" s="60">
        <v>247.3</v>
      </c>
      <c r="N114" s="54">
        <v>28.5</v>
      </c>
      <c r="O114" s="56">
        <v>11.5</v>
      </c>
      <c r="P114" s="56" t="s">
        <v>1575</v>
      </c>
      <c r="Q114" s="56" t="s">
        <v>1575</v>
      </c>
      <c r="R114" s="54">
        <v>601</v>
      </c>
      <c r="S114" s="57">
        <v>-86.235179257073597</v>
      </c>
      <c r="T114" s="57">
        <v>245.81912747923101</v>
      </c>
      <c r="U114" s="56">
        <v>17.808234555086798</v>
      </c>
      <c r="V114" s="56">
        <v>-18.8034121187453</v>
      </c>
      <c r="W114" s="56">
        <v>2.5656472865280802</v>
      </c>
      <c r="X114" s="54" t="s">
        <v>1574</v>
      </c>
      <c r="Y114" s="52"/>
      <c r="Z114" s="52"/>
      <c r="AA114" s="58" t="b">
        <v>1</v>
      </c>
      <c r="AB114" s="61" t="s">
        <v>31</v>
      </c>
      <c r="AC114" s="51" t="s">
        <v>1806</v>
      </c>
      <c r="AD114" s="54"/>
      <c r="AE114" s="54" t="s">
        <v>1798</v>
      </c>
      <c r="AF114" s="58" t="s">
        <v>264</v>
      </c>
      <c r="AG114" s="51"/>
      <c r="AH114" s="58" t="s">
        <v>1783</v>
      </c>
      <c r="AI114" s="12"/>
      <c r="AJ114" s="3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2"/>
      <c r="DI114" s="12"/>
      <c r="DJ114" s="12"/>
      <c r="DK114" s="12"/>
      <c r="DL114" s="12"/>
      <c r="DM114" s="12"/>
      <c r="DN114" s="12"/>
      <c r="DO114" s="12"/>
      <c r="DP114" s="12"/>
      <c r="DQ114" s="12"/>
      <c r="DR114" s="12"/>
      <c r="DS114" s="12"/>
      <c r="DT114" s="12"/>
      <c r="DU114" s="12"/>
      <c r="DV114" s="12"/>
      <c r="DW114" s="12"/>
      <c r="DX114" s="12"/>
      <c r="DY114" s="12"/>
      <c r="DZ114" s="12"/>
      <c r="EA114" s="12"/>
      <c r="EB114" s="12"/>
      <c r="EC114" s="12"/>
      <c r="ED114" s="12"/>
      <c r="EE114" s="12"/>
      <c r="EF114" s="12"/>
      <c r="EG114" s="12"/>
      <c r="EH114" s="12"/>
      <c r="EI114" s="12"/>
      <c r="EJ114" s="12"/>
      <c r="EK114" s="12"/>
      <c r="EL114" s="12"/>
      <c r="EM114" s="12"/>
      <c r="EN114" s="12"/>
      <c r="EO114" s="12"/>
      <c r="EP114" s="12"/>
      <c r="EQ114" s="12"/>
      <c r="ER114" s="12"/>
      <c r="ES114" s="12"/>
      <c r="ET114" s="12"/>
      <c r="EU114" s="12"/>
      <c r="EV114" s="12"/>
      <c r="EW114" s="12"/>
      <c r="EX114" s="12"/>
      <c r="EY114" s="12"/>
      <c r="EZ114" s="12"/>
      <c r="FA114" s="12"/>
      <c r="FB114" s="12"/>
      <c r="FC114" s="12"/>
      <c r="FD114" s="12"/>
      <c r="FE114" s="12"/>
      <c r="FF114" s="12"/>
      <c r="FG114" s="12"/>
      <c r="FH114" s="12"/>
      <c r="FI114" s="12"/>
      <c r="FJ114" s="12"/>
      <c r="FK114" s="12"/>
      <c r="FL114" s="12"/>
      <c r="FM114" s="12"/>
      <c r="FN114" s="12"/>
      <c r="FO114" s="12"/>
      <c r="FP114" s="12"/>
    </row>
    <row r="115" spans="1:172" s="71" customFormat="1" ht="15" customHeight="1" x14ac:dyDescent="0.2">
      <c r="A115" s="14" t="s">
        <v>265</v>
      </c>
      <c r="B115" s="9">
        <v>19.399999999999999</v>
      </c>
      <c r="C115" s="9">
        <v>23.5</v>
      </c>
      <c r="D115" s="13">
        <f>(B115+C115)/2</f>
        <v>21.45</v>
      </c>
      <c r="E115" s="28">
        <v>43.23</v>
      </c>
      <c r="F115" s="28">
        <v>25.15</v>
      </c>
      <c r="G115" s="34">
        <v>11</v>
      </c>
      <c r="H115" s="9">
        <v>6.2</v>
      </c>
      <c r="I115" s="9">
        <v>64.400000000000006</v>
      </c>
      <c r="J115" s="9">
        <v>25.2</v>
      </c>
      <c r="K115" s="9">
        <v>9.3000000000000007</v>
      </c>
      <c r="L115" s="13">
        <v>-84.1</v>
      </c>
      <c r="M115" s="13">
        <v>242.1</v>
      </c>
      <c r="N115" s="9">
        <v>25.2</v>
      </c>
      <c r="O115" s="9">
        <v>9.3000000000000007</v>
      </c>
      <c r="P115" s="9" t="s">
        <v>1575</v>
      </c>
      <c r="Q115" s="9" t="s">
        <v>1575</v>
      </c>
      <c r="R115" s="7">
        <v>301</v>
      </c>
      <c r="S115" s="13">
        <v>-86.533721908786802</v>
      </c>
      <c r="T115" s="13">
        <v>236.65000533400899</v>
      </c>
      <c r="U115" s="9">
        <v>18.5127216877511</v>
      </c>
      <c r="V115" s="9">
        <v>-18.676024768687501</v>
      </c>
      <c r="W115" s="9">
        <v>2.6194398000447898</v>
      </c>
      <c r="X115" s="7" t="s">
        <v>1574</v>
      </c>
      <c r="Y115" s="10"/>
      <c r="Z115" s="10"/>
      <c r="AA115" s="10" t="b">
        <v>1</v>
      </c>
      <c r="AB115" s="7">
        <v>0</v>
      </c>
      <c r="AC115" s="14" t="s">
        <v>266</v>
      </c>
      <c r="AD115" s="7"/>
      <c r="AE115" s="7" t="s">
        <v>1798</v>
      </c>
      <c r="AF115" s="10" t="s">
        <v>267</v>
      </c>
      <c r="AG115" s="14"/>
      <c r="AH115" s="10"/>
      <c r="AI115" s="12"/>
      <c r="AJ115" s="3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2"/>
      <c r="DI115" s="12"/>
      <c r="DJ115" s="12"/>
      <c r="DK115" s="12"/>
      <c r="DL115" s="12"/>
      <c r="DM115" s="12"/>
      <c r="DN115" s="12"/>
      <c r="DO115" s="12"/>
      <c r="DP115" s="12"/>
      <c r="DQ115" s="12"/>
      <c r="DR115" s="12"/>
      <c r="DS115" s="12"/>
      <c r="DT115" s="12"/>
      <c r="DU115" s="12"/>
      <c r="DV115" s="12"/>
      <c r="DW115" s="12"/>
      <c r="DX115" s="12"/>
      <c r="DY115" s="12"/>
      <c r="DZ115" s="12"/>
      <c r="EA115" s="12"/>
      <c r="EB115" s="12"/>
      <c r="EC115" s="12"/>
      <c r="ED115" s="12"/>
      <c r="EE115" s="12"/>
      <c r="EF115" s="12"/>
      <c r="EG115" s="12"/>
      <c r="EH115" s="12"/>
      <c r="EI115" s="12"/>
      <c r="EJ115" s="12"/>
      <c r="EK115" s="12"/>
      <c r="EL115" s="12"/>
      <c r="EM115" s="12"/>
      <c r="EN115" s="12"/>
      <c r="EO115" s="12"/>
      <c r="EP115" s="12"/>
      <c r="EQ115" s="12"/>
      <c r="ER115" s="12"/>
      <c r="ES115" s="12"/>
      <c r="ET115" s="12"/>
      <c r="EU115" s="12"/>
      <c r="EV115" s="12"/>
      <c r="EW115" s="12"/>
      <c r="EX115" s="12"/>
      <c r="EY115" s="12"/>
      <c r="EZ115" s="12"/>
      <c r="FA115" s="12"/>
      <c r="FB115" s="12"/>
      <c r="FC115" s="12"/>
      <c r="FD115" s="12"/>
      <c r="FE115" s="12"/>
      <c r="FF115" s="12"/>
      <c r="FG115" s="12"/>
      <c r="FH115" s="12"/>
      <c r="FI115" s="12"/>
      <c r="FJ115" s="12"/>
      <c r="FK115" s="12"/>
      <c r="FL115" s="12"/>
      <c r="FM115" s="12"/>
      <c r="FN115" s="12"/>
      <c r="FO115" s="12"/>
      <c r="FP115" s="12"/>
    </row>
    <row r="116" spans="1:172" s="71" customFormat="1" ht="15" customHeight="1" x14ac:dyDescent="0.2">
      <c r="A116" s="10" t="s">
        <v>268</v>
      </c>
      <c r="B116" s="9">
        <v>18.899999999999999</v>
      </c>
      <c r="C116" s="9">
        <v>24.4</v>
      </c>
      <c r="D116" s="13">
        <v>21.65</v>
      </c>
      <c r="E116" s="9">
        <v>53.7</v>
      </c>
      <c r="F116" s="9">
        <f>360-132.7</f>
        <v>227.3</v>
      </c>
      <c r="G116" s="34">
        <v>13</v>
      </c>
      <c r="H116" s="9">
        <v>348.8</v>
      </c>
      <c r="I116" s="9">
        <v>68.099999999999994</v>
      </c>
      <c r="J116" s="9">
        <v>36</v>
      </c>
      <c r="K116" s="9">
        <v>7</v>
      </c>
      <c r="L116" s="13">
        <v>-82.7</v>
      </c>
      <c r="M116" s="6">
        <v>301.7</v>
      </c>
      <c r="N116" s="9">
        <v>19</v>
      </c>
      <c r="O116" s="9">
        <v>9.8000000000000007</v>
      </c>
      <c r="P116" s="9" t="s">
        <v>1575</v>
      </c>
      <c r="Q116" s="9" t="s">
        <v>1575</v>
      </c>
      <c r="R116" s="7">
        <v>101</v>
      </c>
      <c r="S116" s="13">
        <v>-83.820301408507007</v>
      </c>
      <c r="T116" s="13">
        <v>309.05685226782299</v>
      </c>
      <c r="U116" s="9">
        <v>79.286388537138293</v>
      </c>
      <c r="V116" s="9">
        <v>27.146601644080501</v>
      </c>
      <c r="W116" s="9">
        <v>6.0914305844860497</v>
      </c>
      <c r="X116" s="7" t="s">
        <v>1574</v>
      </c>
      <c r="Y116" s="7"/>
      <c r="Z116" s="7"/>
      <c r="AA116" s="10" t="b">
        <v>1</v>
      </c>
      <c r="AB116" s="7">
        <v>0</v>
      </c>
      <c r="AC116" s="14" t="s">
        <v>269</v>
      </c>
      <c r="AD116" s="7"/>
      <c r="AE116" s="7" t="s">
        <v>199</v>
      </c>
      <c r="AF116" s="10" t="s">
        <v>270</v>
      </c>
      <c r="AG116" s="14" t="s">
        <v>1668</v>
      </c>
      <c r="AH116" s="10"/>
      <c r="AI116" s="12"/>
      <c r="AJ116" s="3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c r="CK116" s="12"/>
      <c r="CL116" s="12"/>
      <c r="CM116" s="12"/>
      <c r="CN116" s="12"/>
      <c r="CO116" s="12"/>
      <c r="CP116" s="12"/>
      <c r="CQ116" s="12"/>
      <c r="CR116" s="12"/>
      <c r="CS116" s="12"/>
      <c r="CT116" s="12"/>
      <c r="CU116" s="12"/>
      <c r="CV116" s="12"/>
      <c r="CW116" s="12"/>
      <c r="CX116" s="12"/>
      <c r="CY116" s="12"/>
      <c r="CZ116" s="12"/>
      <c r="DA116" s="12"/>
      <c r="DB116" s="12"/>
      <c r="DC116" s="12"/>
      <c r="DD116" s="12"/>
      <c r="DE116" s="12"/>
      <c r="DF116" s="12"/>
      <c r="DG116" s="12"/>
      <c r="DH116" s="12"/>
      <c r="DI116" s="12"/>
      <c r="DJ116" s="12"/>
      <c r="DK116" s="12"/>
      <c r="DL116" s="12"/>
      <c r="DM116" s="12"/>
      <c r="DN116" s="12"/>
      <c r="DO116" s="12"/>
      <c r="DP116" s="12"/>
      <c r="DQ116" s="12"/>
      <c r="DR116" s="12"/>
      <c r="DS116" s="12"/>
      <c r="DT116" s="12"/>
      <c r="DU116" s="12"/>
      <c r="DV116" s="12"/>
      <c r="DW116" s="12"/>
      <c r="DX116" s="12"/>
      <c r="DY116" s="12"/>
      <c r="DZ116" s="12"/>
      <c r="EA116" s="12"/>
      <c r="EB116" s="12"/>
      <c r="EC116" s="12"/>
      <c r="ED116" s="12"/>
      <c r="EE116" s="12"/>
      <c r="EF116" s="12"/>
      <c r="EG116" s="12"/>
      <c r="EH116" s="12"/>
      <c r="EI116" s="12"/>
      <c r="EJ116" s="12"/>
      <c r="EK116" s="12"/>
      <c r="EL116" s="12"/>
      <c r="EM116" s="12"/>
      <c r="EN116" s="12"/>
      <c r="EO116" s="12"/>
      <c r="EP116" s="12"/>
      <c r="EQ116" s="12"/>
      <c r="ER116" s="12"/>
      <c r="ES116" s="12"/>
      <c r="ET116" s="12"/>
      <c r="EU116" s="12"/>
      <c r="EV116" s="12"/>
      <c r="EW116" s="12"/>
      <c r="EX116" s="12"/>
      <c r="EY116" s="12"/>
      <c r="EZ116" s="12"/>
      <c r="FA116" s="12"/>
      <c r="FB116" s="12"/>
      <c r="FC116" s="12"/>
      <c r="FD116" s="12"/>
      <c r="FE116" s="12"/>
      <c r="FF116" s="12"/>
      <c r="FG116" s="12"/>
      <c r="FH116" s="12"/>
      <c r="FI116" s="12"/>
      <c r="FJ116" s="12"/>
      <c r="FK116" s="12"/>
      <c r="FL116" s="12"/>
      <c r="FM116" s="12"/>
      <c r="FN116" s="12"/>
      <c r="FO116" s="12"/>
      <c r="FP116" s="12"/>
    </row>
    <row r="117" spans="1:172" s="71" customFormat="1" ht="15" customHeight="1" x14ac:dyDescent="0.2">
      <c r="A117" s="10" t="s">
        <v>271</v>
      </c>
      <c r="B117" s="9">
        <v>22</v>
      </c>
      <c r="C117" s="9">
        <v>23</v>
      </c>
      <c r="D117" s="13">
        <v>22.5</v>
      </c>
      <c r="E117" s="9">
        <v>36.6</v>
      </c>
      <c r="F117" s="9">
        <v>254.5</v>
      </c>
      <c r="G117" s="34">
        <v>11</v>
      </c>
      <c r="H117" s="9">
        <v>3.1</v>
      </c>
      <c r="I117" s="9">
        <v>55</v>
      </c>
      <c r="J117" s="9">
        <v>46.9</v>
      </c>
      <c r="K117" s="9">
        <v>6.7</v>
      </c>
      <c r="L117" s="13">
        <v>-87.1</v>
      </c>
      <c r="M117" s="6">
        <v>189.5</v>
      </c>
      <c r="N117" s="9"/>
      <c r="O117" s="9"/>
      <c r="P117" s="9">
        <v>34.794047196521284</v>
      </c>
      <c r="Q117" s="9">
        <v>7.8499371180969471</v>
      </c>
      <c r="R117" s="7">
        <v>101</v>
      </c>
      <c r="S117" s="13">
        <v>-86.603031899330801</v>
      </c>
      <c r="T117" s="13">
        <v>176.232245883296</v>
      </c>
      <c r="U117" s="9">
        <v>79.301719822548094</v>
      </c>
      <c r="V117" s="9">
        <v>27.5327379777377</v>
      </c>
      <c r="W117" s="9">
        <v>6.3251224005686302</v>
      </c>
      <c r="X117" s="7" t="s">
        <v>1574</v>
      </c>
      <c r="Y117" s="7"/>
      <c r="Z117" s="7"/>
      <c r="AA117" s="10" t="b">
        <v>1</v>
      </c>
      <c r="AB117" s="7">
        <v>0</v>
      </c>
      <c r="AC117" s="14" t="s">
        <v>272</v>
      </c>
      <c r="AD117" s="7">
        <v>1402</v>
      </c>
      <c r="AE117" s="7" t="s">
        <v>199</v>
      </c>
      <c r="AF117" s="10" t="s">
        <v>273</v>
      </c>
      <c r="AG117" s="14"/>
      <c r="AH117" s="10"/>
      <c r="AI117" s="12"/>
      <c r="AJ117" s="3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c r="CK117" s="12"/>
      <c r="CL117" s="12"/>
      <c r="CM117" s="12"/>
      <c r="CN117" s="12"/>
      <c r="CO117" s="12"/>
      <c r="CP117" s="12"/>
      <c r="CQ117" s="12"/>
      <c r="CR117" s="12"/>
      <c r="CS117" s="12"/>
      <c r="CT117" s="12"/>
      <c r="CU117" s="12"/>
      <c r="CV117" s="12"/>
      <c r="CW117" s="12"/>
      <c r="CX117" s="12"/>
      <c r="CY117" s="12"/>
      <c r="CZ117" s="12"/>
      <c r="DA117" s="12"/>
      <c r="DB117" s="12"/>
      <c r="DC117" s="12"/>
      <c r="DD117" s="12"/>
      <c r="DE117" s="12"/>
      <c r="DF117" s="12"/>
      <c r="DG117" s="12"/>
      <c r="DH117" s="12"/>
      <c r="DI117" s="12"/>
      <c r="DJ117" s="12"/>
      <c r="DK117" s="12"/>
      <c r="DL117" s="12"/>
      <c r="DM117" s="12"/>
      <c r="DN117" s="12"/>
      <c r="DO117" s="12"/>
      <c r="DP117" s="12"/>
      <c r="DQ117" s="12"/>
      <c r="DR117" s="12"/>
      <c r="DS117" s="12"/>
      <c r="DT117" s="12"/>
      <c r="DU117" s="12"/>
      <c r="DV117" s="12"/>
      <c r="DW117" s="12"/>
      <c r="DX117" s="12"/>
      <c r="DY117" s="12"/>
      <c r="DZ117" s="12"/>
      <c r="EA117" s="12"/>
      <c r="EB117" s="12"/>
      <c r="EC117" s="12"/>
      <c r="ED117" s="12"/>
      <c r="EE117" s="12"/>
      <c r="EF117" s="12"/>
      <c r="EG117" s="12"/>
      <c r="EH117" s="12"/>
      <c r="EI117" s="12"/>
      <c r="EJ117" s="12"/>
      <c r="EK117" s="12"/>
      <c r="EL117" s="12"/>
      <c r="EM117" s="12"/>
      <c r="EN117" s="12"/>
      <c r="EO117" s="12"/>
      <c r="EP117" s="12"/>
      <c r="EQ117" s="12"/>
      <c r="ER117" s="12"/>
      <c r="ES117" s="12"/>
      <c r="ET117" s="12"/>
      <c r="EU117" s="12"/>
      <c r="EV117" s="12"/>
      <c r="EW117" s="12"/>
      <c r="EX117" s="12"/>
      <c r="EY117" s="12"/>
      <c r="EZ117" s="12"/>
      <c r="FA117" s="12"/>
      <c r="FB117" s="12"/>
      <c r="FC117" s="12"/>
      <c r="FD117" s="12"/>
      <c r="FE117" s="12"/>
      <c r="FF117" s="12"/>
      <c r="FG117" s="12"/>
      <c r="FH117" s="12"/>
      <c r="FI117" s="12"/>
      <c r="FJ117" s="12"/>
      <c r="FK117" s="12"/>
      <c r="FL117" s="12"/>
      <c r="FM117" s="12"/>
      <c r="FN117" s="12"/>
      <c r="FO117" s="12"/>
      <c r="FP117" s="12"/>
    </row>
    <row r="118" spans="1:172" s="71" customFormat="1" ht="15" customHeight="1" x14ac:dyDescent="0.2">
      <c r="A118" s="10" t="s">
        <v>274</v>
      </c>
      <c r="B118" s="9">
        <v>22</v>
      </c>
      <c r="C118" s="9">
        <v>23</v>
      </c>
      <c r="D118" s="13">
        <v>22.5</v>
      </c>
      <c r="E118" s="9">
        <v>42</v>
      </c>
      <c r="F118" s="9">
        <v>119.2</v>
      </c>
      <c r="G118" s="34">
        <v>17</v>
      </c>
      <c r="H118" s="9">
        <v>359.8</v>
      </c>
      <c r="I118" s="9">
        <v>62.2</v>
      </c>
      <c r="J118" s="9">
        <v>89.9</v>
      </c>
      <c r="K118" s="9">
        <v>3.8</v>
      </c>
      <c r="L118" s="13">
        <v>-88</v>
      </c>
      <c r="M118" s="13">
        <v>300</v>
      </c>
      <c r="N118" s="9">
        <v>49.9</v>
      </c>
      <c r="O118" s="9">
        <v>5.0999999999999996</v>
      </c>
      <c r="P118" s="9" t="s">
        <v>1575</v>
      </c>
      <c r="Q118" s="9" t="s">
        <v>1575</v>
      </c>
      <c r="R118" s="7">
        <v>601</v>
      </c>
      <c r="S118" s="13">
        <v>-88.033992979085497</v>
      </c>
      <c r="T118" s="13">
        <v>22.077369891752799</v>
      </c>
      <c r="U118" s="9">
        <v>20.0469459880639</v>
      </c>
      <c r="V118" s="9">
        <v>-18.3879517740375</v>
      </c>
      <c r="W118" s="9">
        <v>2.7464402421554599</v>
      </c>
      <c r="X118" s="7" t="s">
        <v>1574</v>
      </c>
      <c r="Y118" s="28"/>
      <c r="Z118" s="28"/>
      <c r="AA118" s="10" t="b">
        <v>1</v>
      </c>
      <c r="AB118" s="30">
        <v>0</v>
      </c>
      <c r="AC118" s="14" t="s">
        <v>1807</v>
      </c>
      <c r="AD118" s="7"/>
      <c r="AE118" s="7" t="s">
        <v>1798</v>
      </c>
      <c r="AF118" s="10" t="s">
        <v>255</v>
      </c>
      <c r="AG118" s="14"/>
      <c r="AH118" s="10"/>
      <c r="AI118" s="12"/>
      <c r="AJ118" s="3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row>
    <row r="119" spans="1:172" s="71" customFormat="1" ht="15" customHeight="1" x14ac:dyDescent="0.2">
      <c r="A119" s="88" t="s">
        <v>278</v>
      </c>
      <c r="B119" s="89">
        <v>21</v>
      </c>
      <c r="C119" s="89">
        <v>25</v>
      </c>
      <c r="D119" s="90">
        <v>23</v>
      </c>
      <c r="E119" s="91">
        <v>42.4</v>
      </c>
      <c r="F119" s="91">
        <v>-0.9</v>
      </c>
      <c r="G119" s="92">
        <v>139</v>
      </c>
      <c r="H119" s="93">
        <v>344.5</v>
      </c>
      <c r="I119" s="93">
        <v>46.8</v>
      </c>
      <c r="J119" s="93">
        <v>3.9</v>
      </c>
      <c r="K119" s="93">
        <v>10.1</v>
      </c>
      <c r="L119" s="90">
        <v>-70.900000000000006</v>
      </c>
      <c r="M119" s="90">
        <v>45.3</v>
      </c>
      <c r="N119" s="56"/>
      <c r="O119" s="56"/>
      <c r="P119" s="63">
        <v>3.9944561890629791</v>
      </c>
      <c r="Q119" s="66">
        <v>6.9075799584460666</v>
      </c>
      <c r="R119" s="54">
        <v>304</v>
      </c>
      <c r="S119" s="57">
        <v>-68.7896997794128</v>
      </c>
      <c r="T119" s="57">
        <v>48.769460628530098</v>
      </c>
      <c r="U119" s="56">
        <v>19.151255692423799</v>
      </c>
      <c r="V119" s="56">
        <v>-18.120188820069998</v>
      </c>
      <c r="W119" s="56">
        <v>2.4610770187642599</v>
      </c>
      <c r="X119" s="54" t="s">
        <v>1576</v>
      </c>
      <c r="Y119" s="91">
        <v>0.93</v>
      </c>
      <c r="Z119" s="91"/>
      <c r="AA119" s="54" t="s">
        <v>279</v>
      </c>
      <c r="AB119" s="54" t="s">
        <v>279</v>
      </c>
      <c r="AC119" s="88" t="s">
        <v>1808</v>
      </c>
      <c r="AD119" s="93"/>
      <c r="AE119" s="54" t="s">
        <v>1798</v>
      </c>
      <c r="AF119" s="88" t="s">
        <v>217</v>
      </c>
      <c r="AG119" s="94"/>
      <c r="AH119" s="58"/>
      <c r="AI119" s="12"/>
      <c r="AJ119" s="3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2"/>
      <c r="DI119" s="12"/>
      <c r="DJ119" s="12"/>
      <c r="DK119" s="12"/>
      <c r="DL119" s="12"/>
      <c r="DM119" s="12"/>
      <c r="DN119" s="12"/>
      <c r="DO119" s="12"/>
      <c r="DP119" s="12"/>
      <c r="DQ119" s="12"/>
      <c r="DR119" s="12"/>
      <c r="DS119" s="12"/>
      <c r="DT119" s="12"/>
      <c r="DU119" s="12"/>
      <c r="DV119" s="12"/>
      <c r="DW119" s="12"/>
      <c r="DX119" s="12"/>
      <c r="DY119" s="12"/>
      <c r="DZ119" s="12"/>
      <c r="EA119" s="12"/>
      <c r="EB119" s="12"/>
      <c r="EC119" s="12"/>
      <c r="ED119" s="12"/>
      <c r="EE119" s="12"/>
      <c r="EF119" s="12"/>
      <c r="EG119" s="12"/>
      <c r="EH119" s="12"/>
      <c r="EI119" s="12"/>
      <c r="EJ119" s="12"/>
      <c r="EK119" s="12"/>
      <c r="EL119" s="12"/>
      <c r="EM119" s="12"/>
      <c r="EN119" s="12"/>
      <c r="EO119" s="12"/>
      <c r="EP119" s="12"/>
      <c r="EQ119" s="12"/>
      <c r="ER119" s="12"/>
      <c r="ES119" s="12"/>
      <c r="ET119" s="12"/>
      <c r="EU119" s="12"/>
      <c r="EV119" s="12"/>
      <c r="EW119" s="12"/>
      <c r="EX119" s="12"/>
      <c r="EY119" s="12"/>
      <c r="EZ119" s="12"/>
      <c r="FA119" s="12"/>
      <c r="FB119" s="12"/>
      <c r="FC119" s="12"/>
      <c r="FD119" s="12"/>
      <c r="FE119" s="12"/>
      <c r="FF119" s="12"/>
      <c r="FG119" s="12"/>
      <c r="FH119" s="12"/>
      <c r="FI119" s="12"/>
      <c r="FJ119" s="12"/>
      <c r="FK119" s="12"/>
      <c r="FL119" s="12"/>
      <c r="FM119" s="12"/>
      <c r="FN119" s="12"/>
      <c r="FO119" s="12"/>
      <c r="FP119" s="12"/>
    </row>
    <row r="120" spans="1:172" s="71" customFormat="1" ht="15" customHeight="1" x14ac:dyDescent="0.2">
      <c r="A120" s="10" t="s">
        <v>275</v>
      </c>
      <c r="B120" s="9">
        <v>22</v>
      </c>
      <c r="C120" s="9">
        <v>24</v>
      </c>
      <c r="D120" s="13">
        <v>23</v>
      </c>
      <c r="E120" s="9">
        <v>38</v>
      </c>
      <c r="F120" s="9">
        <f>360-107.3</f>
        <v>252.7</v>
      </c>
      <c r="G120" s="34">
        <v>17</v>
      </c>
      <c r="H120" s="9">
        <v>346.2</v>
      </c>
      <c r="I120" s="9">
        <v>65.3</v>
      </c>
      <c r="J120" s="9">
        <v>19.2</v>
      </c>
      <c r="K120" s="9">
        <v>8.4</v>
      </c>
      <c r="L120" s="13">
        <v>-76.400000000000006</v>
      </c>
      <c r="M120" s="6">
        <v>30.3</v>
      </c>
      <c r="N120" s="9"/>
      <c r="O120" s="9"/>
      <c r="P120" s="9">
        <v>9.2302151490907178</v>
      </c>
      <c r="Q120" s="9">
        <v>12.413894881906423</v>
      </c>
      <c r="R120" s="7">
        <v>101</v>
      </c>
      <c r="S120" s="13">
        <v>-76.229687868008398</v>
      </c>
      <c r="T120" s="13">
        <v>41.523049793550101</v>
      </c>
      <c r="U120" s="9">
        <v>79.310015760061603</v>
      </c>
      <c r="V120" s="9">
        <v>27.747311200788399</v>
      </c>
      <c r="W120" s="9">
        <v>6.4625927303340598</v>
      </c>
      <c r="X120" s="7" t="s">
        <v>1574</v>
      </c>
      <c r="Y120" s="10"/>
      <c r="Z120" s="10"/>
      <c r="AA120" s="10" t="b">
        <v>1</v>
      </c>
      <c r="AB120" s="7">
        <v>0</v>
      </c>
      <c r="AC120" s="14" t="s">
        <v>276</v>
      </c>
      <c r="AD120" s="7">
        <v>1300</v>
      </c>
      <c r="AE120" s="7" t="s">
        <v>199</v>
      </c>
      <c r="AF120" s="10" t="s">
        <v>277</v>
      </c>
      <c r="AG120" s="14"/>
      <c r="AH120" s="10"/>
      <c r="AI120" s="12"/>
      <c r="AJ120" s="3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2"/>
      <c r="DI120" s="12"/>
      <c r="DJ120" s="12"/>
      <c r="DK120" s="12"/>
      <c r="DL120" s="12"/>
      <c r="DM120" s="12"/>
      <c r="DN120" s="12"/>
      <c r="DO120" s="12"/>
      <c r="DP120" s="12"/>
      <c r="DQ120" s="12"/>
      <c r="DR120" s="12"/>
      <c r="DS120" s="12"/>
      <c r="DT120" s="12"/>
      <c r="DU120" s="12"/>
      <c r="DV120" s="12"/>
      <c r="DW120" s="12"/>
      <c r="DX120" s="12"/>
      <c r="DY120" s="12"/>
      <c r="DZ120" s="12"/>
      <c r="EA120" s="12"/>
      <c r="EB120" s="12"/>
      <c r="EC120" s="12"/>
      <c r="ED120" s="12"/>
      <c r="EE120" s="12"/>
      <c r="EF120" s="12"/>
      <c r="EG120" s="12"/>
      <c r="EH120" s="12"/>
      <c r="EI120" s="12"/>
      <c r="EJ120" s="12"/>
      <c r="EK120" s="12"/>
      <c r="EL120" s="12"/>
      <c r="EM120" s="12"/>
      <c r="EN120" s="12"/>
      <c r="EO120" s="12"/>
      <c r="EP120" s="12"/>
      <c r="EQ120" s="12"/>
      <c r="ER120" s="12"/>
      <c r="ES120" s="12"/>
      <c r="ET120" s="12"/>
      <c r="EU120" s="12"/>
      <c r="EV120" s="12"/>
      <c r="EW120" s="12"/>
      <c r="EX120" s="12"/>
      <c r="EY120" s="12"/>
      <c r="EZ120" s="12"/>
      <c r="FA120" s="12"/>
      <c r="FB120" s="12"/>
      <c r="FC120" s="12"/>
      <c r="FD120" s="12"/>
      <c r="FE120" s="12"/>
      <c r="FF120" s="12"/>
      <c r="FG120" s="12"/>
      <c r="FH120" s="12"/>
      <c r="FI120" s="12"/>
      <c r="FJ120" s="12"/>
      <c r="FK120" s="12"/>
      <c r="FL120" s="12"/>
      <c r="FM120" s="12"/>
      <c r="FN120" s="12"/>
      <c r="FO120" s="12"/>
      <c r="FP120" s="12"/>
    </row>
    <row r="121" spans="1:172" s="71" customFormat="1" ht="15" customHeight="1" x14ac:dyDescent="0.2">
      <c r="A121" s="10" t="s">
        <v>280</v>
      </c>
      <c r="B121" s="9">
        <v>20.2</v>
      </c>
      <c r="C121" s="9">
        <v>26.7</v>
      </c>
      <c r="D121" s="13">
        <v>23.45</v>
      </c>
      <c r="E121" s="28">
        <v>-28.2</v>
      </c>
      <c r="F121" s="28">
        <v>153</v>
      </c>
      <c r="G121" s="34">
        <v>56</v>
      </c>
      <c r="H121" s="9">
        <v>12.4</v>
      </c>
      <c r="I121" s="9">
        <v>-58.2</v>
      </c>
      <c r="J121" s="9">
        <v>38.200000000000003</v>
      </c>
      <c r="K121" s="9">
        <v>3.1</v>
      </c>
      <c r="L121" s="13">
        <v>-74.2</v>
      </c>
      <c r="M121" s="13">
        <v>74.8</v>
      </c>
      <c r="N121" s="9">
        <v>22.5</v>
      </c>
      <c r="O121" s="9">
        <v>4.0999999999999996</v>
      </c>
      <c r="P121" s="9" t="s">
        <v>1575</v>
      </c>
      <c r="Q121" s="9" t="s">
        <v>1575</v>
      </c>
      <c r="R121" s="7">
        <v>801</v>
      </c>
      <c r="S121" s="13">
        <v>-74.385905640824504</v>
      </c>
      <c r="T121" s="13">
        <v>24.204327007888999</v>
      </c>
      <c r="U121" s="9">
        <v>-16.225502749697402</v>
      </c>
      <c r="V121" s="9">
        <v>-131.26041776689499</v>
      </c>
      <c r="W121" s="9">
        <v>13.295022051992699</v>
      </c>
      <c r="X121" s="7" t="s">
        <v>1574</v>
      </c>
      <c r="Y121" s="7"/>
      <c r="Z121" s="7"/>
      <c r="AA121" s="10" t="b">
        <v>1</v>
      </c>
      <c r="AB121" s="7">
        <v>0</v>
      </c>
      <c r="AC121" s="14" t="s">
        <v>281</v>
      </c>
      <c r="AD121" s="7"/>
      <c r="AE121" s="7" t="s">
        <v>1798</v>
      </c>
      <c r="AF121" s="10" t="s">
        <v>255</v>
      </c>
      <c r="AG121" s="14"/>
      <c r="AH121" s="10"/>
      <c r="AI121" s="12"/>
      <c r="AJ121" s="3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2"/>
      <c r="DI121" s="12"/>
      <c r="DJ121" s="12"/>
      <c r="DK121" s="12"/>
      <c r="DL121" s="12"/>
      <c r="DM121" s="12"/>
      <c r="DN121" s="12"/>
      <c r="DO121" s="12"/>
      <c r="DP121" s="12"/>
      <c r="DQ121" s="12"/>
      <c r="DR121" s="12"/>
      <c r="DS121" s="12"/>
      <c r="DT121" s="12"/>
      <c r="DU121" s="12"/>
      <c r="DV121" s="12"/>
      <c r="DW121" s="12"/>
      <c r="DX121" s="12"/>
      <c r="DY121" s="12"/>
      <c r="DZ121" s="12"/>
      <c r="EA121" s="12"/>
      <c r="EB121" s="12"/>
      <c r="EC121" s="12"/>
      <c r="ED121" s="12"/>
      <c r="EE121" s="12"/>
      <c r="EF121" s="12"/>
      <c r="EG121" s="12"/>
      <c r="EH121" s="12"/>
      <c r="EI121" s="12"/>
      <c r="EJ121" s="12"/>
      <c r="EK121" s="12"/>
      <c r="EL121" s="12"/>
      <c r="EM121" s="12"/>
      <c r="EN121" s="12"/>
      <c r="EO121" s="12"/>
      <c r="EP121" s="12"/>
      <c r="EQ121" s="12"/>
      <c r="ER121" s="12"/>
      <c r="ES121" s="12"/>
      <c r="ET121" s="12"/>
      <c r="EU121" s="12"/>
      <c r="EV121" s="12"/>
      <c r="EW121" s="12"/>
      <c r="EX121" s="12"/>
      <c r="EY121" s="12"/>
      <c r="EZ121" s="12"/>
      <c r="FA121" s="12"/>
      <c r="FB121" s="12"/>
      <c r="FC121" s="12"/>
      <c r="FD121" s="12"/>
      <c r="FE121" s="12"/>
      <c r="FF121" s="12"/>
      <c r="FG121" s="12"/>
      <c r="FH121" s="12"/>
      <c r="FI121" s="12"/>
      <c r="FJ121" s="12"/>
      <c r="FK121" s="12"/>
      <c r="FL121" s="12"/>
      <c r="FM121" s="12"/>
      <c r="FN121" s="12"/>
      <c r="FO121" s="12"/>
      <c r="FP121" s="12"/>
    </row>
    <row r="122" spans="1:172" s="62" customFormat="1" ht="15" customHeight="1" x14ac:dyDescent="0.15">
      <c r="A122" s="10" t="s">
        <v>282</v>
      </c>
      <c r="B122" s="9">
        <v>21</v>
      </c>
      <c r="C122" s="9">
        <v>26</v>
      </c>
      <c r="D122" s="13">
        <v>23.5</v>
      </c>
      <c r="E122" s="9">
        <v>36.799999999999997</v>
      </c>
      <c r="F122" s="9">
        <v>254.6</v>
      </c>
      <c r="G122" s="34">
        <v>43</v>
      </c>
      <c r="H122" s="9">
        <v>349.1</v>
      </c>
      <c r="I122" s="9">
        <v>53.7</v>
      </c>
      <c r="J122" s="9">
        <v>18.2</v>
      </c>
      <c r="K122" s="9">
        <v>5.2</v>
      </c>
      <c r="L122" s="13">
        <v>-80.900000000000006</v>
      </c>
      <c r="M122" s="6">
        <v>331.2</v>
      </c>
      <c r="N122" s="9"/>
      <c r="O122" s="9"/>
      <c r="P122" s="9">
        <v>14.241136021430052</v>
      </c>
      <c r="Q122" s="9">
        <v>5.9813430543070449</v>
      </c>
      <c r="R122" s="7">
        <v>101</v>
      </c>
      <c r="S122" s="13">
        <v>-81.850807924807199</v>
      </c>
      <c r="T122" s="13">
        <v>342.76427032678799</v>
      </c>
      <c r="U122" s="9">
        <v>79.317828804192104</v>
      </c>
      <c r="V122" s="9">
        <v>27.9532615363246</v>
      </c>
      <c r="W122" s="9">
        <v>6.6000661745579698</v>
      </c>
      <c r="X122" s="7" t="s">
        <v>1574</v>
      </c>
      <c r="Y122" s="10"/>
      <c r="Z122" s="10"/>
      <c r="AA122" s="10" t="b">
        <v>1</v>
      </c>
      <c r="AB122" s="7">
        <v>0</v>
      </c>
      <c r="AC122" s="14" t="s">
        <v>283</v>
      </c>
      <c r="AD122" s="7">
        <v>1299</v>
      </c>
      <c r="AE122" s="7" t="s">
        <v>199</v>
      </c>
      <c r="AF122" s="10" t="s">
        <v>284</v>
      </c>
      <c r="AG122" s="14" t="s">
        <v>1669</v>
      </c>
      <c r="AH122" s="10"/>
      <c r="AI122" s="16"/>
      <c r="AJ122" s="32"/>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c r="BP122" s="16"/>
      <c r="BQ122" s="16"/>
      <c r="BR122" s="16"/>
      <c r="BS122" s="16"/>
      <c r="BT122" s="16"/>
      <c r="BU122" s="16"/>
      <c r="BV122" s="16"/>
      <c r="BW122" s="16"/>
      <c r="BX122" s="16"/>
      <c r="BY122" s="16"/>
      <c r="BZ122" s="16"/>
      <c r="CA122" s="16"/>
      <c r="CB122" s="16"/>
      <c r="CC122" s="16"/>
      <c r="CD122" s="16"/>
      <c r="CE122" s="16"/>
      <c r="CF122" s="16"/>
      <c r="CG122" s="16"/>
      <c r="CH122" s="16"/>
      <c r="CI122" s="16"/>
      <c r="CJ122" s="16"/>
      <c r="CK122" s="16"/>
      <c r="CL122" s="16"/>
      <c r="CM122" s="16"/>
      <c r="CN122" s="16"/>
      <c r="CO122" s="16"/>
      <c r="CP122" s="16"/>
      <c r="CQ122" s="16"/>
      <c r="CR122" s="16"/>
      <c r="CS122" s="16"/>
      <c r="CT122" s="16"/>
      <c r="CU122" s="16"/>
      <c r="CV122" s="16"/>
      <c r="CW122" s="16"/>
      <c r="CX122" s="16"/>
      <c r="CY122" s="16"/>
      <c r="CZ122" s="16"/>
      <c r="DA122" s="16"/>
      <c r="DB122" s="16"/>
      <c r="DC122" s="16"/>
      <c r="DD122" s="16"/>
      <c r="DE122" s="16"/>
      <c r="DF122" s="16"/>
      <c r="DG122" s="16"/>
      <c r="DH122" s="16"/>
      <c r="DI122" s="16"/>
      <c r="DJ122" s="16"/>
      <c r="DK122" s="16"/>
      <c r="DL122" s="16"/>
      <c r="DM122" s="16"/>
      <c r="DN122" s="16"/>
      <c r="DO122" s="16"/>
      <c r="DP122" s="16"/>
      <c r="DQ122" s="16"/>
      <c r="DR122" s="16"/>
      <c r="DS122" s="16"/>
      <c r="DT122" s="16"/>
      <c r="DU122" s="16"/>
      <c r="DV122" s="16"/>
      <c r="DW122" s="16"/>
      <c r="DX122" s="16"/>
      <c r="DY122" s="16"/>
      <c r="DZ122" s="16"/>
      <c r="EA122" s="16"/>
      <c r="EB122" s="16"/>
      <c r="EC122" s="16"/>
      <c r="ED122" s="16"/>
      <c r="EE122" s="16"/>
      <c r="EF122" s="16"/>
      <c r="EG122" s="16"/>
      <c r="EH122" s="16"/>
      <c r="EI122" s="16"/>
      <c r="EJ122" s="16"/>
      <c r="EK122" s="16"/>
      <c r="EL122" s="16"/>
      <c r="EM122" s="16"/>
      <c r="EN122" s="16"/>
      <c r="EO122" s="16"/>
      <c r="EP122" s="16"/>
      <c r="EQ122" s="16"/>
      <c r="ER122" s="16"/>
      <c r="ES122" s="16"/>
      <c r="ET122" s="16"/>
      <c r="EU122" s="16"/>
      <c r="EV122" s="16"/>
      <c r="EW122" s="16"/>
      <c r="EX122" s="16"/>
      <c r="EY122" s="16"/>
      <c r="EZ122" s="16"/>
      <c r="FA122" s="16"/>
      <c r="FB122" s="16"/>
      <c r="FC122" s="16"/>
      <c r="FD122" s="16"/>
      <c r="FE122" s="16"/>
      <c r="FF122" s="16"/>
      <c r="FG122" s="16"/>
      <c r="FH122" s="16"/>
      <c r="FI122" s="16"/>
      <c r="FJ122" s="16"/>
      <c r="FK122" s="16"/>
      <c r="FL122" s="16"/>
      <c r="FM122" s="16"/>
      <c r="FN122" s="16"/>
      <c r="FO122" s="16"/>
      <c r="FP122" s="16"/>
    </row>
    <row r="123" spans="1:172" s="62" customFormat="1" ht="15" customHeight="1" x14ac:dyDescent="0.15">
      <c r="A123" s="14" t="s">
        <v>285</v>
      </c>
      <c r="B123" s="9">
        <v>18</v>
      </c>
      <c r="C123" s="9">
        <v>30</v>
      </c>
      <c r="D123" s="13">
        <v>24</v>
      </c>
      <c r="E123" s="9">
        <v>50.8</v>
      </c>
      <c r="F123" s="9">
        <v>8</v>
      </c>
      <c r="G123" s="34">
        <v>40</v>
      </c>
      <c r="H123" s="9">
        <v>14.1</v>
      </c>
      <c r="I123" s="9">
        <v>62</v>
      </c>
      <c r="J123" s="9">
        <v>27.8</v>
      </c>
      <c r="K123" s="9">
        <v>4.4000000000000004</v>
      </c>
      <c r="L123" s="13">
        <v>-77.8</v>
      </c>
      <c r="M123" s="6">
        <v>310.8</v>
      </c>
      <c r="N123" s="9"/>
      <c r="O123" s="9"/>
      <c r="P123" s="9">
        <v>15.362389292817063</v>
      </c>
      <c r="Q123" s="9">
        <v>5.9628991775020728</v>
      </c>
      <c r="R123" s="7">
        <v>301</v>
      </c>
      <c r="S123" s="13">
        <v>-78.939493340485697</v>
      </c>
      <c r="T123" s="13">
        <v>323.92349945815897</v>
      </c>
      <c r="U123" s="9">
        <v>22.002362037793699</v>
      </c>
      <c r="V123" s="9">
        <v>-17.996458333825199</v>
      </c>
      <c r="W123" s="9">
        <v>2.9310241378150299</v>
      </c>
      <c r="X123" s="7" t="s">
        <v>1574</v>
      </c>
      <c r="Y123" s="10"/>
      <c r="Z123" s="10"/>
      <c r="AA123" s="10" t="b">
        <v>1</v>
      </c>
      <c r="AB123" s="7">
        <v>0</v>
      </c>
      <c r="AC123" s="14" t="s">
        <v>286</v>
      </c>
      <c r="AD123" s="7">
        <v>3282</v>
      </c>
      <c r="AE123" s="7" t="s">
        <v>199</v>
      </c>
      <c r="AF123" s="10" t="s">
        <v>1639</v>
      </c>
      <c r="AG123" s="14" t="s">
        <v>1670</v>
      </c>
      <c r="AH123" s="10"/>
      <c r="AI123" s="16"/>
      <c r="AJ123" s="32"/>
      <c r="AK123" s="16"/>
      <c r="AL123" s="16"/>
      <c r="AM123" s="16"/>
      <c r="AN123" s="16"/>
      <c r="AO123" s="16"/>
      <c r="AP123" s="16"/>
      <c r="AQ123" s="16"/>
      <c r="AR123" s="16"/>
      <c r="AS123" s="16"/>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c r="BP123" s="16"/>
      <c r="BQ123" s="16"/>
      <c r="BR123" s="16"/>
      <c r="BS123" s="16"/>
      <c r="BT123" s="16"/>
      <c r="BU123" s="16"/>
      <c r="BV123" s="16"/>
      <c r="BW123" s="16"/>
      <c r="BX123" s="16"/>
      <c r="BY123" s="16"/>
      <c r="BZ123" s="16"/>
      <c r="CA123" s="16"/>
      <c r="CB123" s="16"/>
      <c r="CC123" s="16"/>
      <c r="CD123" s="16"/>
      <c r="CE123" s="16"/>
      <c r="CF123" s="16"/>
      <c r="CG123" s="16"/>
      <c r="CH123" s="16"/>
      <c r="CI123" s="16"/>
      <c r="CJ123" s="16"/>
      <c r="CK123" s="16"/>
      <c r="CL123" s="16"/>
      <c r="CM123" s="16"/>
      <c r="CN123" s="16"/>
      <c r="CO123" s="16"/>
      <c r="CP123" s="16"/>
      <c r="CQ123" s="16"/>
      <c r="CR123" s="16"/>
      <c r="CS123" s="16"/>
      <c r="CT123" s="16"/>
      <c r="CU123" s="16"/>
      <c r="CV123" s="16"/>
      <c r="CW123" s="16"/>
      <c r="CX123" s="16"/>
      <c r="CY123" s="16"/>
      <c r="CZ123" s="16"/>
      <c r="DA123" s="16"/>
      <c r="DB123" s="16"/>
      <c r="DC123" s="16"/>
      <c r="DD123" s="16"/>
      <c r="DE123" s="16"/>
      <c r="DF123" s="16"/>
      <c r="DG123" s="16"/>
      <c r="DH123" s="16"/>
      <c r="DI123" s="16"/>
      <c r="DJ123" s="16"/>
      <c r="DK123" s="16"/>
      <c r="DL123" s="16"/>
      <c r="DM123" s="16"/>
      <c r="DN123" s="16"/>
      <c r="DO123" s="16"/>
      <c r="DP123" s="16"/>
      <c r="DQ123" s="16"/>
      <c r="DR123" s="16"/>
      <c r="DS123" s="16"/>
      <c r="DT123" s="16"/>
      <c r="DU123" s="16"/>
      <c r="DV123" s="16"/>
      <c r="DW123" s="16"/>
      <c r="DX123" s="16"/>
      <c r="DY123" s="16"/>
      <c r="DZ123" s="16"/>
      <c r="EA123" s="16"/>
      <c r="EB123" s="16"/>
      <c r="EC123" s="16"/>
      <c r="ED123" s="16"/>
      <c r="EE123" s="16"/>
      <c r="EF123" s="16"/>
      <c r="EG123" s="16"/>
      <c r="EH123" s="16"/>
      <c r="EI123" s="16"/>
      <c r="EJ123" s="16"/>
      <c r="EK123" s="16"/>
      <c r="EL123" s="16"/>
      <c r="EM123" s="16"/>
      <c r="EN123" s="16"/>
      <c r="EO123" s="16"/>
      <c r="EP123" s="16"/>
      <c r="EQ123" s="16"/>
      <c r="ER123" s="16"/>
      <c r="ES123" s="16"/>
      <c r="ET123" s="16"/>
      <c r="EU123" s="16"/>
      <c r="EV123" s="16"/>
      <c r="EW123" s="16"/>
      <c r="EX123" s="16"/>
      <c r="EY123" s="16"/>
      <c r="EZ123" s="16"/>
      <c r="FA123" s="16"/>
      <c r="FB123" s="16"/>
      <c r="FC123" s="16"/>
      <c r="FD123" s="16"/>
      <c r="FE123" s="16"/>
      <c r="FF123" s="16"/>
      <c r="FG123" s="16"/>
      <c r="FH123" s="16"/>
      <c r="FI123" s="16"/>
      <c r="FJ123" s="16"/>
      <c r="FK123" s="16"/>
      <c r="FL123" s="16"/>
      <c r="FM123" s="16"/>
      <c r="FN123" s="16"/>
      <c r="FO123" s="16"/>
      <c r="FP123" s="16"/>
    </row>
    <row r="124" spans="1:172" s="62" customFormat="1" ht="15" customHeight="1" x14ac:dyDescent="0.15">
      <c r="A124" s="10" t="s">
        <v>287</v>
      </c>
      <c r="B124" s="9">
        <v>17</v>
      </c>
      <c r="C124" s="9">
        <v>33</v>
      </c>
      <c r="D124" s="13">
        <v>25</v>
      </c>
      <c r="E124" s="9">
        <v>41.1</v>
      </c>
      <c r="F124" s="9">
        <v>114.7</v>
      </c>
      <c r="G124" s="34">
        <v>8</v>
      </c>
      <c r="H124" s="9">
        <v>353.7</v>
      </c>
      <c r="I124" s="9">
        <v>59.4</v>
      </c>
      <c r="J124" s="9">
        <v>15.2</v>
      </c>
      <c r="K124" s="9">
        <v>14.7</v>
      </c>
      <c r="L124" s="13">
        <v>-84.4</v>
      </c>
      <c r="M124" s="6">
        <v>223.2</v>
      </c>
      <c r="N124" s="9">
        <v>9</v>
      </c>
      <c r="O124" s="9">
        <v>19.5</v>
      </c>
      <c r="P124" s="9" t="s">
        <v>1575</v>
      </c>
      <c r="Q124" s="9" t="s">
        <v>1575</v>
      </c>
      <c r="R124" s="7">
        <v>601</v>
      </c>
      <c r="S124" s="13">
        <v>-86.596673011809798</v>
      </c>
      <c r="T124" s="13">
        <v>201.30609870620199</v>
      </c>
      <c r="U124" s="9">
        <v>23.171625971944</v>
      </c>
      <c r="V124" s="9">
        <v>-17.7470667755722</v>
      </c>
      <c r="W124" s="9">
        <v>3.0558452842268902</v>
      </c>
      <c r="X124" s="7" t="s">
        <v>1574</v>
      </c>
      <c r="Y124" s="28"/>
      <c r="Z124" s="28"/>
      <c r="AA124" s="10" t="b">
        <v>1</v>
      </c>
      <c r="AB124" s="30">
        <v>0</v>
      </c>
      <c r="AC124" s="14" t="s">
        <v>1946</v>
      </c>
      <c r="AD124" s="7"/>
      <c r="AE124" s="7" t="s">
        <v>1798</v>
      </c>
      <c r="AF124" s="10" t="s">
        <v>255</v>
      </c>
      <c r="AG124" s="14"/>
      <c r="AH124" s="10"/>
      <c r="AI124" s="16"/>
      <c r="AJ124" s="32"/>
      <c r="AK124" s="16"/>
      <c r="AL124" s="16"/>
      <c r="AM124" s="16"/>
      <c r="AN124" s="16"/>
      <c r="AO124" s="16"/>
      <c r="AP124" s="16"/>
      <c r="AQ124" s="16"/>
      <c r="AR124" s="16"/>
      <c r="AS124" s="16"/>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c r="BP124" s="16"/>
      <c r="BQ124" s="16"/>
      <c r="BR124" s="16"/>
      <c r="BS124" s="16"/>
      <c r="BT124" s="16"/>
      <c r="BU124" s="16"/>
      <c r="BV124" s="16"/>
      <c r="BW124" s="16"/>
      <c r="BX124" s="16"/>
      <c r="BY124" s="16"/>
      <c r="BZ124" s="16"/>
      <c r="CA124" s="16"/>
      <c r="CB124" s="16"/>
      <c r="CC124" s="16"/>
      <c r="CD124" s="16"/>
      <c r="CE124" s="16"/>
      <c r="CF124" s="16"/>
      <c r="CG124" s="16"/>
      <c r="CH124" s="16"/>
      <c r="CI124" s="16"/>
      <c r="CJ124" s="16"/>
      <c r="CK124" s="16"/>
      <c r="CL124" s="16"/>
      <c r="CM124" s="16"/>
      <c r="CN124" s="16"/>
      <c r="CO124" s="16"/>
      <c r="CP124" s="16"/>
      <c r="CQ124" s="16"/>
      <c r="CR124" s="16"/>
      <c r="CS124" s="16"/>
      <c r="CT124" s="16"/>
      <c r="CU124" s="16"/>
      <c r="CV124" s="16"/>
      <c r="CW124" s="16"/>
      <c r="CX124" s="16"/>
      <c r="CY124" s="16"/>
      <c r="CZ124" s="16"/>
      <c r="DA124" s="16"/>
      <c r="DB124" s="16"/>
      <c r="DC124" s="16"/>
      <c r="DD124" s="16"/>
      <c r="DE124" s="16"/>
      <c r="DF124" s="16"/>
      <c r="DG124" s="16"/>
      <c r="DH124" s="16"/>
      <c r="DI124" s="16"/>
      <c r="DJ124" s="16"/>
      <c r="DK124" s="16"/>
      <c r="DL124" s="16"/>
      <c r="DM124" s="16"/>
      <c r="DN124" s="16"/>
      <c r="DO124" s="16"/>
      <c r="DP124" s="16"/>
      <c r="DQ124" s="16"/>
      <c r="DR124" s="16"/>
      <c r="DS124" s="16"/>
      <c r="DT124" s="16"/>
      <c r="DU124" s="16"/>
      <c r="DV124" s="16"/>
      <c r="DW124" s="16"/>
      <c r="DX124" s="16"/>
      <c r="DY124" s="16"/>
      <c r="DZ124" s="16"/>
      <c r="EA124" s="16"/>
      <c r="EB124" s="16"/>
      <c r="EC124" s="16"/>
      <c r="ED124" s="16"/>
      <c r="EE124" s="16"/>
      <c r="EF124" s="16"/>
      <c r="EG124" s="16"/>
      <c r="EH124" s="16"/>
      <c r="EI124" s="16"/>
      <c r="EJ124" s="16"/>
      <c r="EK124" s="16"/>
      <c r="EL124" s="16"/>
      <c r="EM124" s="16"/>
      <c r="EN124" s="16"/>
      <c r="EO124" s="16"/>
      <c r="EP124" s="16"/>
      <c r="EQ124" s="16"/>
      <c r="ER124" s="16"/>
      <c r="ES124" s="16"/>
      <c r="ET124" s="16"/>
      <c r="EU124" s="16"/>
      <c r="EV124" s="16"/>
      <c r="EW124" s="16"/>
      <c r="EX124" s="16"/>
      <c r="EY124" s="16"/>
      <c r="EZ124" s="16"/>
      <c r="FA124" s="16"/>
      <c r="FB124" s="16"/>
      <c r="FC124" s="16"/>
      <c r="FD124" s="16"/>
      <c r="FE124" s="16"/>
      <c r="FF124" s="16"/>
      <c r="FG124" s="16"/>
      <c r="FH124" s="16"/>
      <c r="FI124" s="16"/>
      <c r="FJ124" s="16"/>
      <c r="FK124" s="16"/>
      <c r="FL124" s="16"/>
      <c r="FM124" s="16"/>
      <c r="FN124" s="16"/>
      <c r="FO124" s="16"/>
      <c r="FP124" s="16"/>
    </row>
    <row r="125" spans="1:172" s="62" customFormat="1" ht="15" customHeight="1" x14ac:dyDescent="0.15">
      <c r="A125" s="10" t="s">
        <v>288</v>
      </c>
      <c r="B125" s="9">
        <v>23</v>
      </c>
      <c r="C125" s="9">
        <v>29</v>
      </c>
      <c r="D125" s="13">
        <v>26</v>
      </c>
      <c r="E125" s="9">
        <v>37.200000000000003</v>
      </c>
      <c r="F125" s="9">
        <v>254.4</v>
      </c>
      <c r="G125" s="34">
        <v>23</v>
      </c>
      <c r="H125" s="9">
        <v>347.2</v>
      </c>
      <c r="I125" s="9">
        <v>55.6</v>
      </c>
      <c r="J125" s="9">
        <v>21</v>
      </c>
      <c r="K125" s="9">
        <v>6.8</v>
      </c>
      <c r="L125" s="13">
        <v>-79.7</v>
      </c>
      <c r="M125" s="6">
        <v>342.6</v>
      </c>
      <c r="N125" s="9"/>
      <c r="O125" s="9"/>
      <c r="P125" s="9">
        <v>15.19774360402476</v>
      </c>
      <c r="Q125" s="9">
        <v>8.0271059037755919</v>
      </c>
      <c r="R125" s="7">
        <v>101</v>
      </c>
      <c r="S125" s="13">
        <v>-80.504863244532103</v>
      </c>
      <c r="T125" s="13">
        <v>356.396260425702</v>
      </c>
      <c r="U125" s="9">
        <v>78.972180113901501</v>
      </c>
      <c r="V125" s="9">
        <v>24.445469461447001</v>
      </c>
      <c r="W125" s="9">
        <v>7.3378911232690101</v>
      </c>
      <c r="X125" s="7" t="s">
        <v>1574</v>
      </c>
      <c r="Y125" s="10"/>
      <c r="Z125" s="10"/>
      <c r="AA125" s="10" t="b">
        <v>1</v>
      </c>
      <c r="AB125" s="7">
        <v>0</v>
      </c>
      <c r="AC125" s="14" t="s">
        <v>289</v>
      </c>
      <c r="AD125" s="7">
        <v>3130</v>
      </c>
      <c r="AE125" s="7" t="s">
        <v>199</v>
      </c>
      <c r="AF125" s="10" t="s">
        <v>1691</v>
      </c>
      <c r="AG125" s="14"/>
      <c r="AH125" s="10" t="s">
        <v>1666</v>
      </c>
      <c r="AI125" s="16"/>
      <c r="AJ125" s="32"/>
      <c r="AK125" s="16"/>
      <c r="AL125" s="16"/>
      <c r="AM125" s="16"/>
      <c r="AN125" s="16"/>
      <c r="AO125" s="16"/>
      <c r="AP125" s="16"/>
      <c r="AQ125" s="16"/>
      <c r="AR125" s="16"/>
      <c r="AS125" s="16"/>
      <c r="AT125" s="16"/>
      <c r="AU125" s="16"/>
      <c r="AV125" s="16"/>
      <c r="AW125" s="16"/>
      <c r="AX125" s="16"/>
      <c r="AY125" s="16"/>
      <c r="AZ125" s="16"/>
      <c r="BA125" s="16"/>
      <c r="BB125" s="16"/>
      <c r="BC125" s="16"/>
      <c r="BD125" s="16"/>
      <c r="BE125" s="16"/>
      <c r="BF125" s="16"/>
      <c r="BG125" s="16"/>
      <c r="BH125" s="16"/>
      <c r="BI125" s="16"/>
      <c r="BJ125" s="16"/>
      <c r="BK125" s="16"/>
      <c r="BL125" s="16"/>
      <c r="BM125" s="16"/>
      <c r="BN125" s="16"/>
      <c r="BO125" s="16"/>
      <c r="BP125" s="16"/>
      <c r="BQ125" s="16"/>
      <c r="BR125" s="16"/>
      <c r="BS125" s="16"/>
      <c r="BT125" s="16"/>
      <c r="BU125" s="16"/>
      <c r="BV125" s="16"/>
      <c r="BW125" s="16"/>
      <c r="BX125" s="16"/>
      <c r="BY125" s="16"/>
      <c r="BZ125" s="16"/>
      <c r="CA125" s="16"/>
      <c r="CB125" s="16"/>
      <c r="CC125" s="16"/>
      <c r="CD125" s="16"/>
      <c r="CE125" s="16"/>
      <c r="CF125" s="16"/>
      <c r="CG125" s="16"/>
      <c r="CH125" s="16"/>
      <c r="CI125" s="16"/>
      <c r="CJ125" s="16"/>
      <c r="CK125" s="16"/>
      <c r="CL125" s="16"/>
      <c r="CM125" s="16"/>
      <c r="CN125" s="16"/>
      <c r="CO125" s="16"/>
      <c r="CP125" s="16"/>
      <c r="CQ125" s="16"/>
      <c r="CR125" s="16"/>
      <c r="CS125" s="16"/>
      <c r="CT125" s="16"/>
      <c r="CU125" s="16"/>
      <c r="CV125" s="16"/>
      <c r="CW125" s="16"/>
      <c r="CX125" s="16"/>
      <c r="CY125" s="16"/>
      <c r="CZ125" s="16"/>
      <c r="DA125" s="16"/>
      <c r="DB125" s="16"/>
      <c r="DC125" s="16"/>
      <c r="DD125" s="16"/>
      <c r="DE125" s="16"/>
      <c r="DF125" s="16"/>
      <c r="DG125" s="16"/>
      <c r="DH125" s="16"/>
      <c r="DI125" s="16"/>
      <c r="DJ125" s="16"/>
      <c r="DK125" s="16"/>
      <c r="DL125" s="16"/>
      <c r="DM125" s="16"/>
      <c r="DN125" s="16"/>
      <c r="DO125" s="16"/>
      <c r="DP125" s="16"/>
      <c r="DQ125" s="16"/>
      <c r="DR125" s="16"/>
      <c r="DS125" s="16"/>
      <c r="DT125" s="16"/>
      <c r="DU125" s="16"/>
      <c r="DV125" s="16"/>
      <c r="DW125" s="16"/>
      <c r="DX125" s="16"/>
      <c r="DY125" s="16"/>
      <c r="DZ125" s="16"/>
      <c r="EA125" s="16"/>
      <c r="EB125" s="16"/>
      <c r="EC125" s="16"/>
      <c r="ED125" s="16"/>
      <c r="EE125" s="16"/>
      <c r="EF125" s="16"/>
      <c r="EG125" s="16"/>
      <c r="EH125" s="16"/>
      <c r="EI125" s="16"/>
      <c r="EJ125" s="16"/>
      <c r="EK125" s="16"/>
      <c r="EL125" s="16"/>
      <c r="EM125" s="16"/>
      <c r="EN125" s="16"/>
      <c r="EO125" s="16"/>
      <c r="EP125" s="16"/>
      <c r="EQ125" s="16"/>
      <c r="ER125" s="16"/>
      <c r="ES125" s="16"/>
      <c r="ET125" s="16"/>
      <c r="EU125" s="16"/>
      <c r="EV125" s="16"/>
      <c r="EW125" s="16"/>
      <c r="EX125" s="16"/>
      <c r="EY125" s="16"/>
      <c r="EZ125" s="16"/>
      <c r="FA125" s="16"/>
      <c r="FB125" s="16"/>
      <c r="FC125" s="16"/>
      <c r="FD125" s="16"/>
      <c r="FE125" s="16"/>
      <c r="FF125" s="16"/>
      <c r="FG125" s="16"/>
      <c r="FH125" s="16"/>
      <c r="FI125" s="16"/>
      <c r="FJ125" s="16"/>
      <c r="FK125" s="16"/>
      <c r="FL125" s="16"/>
      <c r="FM125" s="16"/>
      <c r="FN125" s="16"/>
      <c r="FO125" s="16"/>
      <c r="FP125" s="16"/>
    </row>
    <row r="126" spans="1:172" s="71" customFormat="1" ht="15" customHeight="1" x14ac:dyDescent="0.2">
      <c r="A126" s="14" t="s">
        <v>294</v>
      </c>
      <c r="B126" s="9">
        <v>24</v>
      </c>
      <c r="C126" s="9">
        <v>30</v>
      </c>
      <c r="D126" s="13">
        <v>27</v>
      </c>
      <c r="E126" s="9">
        <v>-49.25</v>
      </c>
      <c r="F126" s="9">
        <v>69.5</v>
      </c>
      <c r="G126" s="34">
        <v>233</v>
      </c>
      <c r="H126" s="9">
        <v>188.9</v>
      </c>
      <c r="I126" s="9">
        <v>68.2</v>
      </c>
      <c r="J126" s="9">
        <v>16.5</v>
      </c>
      <c r="K126" s="9">
        <v>2.2999999999999998</v>
      </c>
      <c r="L126" s="13">
        <v>-85.5</v>
      </c>
      <c r="M126" s="6">
        <v>9.3000000000000007</v>
      </c>
      <c r="N126" s="9">
        <v>16.5</v>
      </c>
      <c r="O126" s="9">
        <v>2.2999999999999998</v>
      </c>
      <c r="P126" s="9" t="s">
        <v>1575</v>
      </c>
      <c r="Q126" s="9" t="s">
        <v>1575</v>
      </c>
      <c r="R126" s="7">
        <v>802</v>
      </c>
      <c r="S126" s="13">
        <v>-81.927069613145306</v>
      </c>
      <c r="T126" s="13">
        <v>33.300352446858497</v>
      </c>
      <c r="U126" s="9">
        <v>1.1758196528631899</v>
      </c>
      <c r="V126" s="9">
        <v>-31.908060133540999</v>
      </c>
      <c r="W126" s="9">
        <v>4.3650518867835899</v>
      </c>
      <c r="X126" s="7" t="s">
        <v>1574</v>
      </c>
      <c r="Y126" s="10"/>
      <c r="Z126" s="10"/>
      <c r="AA126" s="10" t="b">
        <v>1</v>
      </c>
      <c r="AB126" s="7">
        <v>0</v>
      </c>
      <c r="AC126" s="14" t="s">
        <v>295</v>
      </c>
      <c r="AD126" s="7"/>
      <c r="AE126" s="7" t="s">
        <v>199</v>
      </c>
      <c r="AF126" s="10" t="s">
        <v>296</v>
      </c>
      <c r="AG126" s="14" t="s">
        <v>1672</v>
      </c>
      <c r="AH126" s="10"/>
      <c r="AI126" s="12"/>
      <c r="AJ126" s="3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2"/>
      <c r="DI126" s="12"/>
      <c r="DJ126" s="12"/>
      <c r="DK126" s="12"/>
      <c r="DL126" s="12"/>
      <c r="DM126" s="12"/>
      <c r="DN126" s="12"/>
      <c r="DO126" s="12"/>
      <c r="DP126" s="12"/>
      <c r="DQ126" s="12"/>
      <c r="DR126" s="12"/>
      <c r="DS126" s="12"/>
      <c r="DT126" s="12"/>
      <c r="DU126" s="12"/>
      <c r="DV126" s="12"/>
      <c r="DW126" s="12"/>
      <c r="DX126" s="12"/>
      <c r="DY126" s="12"/>
      <c r="DZ126" s="12"/>
      <c r="EA126" s="12"/>
      <c r="EB126" s="12"/>
      <c r="EC126" s="12"/>
      <c r="ED126" s="12"/>
      <c r="EE126" s="12"/>
      <c r="EF126" s="12"/>
      <c r="EG126" s="12"/>
      <c r="EH126" s="12"/>
      <c r="EI126" s="12"/>
      <c r="EJ126" s="12"/>
      <c r="EK126" s="12"/>
      <c r="EL126" s="12"/>
      <c r="EM126" s="12"/>
      <c r="EN126" s="12"/>
      <c r="EO126" s="12"/>
      <c r="EP126" s="12"/>
      <c r="EQ126" s="12"/>
      <c r="ER126" s="12"/>
      <c r="ES126" s="12"/>
      <c r="ET126" s="12"/>
      <c r="EU126" s="12"/>
      <c r="EV126" s="12"/>
      <c r="EW126" s="12"/>
      <c r="EX126" s="12"/>
      <c r="EY126" s="12"/>
      <c r="EZ126" s="12"/>
      <c r="FA126" s="12"/>
      <c r="FB126" s="12"/>
      <c r="FC126" s="12"/>
      <c r="FD126" s="12"/>
      <c r="FE126" s="12"/>
      <c r="FF126" s="12"/>
      <c r="FG126" s="12"/>
      <c r="FH126" s="12"/>
      <c r="FI126" s="12"/>
      <c r="FJ126" s="12"/>
      <c r="FK126" s="12"/>
      <c r="FL126" s="12"/>
      <c r="FM126" s="12"/>
      <c r="FN126" s="12"/>
      <c r="FO126" s="12"/>
      <c r="FP126" s="12"/>
    </row>
    <row r="127" spans="1:172" s="58" customFormat="1" ht="15" customHeight="1" x14ac:dyDescent="0.2">
      <c r="A127" s="58" t="s">
        <v>290</v>
      </c>
      <c r="B127" s="56">
        <v>26</v>
      </c>
      <c r="C127" s="56">
        <v>28</v>
      </c>
      <c r="D127" s="57">
        <v>27</v>
      </c>
      <c r="E127" s="56">
        <v>36.799999999999997</v>
      </c>
      <c r="F127" s="56">
        <v>254.6</v>
      </c>
      <c r="G127" s="55">
        <v>57</v>
      </c>
      <c r="H127" s="56">
        <v>350</v>
      </c>
      <c r="I127" s="56">
        <v>50.8</v>
      </c>
      <c r="J127" s="56">
        <v>13.1</v>
      </c>
      <c r="K127" s="56">
        <v>5.4</v>
      </c>
      <c r="L127" s="57">
        <v>-80.2</v>
      </c>
      <c r="M127" s="60">
        <v>315.39999999999998</v>
      </c>
      <c r="N127" s="56"/>
      <c r="O127" s="56"/>
      <c r="P127" s="56">
        <v>11.513707004327097</v>
      </c>
      <c r="Q127" s="56">
        <v>5.8040546189168651</v>
      </c>
      <c r="R127" s="54">
        <v>101</v>
      </c>
      <c r="S127" s="57">
        <v>-81.505355009876993</v>
      </c>
      <c r="T127" s="57">
        <v>327.79839281055399</v>
      </c>
      <c r="U127" s="56">
        <v>78.543730501879296</v>
      </c>
      <c r="V127" s="56">
        <v>20.5376331690406</v>
      </c>
      <c r="W127" s="56">
        <v>7.6706430325847696</v>
      </c>
      <c r="X127" s="54" t="s">
        <v>291</v>
      </c>
      <c r="AA127" s="58" t="b">
        <v>1</v>
      </c>
      <c r="AB127" s="54" t="s">
        <v>293</v>
      </c>
      <c r="AC127" s="51" t="s">
        <v>283</v>
      </c>
      <c r="AD127" s="54">
        <v>1299</v>
      </c>
      <c r="AE127" s="54" t="s">
        <v>199</v>
      </c>
      <c r="AF127" s="58" t="s">
        <v>292</v>
      </c>
      <c r="AG127" s="51" t="s">
        <v>1671</v>
      </c>
      <c r="AI127" s="10"/>
      <c r="AJ127" s="32"/>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row>
    <row r="128" spans="1:172" s="58" customFormat="1" ht="15" customHeight="1" x14ac:dyDescent="0.2">
      <c r="A128" s="58" t="s">
        <v>297</v>
      </c>
      <c r="B128" s="56">
        <v>22</v>
      </c>
      <c r="C128" s="56">
        <v>33</v>
      </c>
      <c r="D128" s="57">
        <v>27.5</v>
      </c>
      <c r="E128" s="56">
        <v>42.3</v>
      </c>
      <c r="F128" s="56">
        <v>119</v>
      </c>
      <c r="G128" s="55">
        <v>13</v>
      </c>
      <c r="H128" s="56">
        <v>28.3</v>
      </c>
      <c r="I128" s="56">
        <v>61.3</v>
      </c>
      <c r="J128" s="56">
        <v>9</v>
      </c>
      <c r="K128" s="56">
        <v>14.6</v>
      </c>
      <c r="L128" s="57">
        <v>-68</v>
      </c>
      <c r="M128" s="57">
        <v>11.4</v>
      </c>
      <c r="N128" s="56">
        <v>6.8</v>
      </c>
      <c r="O128" s="56">
        <v>17.100000000000001</v>
      </c>
      <c r="P128" s="56" t="s">
        <v>1575</v>
      </c>
      <c r="Q128" s="56" t="s">
        <v>1575</v>
      </c>
      <c r="R128" s="54">
        <v>601</v>
      </c>
      <c r="S128" s="57">
        <v>-66.122120971249004</v>
      </c>
      <c r="T128" s="57">
        <v>19.539062902831599</v>
      </c>
      <c r="U128" s="56">
        <v>25.093900784188801</v>
      </c>
      <c r="V128" s="56">
        <v>-18.540617545469502</v>
      </c>
      <c r="W128" s="56">
        <v>3.7005257662156699</v>
      </c>
      <c r="X128" s="54" t="s">
        <v>1574</v>
      </c>
      <c r="Y128" s="52"/>
      <c r="Z128" s="52"/>
      <c r="AA128" s="58" t="b">
        <v>0</v>
      </c>
      <c r="AB128" s="61">
        <v>0</v>
      </c>
      <c r="AC128" s="51" t="s">
        <v>1582</v>
      </c>
      <c r="AD128" s="54"/>
      <c r="AE128" s="54" t="s">
        <v>1798</v>
      </c>
      <c r="AF128" s="58" t="s">
        <v>255</v>
      </c>
      <c r="AG128" s="51"/>
      <c r="AI128" s="10"/>
      <c r="AJ128" s="32"/>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row>
    <row r="129" spans="1:172" s="58" customFormat="1" ht="15" customHeight="1" x14ac:dyDescent="0.2">
      <c r="A129" s="10" t="s">
        <v>299</v>
      </c>
      <c r="B129" s="9">
        <v>27.3</v>
      </c>
      <c r="C129" s="9">
        <v>28.9</v>
      </c>
      <c r="D129" s="13">
        <v>28.1</v>
      </c>
      <c r="E129" s="28">
        <v>-24.095333333333329</v>
      </c>
      <c r="F129" s="28">
        <v>148.09599999999998</v>
      </c>
      <c r="G129" s="34">
        <v>18</v>
      </c>
      <c r="H129" s="9"/>
      <c r="I129" s="9"/>
      <c r="J129" s="9">
        <v>13.7</v>
      </c>
      <c r="K129" s="9">
        <v>9.6999999999999993</v>
      </c>
      <c r="L129" s="13">
        <v>-70.5</v>
      </c>
      <c r="M129" s="13">
        <v>120.6</v>
      </c>
      <c r="N129" s="9">
        <v>13.7</v>
      </c>
      <c r="O129" s="9">
        <v>9.6999999999999993</v>
      </c>
      <c r="P129" s="9" t="s">
        <v>1575</v>
      </c>
      <c r="Q129" s="9" t="s">
        <v>1575</v>
      </c>
      <c r="R129" s="7">
        <v>801</v>
      </c>
      <c r="S129" s="13">
        <v>-82.415335561748293</v>
      </c>
      <c r="T129" s="13">
        <v>70.5635761199363</v>
      </c>
      <c r="U129" s="9">
        <v>-16.648196674282499</v>
      </c>
      <c r="V129" s="9">
        <v>-130.391072270032</v>
      </c>
      <c r="W129" s="9">
        <v>15.921603585422</v>
      </c>
      <c r="X129" s="7" t="s">
        <v>1574</v>
      </c>
      <c r="Y129" s="10"/>
      <c r="Z129" s="10"/>
      <c r="AA129" s="10" t="b">
        <v>1</v>
      </c>
      <c r="AB129" s="7">
        <v>0</v>
      </c>
      <c r="AC129" s="14" t="s">
        <v>300</v>
      </c>
      <c r="AD129" s="7"/>
      <c r="AE129" s="7" t="s">
        <v>1798</v>
      </c>
      <c r="AF129" s="10" t="s">
        <v>302</v>
      </c>
      <c r="AG129" s="10" t="s">
        <v>301</v>
      </c>
      <c r="AH129" s="10"/>
      <c r="AI129" s="10"/>
      <c r="AJ129" s="32"/>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row>
    <row r="130" spans="1:172" s="58" customFormat="1" ht="15" customHeight="1" x14ac:dyDescent="0.2">
      <c r="A130" s="10" t="s">
        <v>298</v>
      </c>
      <c r="B130" s="9">
        <v>24.8</v>
      </c>
      <c r="C130" s="9">
        <v>31.3</v>
      </c>
      <c r="D130" s="13">
        <v>28.1</v>
      </c>
      <c r="E130" s="9">
        <v>22</v>
      </c>
      <c r="F130" s="9">
        <v>259</v>
      </c>
      <c r="G130" s="34">
        <v>41</v>
      </c>
      <c r="H130" s="9">
        <v>338.1</v>
      </c>
      <c r="I130" s="9">
        <v>30</v>
      </c>
      <c r="J130" s="7">
        <v>27.4</v>
      </c>
      <c r="K130" s="7">
        <v>3.6</v>
      </c>
      <c r="L130" s="13">
        <v>-68.613394</v>
      </c>
      <c r="M130" s="13">
        <v>338.11301500000002</v>
      </c>
      <c r="N130" s="7">
        <v>27.4</v>
      </c>
      <c r="O130" s="7">
        <v>3.6</v>
      </c>
      <c r="P130" s="9" t="s">
        <v>1575</v>
      </c>
      <c r="Q130" s="9" t="s">
        <v>1575</v>
      </c>
      <c r="R130" s="7">
        <v>101</v>
      </c>
      <c r="S130" s="13">
        <v>-69.519596950107797</v>
      </c>
      <c r="T130" s="13">
        <v>349.619236823302</v>
      </c>
      <c r="U130" s="9">
        <v>78.065079743487203</v>
      </c>
      <c r="V130" s="9">
        <v>16.907968756426801</v>
      </c>
      <c r="W130" s="9">
        <v>8.0385460125917305</v>
      </c>
      <c r="X130" s="7" t="s">
        <v>1574</v>
      </c>
      <c r="Y130" s="10"/>
      <c r="Z130" s="10"/>
      <c r="AA130" s="10" t="b">
        <v>1</v>
      </c>
      <c r="AB130" s="7">
        <v>0</v>
      </c>
      <c r="AC130" s="14" t="s">
        <v>1581</v>
      </c>
      <c r="AD130" s="7"/>
      <c r="AE130" s="7" t="s">
        <v>1798</v>
      </c>
      <c r="AF130" s="10" t="s">
        <v>1897</v>
      </c>
      <c r="AG130" s="14"/>
      <c r="AH130" s="10"/>
      <c r="AI130" s="10"/>
      <c r="AJ130" s="32"/>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row>
    <row r="131" spans="1:172" s="58" customFormat="1" ht="15" customHeight="1" x14ac:dyDescent="0.2">
      <c r="A131" s="10" t="s">
        <v>305</v>
      </c>
      <c r="B131" s="9">
        <v>27</v>
      </c>
      <c r="C131" s="9">
        <v>31</v>
      </c>
      <c r="D131" s="13">
        <v>29</v>
      </c>
      <c r="E131" s="9">
        <v>15.4</v>
      </c>
      <c r="F131" s="9">
        <v>44.1</v>
      </c>
      <c r="G131" s="34">
        <v>48</v>
      </c>
      <c r="H131" s="9">
        <v>178.9</v>
      </c>
      <c r="I131" s="9">
        <v>-2</v>
      </c>
      <c r="J131" s="9">
        <v>33.6</v>
      </c>
      <c r="K131" s="9">
        <v>3.6</v>
      </c>
      <c r="L131" s="13">
        <v>-74.2</v>
      </c>
      <c r="M131" s="6">
        <v>69.099999999999994</v>
      </c>
      <c r="N131" s="9">
        <v>33.6</v>
      </c>
      <c r="O131" s="9">
        <v>3.6</v>
      </c>
      <c r="P131" s="9" t="s">
        <v>1575</v>
      </c>
      <c r="Q131" s="9" t="s">
        <v>1575</v>
      </c>
      <c r="R131" s="7">
        <v>503</v>
      </c>
      <c r="S131" s="13">
        <v>-78.3832115592474</v>
      </c>
      <c r="T131" s="13">
        <v>42.946560575720099</v>
      </c>
      <c r="U131" s="9">
        <v>-32.451201538695599</v>
      </c>
      <c r="V131" s="9">
        <v>-161.73090925513901</v>
      </c>
      <c r="W131" s="9">
        <v>7.9456083215637401</v>
      </c>
      <c r="X131" s="7" t="s">
        <v>1574</v>
      </c>
      <c r="Y131" s="10"/>
      <c r="Z131" s="10"/>
      <c r="AA131" s="10" t="b">
        <v>1</v>
      </c>
      <c r="AB131" s="7">
        <v>0</v>
      </c>
      <c r="AC131" s="14" t="s">
        <v>306</v>
      </c>
      <c r="AD131" s="7"/>
      <c r="AE131" s="7" t="s">
        <v>199</v>
      </c>
      <c r="AF131" s="10" t="s">
        <v>307</v>
      </c>
      <c r="AG131" s="14"/>
      <c r="AH131" s="10"/>
      <c r="AI131" s="10"/>
      <c r="AJ131" s="32"/>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row>
    <row r="132" spans="1:172" s="58" customFormat="1" ht="15" customHeight="1" x14ac:dyDescent="0.2">
      <c r="A132" s="58" t="s">
        <v>303</v>
      </c>
      <c r="B132" s="56">
        <v>23</v>
      </c>
      <c r="C132" s="56">
        <v>35</v>
      </c>
      <c r="D132" s="57">
        <v>29</v>
      </c>
      <c r="E132" s="56">
        <v>29.6</v>
      </c>
      <c r="F132" s="56">
        <v>30.6</v>
      </c>
      <c r="G132" s="55">
        <v>9</v>
      </c>
      <c r="H132" s="56">
        <v>9.6999999999999993</v>
      </c>
      <c r="I132" s="56">
        <v>41.4</v>
      </c>
      <c r="J132" s="56">
        <v>75.599999999999994</v>
      </c>
      <c r="K132" s="56">
        <v>6</v>
      </c>
      <c r="L132" s="57">
        <v>-79.599999999999994</v>
      </c>
      <c r="M132" s="60">
        <v>332.2</v>
      </c>
      <c r="N132" s="56"/>
      <c r="O132" s="56"/>
      <c r="P132" s="63">
        <v>93.681091782895308</v>
      </c>
      <c r="Q132" s="66">
        <v>5.346802799266495</v>
      </c>
      <c r="R132" s="54">
        <v>715</v>
      </c>
      <c r="S132" s="57">
        <v>-79.599999999999994</v>
      </c>
      <c r="T132" s="57">
        <v>332.2</v>
      </c>
      <c r="U132" s="56">
        <v>0</v>
      </c>
      <c r="V132" s="56">
        <v>0</v>
      </c>
      <c r="W132" s="56">
        <v>0</v>
      </c>
      <c r="X132" s="54" t="s">
        <v>1576</v>
      </c>
      <c r="AA132" s="58" t="b">
        <v>1</v>
      </c>
      <c r="AB132" s="54" t="s">
        <v>218</v>
      </c>
      <c r="AC132" s="51" t="s">
        <v>304</v>
      </c>
      <c r="AD132" s="54">
        <v>3280</v>
      </c>
      <c r="AE132" s="54" t="s">
        <v>199</v>
      </c>
      <c r="AF132" s="58" t="s">
        <v>1775</v>
      </c>
      <c r="AG132" s="51"/>
      <c r="AI132" s="10"/>
      <c r="AJ132" s="32"/>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row>
    <row r="133" spans="1:172" s="71" customFormat="1" ht="15" customHeight="1" x14ac:dyDescent="0.2">
      <c r="A133" s="10" t="s">
        <v>308</v>
      </c>
      <c r="B133" s="9">
        <v>28.2</v>
      </c>
      <c r="C133" s="9">
        <v>31.2</v>
      </c>
      <c r="D133" s="13">
        <v>29.7</v>
      </c>
      <c r="E133" s="28">
        <v>-22.657741935483866</v>
      </c>
      <c r="F133" s="28">
        <v>147.97000000000003</v>
      </c>
      <c r="G133" s="34">
        <v>29</v>
      </c>
      <c r="H133" s="9"/>
      <c r="I133" s="9"/>
      <c r="J133" s="9">
        <v>10.1</v>
      </c>
      <c r="K133" s="9">
        <v>8.8000000000000007</v>
      </c>
      <c r="L133" s="13">
        <v>-64.599999999999994</v>
      </c>
      <c r="M133" s="13">
        <v>111.8</v>
      </c>
      <c r="N133" s="9">
        <v>10.1</v>
      </c>
      <c r="O133" s="9">
        <v>8.8000000000000007</v>
      </c>
      <c r="P133" s="9" t="s">
        <v>1575</v>
      </c>
      <c r="Q133" s="9" t="s">
        <v>1575</v>
      </c>
      <c r="R133" s="7">
        <v>801</v>
      </c>
      <c r="S133" s="13">
        <v>-75.929313213489095</v>
      </c>
      <c r="T133" s="13">
        <v>73.019194936509706</v>
      </c>
      <c r="U133" s="9">
        <v>-16.698507808125601</v>
      </c>
      <c r="V133" s="9">
        <v>-129.783541327786</v>
      </c>
      <c r="W133" s="9">
        <v>16.7939337768046</v>
      </c>
      <c r="X133" s="7" t="s">
        <v>1574</v>
      </c>
      <c r="Y133" s="7"/>
      <c r="Z133" s="7"/>
      <c r="AA133" s="10" t="b">
        <v>1</v>
      </c>
      <c r="AB133" s="7">
        <v>0</v>
      </c>
      <c r="AC133" s="14" t="s">
        <v>300</v>
      </c>
      <c r="AD133" s="7"/>
      <c r="AE133" s="7" t="s">
        <v>1798</v>
      </c>
      <c r="AF133" s="10" t="s">
        <v>309</v>
      </c>
      <c r="AG133" s="14"/>
      <c r="AH133" s="10"/>
      <c r="AI133" s="12"/>
      <c r="AJ133" s="3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2"/>
      <c r="DI133" s="12"/>
      <c r="DJ133" s="12"/>
      <c r="DK133" s="12"/>
      <c r="DL133" s="12"/>
      <c r="DM133" s="12"/>
      <c r="DN133" s="12"/>
      <c r="DO133" s="12"/>
      <c r="DP133" s="12"/>
      <c r="DQ133" s="12"/>
      <c r="DR133" s="12"/>
      <c r="DS133" s="12"/>
      <c r="DT133" s="12"/>
      <c r="DU133" s="12"/>
      <c r="DV133" s="12"/>
      <c r="DW133" s="12"/>
      <c r="DX133" s="12"/>
      <c r="DY133" s="12"/>
      <c r="DZ133" s="12"/>
      <c r="EA133" s="12"/>
      <c r="EB133" s="12"/>
      <c r="EC133" s="12"/>
      <c r="ED133" s="12"/>
      <c r="EE133" s="12"/>
      <c r="EF133" s="12"/>
      <c r="EG133" s="12"/>
      <c r="EH133" s="12"/>
      <c r="EI133" s="12"/>
      <c r="EJ133" s="12"/>
      <c r="EK133" s="12"/>
      <c r="EL133" s="12"/>
      <c r="EM133" s="12"/>
      <c r="EN133" s="12"/>
      <c r="EO133" s="12"/>
      <c r="EP133" s="12"/>
      <c r="EQ133" s="12"/>
      <c r="ER133" s="12"/>
      <c r="ES133" s="12"/>
      <c r="ET133" s="12"/>
      <c r="EU133" s="12"/>
      <c r="EV133" s="12"/>
      <c r="EW133" s="12"/>
      <c r="EX133" s="12"/>
      <c r="EY133" s="12"/>
      <c r="EZ133" s="12"/>
      <c r="FA133" s="12"/>
      <c r="FB133" s="12"/>
      <c r="FC133" s="12"/>
      <c r="FD133" s="12"/>
      <c r="FE133" s="12"/>
      <c r="FF133" s="12"/>
      <c r="FG133" s="12"/>
      <c r="FH133" s="12"/>
      <c r="FI133" s="12"/>
      <c r="FJ133" s="12"/>
      <c r="FK133" s="12"/>
      <c r="FL133" s="12"/>
      <c r="FM133" s="12"/>
      <c r="FN133" s="12"/>
      <c r="FO133" s="12"/>
      <c r="FP133" s="12"/>
    </row>
    <row r="134" spans="1:172" s="71" customFormat="1" ht="15" customHeight="1" x14ac:dyDescent="0.15">
      <c r="A134" s="58" t="s">
        <v>310</v>
      </c>
      <c r="B134" s="56">
        <v>28.3</v>
      </c>
      <c r="C134" s="54">
        <v>32.299999999999997</v>
      </c>
      <c r="D134" s="57">
        <v>29.8</v>
      </c>
      <c r="E134" s="54">
        <v>45.4</v>
      </c>
      <c r="F134" s="54">
        <v>101.2</v>
      </c>
      <c r="G134" s="55">
        <v>26</v>
      </c>
      <c r="H134" s="56">
        <v>1</v>
      </c>
      <c r="I134" s="54">
        <v>45.8</v>
      </c>
      <c r="J134" s="54">
        <v>74.7</v>
      </c>
      <c r="K134" s="54">
        <v>3.3</v>
      </c>
      <c r="L134" s="57">
        <v>-71.8</v>
      </c>
      <c r="M134" s="60">
        <v>98.4</v>
      </c>
      <c r="N134" s="54"/>
      <c r="O134" s="54"/>
      <c r="P134" s="56">
        <v>79.373039570775205</v>
      </c>
      <c r="Q134" s="56">
        <v>3.2019112337935454</v>
      </c>
      <c r="R134" s="54">
        <v>301</v>
      </c>
      <c r="S134" s="57">
        <v>-68.326893661231296</v>
      </c>
      <c r="T134" s="57">
        <v>95.629275070835504</v>
      </c>
      <c r="U134" s="56">
        <v>26.315745748741801</v>
      </c>
      <c r="V134" s="56">
        <v>-19.047925165611598</v>
      </c>
      <c r="W134" s="56">
        <v>4.30953884570821</v>
      </c>
      <c r="X134" s="54" t="s">
        <v>1574</v>
      </c>
      <c r="Y134" s="58"/>
      <c r="Z134" s="58"/>
      <c r="AA134" s="58" t="b">
        <v>0</v>
      </c>
      <c r="AB134" s="54">
        <v>0</v>
      </c>
      <c r="AC134" s="51" t="s">
        <v>225</v>
      </c>
      <c r="AD134" s="54"/>
      <c r="AE134" s="54" t="s">
        <v>1798</v>
      </c>
      <c r="AF134" s="58" t="s">
        <v>311</v>
      </c>
      <c r="AG134" s="51"/>
      <c r="AH134" s="62"/>
      <c r="AI134" s="12"/>
      <c r="AJ134" s="3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2"/>
      <c r="DI134" s="12"/>
      <c r="DJ134" s="12"/>
      <c r="DK134" s="12"/>
      <c r="DL134" s="12"/>
      <c r="DM134" s="12"/>
      <c r="DN134" s="12"/>
      <c r="DO134" s="12"/>
      <c r="DP134" s="12"/>
      <c r="DQ134" s="12"/>
      <c r="DR134" s="12"/>
      <c r="DS134" s="12"/>
      <c r="DT134" s="12"/>
      <c r="DU134" s="12"/>
      <c r="DV134" s="12"/>
      <c r="DW134" s="12"/>
      <c r="DX134" s="12"/>
      <c r="DY134" s="12"/>
      <c r="DZ134" s="12"/>
      <c r="EA134" s="12"/>
      <c r="EB134" s="12"/>
      <c r="EC134" s="12"/>
      <c r="ED134" s="12"/>
      <c r="EE134" s="12"/>
      <c r="EF134" s="12"/>
      <c r="EG134" s="12"/>
      <c r="EH134" s="12"/>
      <c r="EI134" s="12"/>
      <c r="EJ134" s="12"/>
      <c r="EK134" s="12"/>
      <c r="EL134" s="12"/>
      <c r="EM134" s="12"/>
      <c r="EN134" s="12"/>
      <c r="EO134" s="12"/>
      <c r="EP134" s="12"/>
      <c r="EQ134" s="12"/>
      <c r="ER134" s="12"/>
      <c r="ES134" s="12"/>
      <c r="ET134" s="12"/>
      <c r="EU134" s="12"/>
      <c r="EV134" s="12"/>
      <c r="EW134" s="12"/>
      <c r="EX134" s="12"/>
      <c r="EY134" s="12"/>
      <c r="EZ134" s="12"/>
      <c r="FA134" s="12"/>
      <c r="FB134" s="12"/>
      <c r="FC134" s="12"/>
      <c r="FD134" s="12"/>
      <c r="FE134" s="12"/>
      <c r="FF134" s="12"/>
      <c r="FG134" s="12"/>
      <c r="FH134" s="12"/>
      <c r="FI134" s="12"/>
      <c r="FJ134" s="12"/>
      <c r="FK134" s="12"/>
      <c r="FL134" s="12"/>
      <c r="FM134" s="12"/>
      <c r="FN134" s="12"/>
      <c r="FO134" s="12"/>
      <c r="FP134" s="12"/>
    </row>
    <row r="135" spans="1:172" s="71" customFormat="1" ht="15" customHeight="1" x14ac:dyDescent="0.2">
      <c r="A135" s="10" t="s">
        <v>312</v>
      </c>
      <c r="B135" s="9">
        <v>29.2</v>
      </c>
      <c r="C135" s="9">
        <v>30.5</v>
      </c>
      <c r="D135" s="13">
        <v>29.85</v>
      </c>
      <c r="E135" s="9">
        <v>12.4</v>
      </c>
      <c r="F135" s="9">
        <v>37.65</v>
      </c>
      <c r="G135" s="34">
        <v>42</v>
      </c>
      <c r="H135" s="9">
        <v>356.4</v>
      </c>
      <c r="I135" s="9">
        <v>7.1</v>
      </c>
      <c r="J135" s="9">
        <v>26.7</v>
      </c>
      <c r="K135" s="9">
        <v>4.3</v>
      </c>
      <c r="L135" s="13">
        <v>-80.5</v>
      </c>
      <c r="M135" s="13">
        <v>60.6</v>
      </c>
      <c r="N135" s="9">
        <v>44.9</v>
      </c>
      <c r="O135" s="9">
        <v>3.3</v>
      </c>
      <c r="P135" s="9" t="s">
        <v>1575</v>
      </c>
      <c r="Q135" s="9" t="s">
        <v>1575</v>
      </c>
      <c r="R135" s="7">
        <v>715</v>
      </c>
      <c r="S135" s="13">
        <v>-80.5</v>
      </c>
      <c r="T135" s="13">
        <v>60.599999999999902</v>
      </c>
      <c r="U135" s="9">
        <v>0</v>
      </c>
      <c r="V135" s="9">
        <v>0</v>
      </c>
      <c r="W135" s="9">
        <v>0</v>
      </c>
      <c r="X135" s="7" t="s">
        <v>1574</v>
      </c>
      <c r="Y135" s="10"/>
      <c r="Z135" s="10"/>
      <c r="AA135" s="10" t="b">
        <v>1</v>
      </c>
      <c r="AB135" s="7">
        <v>0</v>
      </c>
      <c r="AC135" s="14" t="s">
        <v>1915</v>
      </c>
      <c r="AD135" s="7"/>
      <c r="AE135" s="7" t="s">
        <v>1798</v>
      </c>
      <c r="AF135" s="10" t="s">
        <v>313</v>
      </c>
      <c r="AG135" s="14"/>
      <c r="AH135" s="10"/>
      <c r="AI135" s="12"/>
      <c r="AJ135" s="3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2"/>
      <c r="DI135" s="12"/>
      <c r="DJ135" s="12"/>
      <c r="DK135" s="12"/>
      <c r="DL135" s="12"/>
      <c r="DM135" s="12"/>
      <c r="DN135" s="12"/>
      <c r="DO135" s="12"/>
      <c r="DP135" s="12"/>
      <c r="DQ135" s="12"/>
      <c r="DR135" s="12"/>
      <c r="DS135" s="12"/>
      <c r="DT135" s="12"/>
      <c r="DU135" s="12"/>
      <c r="DV135" s="12"/>
      <c r="DW135" s="12"/>
      <c r="DX135" s="12"/>
      <c r="DY135" s="12"/>
      <c r="DZ135" s="12"/>
      <c r="EA135" s="12"/>
      <c r="EB135" s="12"/>
      <c r="EC135" s="12"/>
      <c r="ED135" s="12"/>
      <c r="EE135" s="12"/>
      <c r="EF135" s="12"/>
      <c r="EG135" s="12"/>
      <c r="EH135" s="12"/>
      <c r="EI135" s="12"/>
      <c r="EJ135" s="12"/>
      <c r="EK135" s="12"/>
      <c r="EL135" s="12"/>
      <c r="EM135" s="12"/>
      <c r="EN135" s="12"/>
      <c r="EO135" s="12"/>
      <c r="EP135" s="12"/>
      <c r="EQ135" s="12"/>
      <c r="ER135" s="12"/>
      <c r="ES135" s="12"/>
      <c r="ET135" s="12"/>
      <c r="EU135" s="12"/>
      <c r="EV135" s="12"/>
      <c r="EW135" s="12"/>
      <c r="EX135" s="12"/>
      <c r="EY135" s="12"/>
      <c r="EZ135" s="12"/>
      <c r="FA135" s="12"/>
      <c r="FB135" s="12"/>
      <c r="FC135" s="12"/>
      <c r="FD135" s="12"/>
      <c r="FE135" s="12"/>
      <c r="FF135" s="12"/>
      <c r="FG135" s="12"/>
      <c r="FH135" s="12"/>
      <c r="FI135" s="12"/>
      <c r="FJ135" s="12"/>
      <c r="FK135" s="12"/>
      <c r="FL135" s="12"/>
      <c r="FM135" s="12"/>
      <c r="FN135" s="12"/>
      <c r="FO135" s="12"/>
      <c r="FP135" s="12"/>
    </row>
    <row r="136" spans="1:172" s="71" customFormat="1" ht="15" customHeight="1" x14ac:dyDescent="0.2">
      <c r="A136" s="10" t="s">
        <v>314</v>
      </c>
      <c r="B136" s="9">
        <v>29.4</v>
      </c>
      <c r="C136" s="9">
        <v>30.4</v>
      </c>
      <c r="D136" s="13">
        <v>29.9</v>
      </c>
      <c r="E136" s="9">
        <v>13.2</v>
      </c>
      <c r="F136" s="9">
        <v>37.9</v>
      </c>
      <c r="G136" s="34">
        <v>79</v>
      </c>
      <c r="H136" s="9"/>
      <c r="I136" s="9"/>
      <c r="J136" s="9"/>
      <c r="K136" s="9"/>
      <c r="L136" s="13">
        <v>-78.2</v>
      </c>
      <c r="M136" s="13">
        <v>33</v>
      </c>
      <c r="N136" s="9">
        <v>22.7</v>
      </c>
      <c r="O136" s="7">
        <v>3.4</v>
      </c>
      <c r="P136" s="9" t="s">
        <v>1575</v>
      </c>
      <c r="Q136" s="9" t="s">
        <v>1575</v>
      </c>
      <c r="R136" s="7">
        <v>715</v>
      </c>
      <c r="S136" s="13">
        <v>-78.2</v>
      </c>
      <c r="T136" s="13">
        <v>33</v>
      </c>
      <c r="U136" s="9">
        <v>0</v>
      </c>
      <c r="V136" s="9">
        <v>0</v>
      </c>
      <c r="W136" s="9">
        <v>0</v>
      </c>
      <c r="X136" s="7" t="s">
        <v>1574</v>
      </c>
      <c r="Y136" s="10"/>
      <c r="Z136" s="10"/>
      <c r="AA136" s="10" t="b">
        <v>1</v>
      </c>
      <c r="AB136" s="7">
        <v>0</v>
      </c>
      <c r="AC136" s="14" t="s">
        <v>315</v>
      </c>
      <c r="AD136" s="7"/>
      <c r="AE136" s="7" t="s">
        <v>1798</v>
      </c>
      <c r="AF136" s="10" t="s">
        <v>1640</v>
      </c>
      <c r="AG136" s="14"/>
      <c r="AH136" s="10"/>
      <c r="AI136" s="12"/>
      <c r="AJ136" s="3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c r="CT136" s="12"/>
      <c r="CU136" s="12"/>
      <c r="CV136" s="12"/>
      <c r="CW136" s="12"/>
      <c r="CX136" s="12"/>
      <c r="CY136" s="12"/>
      <c r="CZ136" s="12"/>
      <c r="DA136" s="12"/>
      <c r="DB136" s="12"/>
      <c r="DC136" s="12"/>
      <c r="DD136" s="12"/>
      <c r="DE136" s="12"/>
      <c r="DF136" s="12"/>
      <c r="DG136" s="12"/>
      <c r="DH136" s="12"/>
      <c r="DI136" s="12"/>
      <c r="DJ136" s="12"/>
      <c r="DK136" s="12"/>
      <c r="DL136" s="12"/>
      <c r="DM136" s="12"/>
      <c r="DN136" s="12"/>
      <c r="DO136" s="12"/>
      <c r="DP136" s="12"/>
      <c r="DQ136" s="12"/>
      <c r="DR136" s="12"/>
      <c r="DS136" s="12"/>
      <c r="DT136" s="12"/>
      <c r="DU136" s="12"/>
      <c r="DV136" s="12"/>
      <c r="DW136" s="12"/>
      <c r="DX136" s="12"/>
      <c r="DY136" s="12"/>
      <c r="DZ136" s="12"/>
      <c r="EA136" s="12"/>
      <c r="EB136" s="12"/>
      <c r="EC136" s="12"/>
      <c r="ED136" s="12"/>
      <c r="EE136" s="12"/>
      <c r="EF136" s="12"/>
      <c r="EG136" s="12"/>
      <c r="EH136" s="12"/>
      <c r="EI136" s="12"/>
      <c r="EJ136" s="12"/>
      <c r="EK136" s="12"/>
      <c r="EL136" s="12"/>
      <c r="EM136" s="12"/>
      <c r="EN136" s="12"/>
      <c r="EO136" s="12"/>
      <c r="EP136" s="12"/>
      <c r="EQ136" s="12"/>
      <c r="ER136" s="12"/>
      <c r="ES136" s="12"/>
      <c r="ET136" s="12"/>
      <c r="EU136" s="12"/>
      <c r="EV136" s="12"/>
      <c r="EW136" s="12"/>
      <c r="EX136" s="12"/>
      <c r="EY136" s="12"/>
      <c r="EZ136" s="12"/>
      <c r="FA136" s="12"/>
      <c r="FB136" s="12"/>
      <c r="FC136" s="12"/>
      <c r="FD136" s="12"/>
      <c r="FE136" s="12"/>
      <c r="FF136" s="12"/>
      <c r="FG136" s="12"/>
      <c r="FH136" s="12"/>
      <c r="FI136" s="12"/>
      <c r="FJ136" s="12"/>
      <c r="FK136" s="12"/>
      <c r="FL136" s="12"/>
      <c r="FM136" s="12"/>
      <c r="FN136" s="12"/>
      <c r="FO136" s="12"/>
      <c r="FP136" s="12"/>
    </row>
    <row r="137" spans="1:172" s="71" customFormat="1" ht="15" customHeight="1" x14ac:dyDescent="0.2">
      <c r="A137" s="10" t="s">
        <v>319</v>
      </c>
      <c r="B137" s="9">
        <v>24</v>
      </c>
      <c r="C137" s="9">
        <v>36</v>
      </c>
      <c r="D137" s="13">
        <v>30</v>
      </c>
      <c r="E137" s="9">
        <v>33.299999999999997</v>
      </c>
      <c r="F137" s="9">
        <f>360-107.9</f>
        <v>252.1</v>
      </c>
      <c r="G137" s="34">
        <v>61</v>
      </c>
      <c r="H137" s="9">
        <v>341</v>
      </c>
      <c r="I137" s="9">
        <v>47.3</v>
      </c>
      <c r="J137" s="9">
        <v>18.100000000000001</v>
      </c>
      <c r="K137" s="9">
        <v>4.4000000000000004</v>
      </c>
      <c r="L137" s="13">
        <v>-81.900000000000006</v>
      </c>
      <c r="M137" s="13">
        <v>323.60000000000002</v>
      </c>
      <c r="N137" s="9">
        <v>17.600000000000001</v>
      </c>
      <c r="O137" s="9">
        <v>4.5</v>
      </c>
      <c r="P137" s="9" t="s">
        <v>1575</v>
      </c>
      <c r="Q137" s="9" t="s">
        <v>1575</v>
      </c>
      <c r="R137" s="7">
        <v>101</v>
      </c>
      <c r="S137" s="13">
        <v>-83.093711566349498</v>
      </c>
      <c r="T137" s="13">
        <v>343.47062332116099</v>
      </c>
      <c r="U137" s="9">
        <v>77.253083966889093</v>
      </c>
      <c r="V137" s="9">
        <v>11.9154427339377</v>
      </c>
      <c r="W137" s="9">
        <v>8.6779292428920805</v>
      </c>
      <c r="X137" s="7" t="s">
        <v>1574</v>
      </c>
      <c r="Y137" s="10"/>
      <c r="Z137" s="10"/>
      <c r="AA137" s="10" t="b">
        <v>1</v>
      </c>
      <c r="AB137" s="7">
        <v>0</v>
      </c>
      <c r="AC137" s="14" t="s">
        <v>322</v>
      </c>
      <c r="AD137" s="7">
        <v>1315</v>
      </c>
      <c r="AE137" s="7" t="s">
        <v>199</v>
      </c>
      <c r="AF137" s="10" t="s">
        <v>321</v>
      </c>
      <c r="AG137" s="14"/>
      <c r="AH137" s="10"/>
      <c r="AI137" s="12"/>
      <c r="AJ137" s="3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c r="CT137" s="12"/>
      <c r="CU137" s="12"/>
      <c r="CV137" s="12"/>
      <c r="CW137" s="12"/>
      <c r="CX137" s="12"/>
      <c r="CY137" s="12"/>
      <c r="CZ137" s="12"/>
      <c r="DA137" s="12"/>
      <c r="DB137" s="12"/>
      <c r="DC137" s="12"/>
      <c r="DD137" s="12"/>
      <c r="DE137" s="12"/>
      <c r="DF137" s="12"/>
      <c r="DG137" s="12"/>
      <c r="DH137" s="12"/>
      <c r="DI137" s="12"/>
      <c r="DJ137" s="12"/>
      <c r="DK137" s="12"/>
      <c r="DL137" s="12"/>
      <c r="DM137" s="12"/>
      <c r="DN137" s="12"/>
      <c r="DO137" s="12"/>
      <c r="DP137" s="12"/>
      <c r="DQ137" s="12"/>
      <c r="DR137" s="12"/>
      <c r="DS137" s="12"/>
      <c r="DT137" s="12"/>
      <c r="DU137" s="12"/>
      <c r="DV137" s="12"/>
      <c r="DW137" s="12"/>
      <c r="DX137" s="12"/>
      <c r="DY137" s="12"/>
      <c r="DZ137" s="12"/>
      <c r="EA137" s="12"/>
      <c r="EB137" s="12"/>
      <c r="EC137" s="12"/>
      <c r="ED137" s="12"/>
      <c r="EE137" s="12"/>
      <c r="EF137" s="12"/>
      <c r="EG137" s="12"/>
      <c r="EH137" s="12"/>
      <c r="EI137" s="12"/>
      <c r="EJ137" s="12"/>
      <c r="EK137" s="12"/>
      <c r="EL137" s="12"/>
      <c r="EM137" s="12"/>
      <c r="EN137" s="12"/>
      <c r="EO137" s="12"/>
      <c r="EP137" s="12"/>
      <c r="EQ137" s="12"/>
      <c r="ER137" s="12"/>
      <c r="ES137" s="12"/>
      <c r="ET137" s="12"/>
      <c r="EU137" s="12"/>
      <c r="EV137" s="12"/>
      <c r="EW137" s="12"/>
      <c r="EX137" s="12"/>
      <c r="EY137" s="12"/>
      <c r="EZ137" s="12"/>
      <c r="FA137" s="12"/>
      <c r="FB137" s="12"/>
      <c r="FC137" s="12"/>
      <c r="FD137" s="12"/>
      <c r="FE137" s="12"/>
      <c r="FF137" s="12"/>
      <c r="FG137" s="12"/>
      <c r="FH137" s="12"/>
      <c r="FI137" s="12"/>
      <c r="FJ137" s="12"/>
      <c r="FK137" s="12"/>
      <c r="FL137" s="12"/>
      <c r="FM137" s="12"/>
      <c r="FN137" s="12"/>
      <c r="FO137" s="12"/>
      <c r="FP137" s="12"/>
    </row>
    <row r="138" spans="1:172" s="71" customFormat="1" ht="15" customHeight="1" x14ac:dyDescent="0.2">
      <c r="A138" s="10" t="s">
        <v>319</v>
      </c>
      <c r="B138" s="9">
        <v>24</v>
      </c>
      <c r="C138" s="9">
        <v>36</v>
      </c>
      <c r="D138" s="13">
        <v>30</v>
      </c>
      <c r="E138" s="9">
        <v>33.299999999999997</v>
      </c>
      <c r="F138" s="9">
        <v>252.2</v>
      </c>
      <c r="G138" s="34">
        <v>39</v>
      </c>
      <c r="H138" s="9">
        <v>352.5</v>
      </c>
      <c r="I138" s="9">
        <v>49</v>
      </c>
      <c r="J138" s="9">
        <v>22.3</v>
      </c>
      <c r="K138" s="9">
        <v>5</v>
      </c>
      <c r="L138" s="13">
        <v>-82.8</v>
      </c>
      <c r="M138" s="13">
        <v>316.2</v>
      </c>
      <c r="N138" s="9"/>
      <c r="O138" s="9"/>
      <c r="P138" s="9">
        <v>21.02060073005779</v>
      </c>
      <c r="Q138" s="9">
        <v>5.1180011308596436</v>
      </c>
      <c r="R138" s="7">
        <v>101</v>
      </c>
      <c r="S138" s="13">
        <v>-84.174322974510901</v>
      </c>
      <c r="T138" s="13">
        <v>336.40823018237302</v>
      </c>
      <c r="U138" s="9">
        <v>77.253083966889093</v>
      </c>
      <c r="V138" s="9">
        <v>11.9154427339377</v>
      </c>
      <c r="W138" s="9">
        <v>8.6779292428920805</v>
      </c>
      <c r="X138" s="7" t="s">
        <v>1574</v>
      </c>
      <c r="Y138" s="10"/>
      <c r="Z138" s="10"/>
      <c r="AA138" s="10" t="b">
        <v>1</v>
      </c>
      <c r="AB138" s="7">
        <v>0</v>
      </c>
      <c r="AC138" s="14" t="s">
        <v>320</v>
      </c>
      <c r="AD138" s="7">
        <v>2631</v>
      </c>
      <c r="AE138" s="7" t="s">
        <v>199</v>
      </c>
      <c r="AF138" s="10" t="s">
        <v>321</v>
      </c>
      <c r="AG138" s="14"/>
      <c r="AH138" s="10"/>
      <c r="AI138" s="12"/>
      <c r="AJ138" s="3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c r="CT138" s="12"/>
      <c r="CU138" s="12"/>
      <c r="CV138" s="12"/>
      <c r="CW138" s="12"/>
      <c r="CX138" s="12"/>
      <c r="CY138" s="12"/>
      <c r="CZ138" s="12"/>
      <c r="DA138" s="12"/>
      <c r="DB138" s="12"/>
      <c r="DC138" s="12"/>
      <c r="DD138" s="12"/>
      <c r="DE138" s="12"/>
      <c r="DF138" s="12"/>
      <c r="DG138" s="12"/>
      <c r="DH138" s="12"/>
      <c r="DI138" s="12"/>
      <c r="DJ138" s="12"/>
      <c r="DK138" s="12"/>
      <c r="DL138" s="12"/>
      <c r="DM138" s="12"/>
      <c r="DN138" s="12"/>
      <c r="DO138" s="12"/>
      <c r="DP138" s="12"/>
      <c r="DQ138" s="12"/>
      <c r="DR138" s="12"/>
      <c r="DS138" s="12"/>
      <c r="DT138" s="12"/>
      <c r="DU138" s="12"/>
      <c r="DV138" s="12"/>
      <c r="DW138" s="12"/>
      <c r="DX138" s="12"/>
      <c r="DY138" s="12"/>
      <c r="DZ138" s="12"/>
      <c r="EA138" s="12"/>
      <c r="EB138" s="12"/>
      <c r="EC138" s="12"/>
      <c r="ED138" s="12"/>
      <c r="EE138" s="12"/>
      <c r="EF138" s="12"/>
      <c r="EG138" s="12"/>
      <c r="EH138" s="12"/>
      <c r="EI138" s="12"/>
      <c r="EJ138" s="12"/>
      <c r="EK138" s="12"/>
      <c r="EL138" s="12"/>
      <c r="EM138" s="12"/>
      <c r="EN138" s="12"/>
      <c r="EO138" s="12"/>
      <c r="EP138" s="12"/>
      <c r="EQ138" s="12"/>
      <c r="ER138" s="12"/>
      <c r="ES138" s="12"/>
      <c r="ET138" s="12"/>
      <c r="EU138" s="12"/>
      <c r="EV138" s="12"/>
      <c r="EW138" s="12"/>
      <c r="EX138" s="12"/>
      <c r="EY138" s="12"/>
      <c r="EZ138" s="12"/>
      <c r="FA138" s="12"/>
      <c r="FB138" s="12"/>
      <c r="FC138" s="12"/>
      <c r="FD138" s="12"/>
      <c r="FE138" s="12"/>
      <c r="FF138" s="12"/>
      <c r="FG138" s="12"/>
      <c r="FH138" s="12"/>
      <c r="FI138" s="12"/>
      <c r="FJ138" s="12"/>
      <c r="FK138" s="12"/>
      <c r="FL138" s="12"/>
      <c r="FM138" s="12"/>
      <c r="FN138" s="12"/>
      <c r="FO138" s="12"/>
      <c r="FP138" s="12"/>
    </row>
    <row r="139" spans="1:172" s="71" customFormat="1" ht="15" customHeight="1" x14ac:dyDescent="0.2">
      <c r="A139" s="10" t="s">
        <v>323</v>
      </c>
      <c r="B139" s="9">
        <v>29</v>
      </c>
      <c r="C139" s="9">
        <v>31</v>
      </c>
      <c r="D139" s="13">
        <v>30</v>
      </c>
      <c r="E139" s="9">
        <v>12.4</v>
      </c>
      <c r="F139" s="9">
        <v>38.6</v>
      </c>
      <c r="G139" s="34">
        <v>53</v>
      </c>
      <c r="H139" s="9">
        <v>181.2</v>
      </c>
      <c r="I139" s="9">
        <v>-0.7</v>
      </c>
      <c r="J139" s="9">
        <v>28.9</v>
      </c>
      <c r="K139" s="9">
        <v>3.7</v>
      </c>
      <c r="L139" s="13">
        <v>-77</v>
      </c>
      <c r="M139" s="13">
        <v>28</v>
      </c>
      <c r="N139" s="9">
        <v>28.9</v>
      </c>
      <c r="O139" s="9">
        <v>3.7</v>
      </c>
      <c r="P139" s="9" t="s">
        <v>1575</v>
      </c>
      <c r="Q139" s="9" t="s">
        <v>1575</v>
      </c>
      <c r="R139" s="7">
        <v>715</v>
      </c>
      <c r="S139" s="13">
        <v>-77</v>
      </c>
      <c r="T139" s="13">
        <v>28</v>
      </c>
      <c r="U139" s="9">
        <v>0</v>
      </c>
      <c r="V139" s="9">
        <v>0</v>
      </c>
      <c r="W139" s="9">
        <v>0</v>
      </c>
      <c r="X139" s="7" t="s">
        <v>1574</v>
      </c>
      <c r="Y139" s="10"/>
      <c r="Z139" s="10"/>
      <c r="AA139" s="10" t="b">
        <v>1</v>
      </c>
      <c r="AB139" s="7">
        <v>0</v>
      </c>
      <c r="AC139" s="14" t="s">
        <v>324</v>
      </c>
      <c r="AD139" s="7">
        <v>3209</v>
      </c>
      <c r="AE139" s="7" t="s">
        <v>199</v>
      </c>
      <c r="AF139" s="10" t="s">
        <v>325</v>
      </c>
      <c r="AG139" s="14" t="s">
        <v>1673</v>
      </c>
      <c r="AH139" s="10"/>
      <c r="AI139" s="12"/>
      <c r="AJ139" s="3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c r="CT139" s="12"/>
      <c r="CU139" s="12"/>
      <c r="CV139" s="12"/>
      <c r="CW139" s="12"/>
      <c r="CX139" s="12"/>
      <c r="CY139" s="12"/>
      <c r="CZ139" s="12"/>
      <c r="DA139" s="12"/>
      <c r="DB139" s="12"/>
      <c r="DC139" s="12"/>
      <c r="DD139" s="12"/>
      <c r="DE139" s="12"/>
      <c r="DF139" s="12"/>
      <c r="DG139" s="12"/>
      <c r="DH139" s="12"/>
      <c r="DI139" s="12"/>
      <c r="DJ139" s="12"/>
      <c r="DK139" s="12"/>
      <c r="DL139" s="12"/>
      <c r="DM139" s="12"/>
      <c r="DN139" s="12"/>
      <c r="DO139" s="12"/>
      <c r="DP139" s="12"/>
      <c r="DQ139" s="12"/>
      <c r="DR139" s="12"/>
      <c r="DS139" s="12"/>
      <c r="DT139" s="12"/>
      <c r="DU139" s="12"/>
      <c r="DV139" s="12"/>
      <c r="DW139" s="12"/>
      <c r="DX139" s="12"/>
      <c r="DY139" s="12"/>
      <c r="DZ139" s="12"/>
      <c r="EA139" s="12"/>
      <c r="EB139" s="12"/>
      <c r="EC139" s="12"/>
      <c r="ED139" s="12"/>
      <c r="EE139" s="12"/>
      <c r="EF139" s="12"/>
      <c r="EG139" s="12"/>
      <c r="EH139" s="12"/>
      <c r="EI139" s="12"/>
      <c r="EJ139" s="12"/>
      <c r="EK139" s="12"/>
      <c r="EL139" s="12"/>
      <c r="EM139" s="12"/>
      <c r="EN139" s="12"/>
      <c r="EO139" s="12"/>
      <c r="EP139" s="12"/>
      <c r="EQ139" s="12"/>
      <c r="ER139" s="12"/>
      <c r="ES139" s="12"/>
      <c r="ET139" s="12"/>
      <c r="EU139" s="12"/>
      <c r="EV139" s="12"/>
      <c r="EW139" s="12"/>
      <c r="EX139" s="12"/>
      <c r="EY139" s="12"/>
      <c r="EZ139" s="12"/>
      <c r="FA139" s="12"/>
      <c r="FB139" s="12"/>
      <c r="FC139" s="12"/>
      <c r="FD139" s="12"/>
      <c r="FE139" s="12"/>
      <c r="FF139" s="12"/>
      <c r="FG139" s="12"/>
      <c r="FH139" s="12"/>
      <c r="FI139" s="12"/>
      <c r="FJ139" s="12"/>
      <c r="FK139" s="12"/>
      <c r="FL139" s="12"/>
      <c r="FM139" s="12"/>
      <c r="FN139" s="12"/>
      <c r="FO139" s="12"/>
      <c r="FP139" s="12"/>
    </row>
    <row r="140" spans="1:172" s="71" customFormat="1" ht="15" customHeight="1" x14ac:dyDescent="0.2">
      <c r="A140" s="14" t="s">
        <v>316</v>
      </c>
      <c r="B140" s="9">
        <v>29</v>
      </c>
      <c r="C140" s="9">
        <v>31</v>
      </c>
      <c r="D140" s="13">
        <v>30</v>
      </c>
      <c r="E140" s="9">
        <v>9.6999999999999993</v>
      </c>
      <c r="F140" s="9">
        <v>38.799999999999997</v>
      </c>
      <c r="G140" s="34">
        <v>16</v>
      </c>
      <c r="H140" s="9">
        <v>3.1</v>
      </c>
      <c r="I140" s="9">
        <v>5.8</v>
      </c>
      <c r="J140" s="9">
        <v>9.4</v>
      </c>
      <c r="K140" s="9">
        <v>12.7</v>
      </c>
      <c r="L140" s="13">
        <v>-83</v>
      </c>
      <c r="M140" s="6">
        <v>13.3</v>
      </c>
      <c r="N140" s="9">
        <v>17.8</v>
      </c>
      <c r="O140" s="9">
        <v>9</v>
      </c>
      <c r="P140" s="9" t="s">
        <v>1575</v>
      </c>
      <c r="Q140" s="9" t="s">
        <v>1575</v>
      </c>
      <c r="R140" s="7">
        <v>715</v>
      </c>
      <c r="S140" s="13">
        <v>-82.999999999999901</v>
      </c>
      <c r="T140" s="13">
        <v>13.3</v>
      </c>
      <c r="U140" s="9">
        <v>0</v>
      </c>
      <c r="V140" s="9">
        <v>0</v>
      </c>
      <c r="W140" s="9">
        <v>0</v>
      </c>
      <c r="X140" s="7" t="s">
        <v>1574</v>
      </c>
      <c r="Y140" s="10"/>
      <c r="Z140" s="10"/>
      <c r="AA140" s="10" t="b">
        <v>1</v>
      </c>
      <c r="AB140" s="7">
        <v>0</v>
      </c>
      <c r="AC140" s="14" t="s">
        <v>317</v>
      </c>
      <c r="AD140" s="7">
        <v>3496</v>
      </c>
      <c r="AE140" s="7" t="s">
        <v>199</v>
      </c>
      <c r="AF140" s="10" t="s">
        <v>318</v>
      </c>
      <c r="AG140" s="14"/>
      <c r="AH140" s="10"/>
      <c r="AI140" s="12"/>
      <c r="AJ140" s="3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c r="CK140" s="12"/>
      <c r="CL140" s="12"/>
      <c r="CM140" s="12"/>
      <c r="CN140" s="12"/>
      <c r="CO140" s="12"/>
      <c r="CP140" s="12"/>
      <c r="CQ140" s="12"/>
      <c r="CR140" s="12"/>
      <c r="CS140" s="12"/>
      <c r="CT140" s="12"/>
      <c r="CU140" s="12"/>
      <c r="CV140" s="12"/>
      <c r="CW140" s="12"/>
      <c r="CX140" s="12"/>
      <c r="CY140" s="12"/>
      <c r="CZ140" s="12"/>
      <c r="DA140" s="12"/>
      <c r="DB140" s="12"/>
      <c r="DC140" s="12"/>
      <c r="DD140" s="12"/>
      <c r="DE140" s="12"/>
      <c r="DF140" s="12"/>
      <c r="DG140" s="12"/>
      <c r="DH140" s="12"/>
      <c r="DI140" s="12"/>
      <c r="DJ140" s="12"/>
      <c r="DK140" s="12"/>
      <c r="DL140" s="12"/>
      <c r="DM140" s="12"/>
      <c r="DN140" s="12"/>
      <c r="DO140" s="12"/>
      <c r="DP140" s="12"/>
      <c r="DQ140" s="12"/>
      <c r="DR140" s="12"/>
      <c r="DS140" s="12"/>
      <c r="DT140" s="12"/>
      <c r="DU140" s="12"/>
      <c r="DV140" s="12"/>
      <c r="DW140" s="12"/>
      <c r="DX140" s="12"/>
      <c r="DY140" s="12"/>
      <c r="DZ140" s="12"/>
      <c r="EA140" s="12"/>
      <c r="EB140" s="12"/>
      <c r="EC140" s="12"/>
      <c r="ED140" s="12"/>
      <c r="EE140" s="12"/>
      <c r="EF140" s="12"/>
      <c r="EG140" s="12"/>
      <c r="EH140" s="12"/>
      <c r="EI140" s="12"/>
      <c r="EJ140" s="12"/>
      <c r="EK140" s="12"/>
      <c r="EL140" s="12"/>
      <c r="EM140" s="12"/>
      <c r="EN140" s="12"/>
      <c r="EO140" s="12"/>
      <c r="EP140" s="12"/>
      <c r="EQ140" s="12"/>
      <c r="ER140" s="12"/>
      <c r="ES140" s="12"/>
      <c r="ET140" s="12"/>
      <c r="EU140" s="12"/>
      <c r="EV140" s="12"/>
      <c r="EW140" s="12"/>
      <c r="EX140" s="12"/>
      <c r="EY140" s="12"/>
      <c r="EZ140" s="12"/>
      <c r="FA140" s="12"/>
      <c r="FB140" s="12"/>
      <c r="FC140" s="12"/>
      <c r="FD140" s="12"/>
      <c r="FE140" s="12"/>
      <c r="FF140" s="12"/>
      <c r="FG140" s="12"/>
      <c r="FH140" s="12"/>
      <c r="FI140" s="12"/>
      <c r="FJ140" s="12"/>
      <c r="FK140" s="12"/>
      <c r="FL140" s="12"/>
      <c r="FM140" s="12"/>
      <c r="FN140" s="12"/>
      <c r="FO140" s="12"/>
      <c r="FP140" s="12"/>
    </row>
    <row r="141" spans="1:172" s="71" customFormat="1" ht="15" customHeight="1" x14ac:dyDescent="0.2">
      <c r="A141" s="10" t="s">
        <v>326</v>
      </c>
      <c r="B141" s="9">
        <v>30.2</v>
      </c>
      <c r="C141" s="9">
        <v>30.4</v>
      </c>
      <c r="D141" s="13">
        <v>30.3</v>
      </c>
      <c r="E141" s="9">
        <v>44.84</v>
      </c>
      <c r="F141" s="9">
        <v>100.68</v>
      </c>
      <c r="G141" s="34">
        <v>13</v>
      </c>
      <c r="H141" s="9">
        <v>181.4</v>
      </c>
      <c r="I141" s="9">
        <v>-55.7</v>
      </c>
      <c r="J141" s="9">
        <v>25.1</v>
      </c>
      <c r="K141" s="9">
        <v>8.4</v>
      </c>
      <c r="L141" s="13">
        <v>-81.599999999999994</v>
      </c>
      <c r="M141" s="13">
        <v>94.5</v>
      </c>
      <c r="N141" s="9">
        <v>25.1</v>
      </c>
      <c r="O141" s="9">
        <v>8.4</v>
      </c>
      <c r="P141" s="9" t="s">
        <v>1575</v>
      </c>
      <c r="Q141" s="9" t="s">
        <v>1575</v>
      </c>
      <c r="R141" s="7">
        <v>301</v>
      </c>
      <c r="S141" s="13">
        <v>-77.874585390207898</v>
      </c>
      <c r="T141" s="13">
        <v>88.705161847868993</v>
      </c>
      <c r="U141" s="9">
        <v>26.5354596794927</v>
      </c>
      <c r="V141" s="9">
        <v>-19.132756442248098</v>
      </c>
      <c r="W141" s="9">
        <v>4.4422181533688399</v>
      </c>
      <c r="X141" s="7" t="s">
        <v>1574</v>
      </c>
      <c r="Y141" s="10"/>
      <c r="Z141" s="10"/>
      <c r="AA141" s="10" t="b">
        <v>1</v>
      </c>
      <c r="AB141" s="7">
        <v>0</v>
      </c>
      <c r="AC141" s="14" t="s">
        <v>1947</v>
      </c>
      <c r="AD141" s="7"/>
      <c r="AE141" s="7" t="s">
        <v>1798</v>
      </c>
      <c r="AF141" s="10" t="s">
        <v>1585</v>
      </c>
      <c r="AG141" s="14"/>
      <c r="AH141" s="10"/>
      <c r="AI141" s="12"/>
      <c r="AJ141" s="3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c r="CT141" s="12"/>
      <c r="CU141" s="12"/>
      <c r="CV141" s="12"/>
      <c r="CW141" s="12"/>
      <c r="CX141" s="12"/>
      <c r="CY141" s="12"/>
      <c r="CZ141" s="12"/>
      <c r="DA141" s="12"/>
      <c r="DB141" s="12"/>
      <c r="DC141" s="12"/>
      <c r="DD141" s="12"/>
      <c r="DE141" s="12"/>
      <c r="DF141" s="12"/>
      <c r="DG141" s="12"/>
      <c r="DH141" s="12"/>
      <c r="DI141" s="12"/>
      <c r="DJ141" s="12"/>
      <c r="DK141" s="12"/>
      <c r="DL141" s="12"/>
      <c r="DM141" s="12"/>
      <c r="DN141" s="12"/>
      <c r="DO141" s="12"/>
      <c r="DP141" s="12"/>
      <c r="DQ141" s="12"/>
      <c r="DR141" s="12"/>
      <c r="DS141" s="12"/>
      <c r="DT141" s="12"/>
      <c r="DU141" s="12"/>
      <c r="DV141" s="12"/>
      <c r="DW141" s="12"/>
      <c r="DX141" s="12"/>
      <c r="DY141" s="12"/>
      <c r="DZ141" s="12"/>
      <c r="EA141" s="12"/>
      <c r="EB141" s="12"/>
      <c r="EC141" s="12"/>
      <c r="ED141" s="12"/>
      <c r="EE141" s="12"/>
      <c r="EF141" s="12"/>
      <c r="EG141" s="12"/>
      <c r="EH141" s="12"/>
      <c r="EI141" s="12"/>
      <c r="EJ141" s="12"/>
      <c r="EK141" s="12"/>
      <c r="EL141" s="12"/>
      <c r="EM141" s="12"/>
      <c r="EN141" s="12"/>
      <c r="EO141" s="12"/>
      <c r="EP141" s="12"/>
      <c r="EQ141" s="12"/>
      <c r="ER141" s="12"/>
      <c r="ES141" s="12"/>
      <c r="ET141" s="12"/>
      <c r="EU141" s="12"/>
      <c r="EV141" s="12"/>
      <c r="EW141" s="12"/>
      <c r="EX141" s="12"/>
      <c r="EY141" s="12"/>
      <c r="EZ141" s="12"/>
      <c r="FA141" s="12"/>
      <c r="FB141" s="12"/>
      <c r="FC141" s="12"/>
      <c r="FD141" s="12"/>
      <c r="FE141" s="12"/>
      <c r="FF141" s="12"/>
      <c r="FG141" s="12"/>
      <c r="FH141" s="12"/>
      <c r="FI141" s="12"/>
      <c r="FJ141" s="12"/>
      <c r="FK141" s="12"/>
      <c r="FL141" s="12"/>
      <c r="FM141" s="12"/>
      <c r="FN141" s="12"/>
      <c r="FO141" s="12"/>
      <c r="FP141" s="12"/>
    </row>
    <row r="142" spans="1:172" s="71" customFormat="1" ht="15" customHeight="1" x14ac:dyDescent="0.2">
      <c r="A142" s="58" t="s">
        <v>327</v>
      </c>
      <c r="B142" s="56">
        <v>31</v>
      </c>
      <c r="C142" s="56">
        <v>35</v>
      </c>
      <c r="D142" s="57">
        <v>33</v>
      </c>
      <c r="E142" s="56">
        <v>17.899999999999999</v>
      </c>
      <c r="F142" s="56">
        <v>260.8</v>
      </c>
      <c r="G142" s="55">
        <v>9</v>
      </c>
      <c r="H142" s="56">
        <v>351</v>
      </c>
      <c r="I142" s="56">
        <v>39.9</v>
      </c>
      <c r="J142" s="56">
        <v>70.400000000000006</v>
      </c>
      <c r="K142" s="56">
        <v>6.2</v>
      </c>
      <c r="L142" s="57">
        <v>-80.599999999999994</v>
      </c>
      <c r="M142" s="57">
        <v>22.1</v>
      </c>
      <c r="N142" s="56"/>
      <c r="O142" s="56"/>
      <c r="P142" s="56">
        <v>91.646019737341305</v>
      </c>
      <c r="Q142" s="56">
        <v>5.4064609072243481</v>
      </c>
      <c r="R142" s="54">
        <v>101</v>
      </c>
      <c r="S142" s="57">
        <v>-79.554306831809001</v>
      </c>
      <c r="T142" s="57">
        <v>43.465326513742603</v>
      </c>
      <c r="U142" s="56">
        <v>76.067617453517599</v>
      </c>
      <c r="V142" s="56">
        <v>6.2980017372992698</v>
      </c>
      <c r="W142" s="56">
        <v>9.6954706721671506</v>
      </c>
      <c r="X142" s="54" t="s">
        <v>291</v>
      </c>
      <c r="Y142" s="58"/>
      <c r="Z142" s="58"/>
      <c r="AA142" s="58" t="b">
        <v>1</v>
      </c>
      <c r="AB142" s="54" t="s">
        <v>293</v>
      </c>
      <c r="AC142" s="51" t="s">
        <v>328</v>
      </c>
      <c r="AD142" s="54"/>
      <c r="AE142" s="54" t="s">
        <v>199</v>
      </c>
      <c r="AF142" s="58" t="s">
        <v>329</v>
      </c>
      <c r="AG142" s="51"/>
      <c r="AH142" s="58"/>
      <c r="AI142" s="12"/>
      <c r="AJ142" s="3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c r="CT142" s="12"/>
      <c r="CU142" s="12"/>
      <c r="CV142" s="12"/>
      <c r="CW142" s="12"/>
      <c r="CX142" s="12"/>
      <c r="CY142" s="12"/>
      <c r="CZ142" s="12"/>
      <c r="DA142" s="12"/>
      <c r="DB142" s="12"/>
      <c r="DC142" s="12"/>
      <c r="DD142" s="12"/>
      <c r="DE142" s="12"/>
      <c r="DF142" s="12"/>
      <c r="DG142" s="12"/>
      <c r="DH142" s="12"/>
      <c r="DI142" s="12"/>
      <c r="DJ142" s="12"/>
      <c r="DK142" s="12"/>
      <c r="DL142" s="12"/>
      <c r="DM142" s="12"/>
      <c r="DN142" s="12"/>
      <c r="DO142" s="12"/>
      <c r="DP142" s="12"/>
      <c r="DQ142" s="12"/>
      <c r="DR142" s="12"/>
      <c r="DS142" s="12"/>
      <c r="DT142" s="12"/>
      <c r="DU142" s="12"/>
      <c r="DV142" s="12"/>
      <c r="DW142" s="12"/>
      <c r="DX142" s="12"/>
      <c r="DY142" s="12"/>
      <c r="DZ142" s="12"/>
      <c r="EA142" s="12"/>
      <c r="EB142" s="12"/>
      <c r="EC142" s="12"/>
      <c r="ED142" s="12"/>
      <c r="EE142" s="12"/>
      <c r="EF142" s="12"/>
      <c r="EG142" s="12"/>
      <c r="EH142" s="12"/>
      <c r="EI142" s="12"/>
      <c r="EJ142" s="12"/>
      <c r="EK142" s="12"/>
      <c r="EL142" s="12"/>
      <c r="EM142" s="12"/>
      <c r="EN142" s="12"/>
      <c r="EO142" s="12"/>
      <c r="EP142" s="12"/>
      <c r="EQ142" s="12"/>
      <c r="ER142" s="12"/>
      <c r="ES142" s="12"/>
      <c r="ET142" s="12"/>
      <c r="EU142" s="12"/>
      <c r="EV142" s="12"/>
      <c r="EW142" s="12"/>
      <c r="EX142" s="12"/>
      <c r="EY142" s="12"/>
      <c r="EZ142" s="12"/>
      <c r="FA142" s="12"/>
      <c r="FB142" s="12"/>
      <c r="FC142" s="12"/>
      <c r="FD142" s="12"/>
      <c r="FE142" s="12"/>
      <c r="FF142" s="12"/>
      <c r="FG142" s="12"/>
      <c r="FH142" s="12"/>
      <c r="FI142" s="12"/>
      <c r="FJ142" s="12"/>
      <c r="FK142" s="12"/>
      <c r="FL142" s="12"/>
      <c r="FM142" s="12"/>
      <c r="FN142" s="12"/>
      <c r="FO142" s="12"/>
      <c r="FP142" s="12"/>
    </row>
    <row r="143" spans="1:172" s="59" customFormat="1" ht="15" customHeight="1" x14ac:dyDescent="0.2">
      <c r="A143" s="10" t="s">
        <v>330</v>
      </c>
      <c r="B143" s="9">
        <v>33.1</v>
      </c>
      <c r="C143" s="9">
        <v>34.1</v>
      </c>
      <c r="D143" s="13">
        <v>33.6</v>
      </c>
      <c r="E143" s="28">
        <v>-20.977777777777781</v>
      </c>
      <c r="F143" s="28">
        <v>149.00277777777777</v>
      </c>
      <c r="G143" s="34">
        <v>14</v>
      </c>
      <c r="H143" s="9"/>
      <c r="I143" s="9"/>
      <c r="J143" s="9">
        <v>32.200000000000003</v>
      </c>
      <c r="K143" s="9">
        <v>7.1</v>
      </c>
      <c r="L143" s="13">
        <v>-67.099999999999994</v>
      </c>
      <c r="M143" s="13">
        <v>121.4</v>
      </c>
      <c r="N143" s="9">
        <v>32.200000000000003</v>
      </c>
      <c r="O143" s="9">
        <v>7.1</v>
      </c>
      <c r="P143" s="9" t="s">
        <v>1575</v>
      </c>
      <c r="Q143" s="9" t="s">
        <v>1575</v>
      </c>
      <c r="R143" s="7">
        <v>801</v>
      </c>
      <c r="S143" s="13">
        <v>-80.609340020993599</v>
      </c>
      <c r="T143" s="13">
        <v>68.783114191835693</v>
      </c>
      <c r="U143" s="9">
        <v>-17.243270929269201</v>
      </c>
      <c r="V143" s="9">
        <v>-128.18031238202499</v>
      </c>
      <c r="W143" s="9">
        <v>18.864826572727299</v>
      </c>
      <c r="X143" s="7" t="s">
        <v>1574</v>
      </c>
      <c r="Y143" s="7"/>
      <c r="Z143" s="7"/>
      <c r="AA143" s="10" t="b">
        <v>1</v>
      </c>
      <c r="AB143" s="7">
        <v>0</v>
      </c>
      <c r="AC143" s="14" t="s">
        <v>300</v>
      </c>
      <c r="AD143" s="7"/>
      <c r="AE143" s="7" t="s">
        <v>1798</v>
      </c>
      <c r="AF143" s="10" t="s">
        <v>331</v>
      </c>
      <c r="AG143" s="14"/>
      <c r="AH143" s="10"/>
      <c r="AI143"/>
      <c r="AJ143" s="32"/>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row>
    <row r="144" spans="1:172" s="72" customFormat="1" ht="15" customHeight="1" x14ac:dyDescent="0.2">
      <c r="A144" s="10" t="s">
        <v>332</v>
      </c>
      <c r="B144" s="9">
        <v>33</v>
      </c>
      <c r="C144" s="9">
        <v>34.4</v>
      </c>
      <c r="D144" s="13">
        <v>33.700000000000003</v>
      </c>
      <c r="E144" s="28">
        <v>-31.7</v>
      </c>
      <c r="F144" s="28">
        <v>150.19999999999999</v>
      </c>
      <c r="G144" s="34">
        <v>36</v>
      </c>
      <c r="H144" s="9">
        <v>20.399999999999999</v>
      </c>
      <c r="I144" s="9">
        <v>-59.2</v>
      </c>
      <c r="J144" s="9">
        <v>45.49</v>
      </c>
      <c r="K144" s="9">
        <v>3.5</v>
      </c>
      <c r="L144" s="13">
        <v>-71.099999999999994</v>
      </c>
      <c r="M144" s="13">
        <v>95.5</v>
      </c>
      <c r="N144" s="9">
        <v>25.7</v>
      </c>
      <c r="O144" s="9">
        <v>4.8</v>
      </c>
      <c r="P144" s="9" t="s">
        <v>1575</v>
      </c>
      <c r="Q144" s="9" t="s">
        <v>1575</v>
      </c>
      <c r="R144" s="30">
        <v>801</v>
      </c>
      <c r="S144" s="13">
        <v>-74.820855732127299</v>
      </c>
      <c r="T144" s="13">
        <v>28.457976253124698</v>
      </c>
      <c r="U144" s="9">
        <v>-17.2607836606274</v>
      </c>
      <c r="V144" s="9">
        <v>-128.14497199480701</v>
      </c>
      <c r="W144" s="9">
        <v>18.917642388014201</v>
      </c>
      <c r="X144" s="7" t="s">
        <v>1574</v>
      </c>
      <c r="Y144" s="10"/>
      <c r="Z144" s="10"/>
      <c r="AA144" s="10" t="b">
        <v>1</v>
      </c>
      <c r="AB144" s="7">
        <v>0</v>
      </c>
      <c r="AC144" s="14" t="s">
        <v>397</v>
      </c>
      <c r="AD144" s="7"/>
      <c r="AE144" s="7" t="s">
        <v>1798</v>
      </c>
      <c r="AF144" s="10" t="s">
        <v>333</v>
      </c>
      <c r="AG144" s="14"/>
      <c r="AH144" s="10"/>
      <c r="AI144" s="17"/>
      <c r="AJ144" s="32"/>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c r="BR144" s="17"/>
      <c r="BS144" s="17"/>
      <c r="BT144" s="17"/>
      <c r="BU144" s="17"/>
      <c r="BV144" s="17"/>
      <c r="BW144" s="17"/>
      <c r="BX144" s="17"/>
      <c r="BY144" s="17"/>
      <c r="BZ144" s="17"/>
      <c r="CA144" s="17"/>
      <c r="CB144" s="17"/>
      <c r="CC144" s="17"/>
      <c r="CD144" s="17"/>
      <c r="CE144" s="17"/>
      <c r="CF144" s="17"/>
      <c r="CG144" s="17"/>
      <c r="CH144" s="17"/>
      <c r="CI144" s="17"/>
      <c r="CJ144" s="17"/>
      <c r="CK144" s="17"/>
      <c r="CL144" s="17"/>
      <c r="CM144" s="17"/>
      <c r="CN144" s="17"/>
      <c r="CO144" s="17"/>
      <c r="CP144" s="17"/>
      <c r="CQ144" s="17"/>
      <c r="CR144" s="17"/>
      <c r="CS144" s="17"/>
      <c r="CT144" s="17"/>
      <c r="CU144" s="17"/>
      <c r="CV144" s="17"/>
      <c r="CW144" s="17"/>
      <c r="CX144" s="17"/>
      <c r="CY144" s="17"/>
      <c r="CZ144" s="17"/>
      <c r="DA144" s="17"/>
      <c r="DB144" s="17"/>
      <c r="DC144" s="17"/>
      <c r="DD144" s="17"/>
      <c r="DE144" s="17"/>
      <c r="DF144" s="17"/>
      <c r="DG144" s="17"/>
      <c r="DH144" s="17"/>
      <c r="DI144" s="17"/>
      <c r="DJ144" s="17"/>
      <c r="DK144" s="17"/>
      <c r="DL144" s="17"/>
      <c r="DM144" s="17"/>
      <c r="DN144" s="17"/>
      <c r="DO144" s="17"/>
      <c r="DP144" s="17"/>
      <c r="DQ144" s="17"/>
      <c r="DR144" s="17"/>
      <c r="DS144" s="17"/>
      <c r="DT144" s="17"/>
      <c r="DU144" s="17"/>
      <c r="DV144" s="17"/>
      <c r="DW144" s="17"/>
      <c r="DX144" s="17"/>
      <c r="DY144" s="17"/>
      <c r="DZ144" s="17"/>
      <c r="EA144" s="17"/>
      <c r="EB144" s="17"/>
      <c r="EC144" s="17"/>
      <c r="ED144" s="17"/>
      <c r="EE144" s="17"/>
      <c r="EF144" s="17"/>
      <c r="EG144" s="17"/>
      <c r="EH144" s="17"/>
      <c r="EI144" s="17"/>
      <c r="EJ144" s="17"/>
      <c r="EK144" s="17"/>
      <c r="EL144" s="17"/>
      <c r="EM144" s="17"/>
      <c r="EN144" s="17"/>
      <c r="EO144" s="17"/>
      <c r="EP144" s="17"/>
      <c r="EQ144" s="17"/>
      <c r="ER144" s="17"/>
      <c r="ES144" s="17"/>
      <c r="ET144" s="17"/>
      <c r="EU144" s="17"/>
      <c r="EV144" s="17"/>
      <c r="EW144" s="17"/>
      <c r="EX144" s="17"/>
      <c r="EY144" s="17"/>
      <c r="EZ144" s="17"/>
      <c r="FA144" s="17"/>
      <c r="FB144" s="17"/>
      <c r="FC144" s="17"/>
      <c r="FD144" s="17"/>
      <c r="FE144" s="17"/>
      <c r="FF144" s="17"/>
      <c r="FG144" s="17"/>
      <c r="FH144" s="17"/>
      <c r="FI144" s="17"/>
      <c r="FJ144" s="17"/>
      <c r="FK144" s="17"/>
      <c r="FL144" s="17"/>
      <c r="FM144" s="17"/>
      <c r="FN144" s="17"/>
      <c r="FO144" s="17"/>
      <c r="FP144" s="17"/>
    </row>
    <row r="145" spans="1:172" s="58" customFormat="1" ht="15" customHeight="1" x14ac:dyDescent="0.2">
      <c r="A145" s="10" t="s">
        <v>337</v>
      </c>
      <c r="B145" s="9">
        <v>30</v>
      </c>
      <c r="C145" s="9">
        <v>38</v>
      </c>
      <c r="D145" s="13">
        <v>34</v>
      </c>
      <c r="E145" s="9">
        <v>9.1</v>
      </c>
      <c r="F145" s="9">
        <v>41</v>
      </c>
      <c r="G145" s="34">
        <v>22</v>
      </c>
      <c r="H145" s="9">
        <v>191.4</v>
      </c>
      <c r="I145" s="9">
        <v>0.4</v>
      </c>
      <c r="J145" s="9">
        <v>14.4</v>
      </c>
      <c r="K145" s="9">
        <v>8.4</v>
      </c>
      <c r="L145" s="13">
        <v>-75.099999999999994</v>
      </c>
      <c r="M145" s="13">
        <v>350.3</v>
      </c>
      <c r="N145" s="9">
        <v>24.4</v>
      </c>
      <c r="O145" s="9">
        <v>6.4</v>
      </c>
      <c r="P145" s="9" t="s">
        <v>1575</v>
      </c>
      <c r="Q145" s="9" t="s">
        <v>1575</v>
      </c>
      <c r="R145" s="7">
        <v>709</v>
      </c>
      <c r="S145" s="13">
        <v>-75.265535096366406</v>
      </c>
      <c r="T145" s="13">
        <v>351.83022645048698</v>
      </c>
      <c r="U145" s="9">
        <v>-44.389999999999901</v>
      </c>
      <c r="V145" s="9">
        <v>7.6799999999999899</v>
      </c>
      <c r="W145" s="9">
        <v>0.81</v>
      </c>
      <c r="X145" s="7" t="s">
        <v>1574</v>
      </c>
      <c r="Y145" s="10"/>
      <c r="Z145" s="10"/>
      <c r="AA145" s="10" t="b">
        <v>1</v>
      </c>
      <c r="AB145" s="7">
        <v>0</v>
      </c>
      <c r="AC145" s="14" t="s">
        <v>338</v>
      </c>
      <c r="AD145" s="7">
        <v>40</v>
      </c>
      <c r="AE145" s="7" t="s">
        <v>199</v>
      </c>
      <c r="AF145" s="10" t="s">
        <v>339</v>
      </c>
      <c r="AG145" s="14"/>
      <c r="AH145" s="10"/>
      <c r="AI145" s="10"/>
      <c r="AJ145" s="32"/>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10"/>
      <c r="ET145" s="10"/>
      <c r="EU145" s="10"/>
      <c r="EV145" s="10"/>
      <c r="EW145" s="10"/>
      <c r="EX145" s="10"/>
      <c r="EY145" s="10"/>
      <c r="EZ145" s="10"/>
      <c r="FA145" s="10"/>
      <c r="FB145" s="10"/>
      <c r="FC145" s="10"/>
      <c r="FD145" s="10"/>
      <c r="FE145" s="10"/>
      <c r="FF145" s="10"/>
      <c r="FG145" s="10"/>
      <c r="FH145" s="10"/>
      <c r="FI145" s="10"/>
      <c r="FJ145" s="10"/>
      <c r="FK145" s="10"/>
      <c r="FL145" s="10"/>
      <c r="FM145" s="10"/>
      <c r="FN145" s="10"/>
      <c r="FO145" s="10"/>
      <c r="FP145" s="10"/>
    </row>
    <row r="146" spans="1:172" s="58" customFormat="1" ht="15" customHeight="1" x14ac:dyDescent="0.2">
      <c r="A146" s="51" t="s">
        <v>334</v>
      </c>
      <c r="B146" s="56">
        <v>23</v>
      </c>
      <c r="C146" s="56">
        <v>45</v>
      </c>
      <c r="D146" s="57">
        <v>34</v>
      </c>
      <c r="E146" s="56">
        <v>50.3</v>
      </c>
      <c r="F146" s="56">
        <v>7</v>
      </c>
      <c r="G146" s="55">
        <v>47</v>
      </c>
      <c r="H146" s="56">
        <v>1</v>
      </c>
      <c r="I146" s="56">
        <v>59.1</v>
      </c>
      <c r="J146" s="56">
        <v>39</v>
      </c>
      <c r="K146" s="56">
        <v>3.4</v>
      </c>
      <c r="L146" s="57">
        <v>-80.8</v>
      </c>
      <c r="M146" s="57">
        <v>2</v>
      </c>
      <c r="N146" s="56">
        <v>25.5</v>
      </c>
      <c r="O146" s="56">
        <v>4.2</v>
      </c>
      <c r="P146" s="56" t="s">
        <v>1575</v>
      </c>
      <c r="Q146" s="56" t="s">
        <v>1575</v>
      </c>
      <c r="R146" s="54">
        <v>301</v>
      </c>
      <c r="S146" s="57">
        <v>-78.065129788082203</v>
      </c>
      <c r="T146" s="57">
        <v>26.189956988382399</v>
      </c>
      <c r="U146" s="56">
        <v>27.7866239187492</v>
      </c>
      <c r="V146" s="56">
        <v>-19.7013107742128</v>
      </c>
      <c r="W146" s="56">
        <v>5.4569440757825403</v>
      </c>
      <c r="X146" s="54" t="s">
        <v>1574</v>
      </c>
      <c r="AA146" s="58" t="b">
        <v>1</v>
      </c>
      <c r="AB146" s="54" t="s">
        <v>31</v>
      </c>
      <c r="AC146" s="51" t="s">
        <v>335</v>
      </c>
      <c r="AD146" s="54">
        <v>1506</v>
      </c>
      <c r="AE146" s="54" t="s">
        <v>199</v>
      </c>
      <c r="AF146" s="58" t="s">
        <v>336</v>
      </c>
      <c r="AG146" s="51"/>
      <c r="AH146" s="58" t="s">
        <v>1783</v>
      </c>
      <c r="AI146" s="10"/>
      <c r="AJ146" s="32"/>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10"/>
      <c r="ET146" s="10"/>
      <c r="EU146" s="10"/>
      <c r="EV146" s="10"/>
      <c r="EW146" s="10"/>
      <c r="EX146" s="10"/>
      <c r="EY146" s="10"/>
      <c r="EZ146" s="10"/>
      <c r="FA146" s="10"/>
      <c r="FB146" s="10"/>
      <c r="FC146" s="10"/>
      <c r="FD146" s="10"/>
      <c r="FE146" s="10"/>
      <c r="FF146" s="10"/>
      <c r="FG146" s="10"/>
      <c r="FH146" s="10"/>
      <c r="FI146" s="10"/>
      <c r="FJ146" s="10"/>
      <c r="FK146" s="10"/>
      <c r="FL146" s="10"/>
      <c r="FM146" s="10"/>
      <c r="FN146" s="10"/>
      <c r="FO146" s="10"/>
      <c r="FP146" s="10"/>
    </row>
    <row r="147" spans="1:172" s="58" customFormat="1" ht="15" customHeight="1" x14ac:dyDescent="0.2">
      <c r="A147" s="88" t="s">
        <v>340</v>
      </c>
      <c r="B147" s="89">
        <v>33</v>
      </c>
      <c r="C147" s="89">
        <v>36.4</v>
      </c>
      <c r="D147" s="95">
        <v>34.700000000000003</v>
      </c>
      <c r="E147" s="91">
        <v>42.5</v>
      </c>
      <c r="F147" s="91">
        <v>-1</v>
      </c>
      <c r="G147" s="92">
        <v>68</v>
      </c>
      <c r="H147" s="93">
        <v>4.5999999999999996</v>
      </c>
      <c r="I147" s="93">
        <v>50.8</v>
      </c>
      <c r="J147" s="93">
        <v>5.0999999999999996</v>
      </c>
      <c r="K147" s="93">
        <v>12.5</v>
      </c>
      <c r="L147" s="90">
        <v>-78.418045550518485</v>
      </c>
      <c r="M147" s="90">
        <v>339.08934205009325</v>
      </c>
      <c r="N147" s="56"/>
      <c r="O147" s="56"/>
      <c r="P147" s="63">
        <v>4.4824355513029159</v>
      </c>
      <c r="Q147" s="66">
        <v>9.2069994812032192</v>
      </c>
      <c r="R147" s="54">
        <v>304</v>
      </c>
      <c r="S147" s="57">
        <v>-77.842090934797596</v>
      </c>
      <c r="T147" s="57">
        <v>359.67805415316701</v>
      </c>
      <c r="U147" s="56">
        <v>27.5067529108521</v>
      </c>
      <c r="V147" s="56">
        <v>-18.948670590540999</v>
      </c>
      <c r="W147" s="56">
        <v>4.4209563916222896</v>
      </c>
      <c r="X147" s="54" t="s">
        <v>1576</v>
      </c>
      <c r="Y147" s="91">
        <v>0.69</v>
      </c>
      <c r="Z147" s="91"/>
      <c r="AA147" s="54" t="s">
        <v>279</v>
      </c>
      <c r="AB147" s="54" t="s">
        <v>279</v>
      </c>
      <c r="AC147" s="88" t="s">
        <v>1808</v>
      </c>
      <c r="AD147" s="93"/>
      <c r="AE147" s="54" t="s">
        <v>1798</v>
      </c>
      <c r="AF147" s="88" t="s">
        <v>217</v>
      </c>
      <c r="AG147" s="94"/>
      <c r="AI147" s="10"/>
      <c r="AJ147" s="32"/>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10"/>
      <c r="EV147" s="10"/>
      <c r="EW147" s="10"/>
      <c r="EX147" s="10"/>
      <c r="EY147" s="10"/>
      <c r="EZ147" s="10"/>
      <c r="FA147" s="10"/>
      <c r="FB147" s="10"/>
      <c r="FC147" s="10"/>
      <c r="FD147" s="10"/>
      <c r="FE147" s="10"/>
      <c r="FF147" s="10"/>
      <c r="FG147" s="10"/>
      <c r="FH147" s="10"/>
      <c r="FI147" s="10"/>
      <c r="FJ147" s="10"/>
      <c r="FK147" s="10"/>
      <c r="FL147" s="10"/>
      <c r="FM147" s="10"/>
      <c r="FN147" s="10"/>
      <c r="FO147" s="10"/>
      <c r="FP147" s="10"/>
    </row>
    <row r="148" spans="1:172" s="58" customFormat="1" ht="15" customHeight="1" x14ac:dyDescent="0.2">
      <c r="A148" s="10" t="s">
        <v>341</v>
      </c>
      <c r="B148" s="9">
        <v>33.200000000000003</v>
      </c>
      <c r="C148" s="9">
        <v>36.799999999999997</v>
      </c>
      <c r="D148" s="13">
        <v>35</v>
      </c>
      <c r="E148" s="9">
        <v>19.3</v>
      </c>
      <c r="F148" s="9">
        <v>257</v>
      </c>
      <c r="G148" s="34">
        <v>12</v>
      </c>
      <c r="H148" s="9">
        <v>345</v>
      </c>
      <c r="I148" s="9">
        <v>33.1</v>
      </c>
      <c r="J148" s="9">
        <v>25</v>
      </c>
      <c r="K148" s="9">
        <v>8.9</v>
      </c>
      <c r="L148" s="13">
        <v>-75.7</v>
      </c>
      <c r="M148" s="6">
        <v>346.6</v>
      </c>
      <c r="N148" s="7">
        <v>30.8</v>
      </c>
      <c r="O148" s="9">
        <v>8</v>
      </c>
      <c r="P148" s="9" t="s">
        <v>1575</v>
      </c>
      <c r="Q148" s="9" t="s">
        <v>1575</v>
      </c>
      <c r="R148" s="7">
        <v>101</v>
      </c>
      <c r="S148" s="13">
        <v>-76.008675466445993</v>
      </c>
      <c r="T148" s="13">
        <v>7.1832226711392204</v>
      </c>
      <c r="U148" s="9">
        <v>75.440339082205895</v>
      </c>
      <c r="V148" s="9">
        <v>3.5824146057289998</v>
      </c>
      <c r="W148" s="9">
        <v>10.5072511729974</v>
      </c>
      <c r="X148" s="7" t="s">
        <v>1574</v>
      </c>
      <c r="Y148" s="10"/>
      <c r="Z148" s="10"/>
      <c r="AA148" s="10" t="b">
        <v>1</v>
      </c>
      <c r="AB148" s="7">
        <v>0</v>
      </c>
      <c r="AC148" s="14" t="s">
        <v>1586</v>
      </c>
      <c r="AD148" s="7"/>
      <c r="AE148" s="7" t="s">
        <v>1798</v>
      </c>
      <c r="AF148" s="10" t="s">
        <v>1620</v>
      </c>
      <c r="AG148" s="14" t="s">
        <v>1592</v>
      </c>
      <c r="AH148" s="10"/>
      <c r="AI148" s="10"/>
      <c r="AJ148" s="32"/>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c r="DG148" s="10"/>
      <c r="DH148" s="10"/>
      <c r="DI148" s="10"/>
      <c r="DJ148" s="10"/>
      <c r="DK148" s="10"/>
      <c r="DL148" s="10"/>
      <c r="DM148" s="10"/>
      <c r="DN148" s="10"/>
      <c r="DO148" s="10"/>
      <c r="DP148" s="10"/>
      <c r="DQ148" s="10"/>
      <c r="DR148" s="10"/>
      <c r="DS148" s="10"/>
      <c r="DT148" s="10"/>
      <c r="DU148" s="10"/>
      <c r="DV148" s="10"/>
      <c r="DW148" s="10"/>
      <c r="DX148" s="10"/>
      <c r="DY148" s="10"/>
      <c r="DZ148" s="10"/>
      <c r="EA148" s="10"/>
      <c r="EB148" s="10"/>
      <c r="EC148" s="10"/>
      <c r="ED148" s="10"/>
      <c r="EE148" s="10"/>
      <c r="EF148" s="10"/>
      <c r="EG148" s="10"/>
      <c r="EH148" s="10"/>
      <c r="EI148" s="10"/>
      <c r="EJ148" s="10"/>
      <c r="EK148" s="10"/>
      <c r="EL148" s="10"/>
      <c r="EM148" s="10"/>
      <c r="EN148" s="10"/>
      <c r="EO148" s="10"/>
      <c r="EP148" s="10"/>
      <c r="EQ148" s="10"/>
      <c r="ER148" s="10"/>
      <c r="ES148" s="10"/>
      <c r="ET148" s="10"/>
      <c r="EU148" s="10"/>
      <c r="EV148" s="10"/>
      <c r="EW148" s="10"/>
      <c r="EX148" s="10"/>
      <c r="EY148" s="10"/>
      <c r="EZ148" s="10"/>
      <c r="FA148" s="10"/>
      <c r="FB148" s="10"/>
      <c r="FC148" s="10"/>
      <c r="FD148" s="10"/>
      <c r="FE148" s="10"/>
      <c r="FF148" s="10"/>
      <c r="FG148" s="10"/>
      <c r="FH148" s="10"/>
      <c r="FI148" s="10"/>
      <c r="FJ148" s="10"/>
      <c r="FK148" s="10"/>
      <c r="FL148" s="10"/>
      <c r="FM148" s="10"/>
      <c r="FN148" s="10"/>
      <c r="FO148" s="10"/>
      <c r="FP148" s="10"/>
    </row>
    <row r="149" spans="1:172" s="58" customFormat="1" ht="15" customHeight="1" x14ac:dyDescent="0.2">
      <c r="A149" s="10" t="s">
        <v>342</v>
      </c>
      <c r="B149" s="9">
        <v>35</v>
      </c>
      <c r="C149" s="9">
        <v>39</v>
      </c>
      <c r="D149" s="13">
        <v>37</v>
      </c>
      <c r="E149" s="9">
        <v>29.1</v>
      </c>
      <c r="F149" s="9">
        <v>256.8</v>
      </c>
      <c r="G149" s="34">
        <v>18</v>
      </c>
      <c r="H149" s="9">
        <v>348.6</v>
      </c>
      <c r="I149" s="9">
        <v>50.9</v>
      </c>
      <c r="J149" s="9">
        <v>65.099999999999994</v>
      </c>
      <c r="K149" s="9">
        <v>4.3</v>
      </c>
      <c r="L149" s="13">
        <v>-80</v>
      </c>
      <c r="M149" s="6">
        <v>5.3</v>
      </c>
      <c r="N149" s="9">
        <v>42.5</v>
      </c>
      <c r="O149" s="9">
        <v>5.4</v>
      </c>
      <c r="P149" s="9" t="s">
        <v>1575</v>
      </c>
      <c r="Q149" s="9" t="s">
        <v>1575</v>
      </c>
      <c r="R149" s="7">
        <v>101</v>
      </c>
      <c r="S149" s="13">
        <v>-79.128337301875703</v>
      </c>
      <c r="T149" s="13">
        <v>31.6154069234803</v>
      </c>
      <c r="U149" s="9">
        <v>74.889555616865096</v>
      </c>
      <c r="V149" s="9">
        <v>1.4382322849465901</v>
      </c>
      <c r="W149" s="9">
        <v>11.3364630247279</v>
      </c>
      <c r="X149" s="7" t="s">
        <v>1574</v>
      </c>
      <c r="Y149" s="10"/>
      <c r="Z149" s="10"/>
      <c r="AA149" s="10" t="b">
        <v>1</v>
      </c>
      <c r="AB149" s="7">
        <v>0</v>
      </c>
      <c r="AC149" s="14" t="s">
        <v>343</v>
      </c>
      <c r="AD149" s="7">
        <v>2943</v>
      </c>
      <c r="AE149" s="7" t="s">
        <v>199</v>
      </c>
      <c r="AF149" s="10" t="s">
        <v>344</v>
      </c>
      <c r="AG149" s="14" t="s">
        <v>1815</v>
      </c>
      <c r="AH149" s="10"/>
      <c r="AI149" s="10"/>
      <c r="AJ149" s="32"/>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0"/>
      <c r="EX149" s="10"/>
      <c r="EY149" s="10"/>
      <c r="EZ149" s="10"/>
      <c r="FA149" s="10"/>
      <c r="FB149" s="10"/>
      <c r="FC149" s="10"/>
      <c r="FD149" s="10"/>
      <c r="FE149" s="10"/>
      <c r="FF149" s="10"/>
      <c r="FG149" s="10"/>
      <c r="FH149" s="10"/>
      <c r="FI149" s="10"/>
      <c r="FJ149" s="10"/>
      <c r="FK149" s="10"/>
      <c r="FL149" s="10"/>
      <c r="FM149" s="10"/>
      <c r="FN149" s="10"/>
      <c r="FO149" s="10"/>
      <c r="FP149" s="10"/>
    </row>
    <row r="150" spans="1:172" s="71" customFormat="1" ht="14" customHeight="1" x14ac:dyDescent="0.2">
      <c r="A150" s="51" t="s">
        <v>345</v>
      </c>
      <c r="B150" s="56">
        <v>35</v>
      </c>
      <c r="C150" s="56">
        <v>39</v>
      </c>
      <c r="D150" s="57">
        <v>37</v>
      </c>
      <c r="E150" s="56">
        <v>28.2</v>
      </c>
      <c r="F150" s="56">
        <v>28.9</v>
      </c>
      <c r="G150" s="55">
        <v>9</v>
      </c>
      <c r="H150" s="56">
        <v>188</v>
      </c>
      <c r="I150" s="56">
        <v>43.6</v>
      </c>
      <c r="J150" s="56">
        <v>64.8</v>
      </c>
      <c r="K150" s="56">
        <v>6.4</v>
      </c>
      <c r="L150" s="57">
        <v>-83.5</v>
      </c>
      <c r="M150" s="60">
        <v>318.60000000000002</v>
      </c>
      <c r="N150" s="56">
        <v>55.1</v>
      </c>
      <c r="O150" s="56">
        <v>7</v>
      </c>
      <c r="P150" s="56" t="s">
        <v>1575</v>
      </c>
      <c r="Q150" s="56" t="s">
        <v>1575</v>
      </c>
      <c r="R150" s="54">
        <v>715</v>
      </c>
      <c r="S150" s="57">
        <v>-83.499999999999901</v>
      </c>
      <c r="T150" s="57">
        <v>318.60000000000002</v>
      </c>
      <c r="U150" s="56">
        <v>0</v>
      </c>
      <c r="V150" s="56">
        <v>0</v>
      </c>
      <c r="W150" s="56">
        <v>0</v>
      </c>
      <c r="X150" s="54" t="s">
        <v>291</v>
      </c>
      <c r="Y150" s="58"/>
      <c r="Z150" s="58"/>
      <c r="AA150" s="58" t="b">
        <v>1</v>
      </c>
      <c r="AB150" s="54" t="s">
        <v>293</v>
      </c>
      <c r="AC150" s="51" t="s">
        <v>346</v>
      </c>
      <c r="AD150" s="54">
        <v>1500</v>
      </c>
      <c r="AE150" s="54" t="s">
        <v>199</v>
      </c>
      <c r="AF150" s="58" t="s">
        <v>347</v>
      </c>
      <c r="AG150" s="51"/>
      <c r="AH150" s="58"/>
      <c r="AI150" s="12"/>
      <c r="AJ150" s="3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c r="CK150" s="12"/>
      <c r="CL150" s="12"/>
      <c r="CM150" s="12"/>
      <c r="CN150" s="12"/>
      <c r="CO150" s="12"/>
      <c r="CP150" s="12"/>
      <c r="CQ150" s="12"/>
      <c r="CR150" s="12"/>
      <c r="CS150" s="12"/>
      <c r="CT150" s="12"/>
      <c r="CU150" s="12"/>
      <c r="CV150" s="12"/>
      <c r="CW150" s="12"/>
      <c r="CX150" s="12"/>
      <c r="CY150" s="12"/>
      <c r="CZ150" s="12"/>
      <c r="DA150" s="12"/>
      <c r="DB150" s="12"/>
      <c r="DC150" s="12"/>
      <c r="DD150" s="12"/>
      <c r="DE150" s="12"/>
      <c r="DF150" s="12"/>
      <c r="DG150" s="12"/>
      <c r="DH150" s="12"/>
      <c r="DI150" s="12"/>
      <c r="DJ150" s="12"/>
      <c r="DK150" s="12"/>
      <c r="DL150" s="12"/>
      <c r="DM150" s="12"/>
      <c r="DN150" s="12"/>
      <c r="DO150" s="12"/>
      <c r="DP150" s="12"/>
      <c r="DQ150" s="12"/>
      <c r="DR150" s="12"/>
      <c r="DS150" s="12"/>
      <c r="DT150" s="12"/>
      <c r="DU150" s="12"/>
      <c r="DV150" s="12"/>
      <c r="DW150" s="12"/>
      <c r="DX150" s="12"/>
      <c r="DY150" s="12"/>
      <c r="DZ150" s="12"/>
      <c r="EA150" s="12"/>
      <c r="EB150" s="12"/>
      <c r="EC150" s="12"/>
      <c r="ED150" s="12"/>
      <c r="EE150" s="12"/>
      <c r="EF150" s="12"/>
      <c r="EG150" s="12"/>
      <c r="EH150" s="12"/>
      <c r="EI150" s="12"/>
      <c r="EJ150" s="12"/>
      <c r="EK150" s="12"/>
      <c r="EL150" s="12"/>
      <c r="EM150" s="12"/>
      <c r="EN150" s="12"/>
      <c r="EO150" s="12"/>
      <c r="EP150" s="12"/>
      <c r="EQ150" s="12"/>
      <c r="ER150" s="12"/>
      <c r="ES150" s="12"/>
      <c r="ET150" s="12"/>
      <c r="EU150" s="12"/>
      <c r="EV150" s="12"/>
      <c r="EW150" s="12"/>
      <c r="EX150" s="12"/>
      <c r="EY150" s="12"/>
      <c r="EZ150" s="12"/>
      <c r="FA150" s="12"/>
      <c r="FB150" s="12"/>
      <c r="FC150" s="12"/>
      <c r="FD150" s="12"/>
      <c r="FE150" s="12"/>
      <c r="FF150" s="12"/>
      <c r="FG150" s="12"/>
      <c r="FH150" s="12"/>
      <c r="FI150" s="12"/>
      <c r="FJ150" s="12"/>
      <c r="FK150" s="12"/>
      <c r="FL150" s="12"/>
      <c r="FM150" s="12"/>
      <c r="FN150" s="12"/>
      <c r="FO150" s="12"/>
      <c r="FP150" s="12"/>
    </row>
    <row r="151" spans="1:172" s="75" customFormat="1" ht="15" customHeight="1" x14ac:dyDescent="0.2">
      <c r="A151" s="58" t="s">
        <v>348</v>
      </c>
      <c r="B151" s="56">
        <v>33</v>
      </c>
      <c r="C151" s="56">
        <v>40</v>
      </c>
      <c r="D151" s="60">
        <v>37.5</v>
      </c>
      <c r="E151" s="56">
        <v>39.5</v>
      </c>
      <c r="F151" s="56">
        <v>30.5</v>
      </c>
      <c r="G151" s="55">
        <v>24</v>
      </c>
      <c r="H151" s="56">
        <v>15</v>
      </c>
      <c r="I151" s="56">
        <v>31</v>
      </c>
      <c r="J151" s="56">
        <v>55</v>
      </c>
      <c r="K151" s="56">
        <v>4</v>
      </c>
      <c r="L151" s="57">
        <v>-71</v>
      </c>
      <c r="M151" s="57">
        <v>340</v>
      </c>
      <c r="N151" s="56"/>
      <c r="O151" s="56"/>
      <c r="P151" s="63">
        <v>92.614170334595457</v>
      </c>
      <c r="Q151" s="66">
        <v>3.0906597985094186</v>
      </c>
      <c r="R151" s="54">
        <v>715</v>
      </c>
      <c r="S151" s="57">
        <v>-71</v>
      </c>
      <c r="T151" s="57">
        <v>340</v>
      </c>
      <c r="U151" s="56">
        <v>0</v>
      </c>
      <c r="V151" s="56">
        <v>0</v>
      </c>
      <c r="W151" s="56">
        <v>0</v>
      </c>
      <c r="X151" s="54" t="s">
        <v>1576</v>
      </c>
      <c r="Y151" s="58"/>
      <c r="Z151" s="58"/>
      <c r="AA151" s="58" t="b">
        <v>0</v>
      </c>
      <c r="AB151" s="54" t="s">
        <v>218</v>
      </c>
      <c r="AC151" s="51" t="s">
        <v>349</v>
      </c>
      <c r="AD151" s="54"/>
      <c r="AE151" s="54" t="s">
        <v>199</v>
      </c>
      <c r="AF151" s="58" t="s">
        <v>347</v>
      </c>
      <c r="AG151" s="51"/>
      <c r="AH151" s="58"/>
      <c r="AI151" s="39"/>
      <c r="AJ151" s="32"/>
      <c r="AK151" s="39"/>
      <c r="AL151" s="39"/>
      <c r="AM151" s="39"/>
      <c r="AN151" s="39"/>
      <c r="AO151" s="39"/>
      <c r="AP151" s="39"/>
      <c r="AQ151" s="39"/>
      <c r="AR151" s="39"/>
      <c r="AS151" s="39"/>
      <c r="AT151" s="39"/>
      <c r="AU151" s="39"/>
      <c r="AV151" s="39"/>
      <c r="AW151" s="39"/>
      <c r="AX151" s="39"/>
      <c r="AY151" s="39"/>
      <c r="AZ151" s="39"/>
      <c r="BA151" s="39"/>
      <c r="BB151" s="39"/>
      <c r="BC151" s="39"/>
      <c r="BD151" s="39"/>
      <c r="BE151" s="39"/>
      <c r="BF151" s="39"/>
      <c r="BG151" s="39"/>
      <c r="BH151" s="39"/>
      <c r="BI151" s="39"/>
      <c r="BJ151" s="39"/>
      <c r="BK151" s="39"/>
      <c r="BL151" s="39"/>
      <c r="BM151" s="39"/>
      <c r="BN151" s="39"/>
      <c r="BO151" s="39"/>
      <c r="BP151" s="39"/>
      <c r="BQ151" s="39"/>
      <c r="BR151" s="39"/>
      <c r="BS151" s="39"/>
      <c r="BT151" s="39"/>
      <c r="BU151" s="39"/>
      <c r="BV151" s="39"/>
      <c r="BW151" s="39"/>
      <c r="BX151" s="39"/>
      <c r="BY151" s="39"/>
      <c r="BZ151" s="39"/>
      <c r="CA151" s="39"/>
      <c r="CB151" s="39"/>
      <c r="CC151" s="39"/>
      <c r="CD151" s="39"/>
      <c r="CE151" s="39"/>
      <c r="CF151" s="39"/>
      <c r="CG151" s="39"/>
      <c r="CH151" s="39"/>
      <c r="CI151" s="39"/>
      <c r="CJ151" s="39"/>
      <c r="CK151" s="39"/>
      <c r="CL151" s="39"/>
      <c r="CM151" s="39"/>
      <c r="CN151" s="39"/>
      <c r="CO151" s="39"/>
      <c r="CP151" s="39"/>
      <c r="CQ151" s="39"/>
      <c r="CR151" s="39"/>
      <c r="CS151" s="39"/>
      <c r="CT151" s="39"/>
      <c r="CU151" s="39"/>
      <c r="CV151" s="39"/>
      <c r="CW151" s="39"/>
      <c r="CX151" s="39"/>
      <c r="CY151" s="39"/>
      <c r="CZ151" s="39"/>
      <c r="DA151" s="39"/>
      <c r="DB151" s="39"/>
      <c r="DC151" s="39"/>
      <c r="DD151" s="39"/>
      <c r="DE151" s="39"/>
      <c r="DF151" s="39"/>
      <c r="DG151" s="39"/>
      <c r="DH151" s="39"/>
      <c r="DI151" s="39"/>
      <c r="DJ151" s="39"/>
      <c r="DK151" s="39"/>
      <c r="DL151" s="39"/>
      <c r="DM151" s="39"/>
      <c r="DN151" s="39"/>
      <c r="DO151" s="39"/>
      <c r="DP151" s="39"/>
      <c r="DQ151" s="39"/>
      <c r="DR151" s="39"/>
      <c r="DS151" s="39"/>
      <c r="DT151" s="39"/>
      <c r="DU151" s="39"/>
      <c r="DV151" s="39"/>
      <c r="DW151" s="39"/>
      <c r="DX151" s="39"/>
      <c r="DY151" s="39"/>
      <c r="DZ151" s="39"/>
      <c r="EA151" s="39"/>
      <c r="EB151" s="39"/>
      <c r="EC151" s="39"/>
      <c r="ED151" s="39"/>
      <c r="EE151" s="39"/>
      <c r="EF151" s="39"/>
      <c r="EG151" s="39"/>
      <c r="EH151" s="39"/>
      <c r="EI151" s="39"/>
      <c r="EJ151" s="39"/>
      <c r="EK151" s="39"/>
      <c r="EL151" s="39"/>
      <c r="EM151" s="39"/>
      <c r="EN151" s="39"/>
      <c r="EO151" s="39"/>
      <c r="EP151" s="39"/>
      <c r="EQ151" s="39"/>
      <c r="ER151" s="39"/>
      <c r="ES151" s="39"/>
      <c r="ET151" s="39"/>
      <c r="EU151" s="39"/>
      <c r="EV151" s="39"/>
      <c r="EW151" s="39"/>
      <c r="EX151" s="39"/>
      <c r="EY151" s="39"/>
      <c r="EZ151" s="39"/>
      <c r="FA151" s="39"/>
      <c r="FB151" s="39"/>
      <c r="FC151" s="39"/>
      <c r="FD151" s="39"/>
      <c r="FE151" s="39"/>
      <c r="FF151" s="39"/>
      <c r="FG151" s="39"/>
      <c r="FH151" s="39"/>
      <c r="FI151" s="39"/>
      <c r="FJ151" s="39"/>
      <c r="FK151" s="39"/>
      <c r="FL151" s="39"/>
      <c r="FM151" s="39"/>
      <c r="FN151" s="39"/>
      <c r="FO151" s="39"/>
      <c r="FP151" s="39"/>
    </row>
    <row r="152" spans="1:172" s="62" customFormat="1" ht="15" customHeight="1" x14ac:dyDescent="0.15">
      <c r="A152" s="58" t="s">
        <v>350</v>
      </c>
      <c r="B152" s="56">
        <v>34</v>
      </c>
      <c r="C152" s="56">
        <v>42</v>
      </c>
      <c r="D152" s="57">
        <v>38</v>
      </c>
      <c r="E152" s="56">
        <v>55.9</v>
      </c>
      <c r="F152" s="56">
        <v>296.60000000000002</v>
      </c>
      <c r="G152" s="55">
        <v>10</v>
      </c>
      <c r="H152" s="56">
        <v>359.9</v>
      </c>
      <c r="I152" s="56">
        <v>68.2</v>
      </c>
      <c r="J152" s="56">
        <v>406.1</v>
      </c>
      <c r="K152" s="56">
        <v>2.4</v>
      </c>
      <c r="L152" s="57">
        <v>-85.5</v>
      </c>
      <c r="M152" s="60">
        <v>297.7</v>
      </c>
      <c r="N152" s="56"/>
      <c r="O152" s="56"/>
      <c r="P152" s="56">
        <v>173.22242394818102</v>
      </c>
      <c r="Q152" s="56">
        <v>3.6807317232287105</v>
      </c>
      <c r="R152" s="54">
        <v>101</v>
      </c>
      <c r="S152" s="57">
        <v>-87.469924966438697</v>
      </c>
      <c r="T152" s="57">
        <v>350.73602954041002</v>
      </c>
      <c r="U152" s="56">
        <v>74.637041410653296</v>
      </c>
      <c r="V152" s="56">
        <v>0.52853028180015305</v>
      </c>
      <c r="W152" s="56">
        <v>11.751764787620001</v>
      </c>
      <c r="X152" s="54" t="s">
        <v>1574</v>
      </c>
      <c r="Y152" s="58"/>
      <c r="Z152" s="58"/>
      <c r="AA152" s="58" t="b">
        <v>0</v>
      </c>
      <c r="AB152" s="54" t="s">
        <v>31</v>
      </c>
      <c r="AC152" s="51" t="s">
        <v>351</v>
      </c>
      <c r="AD152" s="54">
        <v>562</v>
      </c>
      <c r="AE152" s="54" t="s">
        <v>199</v>
      </c>
      <c r="AF152" s="58" t="s">
        <v>352</v>
      </c>
      <c r="AG152" s="51" t="s">
        <v>1766</v>
      </c>
      <c r="AH152" s="58"/>
      <c r="AI152" s="16"/>
      <c r="AJ152" s="32"/>
      <c r="AK152" s="16"/>
      <c r="AL152" s="16"/>
      <c r="AM152" s="16"/>
      <c r="AN152" s="16"/>
      <c r="AO152" s="16"/>
      <c r="AP152" s="16"/>
      <c r="AQ152" s="16"/>
      <c r="AR152" s="16"/>
      <c r="AS152" s="16"/>
      <c r="AT152" s="16"/>
      <c r="AU152" s="16"/>
      <c r="AV152" s="16"/>
      <c r="AW152" s="16"/>
      <c r="AX152" s="16"/>
      <c r="AY152" s="16"/>
      <c r="AZ152" s="16"/>
      <c r="BA152" s="16"/>
      <c r="BB152" s="16"/>
      <c r="BC152" s="16"/>
      <c r="BD152" s="16"/>
      <c r="BE152" s="16"/>
      <c r="BF152" s="16"/>
      <c r="BG152" s="16"/>
      <c r="BH152" s="16"/>
      <c r="BI152" s="16"/>
      <c r="BJ152" s="16"/>
      <c r="BK152" s="16"/>
      <c r="BL152" s="16"/>
      <c r="BM152" s="16"/>
      <c r="BN152" s="16"/>
      <c r="BO152" s="16"/>
      <c r="BP152" s="16"/>
      <c r="BQ152" s="16"/>
      <c r="BR152" s="16"/>
      <c r="BS152" s="16"/>
      <c r="BT152" s="16"/>
      <c r="BU152" s="16"/>
      <c r="BV152" s="16"/>
      <c r="BW152" s="16"/>
      <c r="BX152" s="16"/>
      <c r="BY152" s="16"/>
      <c r="BZ152" s="16"/>
      <c r="CA152" s="16"/>
      <c r="CB152" s="16"/>
      <c r="CC152" s="16"/>
      <c r="CD152" s="16"/>
      <c r="CE152" s="16"/>
      <c r="CF152" s="16"/>
      <c r="CG152" s="16"/>
      <c r="CH152" s="16"/>
      <c r="CI152" s="16"/>
      <c r="CJ152" s="16"/>
      <c r="CK152" s="16"/>
      <c r="CL152" s="16"/>
      <c r="CM152" s="16"/>
      <c r="CN152" s="16"/>
      <c r="CO152" s="16"/>
      <c r="CP152" s="16"/>
      <c r="CQ152" s="16"/>
      <c r="CR152" s="16"/>
      <c r="CS152" s="16"/>
      <c r="CT152" s="16"/>
      <c r="CU152" s="16"/>
      <c r="CV152" s="16"/>
      <c r="CW152" s="16"/>
      <c r="CX152" s="16"/>
      <c r="CY152" s="16"/>
      <c r="CZ152" s="16"/>
      <c r="DA152" s="16"/>
      <c r="DB152" s="16"/>
      <c r="DC152" s="16"/>
      <c r="DD152" s="16"/>
      <c r="DE152" s="16"/>
      <c r="DF152" s="16"/>
      <c r="DG152" s="16"/>
      <c r="DH152" s="16"/>
      <c r="DI152" s="16"/>
      <c r="DJ152" s="16"/>
      <c r="DK152" s="16"/>
      <c r="DL152" s="16"/>
      <c r="DM152" s="16"/>
      <c r="DN152" s="16"/>
      <c r="DO152" s="16"/>
      <c r="DP152" s="16"/>
      <c r="DQ152" s="16"/>
      <c r="DR152" s="16"/>
      <c r="DS152" s="16"/>
      <c r="DT152" s="16"/>
      <c r="DU152" s="16"/>
      <c r="DV152" s="16"/>
      <c r="DW152" s="16"/>
      <c r="DX152" s="16"/>
      <c r="DY152" s="16"/>
      <c r="DZ152" s="16"/>
      <c r="EA152" s="16"/>
      <c r="EB152" s="16"/>
      <c r="EC152" s="16"/>
      <c r="ED152" s="16"/>
      <c r="EE152" s="16"/>
      <c r="EF152" s="16"/>
      <c r="EG152" s="16"/>
      <c r="EH152" s="16"/>
      <c r="EI152" s="16"/>
      <c r="EJ152" s="16"/>
      <c r="EK152" s="16"/>
      <c r="EL152" s="16"/>
      <c r="EM152" s="16"/>
      <c r="EN152" s="16"/>
      <c r="EO152" s="16"/>
      <c r="EP152" s="16"/>
      <c r="EQ152" s="16"/>
      <c r="ER152" s="16"/>
      <c r="ES152" s="16"/>
      <c r="ET152" s="16"/>
      <c r="EU152" s="16"/>
      <c r="EV152" s="16"/>
      <c r="EW152" s="16"/>
      <c r="EX152" s="16"/>
      <c r="EY152" s="16"/>
      <c r="EZ152" s="16"/>
      <c r="FA152" s="16"/>
      <c r="FB152" s="16"/>
      <c r="FC152" s="16"/>
      <c r="FD152" s="16"/>
      <c r="FE152" s="16"/>
      <c r="FF152" s="16"/>
      <c r="FG152" s="16"/>
      <c r="FH152" s="16"/>
      <c r="FI152" s="16"/>
      <c r="FJ152" s="16"/>
      <c r="FK152" s="16"/>
      <c r="FL152" s="16"/>
      <c r="FM152" s="16"/>
      <c r="FN152" s="16"/>
      <c r="FO152" s="16"/>
      <c r="FP152" s="16"/>
    </row>
    <row r="153" spans="1:172" s="62" customFormat="1" ht="15" customHeight="1" x14ac:dyDescent="0.15">
      <c r="A153" s="10" t="s">
        <v>353</v>
      </c>
      <c r="B153" s="9">
        <v>36</v>
      </c>
      <c r="C153" s="9">
        <v>41</v>
      </c>
      <c r="D153" s="6">
        <v>38.5</v>
      </c>
      <c r="E153" s="9">
        <v>52.54</v>
      </c>
      <c r="F153" s="9">
        <v>228.65</v>
      </c>
      <c r="G153" s="34">
        <v>11</v>
      </c>
      <c r="H153" s="9">
        <v>343.7</v>
      </c>
      <c r="I153" s="9">
        <v>65</v>
      </c>
      <c r="J153" s="9">
        <v>92</v>
      </c>
      <c r="K153" s="9">
        <v>4.8</v>
      </c>
      <c r="L153" s="13">
        <v>-78.2</v>
      </c>
      <c r="M153" s="6">
        <v>299.89999999999998</v>
      </c>
      <c r="N153" s="9">
        <v>41</v>
      </c>
      <c r="O153" s="9">
        <v>7</v>
      </c>
      <c r="P153" s="9" t="s">
        <v>1575</v>
      </c>
      <c r="Q153" s="9" t="s">
        <v>1575</v>
      </c>
      <c r="R153" s="7">
        <v>101</v>
      </c>
      <c r="S153" s="13">
        <v>-80.6081960112313</v>
      </c>
      <c r="T153" s="13">
        <v>322.65799576955499</v>
      </c>
      <c r="U153" s="9">
        <v>74.535814405063306</v>
      </c>
      <c r="V153" s="9">
        <v>0.100006107536905</v>
      </c>
      <c r="W153" s="9">
        <v>11.9611756375132</v>
      </c>
      <c r="X153" s="7" t="s">
        <v>1574</v>
      </c>
      <c r="Y153" s="10"/>
      <c r="Z153" s="10"/>
      <c r="AA153" s="10" t="b">
        <v>1</v>
      </c>
      <c r="AB153" s="7">
        <v>0</v>
      </c>
      <c r="AC153" s="14" t="s">
        <v>269</v>
      </c>
      <c r="AD153" s="7"/>
      <c r="AE153" s="7" t="s">
        <v>199</v>
      </c>
      <c r="AF153" s="10" t="s">
        <v>354</v>
      </c>
      <c r="AG153" s="14"/>
      <c r="AH153" s="10"/>
      <c r="AI153" s="16"/>
      <c r="AJ153" s="32"/>
      <c r="AK153" s="16"/>
      <c r="AL153" s="16"/>
      <c r="AM153" s="16"/>
      <c r="AN153" s="16"/>
      <c r="AO153" s="16"/>
      <c r="AP153" s="16"/>
      <c r="AQ153" s="16"/>
      <c r="AR153" s="16"/>
      <c r="AS153" s="16"/>
      <c r="AT153" s="16"/>
      <c r="AU153" s="16"/>
      <c r="AV153" s="16"/>
      <c r="AW153" s="16"/>
      <c r="AX153" s="16"/>
      <c r="AY153" s="16"/>
      <c r="AZ153" s="16"/>
      <c r="BA153" s="16"/>
      <c r="BB153" s="16"/>
      <c r="BC153" s="16"/>
      <c r="BD153" s="16"/>
      <c r="BE153" s="16"/>
      <c r="BF153" s="16"/>
      <c r="BG153" s="16"/>
      <c r="BH153" s="16"/>
      <c r="BI153" s="16"/>
      <c r="BJ153" s="16"/>
      <c r="BK153" s="16"/>
      <c r="BL153" s="16"/>
      <c r="BM153" s="16"/>
      <c r="BN153" s="16"/>
      <c r="BO153" s="16"/>
      <c r="BP153" s="16"/>
      <c r="BQ153" s="16"/>
      <c r="BR153" s="16"/>
      <c r="BS153" s="16"/>
      <c r="BT153" s="16"/>
      <c r="BU153" s="16"/>
      <c r="BV153" s="16"/>
      <c r="BW153" s="16"/>
      <c r="BX153" s="16"/>
      <c r="BY153" s="16"/>
      <c r="BZ153" s="16"/>
      <c r="CA153" s="16"/>
      <c r="CB153" s="16"/>
      <c r="CC153" s="16"/>
      <c r="CD153" s="16"/>
      <c r="CE153" s="16"/>
      <c r="CF153" s="16"/>
      <c r="CG153" s="16"/>
      <c r="CH153" s="16"/>
      <c r="CI153" s="16"/>
      <c r="CJ153" s="16"/>
      <c r="CK153" s="16"/>
      <c r="CL153" s="16"/>
      <c r="CM153" s="16"/>
      <c r="CN153" s="16"/>
      <c r="CO153" s="16"/>
      <c r="CP153" s="16"/>
      <c r="CQ153" s="16"/>
      <c r="CR153" s="16"/>
      <c r="CS153" s="16"/>
      <c r="CT153" s="16"/>
      <c r="CU153" s="16"/>
      <c r="CV153" s="16"/>
      <c r="CW153" s="16"/>
      <c r="CX153" s="16"/>
      <c r="CY153" s="16"/>
      <c r="CZ153" s="16"/>
      <c r="DA153" s="16"/>
      <c r="DB153" s="16"/>
      <c r="DC153" s="16"/>
      <c r="DD153" s="16"/>
      <c r="DE153" s="16"/>
      <c r="DF153" s="16"/>
      <c r="DG153" s="16"/>
      <c r="DH153" s="16"/>
      <c r="DI153" s="16"/>
      <c r="DJ153" s="16"/>
      <c r="DK153" s="16"/>
      <c r="DL153" s="16"/>
      <c r="DM153" s="16"/>
      <c r="DN153" s="16"/>
      <c r="DO153" s="16"/>
      <c r="DP153" s="16"/>
      <c r="DQ153" s="16"/>
      <c r="DR153" s="16"/>
      <c r="DS153" s="16"/>
      <c r="DT153" s="16"/>
      <c r="DU153" s="16"/>
      <c r="DV153" s="16"/>
      <c r="DW153" s="16"/>
      <c r="DX153" s="16"/>
      <c r="DY153" s="16"/>
      <c r="DZ153" s="16"/>
      <c r="EA153" s="16"/>
      <c r="EB153" s="16"/>
      <c r="EC153" s="16"/>
      <c r="ED153" s="16"/>
      <c r="EE153" s="16"/>
      <c r="EF153" s="16"/>
      <c r="EG153" s="16"/>
      <c r="EH153" s="16"/>
      <c r="EI153" s="16"/>
      <c r="EJ153" s="16"/>
      <c r="EK153" s="16"/>
      <c r="EL153" s="16"/>
      <c r="EM153" s="16"/>
      <c r="EN153" s="16"/>
      <c r="EO153" s="16"/>
      <c r="EP153" s="16"/>
      <c r="EQ153" s="16"/>
      <c r="ER153" s="16"/>
      <c r="ES153" s="16"/>
      <c r="ET153" s="16"/>
      <c r="EU153" s="16"/>
      <c r="EV153" s="16"/>
      <c r="EW153" s="16"/>
      <c r="EX153" s="16"/>
      <c r="EY153" s="16"/>
      <c r="EZ153" s="16"/>
      <c r="FA153" s="16"/>
      <c r="FB153" s="16"/>
      <c r="FC153" s="16"/>
      <c r="FD153" s="16"/>
      <c r="FE153" s="16"/>
      <c r="FF153" s="16"/>
      <c r="FG153" s="16"/>
      <c r="FH153" s="16"/>
      <c r="FI153" s="16"/>
      <c r="FJ153" s="16"/>
      <c r="FK153" s="16"/>
      <c r="FL153" s="16"/>
      <c r="FM153" s="16"/>
      <c r="FN153" s="16"/>
      <c r="FO153" s="16"/>
      <c r="FP153" s="16"/>
    </row>
    <row r="154" spans="1:172" s="62" customFormat="1" ht="15" customHeight="1" x14ac:dyDescent="0.15">
      <c r="A154" s="14" t="s">
        <v>355</v>
      </c>
      <c r="B154" s="9">
        <v>38</v>
      </c>
      <c r="C154" s="9">
        <v>40</v>
      </c>
      <c r="D154" s="13">
        <v>39</v>
      </c>
      <c r="E154" s="9">
        <v>70.400000000000006</v>
      </c>
      <c r="F154" s="9">
        <v>305.2</v>
      </c>
      <c r="G154" s="34">
        <v>13</v>
      </c>
      <c r="H154" s="9">
        <v>144.4</v>
      </c>
      <c r="I154" s="9">
        <v>-76</v>
      </c>
      <c r="J154" s="7">
        <v>32.700000000000003</v>
      </c>
      <c r="K154" s="7">
        <v>7.4</v>
      </c>
      <c r="L154" s="13">
        <v>-76.3</v>
      </c>
      <c r="M154" s="6">
        <v>21.5</v>
      </c>
      <c r="N154" s="9">
        <v>32.700000000000003</v>
      </c>
      <c r="O154" s="9">
        <v>7.4</v>
      </c>
      <c r="P154" s="9" t="s">
        <v>1575</v>
      </c>
      <c r="Q154" s="9" t="s">
        <v>1575</v>
      </c>
      <c r="R154" s="7">
        <v>102</v>
      </c>
      <c r="S154" s="13">
        <v>-74.986767711735794</v>
      </c>
      <c r="T154" s="13">
        <v>41.997665495806402</v>
      </c>
      <c r="U154" s="9">
        <v>75.447898783584407</v>
      </c>
      <c r="V154" s="9">
        <v>3.9021700116392801</v>
      </c>
      <c r="W154" s="9">
        <v>11.164094445869001</v>
      </c>
      <c r="X154" s="7" t="s">
        <v>1574</v>
      </c>
      <c r="Y154" s="10"/>
      <c r="Z154" s="10"/>
      <c r="AA154" s="10" t="b">
        <v>1</v>
      </c>
      <c r="AB154" s="7">
        <v>0</v>
      </c>
      <c r="AC154" s="14" t="s">
        <v>356</v>
      </c>
      <c r="AD154" s="7"/>
      <c r="AE154" s="7" t="s">
        <v>199</v>
      </c>
      <c r="AF154" s="10" t="s">
        <v>357</v>
      </c>
      <c r="AG154" s="14"/>
      <c r="AH154" s="10"/>
      <c r="AI154" s="16"/>
      <c r="AJ154" s="32"/>
      <c r="AK154" s="16"/>
      <c r="AL154" s="16"/>
      <c r="AM154" s="16"/>
      <c r="AN154" s="16"/>
      <c r="AO154" s="16"/>
      <c r="AP154" s="16"/>
      <c r="AQ154" s="16"/>
      <c r="AR154" s="16"/>
      <c r="AS154" s="16"/>
      <c r="AT154" s="16"/>
      <c r="AU154" s="16"/>
      <c r="AV154" s="16"/>
      <c r="AW154" s="16"/>
      <c r="AX154" s="16"/>
      <c r="AY154" s="16"/>
      <c r="AZ154" s="16"/>
      <c r="BA154" s="16"/>
      <c r="BB154" s="16"/>
      <c r="BC154" s="16"/>
      <c r="BD154" s="16"/>
      <c r="BE154" s="16"/>
      <c r="BF154" s="16"/>
      <c r="BG154" s="16"/>
      <c r="BH154" s="16"/>
      <c r="BI154" s="16"/>
      <c r="BJ154" s="16"/>
      <c r="BK154" s="16"/>
      <c r="BL154" s="16"/>
      <c r="BM154" s="16"/>
      <c r="BN154" s="16"/>
      <c r="BO154" s="16"/>
      <c r="BP154" s="16"/>
      <c r="BQ154" s="16"/>
      <c r="BR154" s="16"/>
      <c r="BS154" s="16"/>
      <c r="BT154" s="16"/>
      <c r="BU154" s="16"/>
      <c r="BV154" s="16"/>
      <c r="BW154" s="16"/>
      <c r="BX154" s="16"/>
      <c r="BY154" s="16"/>
      <c r="BZ154" s="16"/>
      <c r="CA154" s="16"/>
      <c r="CB154" s="16"/>
      <c r="CC154" s="16"/>
      <c r="CD154" s="16"/>
      <c r="CE154" s="16"/>
      <c r="CF154" s="16"/>
      <c r="CG154" s="16"/>
      <c r="CH154" s="16"/>
      <c r="CI154" s="16"/>
      <c r="CJ154" s="16"/>
      <c r="CK154" s="16"/>
      <c r="CL154" s="16"/>
      <c r="CM154" s="16"/>
      <c r="CN154" s="16"/>
      <c r="CO154" s="16"/>
      <c r="CP154" s="16"/>
      <c r="CQ154" s="16"/>
      <c r="CR154" s="16"/>
      <c r="CS154" s="16"/>
      <c r="CT154" s="16"/>
      <c r="CU154" s="16"/>
      <c r="CV154" s="16"/>
      <c r="CW154" s="16"/>
      <c r="CX154" s="16"/>
      <c r="CY154" s="16"/>
      <c r="CZ154" s="16"/>
      <c r="DA154" s="16"/>
      <c r="DB154" s="16"/>
      <c r="DC154" s="16"/>
      <c r="DD154" s="16"/>
      <c r="DE154" s="16"/>
      <c r="DF154" s="16"/>
      <c r="DG154" s="16"/>
      <c r="DH154" s="16"/>
      <c r="DI154" s="16"/>
      <c r="DJ154" s="16"/>
      <c r="DK154" s="16"/>
      <c r="DL154" s="16"/>
      <c r="DM154" s="16"/>
      <c r="DN154" s="16"/>
      <c r="DO154" s="16"/>
      <c r="DP154" s="16"/>
      <c r="DQ154" s="16"/>
      <c r="DR154" s="16"/>
      <c r="DS154" s="16"/>
      <c r="DT154" s="16"/>
      <c r="DU154" s="16"/>
      <c r="DV154" s="16"/>
      <c r="DW154" s="16"/>
      <c r="DX154" s="16"/>
      <c r="DY154" s="16"/>
      <c r="DZ154" s="16"/>
      <c r="EA154" s="16"/>
      <c r="EB154" s="16"/>
      <c r="EC154" s="16"/>
      <c r="ED154" s="16"/>
      <c r="EE154" s="16"/>
      <c r="EF154" s="16"/>
      <c r="EG154" s="16"/>
      <c r="EH154" s="16"/>
      <c r="EI154" s="16"/>
      <c r="EJ154" s="16"/>
      <c r="EK154" s="16"/>
      <c r="EL154" s="16"/>
      <c r="EM154" s="16"/>
      <c r="EN154" s="16"/>
      <c r="EO154" s="16"/>
      <c r="EP154" s="16"/>
      <c r="EQ154" s="16"/>
      <c r="ER154" s="16"/>
      <c r="ES154" s="16"/>
      <c r="ET154" s="16"/>
      <c r="EU154" s="16"/>
      <c r="EV154" s="16"/>
      <c r="EW154" s="16"/>
      <c r="EX154" s="16"/>
      <c r="EY154" s="16"/>
      <c r="EZ154" s="16"/>
      <c r="FA154" s="16"/>
      <c r="FB154" s="16"/>
      <c r="FC154" s="16"/>
      <c r="FD154" s="16"/>
      <c r="FE154" s="16"/>
      <c r="FF154" s="16"/>
      <c r="FG154" s="16"/>
      <c r="FH154" s="16"/>
      <c r="FI154" s="16"/>
      <c r="FJ154" s="16"/>
      <c r="FK154" s="16"/>
      <c r="FL154" s="16"/>
      <c r="FM154" s="16"/>
      <c r="FN154" s="16"/>
      <c r="FO154" s="16"/>
      <c r="FP154" s="16"/>
    </row>
    <row r="155" spans="1:172" s="62" customFormat="1" ht="15" customHeight="1" x14ac:dyDescent="0.15">
      <c r="A155" s="10" t="s">
        <v>358</v>
      </c>
      <c r="B155" s="9">
        <v>38.799999999999997</v>
      </c>
      <c r="C155" s="9">
        <v>40</v>
      </c>
      <c r="D155" s="13">
        <v>39.4</v>
      </c>
      <c r="E155" s="9">
        <v>44.49</v>
      </c>
      <c r="F155" s="9">
        <v>101.34</v>
      </c>
      <c r="G155" s="34">
        <v>7</v>
      </c>
      <c r="H155" s="9">
        <v>188.4</v>
      </c>
      <c r="I155" s="9">
        <v>-52.2</v>
      </c>
      <c r="J155" s="9"/>
      <c r="K155" s="9"/>
      <c r="L155" s="13">
        <v>-76.7</v>
      </c>
      <c r="M155" s="13">
        <v>60.1</v>
      </c>
      <c r="N155" s="9">
        <v>45.1</v>
      </c>
      <c r="O155" s="9">
        <v>9.1</v>
      </c>
      <c r="P155" s="9" t="s">
        <v>1575</v>
      </c>
      <c r="Q155" s="9" t="s">
        <v>1575</v>
      </c>
      <c r="R155" s="7">
        <v>301</v>
      </c>
      <c r="S155" s="13">
        <v>-70.458896968264796</v>
      </c>
      <c r="T155" s="13">
        <v>65.649051608204005</v>
      </c>
      <c r="U155" s="9">
        <v>27.793586497842199</v>
      </c>
      <c r="V155" s="9">
        <v>-21.098101384846899</v>
      </c>
      <c r="W155" s="9">
        <v>7.0937940007284199</v>
      </c>
      <c r="X155" s="7" t="s">
        <v>1574</v>
      </c>
      <c r="Y155" s="10"/>
      <c r="Z155" s="10"/>
      <c r="AA155" s="10" t="b">
        <v>1</v>
      </c>
      <c r="AB155" s="7">
        <v>0</v>
      </c>
      <c r="AC155" s="14" t="s">
        <v>1947</v>
      </c>
      <c r="AD155" s="7"/>
      <c r="AE155" s="7" t="s">
        <v>1798</v>
      </c>
      <c r="AF155" s="10" t="s">
        <v>359</v>
      </c>
      <c r="AG155" s="14"/>
      <c r="AH155" s="10"/>
      <c r="AI155" s="16"/>
      <c r="AJ155" s="32"/>
      <c r="AK155" s="16"/>
      <c r="AL155" s="16"/>
      <c r="AM155" s="16"/>
      <c r="AN155" s="16"/>
      <c r="AO155" s="16"/>
      <c r="AP155" s="16"/>
      <c r="AQ155" s="16"/>
      <c r="AR155" s="16"/>
      <c r="AS155" s="16"/>
      <c r="AT155" s="16"/>
      <c r="AU155" s="16"/>
      <c r="AV155" s="16"/>
      <c r="AW155" s="16"/>
      <c r="AX155" s="16"/>
      <c r="AY155" s="16"/>
      <c r="AZ155" s="16"/>
      <c r="BA155" s="16"/>
      <c r="BB155" s="16"/>
      <c r="BC155" s="16"/>
      <c r="BD155" s="16"/>
      <c r="BE155" s="16"/>
      <c r="BF155" s="16"/>
      <c r="BG155" s="16"/>
      <c r="BH155" s="16"/>
      <c r="BI155" s="16"/>
      <c r="BJ155" s="16"/>
      <c r="BK155" s="16"/>
      <c r="BL155" s="16"/>
      <c r="BM155" s="16"/>
      <c r="BN155" s="16"/>
      <c r="BO155" s="16"/>
      <c r="BP155" s="16"/>
      <c r="BQ155" s="16"/>
      <c r="BR155" s="16"/>
      <c r="BS155" s="16"/>
      <c r="BT155" s="16"/>
      <c r="BU155" s="16"/>
      <c r="BV155" s="16"/>
      <c r="BW155" s="16"/>
      <c r="BX155" s="16"/>
      <c r="BY155" s="16"/>
      <c r="BZ155" s="16"/>
      <c r="CA155" s="16"/>
      <c r="CB155" s="16"/>
      <c r="CC155" s="16"/>
      <c r="CD155" s="16"/>
      <c r="CE155" s="16"/>
      <c r="CF155" s="16"/>
      <c r="CG155" s="16"/>
      <c r="CH155" s="16"/>
      <c r="CI155" s="16"/>
      <c r="CJ155" s="16"/>
      <c r="CK155" s="16"/>
      <c r="CL155" s="16"/>
      <c r="CM155" s="16"/>
      <c r="CN155" s="16"/>
      <c r="CO155" s="16"/>
      <c r="CP155" s="16"/>
      <c r="CQ155" s="16"/>
      <c r="CR155" s="16"/>
      <c r="CS155" s="16"/>
      <c r="CT155" s="16"/>
      <c r="CU155" s="16"/>
      <c r="CV155" s="16"/>
      <c r="CW155" s="16"/>
      <c r="CX155" s="16"/>
      <c r="CY155" s="16"/>
      <c r="CZ155" s="16"/>
      <c r="DA155" s="16"/>
      <c r="DB155" s="16"/>
      <c r="DC155" s="16"/>
      <c r="DD155" s="16"/>
      <c r="DE155" s="16"/>
      <c r="DF155" s="16"/>
      <c r="DG155" s="16"/>
      <c r="DH155" s="16"/>
      <c r="DI155" s="16"/>
      <c r="DJ155" s="16"/>
      <c r="DK155" s="16"/>
      <c r="DL155" s="16"/>
      <c r="DM155" s="16"/>
      <c r="DN155" s="16"/>
      <c r="DO155" s="16"/>
      <c r="DP155" s="16"/>
      <c r="DQ155" s="16"/>
      <c r="DR155" s="16"/>
      <c r="DS155" s="16"/>
      <c r="DT155" s="16"/>
      <c r="DU155" s="16"/>
      <c r="DV155" s="16"/>
      <c r="DW155" s="16"/>
      <c r="DX155" s="16"/>
      <c r="DY155" s="16"/>
      <c r="DZ155" s="16"/>
      <c r="EA155" s="16"/>
      <c r="EB155" s="16"/>
      <c r="EC155" s="16"/>
      <c r="ED155" s="16"/>
      <c r="EE155" s="16"/>
      <c r="EF155" s="16"/>
      <c r="EG155" s="16"/>
      <c r="EH155" s="16"/>
      <c r="EI155" s="16"/>
      <c r="EJ155" s="16"/>
      <c r="EK155" s="16"/>
      <c r="EL155" s="16"/>
      <c r="EM155" s="16"/>
      <c r="EN155" s="16"/>
      <c r="EO155" s="16"/>
      <c r="EP155" s="16"/>
      <c r="EQ155" s="16"/>
      <c r="ER155" s="16"/>
      <c r="ES155" s="16"/>
      <c r="ET155" s="16"/>
      <c r="EU155" s="16"/>
      <c r="EV155" s="16"/>
      <c r="EW155" s="16"/>
      <c r="EX155" s="16"/>
      <c r="EY155" s="16"/>
      <c r="EZ155" s="16"/>
      <c r="FA155" s="16"/>
      <c r="FB155" s="16"/>
      <c r="FC155" s="16"/>
      <c r="FD155" s="16"/>
      <c r="FE155" s="16"/>
      <c r="FF155" s="16"/>
      <c r="FG155" s="16"/>
      <c r="FH155" s="16"/>
      <c r="FI155" s="16"/>
      <c r="FJ155" s="16"/>
      <c r="FK155" s="16"/>
      <c r="FL155" s="16"/>
      <c r="FM155" s="16"/>
      <c r="FN155" s="16"/>
      <c r="FO155" s="16"/>
      <c r="FP155" s="16"/>
    </row>
    <row r="156" spans="1:172" s="77" customFormat="1" ht="15" customHeight="1" x14ac:dyDescent="0.15">
      <c r="A156" s="14" t="s">
        <v>360</v>
      </c>
      <c r="B156" s="9">
        <v>38.799999999999997</v>
      </c>
      <c r="C156" s="9">
        <v>40</v>
      </c>
      <c r="D156" s="13">
        <v>39.4</v>
      </c>
      <c r="E156" s="9">
        <v>44.5</v>
      </c>
      <c r="F156" s="9">
        <v>101.4</v>
      </c>
      <c r="G156" s="34">
        <v>8</v>
      </c>
      <c r="H156" s="7">
        <v>202.9</v>
      </c>
      <c r="I156" s="7">
        <v>-57.9</v>
      </c>
      <c r="J156" s="7">
        <v>93.5</v>
      </c>
      <c r="K156" s="7">
        <v>5.8</v>
      </c>
      <c r="L156" s="13">
        <v>-71.900000000000006</v>
      </c>
      <c r="M156" s="6">
        <v>22.6</v>
      </c>
      <c r="N156" s="7"/>
      <c r="O156" s="7"/>
      <c r="P156" s="9">
        <v>61.466068467520202</v>
      </c>
      <c r="Q156" s="9">
        <v>7.1209729106845359</v>
      </c>
      <c r="R156" s="7">
        <v>301</v>
      </c>
      <c r="S156" s="13">
        <v>-67.023426243250697</v>
      </c>
      <c r="T156" s="13">
        <v>36.550742243777002</v>
      </c>
      <c r="U156" s="9">
        <v>27.793586497842199</v>
      </c>
      <c r="V156" s="9">
        <v>-21.098101384846899</v>
      </c>
      <c r="W156" s="9">
        <v>7.0937940007284199</v>
      </c>
      <c r="X156" s="7" t="s">
        <v>1574</v>
      </c>
      <c r="Y156" s="10"/>
      <c r="Z156" s="10"/>
      <c r="AA156" s="10" t="b">
        <v>1</v>
      </c>
      <c r="AB156" s="7">
        <v>0</v>
      </c>
      <c r="AC156" s="14" t="s">
        <v>225</v>
      </c>
      <c r="AD156" s="30"/>
      <c r="AE156" s="7" t="s">
        <v>1798</v>
      </c>
      <c r="AF156" s="10" t="s">
        <v>361</v>
      </c>
      <c r="AG156" s="14"/>
      <c r="AH156" s="10"/>
      <c r="AI156" s="97"/>
      <c r="AJ156" s="32"/>
      <c r="AK156" s="97"/>
      <c r="AL156" s="97"/>
      <c r="AM156" s="97"/>
      <c r="AN156" s="97"/>
      <c r="AO156" s="97"/>
      <c r="AP156" s="97"/>
      <c r="AQ156" s="97"/>
      <c r="AR156" s="97"/>
      <c r="AS156" s="97"/>
      <c r="AT156" s="97"/>
      <c r="AU156" s="97"/>
      <c r="AV156" s="97"/>
      <c r="AW156" s="97"/>
      <c r="AX156" s="97"/>
      <c r="AY156" s="97"/>
      <c r="AZ156" s="97"/>
      <c r="BA156" s="97"/>
      <c r="BB156" s="97"/>
      <c r="BC156" s="97"/>
      <c r="BD156" s="97"/>
      <c r="BE156" s="97"/>
      <c r="BF156" s="97"/>
      <c r="BG156" s="97"/>
      <c r="BH156" s="97"/>
      <c r="BI156" s="97"/>
      <c r="BJ156" s="97"/>
      <c r="BK156" s="97"/>
      <c r="BL156" s="97"/>
      <c r="BM156" s="97"/>
      <c r="BN156" s="97"/>
      <c r="BO156" s="97"/>
      <c r="BP156" s="97"/>
      <c r="BQ156" s="97"/>
      <c r="BR156" s="97"/>
      <c r="BS156" s="97"/>
      <c r="BT156" s="97"/>
      <c r="BU156" s="97"/>
      <c r="BV156" s="97"/>
      <c r="BW156" s="97"/>
      <c r="BX156" s="97"/>
      <c r="BY156" s="97"/>
      <c r="BZ156" s="97"/>
      <c r="CA156" s="97"/>
      <c r="CB156" s="97"/>
      <c r="CC156" s="97"/>
      <c r="CD156" s="97"/>
      <c r="CE156" s="97"/>
      <c r="CF156" s="97"/>
      <c r="CG156" s="97"/>
      <c r="CH156" s="97"/>
      <c r="CI156" s="97"/>
      <c r="CJ156" s="97"/>
      <c r="CK156" s="97"/>
      <c r="CL156" s="97"/>
      <c r="CM156" s="97"/>
      <c r="CN156" s="97"/>
      <c r="CO156" s="97"/>
      <c r="CP156" s="97"/>
      <c r="CQ156" s="97"/>
      <c r="CR156" s="97"/>
      <c r="CS156" s="97"/>
      <c r="CT156" s="97"/>
      <c r="CU156" s="97"/>
      <c r="CV156" s="97"/>
      <c r="CW156" s="97"/>
      <c r="CX156" s="97"/>
      <c r="CY156" s="97"/>
      <c r="CZ156" s="97"/>
      <c r="DA156" s="97"/>
      <c r="DB156" s="97"/>
      <c r="DC156" s="97"/>
      <c r="DD156" s="97"/>
      <c r="DE156" s="97"/>
      <c r="DF156" s="97"/>
      <c r="DG156" s="97"/>
      <c r="DH156" s="97"/>
      <c r="DI156" s="97"/>
      <c r="DJ156" s="97"/>
      <c r="DK156" s="97"/>
      <c r="DL156" s="97"/>
      <c r="DM156" s="97"/>
      <c r="DN156" s="97"/>
      <c r="DO156" s="97"/>
      <c r="DP156" s="97"/>
      <c r="DQ156" s="97"/>
      <c r="DR156" s="97"/>
      <c r="DS156" s="97"/>
      <c r="DT156" s="97"/>
      <c r="DU156" s="97"/>
      <c r="DV156" s="97"/>
      <c r="DW156" s="97"/>
      <c r="DX156" s="97"/>
      <c r="DY156" s="97"/>
      <c r="DZ156" s="97"/>
      <c r="EA156" s="97"/>
      <c r="EB156" s="97"/>
      <c r="EC156" s="97"/>
      <c r="ED156" s="97"/>
      <c r="EE156" s="97"/>
      <c r="EF156" s="97"/>
      <c r="EG156" s="97"/>
      <c r="EH156" s="97"/>
      <c r="EI156" s="97"/>
      <c r="EJ156" s="97"/>
      <c r="EK156" s="97"/>
      <c r="EL156" s="97"/>
      <c r="EM156" s="97"/>
      <c r="EN156" s="97"/>
      <c r="EO156" s="97"/>
      <c r="EP156" s="97"/>
      <c r="EQ156" s="97"/>
      <c r="ER156" s="97"/>
      <c r="ES156" s="97"/>
      <c r="ET156" s="97"/>
      <c r="EU156" s="97"/>
      <c r="EV156" s="97"/>
      <c r="EW156" s="97"/>
      <c r="EX156" s="97"/>
      <c r="EY156" s="97"/>
      <c r="EZ156" s="97"/>
      <c r="FA156" s="97"/>
      <c r="FB156" s="97"/>
      <c r="FC156" s="97"/>
      <c r="FD156" s="97"/>
      <c r="FE156" s="97"/>
      <c r="FF156" s="97"/>
      <c r="FG156" s="97"/>
      <c r="FH156" s="97"/>
      <c r="FI156" s="97"/>
      <c r="FJ156" s="97"/>
      <c r="FK156" s="97"/>
      <c r="FL156" s="97"/>
      <c r="FM156" s="97"/>
      <c r="FN156" s="97"/>
      <c r="FO156" s="97"/>
      <c r="FP156" s="97"/>
    </row>
    <row r="157" spans="1:172" s="77" customFormat="1" ht="15" customHeight="1" x14ac:dyDescent="0.15">
      <c r="A157" s="10" t="s">
        <v>362</v>
      </c>
      <c r="B157" s="9">
        <v>41.5</v>
      </c>
      <c r="C157" s="9">
        <v>42.5</v>
      </c>
      <c r="D157" s="13">
        <v>42</v>
      </c>
      <c r="E157" s="9">
        <v>60.3</v>
      </c>
      <c r="F157" s="9">
        <v>234.7</v>
      </c>
      <c r="G157" s="34">
        <v>21</v>
      </c>
      <c r="H157" s="9">
        <v>338.8</v>
      </c>
      <c r="I157" s="9">
        <v>73.099999999999994</v>
      </c>
      <c r="J157" s="9">
        <v>116.8</v>
      </c>
      <c r="K157" s="9">
        <v>3</v>
      </c>
      <c r="L157" s="13">
        <v>-79.2</v>
      </c>
      <c r="M157" s="6">
        <v>325.8</v>
      </c>
      <c r="N157" s="9">
        <v>39.799999999999997</v>
      </c>
      <c r="O157" s="9">
        <v>5.0999999999999996</v>
      </c>
      <c r="P157" s="9" t="s">
        <v>1575</v>
      </c>
      <c r="Q157" s="9" t="s">
        <v>1575</v>
      </c>
      <c r="R157" s="7">
        <v>101</v>
      </c>
      <c r="S157" s="13">
        <v>-80.175728064160097</v>
      </c>
      <c r="T157" s="13">
        <v>358.04820842036997</v>
      </c>
      <c r="U157" s="9">
        <v>74.388342547914107</v>
      </c>
      <c r="V157" s="9">
        <v>-2.6621073852889801</v>
      </c>
      <c r="W157" s="9">
        <v>13.4735186763352</v>
      </c>
      <c r="X157" s="7" t="s">
        <v>1574</v>
      </c>
      <c r="Y157" s="10"/>
      <c r="Z157" s="10"/>
      <c r="AA157" s="10" t="b">
        <v>1</v>
      </c>
      <c r="AB157" s="7">
        <v>0</v>
      </c>
      <c r="AC157" s="14" t="s">
        <v>363</v>
      </c>
      <c r="AD157" s="7"/>
      <c r="AE157" s="7" t="s">
        <v>199</v>
      </c>
      <c r="AF157" s="10" t="s">
        <v>364</v>
      </c>
      <c r="AG157" s="14"/>
      <c r="AH157" s="10"/>
      <c r="AI157" s="97"/>
      <c r="AJ157" s="32"/>
      <c r="AK157" s="97"/>
      <c r="AL157" s="97"/>
      <c r="AM157" s="97"/>
      <c r="AN157" s="97"/>
      <c r="AO157" s="97"/>
      <c r="AP157" s="97"/>
      <c r="AQ157" s="97"/>
      <c r="AR157" s="97"/>
      <c r="AS157" s="97"/>
      <c r="AT157" s="97"/>
      <c r="AU157" s="97"/>
      <c r="AV157" s="97"/>
      <c r="AW157" s="97"/>
      <c r="AX157" s="97"/>
      <c r="AY157" s="97"/>
      <c r="AZ157" s="97"/>
      <c r="BA157" s="97"/>
      <c r="BB157" s="97"/>
      <c r="BC157" s="97"/>
      <c r="BD157" s="97"/>
      <c r="BE157" s="97"/>
      <c r="BF157" s="97"/>
      <c r="BG157" s="97"/>
      <c r="BH157" s="97"/>
      <c r="BI157" s="97"/>
      <c r="BJ157" s="97"/>
      <c r="BK157" s="97"/>
      <c r="BL157" s="97"/>
      <c r="BM157" s="97"/>
      <c r="BN157" s="97"/>
      <c r="BO157" s="97"/>
      <c r="BP157" s="97"/>
      <c r="BQ157" s="97"/>
      <c r="BR157" s="97"/>
      <c r="BS157" s="97"/>
      <c r="BT157" s="97"/>
      <c r="BU157" s="97"/>
      <c r="BV157" s="97"/>
      <c r="BW157" s="97"/>
      <c r="BX157" s="97"/>
      <c r="BY157" s="97"/>
      <c r="BZ157" s="97"/>
      <c r="CA157" s="97"/>
      <c r="CB157" s="97"/>
      <c r="CC157" s="97"/>
      <c r="CD157" s="97"/>
      <c r="CE157" s="97"/>
      <c r="CF157" s="97"/>
      <c r="CG157" s="97"/>
      <c r="CH157" s="97"/>
      <c r="CI157" s="97"/>
      <c r="CJ157" s="97"/>
      <c r="CK157" s="97"/>
      <c r="CL157" s="97"/>
      <c r="CM157" s="97"/>
      <c r="CN157" s="97"/>
      <c r="CO157" s="97"/>
      <c r="CP157" s="97"/>
      <c r="CQ157" s="97"/>
      <c r="CR157" s="97"/>
      <c r="CS157" s="97"/>
      <c r="CT157" s="97"/>
      <c r="CU157" s="97"/>
      <c r="CV157" s="97"/>
      <c r="CW157" s="97"/>
      <c r="CX157" s="97"/>
      <c r="CY157" s="97"/>
      <c r="CZ157" s="97"/>
      <c r="DA157" s="97"/>
      <c r="DB157" s="97"/>
      <c r="DC157" s="97"/>
      <c r="DD157" s="97"/>
      <c r="DE157" s="97"/>
      <c r="DF157" s="9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97"/>
      <c r="EC157" s="97"/>
      <c r="ED157" s="97"/>
      <c r="EE157" s="97"/>
      <c r="EF157" s="97"/>
      <c r="EG157" s="97"/>
      <c r="EH157" s="97"/>
      <c r="EI157" s="97"/>
      <c r="EJ157" s="97"/>
      <c r="EK157" s="97"/>
      <c r="EL157" s="97"/>
      <c r="EM157" s="97"/>
      <c r="EN157" s="97"/>
      <c r="EO157" s="97"/>
      <c r="EP157" s="97"/>
      <c r="EQ157" s="97"/>
      <c r="ER157" s="97"/>
      <c r="ES157" s="97"/>
      <c r="ET157" s="97"/>
      <c r="EU157" s="97"/>
      <c r="EV157" s="97"/>
      <c r="EW157" s="97"/>
      <c r="EX157" s="97"/>
      <c r="EY157" s="97"/>
      <c r="EZ157" s="97"/>
      <c r="FA157" s="97"/>
      <c r="FB157" s="97"/>
      <c r="FC157" s="97"/>
      <c r="FD157" s="97"/>
      <c r="FE157" s="97"/>
      <c r="FF157" s="97"/>
      <c r="FG157" s="97"/>
      <c r="FH157" s="97"/>
      <c r="FI157" s="97"/>
      <c r="FJ157" s="97"/>
      <c r="FK157" s="97"/>
      <c r="FL157" s="97"/>
      <c r="FM157" s="97"/>
      <c r="FN157" s="97"/>
      <c r="FO157" s="97"/>
      <c r="FP157" s="97"/>
    </row>
    <row r="158" spans="1:172" s="77" customFormat="1" ht="15" customHeight="1" x14ac:dyDescent="0.15">
      <c r="A158" s="51" t="s">
        <v>365</v>
      </c>
      <c r="B158" s="56">
        <v>35</v>
      </c>
      <c r="C158" s="56">
        <v>50</v>
      </c>
      <c r="D158" s="60">
        <v>42.5</v>
      </c>
      <c r="E158" s="56">
        <v>30</v>
      </c>
      <c r="F158" s="56">
        <v>31.3</v>
      </c>
      <c r="G158" s="55">
        <v>11</v>
      </c>
      <c r="H158" s="56">
        <v>9.6</v>
      </c>
      <c r="I158" s="56">
        <v>38.6</v>
      </c>
      <c r="J158" s="56">
        <v>120.1</v>
      </c>
      <c r="K158" s="56">
        <v>4.2</v>
      </c>
      <c r="L158" s="57">
        <v>-78.099999999999994</v>
      </c>
      <c r="M158" s="60">
        <v>342.8</v>
      </c>
      <c r="N158" s="56"/>
      <c r="O158" s="56"/>
      <c r="P158" s="56">
        <v>162.95130298162138</v>
      </c>
      <c r="Q158" s="56">
        <v>3.5874576227259674</v>
      </c>
      <c r="R158" s="54">
        <v>715</v>
      </c>
      <c r="S158" s="57">
        <v>-78.099999999999994</v>
      </c>
      <c r="T158" s="57">
        <v>342.8</v>
      </c>
      <c r="U158" s="56">
        <v>0</v>
      </c>
      <c r="V158" s="56">
        <v>0</v>
      </c>
      <c r="W158" s="56">
        <v>0</v>
      </c>
      <c r="X158" s="54" t="s">
        <v>1576</v>
      </c>
      <c r="Y158" s="58"/>
      <c r="Z158" s="58"/>
      <c r="AA158" s="58" t="b">
        <v>0</v>
      </c>
      <c r="AB158" s="54" t="s">
        <v>218</v>
      </c>
      <c r="AC158" s="51" t="s">
        <v>304</v>
      </c>
      <c r="AD158" s="54">
        <v>3280</v>
      </c>
      <c r="AE158" s="54" t="s">
        <v>199</v>
      </c>
      <c r="AF158" s="58" t="s">
        <v>1776</v>
      </c>
      <c r="AG158" s="51" t="s">
        <v>1674</v>
      </c>
      <c r="AH158" s="58"/>
      <c r="AI158" s="97"/>
      <c r="AJ158" s="32"/>
      <c r="AK158" s="97"/>
      <c r="AL158" s="97"/>
      <c r="AM158" s="97"/>
      <c r="AN158" s="97"/>
      <c r="AO158" s="97"/>
      <c r="AP158" s="97"/>
      <c r="AQ158" s="97"/>
      <c r="AR158" s="97"/>
      <c r="AS158" s="97"/>
      <c r="AT158" s="97"/>
      <c r="AU158" s="97"/>
      <c r="AV158" s="97"/>
      <c r="AW158" s="97"/>
      <c r="AX158" s="97"/>
      <c r="AY158" s="97"/>
      <c r="AZ158" s="97"/>
      <c r="BA158" s="97"/>
      <c r="BB158" s="97"/>
      <c r="BC158" s="97"/>
      <c r="BD158" s="97"/>
      <c r="BE158" s="97"/>
      <c r="BF158" s="97"/>
      <c r="BG158" s="97"/>
      <c r="BH158" s="97"/>
      <c r="BI158" s="97"/>
      <c r="BJ158" s="97"/>
      <c r="BK158" s="97"/>
      <c r="BL158" s="97"/>
      <c r="BM158" s="97"/>
      <c r="BN158" s="97"/>
      <c r="BO158" s="97"/>
      <c r="BP158" s="97"/>
      <c r="BQ158" s="97"/>
      <c r="BR158" s="97"/>
      <c r="BS158" s="97"/>
      <c r="BT158" s="97"/>
      <c r="BU158" s="97"/>
      <c r="BV158" s="97"/>
      <c r="BW158" s="97"/>
      <c r="BX158" s="97"/>
      <c r="BY158" s="97"/>
      <c r="BZ158" s="97"/>
      <c r="CA158" s="97"/>
      <c r="CB158" s="97"/>
      <c r="CC158" s="97"/>
      <c r="CD158" s="97"/>
      <c r="CE158" s="97"/>
      <c r="CF158" s="97"/>
      <c r="CG158" s="97"/>
      <c r="CH158" s="97"/>
      <c r="CI158" s="97"/>
      <c r="CJ158" s="97"/>
      <c r="CK158" s="97"/>
      <c r="CL158" s="97"/>
      <c r="CM158" s="97"/>
      <c r="CN158" s="97"/>
      <c r="CO158" s="97"/>
      <c r="CP158" s="97"/>
      <c r="CQ158" s="97"/>
      <c r="CR158" s="97"/>
      <c r="CS158" s="97"/>
      <c r="CT158" s="97"/>
      <c r="CU158" s="97"/>
      <c r="CV158" s="97"/>
      <c r="CW158" s="97"/>
      <c r="CX158" s="97"/>
      <c r="CY158" s="97"/>
      <c r="CZ158" s="97"/>
      <c r="DA158" s="97"/>
      <c r="DB158" s="97"/>
      <c r="DC158" s="97"/>
      <c r="DD158" s="97"/>
      <c r="DE158" s="97"/>
      <c r="DF158" s="97"/>
      <c r="DG158" s="97"/>
      <c r="DH158" s="97"/>
      <c r="DI158" s="97"/>
      <c r="DJ158" s="97"/>
      <c r="DK158" s="97"/>
      <c r="DL158" s="97"/>
      <c r="DM158" s="97"/>
      <c r="DN158" s="97"/>
      <c r="DO158" s="97"/>
      <c r="DP158" s="97"/>
      <c r="DQ158" s="97"/>
      <c r="DR158" s="97"/>
      <c r="DS158" s="97"/>
      <c r="DT158" s="97"/>
      <c r="DU158" s="97"/>
      <c r="DV158" s="97"/>
      <c r="DW158" s="97"/>
      <c r="DX158" s="97"/>
      <c r="DY158" s="97"/>
      <c r="DZ158" s="97"/>
      <c r="EA158" s="97"/>
      <c r="EB158" s="97"/>
      <c r="EC158" s="97"/>
      <c r="ED158" s="97"/>
      <c r="EE158" s="97"/>
      <c r="EF158" s="97"/>
      <c r="EG158" s="97"/>
      <c r="EH158" s="97"/>
      <c r="EI158" s="97"/>
      <c r="EJ158" s="97"/>
      <c r="EK158" s="97"/>
      <c r="EL158" s="97"/>
      <c r="EM158" s="97"/>
      <c r="EN158" s="97"/>
      <c r="EO158" s="97"/>
      <c r="EP158" s="97"/>
      <c r="EQ158" s="97"/>
      <c r="ER158" s="97"/>
      <c r="ES158" s="97"/>
      <c r="ET158" s="97"/>
      <c r="EU158" s="97"/>
      <c r="EV158" s="97"/>
      <c r="EW158" s="97"/>
      <c r="EX158" s="97"/>
      <c r="EY158" s="97"/>
      <c r="EZ158" s="97"/>
      <c r="FA158" s="97"/>
      <c r="FB158" s="97"/>
      <c r="FC158" s="97"/>
      <c r="FD158" s="97"/>
      <c r="FE158" s="97"/>
      <c r="FF158" s="97"/>
      <c r="FG158" s="97"/>
      <c r="FH158" s="97"/>
      <c r="FI158" s="97"/>
      <c r="FJ158" s="97"/>
      <c r="FK158" s="97"/>
      <c r="FL158" s="97"/>
      <c r="FM158" s="97"/>
      <c r="FN158" s="97"/>
      <c r="FO158" s="97"/>
      <c r="FP158" s="97"/>
    </row>
    <row r="159" spans="1:172" s="77" customFormat="1" ht="15" customHeight="1" x14ac:dyDescent="0.2">
      <c r="A159" s="58" t="s">
        <v>366</v>
      </c>
      <c r="B159" s="56">
        <v>38</v>
      </c>
      <c r="C159" s="56">
        <v>50</v>
      </c>
      <c r="D159" s="57">
        <v>44</v>
      </c>
      <c r="E159" s="56">
        <v>43</v>
      </c>
      <c r="F159" s="56">
        <v>250.5</v>
      </c>
      <c r="G159" s="55">
        <v>10</v>
      </c>
      <c r="H159" s="56">
        <v>352.2</v>
      </c>
      <c r="I159" s="56">
        <v>60.1</v>
      </c>
      <c r="J159" s="56">
        <v>40.4</v>
      </c>
      <c r="K159" s="56">
        <v>7.7</v>
      </c>
      <c r="L159" s="57">
        <v>-83.7</v>
      </c>
      <c r="M159" s="60">
        <v>323.7</v>
      </c>
      <c r="N159" s="56"/>
      <c r="O159" s="56"/>
      <c r="P159" s="63">
        <v>24.200286196124161</v>
      </c>
      <c r="Q159" s="66">
        <v>10.020823565711225</v>
      </c>
      <c r="R159" s="54">
        <v>101</v>
      </c>
      <c r="S159" s="57">
        <v>-84.212340387658202</v>
      </c>
      <c r="T159" s="57">
        <v>14.0687970420264</v>
      </c>
      <c r="U159" s="56">
        <v>74.311935840833399</v>
      </c>
      <c r="V159" s="56">
        <v>-3.8487065682700701</v>
      </c>
      <c r="W159" s="56">
        <v>14.248608544512599</v>
      </c>
      <c r="X159" s="54" t="s">
        <v>1576</v>
      </c>
      <c r="Y159" s="58"/>
      <c r="Z159" s="58"/>
      <c r="AA159" s="58" t="b">
        <v>1</v>
      </c>
      <c r="AB159" s="54" t="s">
        <v>218</v>
      </c>
      <c r="AC159" s="51" t="s">
        <v>367</v>
      </c>
      <c r="AD159" s="54">
        <v>1632</v>
      </c>
      <c r="AE159" s="54" t="s">
        <v>199</v>
      </c>
      <c r="AF159" s="58" t="s">
        <v>1777</v>
      </c>
      <c r="AG159" s="51" t="s">
        <v>368</v>
      </c>
      <c r="AH159" s="58" t="s">
        <v>1666</v>
      </c>
      <c r="AI159" s="97"/>
      <c r="AJ159" s="32"/>
      <c r="AK159" s="97"/>
      <c r="AL159" s="97"/>
      <c r="AM159" s="97"/>
      <c r="AN159" s="97"/>
      <c r="AO159" s="97"/>
      <c r="AP159" s="97"/>
      <c r="AQ159" s="97"/>
      <c r="AR159" s="97"/>
      <c r="AS159" s="97"/>
      <c r="AT159" s="97"/>
      <c r="AU159" s="97"/>
      <c r="AV159" s="97"/>
      <c r="AW159" s="97"/>
      <c r="AX159" s="97"/>
      <c r="AY159" s="97"/>
      <c r="AZ159" s="97"/>
      <c r="BA159" s="97"/>
      <c r="BB159" s="97"/>
      <c r="BC159" s="97"/>
      <c r="BD159" s="97"/>
      <c r="BE159" s="97"/>
      <c r="BF159" s="97"/>
      <c r="BG159" s="97"/>
      <c r="BH159" s="97"/>
      <c r="BI159" s="97"/>
      <c r="BJ159" s="97"/>
      <c r="BK159" s="97"/>
      <c r="BL159" s="97"/>
      <c r="BM159" s="97"/>
      <c r="BN159" s="97"/>
      <c r="BO159" s="97"/>
      <c r="BP159" s="97"/>
      <c r="BQ159" s="97"/>
      <c r="BR159" s="97"/>
      <c r="BS159" s="97"/>
      <c r="BT159" s="97"/>
      <c r="BU159" s="97"/>
      <c r="BV159" s="97"/>
      <c r="BW159" s="97"/>
      <c r="BX159" s="97"/>
      <c r="BY159" s="97"/>
      <c r="BZ159" s="97"/>
      <c r="CA159" s="97"/>
      <c r="CB159" s="97"/>
      <c r="CC159" s="97"/>
      <c r="CD159" s="97"/>
      <c r="CE159" s="97"/>
      <c r="CF159" s="97"/>
      <c r="CG159" s="97"/>
      <c r="CH159" s="97"/>
      <c r="CI159" s="97"/>
      <c r="CJ159" s="97"/>
      <c r="CK159" s="97"/>
      <c r="CL159" s="97"/>
      <c r="CM159" s="97"/>
      <c r="CN159" s="97"/>
      <c r="CO159" s="97"/>
      <c r="CP159" s="97"/>
      <c r="CQ159" s="97"/>
      <c r="CR159" s="97"/>
      <c r="CS159" s="97"/>
      <c r="CT159" s="97"/>
      <c r="CU159" s="97"/>
      <c r="CV159" s="97"/>
      <c r="CW159" s="97"/>
      <c r="CX159" s="97"/>
      <c r="CY159" s="97"/>
      <c r="CZ159" s="97"/>
      <c r="DA159" s="97"/>
      <c r="DB159" s="97"/>
      <c r="DC159" s="97"/>
      <c r="DD159" s="97"/>
      <c r="DE159" s="97"/>
      <c r="DF159" s="97"/>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97"/>
      <c r="EC159" s="97"/>
      <c r="ED159" s="97"/>
      <c r="EE159" s="97"/>
      <c r="EF159" s="97"/>
      <c r="EG159" s="97"/>
      <c r="EH159" s="97"/>
      <c r="EI159" s="97"/>
      <c r="EJ159" s="97"/>
      <c r="EK159" s="97"/>
      <c r="EL159" s="97"/>
      <c r="EM159" s="97"/>
      <c r="EN159" s="97"/>
      <c r="EO159" s="97"/>
      <c r="EP159" s="97"/>
      <c r="EQ159" s="97"/>
      <c r="ER159" s="97"/>
      <c r="ES159" s="97"/>
      <c r="ET159" s="97"/>
      <c r="EU159" s="97"/>
      <c r="EV159" s="97"/>
      <c r="EW159" s="97"/>
      <c r="EX159" s="97"/>
      <c r="EY159" s="97"/>
      <c r="EZ159" s="97"/>
      <c r="FA159" s="97"/>
      <c r="FB159" s="97"/>
      <c r="FC159" s="97"/>
      <c r="FD159" s="97"/>
      <c r="FE159" s="97"/>
      <c r="FF159" s="97"/>
      <c r="FG159" s="97"/>
      <c r="FH159" s="97"/>
      <c r="FI159" s="97"/>
      <c r="FJ159" s="97"/>
      <c r="FK159" s="97"/>
      <c r="FL159" s="97"/>
      <c r="FM159" s="97"/>
      <c r="FN159" s="97"/>
      <c r="FO159" s="97"/>
      <c r="FP159" s="97"/>
    </row>
    <row r="160" spans="1:172" s="77" customFormat="1" ht="15" customHeight="1" x14ac:dyDescent="0.15">
      <c r="A160" s="51" t="s">
        <v>369</v>
      </c>
      <c r="B160" s="56">
        <v>39</v>
      </c>
      <c r="C160" s="56">
        <v>50</v>
      </c>
      <c r="D160" s="60">
        <v>44.5</v>
      </c>
      <c r="E160" s="56">
        <v>30</v>
      </c>
      <c r="F160" s="56">
        <v>32.1</v>
      </c>
      <c r="G160" s="55">
        <v>6</v>
      </c>
      <c r="H160" s="56">
        <v>7.9</v>
      </c>
      <c r="I160" s="56">
        <v>20.8</v>
      </c>
      <c r="J160" s="56">
        <v>134.80000000000001</v>
      </c>
      <c r="K160" s="56">
        <v>5.8</v>
      </c>
      <c r="L160" s="57">
        <v>-69.400000000000006</v>
      </c>
      <c r="M160" s="60">
        <v>9.4</v>
      </c>
      <c r="N160" s="56">
        <v>213.1</v>
      </c>
      <c r="O160" s="56">
        <v>4.5999999999999996</v>
      </c>
      <c r="P160" s="56" t="s">
        <v>1575</v>
      </c>
      <c r="Q160" s="56" t="s">
        <v>1575</v>
      </c>
      <c r="R160" s="54">
        <v>715</v>
      </c>
      <c r="S160" s="57">
        <v>-69.400000000000006</v>
      </c>
      <c r="T160" s="57">
        <v>9.4</v>
      </c>
      <c r="U160" s="56">
        <v>0</v>
      </c>
      <c r="V160" s="56">
        <v>0</v>
      </c>
      <c r="W160" s="56">
        <v>0</v>
      </c>
      <c r="X160" s="54" t="s">
        <v>1574</v>
      </c>
      <c r="Y160" s="58"/>
      <c r="Z160" s="58"/>
      <c r="AA160" s="58" t="b">
        <v>0</v>
      </c>
      <c r="AB160" s="54">
        <v>0</v>
      </c>
      <c r="AC160" s="51" t="s">
        <v>370</v>
      </c>
      <c r="AD160" s="54">
        <v>1141</v>
      </c>
      <c r="AE160" s="54" t="s">
        <v>199</v>
      </c>
      <c r="AF160" s="58" t="s">
        <v>1749</v>
      </c>
      <c r="AG160" s="51"/>
      <c r="AH160" s="58"/>
      <c r="AI160" s="97"/>
      <c r="AJ160" s="32"/>
      <c r="AK160" s="97"/>
      <c r="AL160" s="97"/>
      <c r="AM160" s="97"/>
      <c r="AN160" s="97"/>
      <c r="AO160" s="97"/>
      <c r="AP160" s="97"/>
      <c r="AQ160" s="97"/>
      <c r="AR160" s="97"/>
      <c r="AS160" s="97"/>
      <c r="AT160" s="97"/>
      <c r="AU160" s="97"/>
      <c r="AV160" s="97"/>
      <c r="AW160" s="97"/>
      <c r="AX160" s="97"/>
      <c r="AY160" s="97"/>
      <c r="AZ160" s="97"/>
      <c r="BA160" s="97"/>
      <c r="BB160" s="97"/>
      <c r="BC160" s="97"/>
      <c r="BD160" s="97"/>
      <c r="BE160" s="97"/>
      <c r="BF160" s="97"/>
      <c r="BG160" s="97"/>
      <c r="BH160" s="97"/>
      <c r="BI160" s="97"/>
      <c r="BJ160" s="97"/>
      <c r="BK160" s="97"/>
      <c r="BL160" s="97"/>
      <c r="BM160" s="97"/>
      <c r="BN160" s="97"/>
      <c r="BO160" s="97"/>
      <c r="BP160" s="97"/>
      <c r="BQ160" s="97"/>
      <c r="BR160" s="97"/>
      <c r="BS160" s="97"/>
      <c r="BT160" s="97"/>
      <c r="BU160" s="97"/>
      <c r="BV160" s="97"/>
      <c r="BW160" s="97"/>
      <c r="BX160" s="97"/>
      <c r="BY160" s="97"/>
      <c r="BZ160" s="97"/>
      <c r="CA160" s="97"/>
      <c r="CB160" s="97"/>
      <c r="CC160" s="97"/>
      <c r="CD160" s="97"/>
      <c r="CE160" s="97"/>
      <c r="CF160" s="97"/>
      <c r="CG160" s="97"/>
      <c r="CH160" s="97"/>
      <c r="CI160" s="97"/>
      <c r="CJ160" s="97"/>
      <c r="CK160" s="97"/>
      <c r="CL160" s="97"/>
      <c r="CM160" s="97"/>
      <c r="CN160" s="97"/>
      <c r="CO160" s="97"/>
      <c r="CP160" s="97"/>
      <c r="CQ160" s="97"/>
      <c r="CR160" s="97"/>
      <c r="CS160" s="97"/>
      <c r="CT160" s="97"/>
      <c r="CU160" s="97"/>
      <c r="CV160" s="97"/>
      <c r="CW160" s="97"/>
      <c r="CX160" s="97"/>
      <c r="CY160" s="97"/>
      <c r="CZ160" s="97"/>
      <c r="DA160" s="97"/>
      <c r="DB160" s="97"/>
      <c r="DC160" s="97"/>
      <c r="DD160" s="97"/>
      <c r="DE160" s="97"/>
      <c r="DF160" s="97"/>
      <c r="DG160" s="97"/>
      <c r="DH160" s="97"/>
      <c r="DI160" s="97"/>
      <c r="DJ160" s="97"/>
      <c r="DK160" s="97"/>
      <c r="DL160" s="97"/>
      <c r="DM160" s="97"/>
      <c r="DN160" s="97"/>
      <c r="DO160" s="97"/>
      <c r="DP160" s="97"/>
      <c r="DQ160" s="97"/>
      <c r="DR160" s="97"/>
      <c r="DS160" s="97"/>
      <c r="DT160" s="97"/>
      <c r="DU160" s="97"/>
      <c r="DV160" s="97"/>
      <c r="DW160" s="97"/>
      <c r="DX160" s="97"/>
      <c r="DY160" s="97"/>
      <c r="DZ160" s="97"/>
      <c r="EA160" s="97"/>
      <c r="EB160" s="97"/>
      <c r="EC160" s="97"/>
      <c r="ED160" s="97"/>
      <c r="EE160" s="97"/>
      <c r="EF160" s="97"/>
      <c r="EG160" s="97"/>
      <c r="EH160" s="97"/>
      <c r="EI160" s="97"/>
      <c r="EJ160" s="97"/>
      <c r="EK160" s="97"/>
      <c r="EL160" s="97"/>
      <c r="EM160" s="97"/>
      <c r="EN160" s="97"/>
      <c r="EO160" s="97"/>
      <c r="EP160" s="97"/>
      <c r="EQ160" s="97"/>
      <c r="ER160" s="97"/>
      <c r="ES160" s="97"/>
      <c r="ET160" s="97"/>
      <c r="EU160" s="97"/>
      <c r="EV160" s="97"/>
      <c r="EW160" s="97"/>
      <c r="EX160" s="97"/>
      <c r="EY160" s="97"/>
      <c r="EZ160" s="97"/>
      <c r="FA160" s="97"/>
      <c r="FB160" s="97"/>
      <c r="FC160" s="97"/>
      <c r="FD160" s="97"/>
      <c r="FE160" s="97"/>
      <c r="FF160" s="97"/>
      <c r="FG160" s="97"/>
      <c r="FH160" s="97"/>
      <c r="FI160" s="97"/>
      <c r="FJ160" s="97"/>
      <c r="FK160" s="97"/>
      <c r="FL160" s="97"/>
      <c r="FM160" s="97"/>
      <c r="FN160" s="97"/>
      <c r="FO160" s="97"/>
      <c r="FP160" s="97"/>
    </row>
    <row r="161" spans="1:172" s="77" customFormat="1" ht="15" customHeight="1" x14ac:dyDescent="0.15">
      <c r="A161" s="10" t="s">
        <v>371</v>
      </c>
      <c r="B161" s="9">
        <v>42</v>
      </c>
      <c r="C161" s="9">
        <v>47</v>
      </c>
      <c r="D161" s="13">
        <v>44.5</v>
      </c>
      <c r="E161" s="9">
        <v>38.4</v>
      </c>
      <c r="F161" s="9">
        <v>280.60000000000002</v>
      </c>
      <c r="G161" s="34">
        <v>11</v>
      </c>
      <c r="H161" s="9">
        <v>356.3</v>
      </c>
      <c r="I161" s="9">
        <v>60.9</v>
      </c>
      <c r="J161" s="9">
        <v>21.2</v>
      </c>
      <c r="K161" s="9">
        <v>10.1</v>
      </c>
      <c r="L161" s="13">
        <v>-85.5</v>
      </c>
      <c r="M161" s="13">
        <v>63.7</v>
      </c>
      <c r="N161" s="9"/>
      <c r="O161" s="9"/>
      <c r="P161" s="37">
        <v>12.275285649459182</v>
      </c>
      <c r="Q161" s="37">
        <v>13.574962520052201</v>
      </c>
      <c r="R161" s="7">
        <v>101</v>
      </c>
      <c r="S161" s="13">
        <v>-81.674303920591498</v>
      </c>
      <c r="T161" s="13">
        <v>84.651038276757006</v>
      </c>
      <c r="U161" s="9">
        <v>74.293358000379499</v>
      </c>
      <c r="V161" s="9">
        <v>-4.1208633161255497</v>
      </c>
      <c r="W161" s="9">
        <v>14.439949365433501</v>
      </c>
      <c r="X161" s="7" t="s">
        <v>1574</v>
      </c>
      <c r="Y161" s="10"/>
      <c r="Z161" s="10"/>
      <c r="AA161" s="10" t="b">
        <v>1</v>
      </c>
      <c r="AB161" s="7">
        <v>0</v>
      </c>
      <c r="AC161" s="14" t="s">
        <v>372</v>
      </c>
      <c r="AD161" s="7">
        <v>1865</v>
      </c>
      <c r="AE161" s="7" t="s">
        <v>199</v>
      </c>
      <c r="AF161" s="10" t="s">
        <v>373</v>
      </c>
      <c r="AG161" s="14" t="s">
        <v>1675</v>
      </c>
      <c r="AH161" s="10"/>
      <c r="AI161" s="97"/>
      <c r="AJ161" s="32"/>
      <c r="AK161" s="97"/>
      <c r="AL161" s="97"/>
      <c r="AM161" s="97"/>
      <c r="AN161" s="97"/>
      <c r="AO161" s="97"/>
      <c r="AP161" s="97"/>
      <c r="AQ161" s="97"/>
      <c r="AR161" s="97"/>
      <c r="AS161" s="97"/>
      <c r="AT161" s="97"/>
      <c r="AU161" s="97"/>
      <c r="AV161" s="97"/>
      <c r="AW161" s="97"/>
      <c r="AX161" s="97"/>
      <c r="AY161" s="97"/>
      <c r="AZ161" s="97"/>
      <c r="BA161" s="97"/>
      <c r="BB161" s="97"/>
      <c r="BC161" s="97"/>
      <c r="BD161" s="97"/>
      <c r="BE161" s="97"/>
      <c r="BF161" s="97"/>
      <c r="BG161" s="97"/>
      <c r="BH161" s="97"/>
      <c r="BI161" s="97"/>
      <c r="BJ161" s="97"/>
      <c r="BK161" s="97"/>
      <c r="BL161" s="97"/>
      <c r="BM161" s="97"/>
      <c r="BN161" s="97"/>
      <c r="BO161" s="97"/>
      <c r="BP161" s="97"/>
      <c r="BQ161" s="97"/>
      <c r="BR161" s="97"/>
      <c r="BS161" s="97"/>
      <c r="BT161" s="97"/>
      <c r="BU161" s="97"/>
      <c r="BV161" s="97"/>
      <c r="BW161" s="97"/>
      <c r="BX161" s="97"/>
      <c r="BY161" s="97"/>
      <c r="BZ161" s="97"/>
      <c r="CA161" s="97"/>
      <c r="CB161" s="97"/>
      <c r="CC161" s="97"/>
      <c r="CD161" s="97"/>
      <c r="CE161" s="97"/>
      <c r="CF161" s="97"/>
      <c r="CG161" s="97"/>
      <c r="CH161" s="97"/>
      <c r="CI161" s="97"/>
      <c r="CJ161" s="97"/>
      <c r="CK161" s="97"/>
      <c r="CL161" s="97"/>
      <c r="CM161" s="97"/>
      <c r="CN161" s="97"/>
      <c r="CO161" s="97"/>
      <c r="CP161" s="97"/>
      <c r="CQ161" s="97"/>
      <c r="CR161" s="97"/>
      <c r="CS161" s="97"/>
      <c r="CT161" s="97"/>
      <c r="CU161" s="97"/>
      <c r="CV161" s="97"/>
      <c r="CW161" s="97"/>
      <c r="CX161" s="97"/>
      <c r="CY161" s="97"/>
      <c r="CZ161" s="97"/>
      <c r="DA161" s="97"/>
      <c r="DB161" s="97"/>
      <c r="DC161" s="97"/>
      <c r="DD161" s="97"/>
      <c r="DE161" s="97"/>
      <c r="DF161" s="97"/>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97"/>
      <c r="EC161" s="97"/>
      <c r="ED161" s="97"/>
      <c r="EE161" s="97"/>
      <c r="EF161" s="97"/>
      <c r="EG161" s="97"/>
      <c r="EH161" s="97"/>
      <c r="EI161" s="97"/>
      <c r="EJ161" s="97"/>
      <c r="EK161" s="97"/>
      <c r="EL161" s="97"/>
      <c r="EM161" s="97"/>
      <c r="EN161" s="97"/>
      <c r="EO161" s="97"/>
      <c r="EP161" s="97"/>
      <c r="EQ161" s="97"/>
      <c r="ER161" s="97"/>
      <c r="ES161" s="97"/>
      <c r="ET161" s="97"/>
      <c r="EU161" s="97"/>
      <c r="EV161" s="97"/>
      <c r="EW161" s="97"/>
      <c r="EX161" s="97"/>
      <c r="EY161" s="97"/>
      <c r="EZ161" s="97"/>
      <c r="FA161" s="97"/>
      <c r="FB161" s="97"/>
      <c r="FC161" s="97"/>
      <c r="FD161" s="97"/>
      <c r="FE161" s="97"/>
      <c r="FF161" s="97"/>
      <c r="FG161" s="97"/>
      <c r="FH161" s="97"/>
      <c r="FI161" s="97"/>
      <c r="FJ161" s="97"/>
      <c r="FK161" s="97"/>
      <c r="FL161" s="97"/>
      <c r="FM161" s="97"/>
      <c r="FN161" s="97"/>
      <c r="FO161" s="97"/>
      <c r="FP161" s="97"/>
    </row>
    <row r="162" spans="1:172" s="77" customFormat="1" ht="15" customHeight="1" x14ac:dyDescent="0.15">
      <c r="A162" s="58" t="s">
        <v>348</v>
      </c>
      <c r="B162" s="56">
        <v>40.4</v>
      </c>
      <c r="C162" s="56">
        <v>48.6</v>
      </c>
      <c r="D162" s="60">
        <v>44.5</v>
      </c>
      <c r="E162" s="56">
        <v>29.5</v>
      </c>
      <c r="F162" s="56">
        <v>30.5</v>
      </c>
      <c r="G162" s="55">
        <v>14</v>
      </c>
      <c r="H162" s="56">
        <v>18</v>
      </c>
      <c r="I162" s="56">
        <v>28</v>
      </c>
      <c r="J162" s="56">
        <v>43</v>
      </c>
      <c r="K162" s="56">
        <v>6</v>
      </c>
      <c r="L162" s="57">
        <v>-68</v>
      </c>
      <c r="M162" s="57">
        <v>338</v>
      </c>
      <c r="N162" s="56"/>
      <c r="O162" s="56"/>
      <c r="P162" s="56">
        <v>77.863882460835526</v>
      </c>
      <c r="Q162" s="56">
        <v>4.5328941937555403</v>
      </c>
      <c r="R162" s="54">
        <v>715</v>
      </c>
      <c r="S162" s="57">
        <v>-68</v>
      </c>
      <c r="T162" s="57">
        <v>338</v>
      </c>
      <c r="U162" s="56">
        <v>0</v>
      </c>
      <c r="V162" s="56">
        <v>0</v>
      </c>
      <c r="W162" s="56">
        <v>0</v>
      </c>
      <c r="X162" s="54" t="s">
        <v>1576</v>
      </c>
      <c r="Y162" s="58"/>
      <c r="Z162" s="58"/>
      <c r="AA162" s="58" t="b">
        <v>1</v>
      </c>
      <c r="AB162" s="54" t="s">
        <v>218</v>
      </c>
      <c r="AC162" s="51" t="s">
        <v>349</v>
      </c>
      <c r="AD162" s="54"/>
      <c r="AE162" s="54" t="s">
        <v>199</v>
      </c>
      <c r="AF162" s="58" t="s">
        <v>1676</v>
      </c>
      <c r="AG162" s="51"/>
      <c r="AH162" s="58" t="s">
        <v>1888</v>
      </c>
      <c r="AI162" s="97"/>
      <c r="AJ162" s="32"/>
      <c r="AK162" s="97"/>
      <c r="AL162" s="97"/>
      <c r="AM162" s="97"/>
      <c r="AN162" s="97"/>
      <c r="AO162" s="97"/>
      <c r="AP162" s="97"/>
      <c r="AQ162" s="97"/>
      <c r="AR162" s="97"/>
      <c r="AS162" s="97"/>
      <c r="AT162" s="97"/>
      <c r="AU162" s="97"/>
      <c r="AV162" s="97"/>
      <c r="AW162" s="97"/>
      <c r="AX162" s="97"/>
      <c r="AY162" s="97"/>
      <c r="AZ162" s="97"/>
      <c r="BA162" s="97"/>
      <c r="BB162" s="97"/>
      <c r="BC162" s="97"/>
      <c r="BD162" s="97"/>
      <c r="BE162" s="97"/>
      <c r="BF162" s="97"/>
      <c r="BG162" s="97"/>
      <c r="BH162" s="97"/>
      <c r="BI162" s="97"/>
      <c r="BJ162" s="97"/>
      <c r="BK162" s="97"/>
      <c r="BL162" s="97"/>
      <c r="BM162" s="97"/>
      <c r="BN162" s="97"/>
      <c r="BO162" s="97"/>
      <c r="BP162" s="97"/>
      <c r="BQ162" s="97"/>
      <c r="BR162" s="97"/>
      <c r="BS162" s="97"/>
      <c r="BT162" s="97"/>
      <c r="BU162" s="97"/>
      <c r="BV162" s="97"/>
      <c r="BW162" s="97"/>
      <c r="BX162" s="97"/>
      <c r="BY162" s="97"/>
      <c r="BZ162" s="97"/>
      <c r="CA162" s="97"/>
      <c r="CB162" s="97"/>
      <c r="CC162" s="97"/>
      <c r="CD162" s="97"/>
      <c r="CE162" s="97"/>
      <c r="CF162" s="97"/>
      <c r="CG162" s="97"/>
      <c r="CH162" s="97"/>
      <c r="CI162" s="97"/>
      <c r="CJ162" s="97"/>
      <c r="CK162" s="97"/>
      <c r="CL162" s="97"/>
      <c r="CM162" s="97"/>
      <c r="CN162" s="97"/>
      <c r="CO162" s="97"/>
      <c r="CP162" s="97"/>
      <c r="CQ162" s="97"/>
      <c r="CR162" s="97"/>
      <c r="CS162" s="97"/>
      <c r="CT162" s="97"/>
      <c r="CU162" s="97"/>
      <c r="CV162" s="97"/>
      <c r="CW162" s="97"/>
      <c r="CX162" s="97"/>
      <c r="CY162" s="97"/>
      <c r="CZ162" s="97"/>
      <c r="DA162" s="97"/>
      <c r="DB162" s="97"/>
      <c r="DC162" s="97"/>
      <c r="DD162" s="97"/>
      <c r="DE162" s="97"/>
      <c r="DF162" s="97"/>
      <c r="DG162" s="97"/>
      <c r="DH162" s="97"/>
      <c r="DI162" s="97"/>
      <c r="DJ162" s="97"/>
      <c r="DK162" s="97"/>
      <c r="DL162" s="97"/>
      <c r="DM162" s="97"/>
      <c r="DN162" s="97"/>
      <c r="DO162" s="97"/>
      <c r="DP162" s="97"/>
      <c r="DQ162" s="97"/>
      <c r="DR162" s="97"/>
      <c r="DS162" s="97"/>
      <c r="DT162" s="97"/>
      <c r="DU162" s="97"/>
      <c r="DV162" s="97"/>
      <c r="DW162" s="97"/>
      <c r="DX162" s="97"/>
      <c r="DY162" s="97"/>
      <c r="DZ162" s="97"/>
      <c r="EA162" s="97"/>
      <c r="EB162" s="97"/>
      <c r="EC162" s="97"/>
      <c r="ED162" s="97"/>
      <c r="EE162" s="97"/>
      <c r="EF162" s="97"/>
      <c r="EG162" s="97"/>
      <c r="EH162" s="97"/>
      <c r="EI162" s="97"/>
      <c r="EJ162" s="97"/>
      <c r="EK162" s="97"/>
      <c r="EL162" s="97"/>
      <c r="EM162" s="97"/>
      <c r="EN162" s="97"/>
      <c r="EO162" s="97"/>
      <c r="EP162" s="97"/>
      <c r="EQ162" s="97"/>
      <c r="ER162" s="97"/>
      <c r="ES162" s="97"/>
      <c r="ET162" s="97"/>
      <c r="EU162" s="97"/>
      <c r="EV162" s="97"/>
      <c r="EW162" s="97"/>
      <c r="EX162" s="97"/>
      <c r="EY162" s="97"/>
      <c r="EZ162" s="97"/>
      <c r="FA162" s="97"/>
      <c r="FB162" s="97"/>
      <c r="FC162" s="97"/>
      <c r="FD162" s="97"/>
      <c r="FE162" s="97"/>
      <c r="FF162" s="97"/>
      <c r="FG162" s="97"/>
      <c r="FH162" s="97"/>
      <c r="FI162" s="97"/>
      <c r="FJ162" s="97"/>
      <c r="FK162" s="97"/>
      <c r="FL162" s="97"/>
      <c r="FM162" s="97"/>
      <c r="FN162" s="97"/>
      <c r="FO162" s="97"/>
      <c r="FP162" s="97"/>
    </row>
    <row r="163" spans="1:172" s="77" customFormat="1" ht="15" customHeight="1" x14ac:dyDescent="0.15">
      <c r="A163" s="10" t="s">
        <v>374</v>
      </c>
      <c r="B163" s="9">
        <v>42</v>
      </c>
      <c r="C163" s="9">
        <v>50</v>
      </c>
      <c r="D163" s="13">
        <v>46</v>
      </c>
      <c r="E163" s="9">
        <v>42.3</v>
      </c>
      <c r="F163" s="9">
        <v>248.1</v>
      </c>
      <c r="G163" s="34">
        <v>18</v>
      </c>
      <c r="H163" s="9">
        <v>167.5</v>
      </c>
      <c r="I163" s="9">
        <v>-58</v>
      </c>
      <c r="J163" s="9">
        <v>13.9</v>
      </c>
      <c r="K163" s="9">
        <v>9.6</v>
      </c>
      <c r="L163" s="13">
        <v>-79.400000000000006</v>
      </c>
      <c r="M163" s="6">
        <v>326.2</v>
      </c>
      <c r="N163" s="9">
        <v>13.9</v>
      </c>
      <c r="O163" s="9">
        <v>9.6</v>
      </c>
      <c r="P163" s="9" t="s">
        <v>1575</v>
      </c>
      <c r="Q163" s="9" t="s">
        <v>1575</v>
      </c>
      <c r="R163" s="7">
        <v>101</v>
      </c>
      <c r="S163" s="13">
        <v>-80.156928196460996</v>
      </c>
      <c r="T163" s="13">
        <v>2.9848178314295599</v>
      </c>
      <c r="U163" s="9">
        <v>74.238613633064602</v>
      </c>
      <c r="V163" s="9">
        <v>-4.8924284660169004</v>
      </c>
      <c r="W163" s="9">
        <v>15.014114767804999</v>
      </c>
      <c r="X163" s="7" t="s">
        <v>1574</v>
      </c>
      <c r="Y163" s="10"/>
      <c r="Z163" s="10"/>
      <c r="AA163" s="10" t="b">
        <v>1</v>
      </c>
      <c r="AB163" s="7">
        <v>0</v>
      </c>
      <c r="AC163" s="14" t="s">
        <v>375</v>
      </c>
      <c r="AD163" s="7">
        <v>1712</v>
      </c>
      <c r="AE163" s="7" t="s">
        <v>199</v>
      </c>
      <c r="AF163" s="10" t="s">
        <v>1692</v>
      </c>
      <c r="AG163" s="14"/>
      <c r="AH163" s="10" t="s">
        <v>1666</v>
      </c>
      <c r="AI163" s="97"/>
      <c r="AJ163" s="32"/>
      <c r="AK163" s="97"/>
      <c r="AL163" s="97"/>
      <c r="AM163" s="97"/>
      <c r="AN163" s="97"/>
      <c r="AO163" s="97"/>
      <c r="AP163" s="97"/>
      <c r="AQ163" s="97"/>
      <c r="AR163" s="97"/>
      <c r="AS163" s="97"/>
      <c r="AT163" s="97"/>
      <c r="AU163" s="97"/>
      <c r="AV163" s="97"/>
      <c r="AW163" s="97"/>
      <c r="AX163" s="97"/>
      <c r="AY163" s="97"/>
      <c r="AZ163" s="97"/>
      <c r="BA163" s="97"/>
      <c r="BB163" s="97"/>
      <c r="BC163" s="97"/>
      <c r="BD163" s="97"/>
      <c r="BE163" s="97"/>
      <c r="BF163" s="97"/>
      <c r="BG163" s="97"/>
      <c r="BH163" s="97"/>
      <c r="BI163" s="97"/>
      <c r="BJ163" s="97"/>
      <c r="BK163" s="97"/>
      <c r="BL163" s="97"/>
      <c r="BM163" s="97"/>
      <c r="BN163" s="97"/>
      <c r="BO163" s="97"/>
      <c r="BP163" s="97"/>
      <c r="BQ163" s="97"/>
      <c r="BR163" s="97"/>
      <c r="BS163" s="97"/>
      <c r="BT163" s="97"/>
      <c r="BU163" s="97"/>
      <c r="BV163" s="97"/>
      <c r="BW163" s="97"/>
      <c r="BX163" s="97"/>
      <c r="BY163" s="97"/>
      <c r="BZ163" s="97"/>
      <c r="CA163" s="97"/>
      <c r="CB163" s="97"/>
      <c r="CC163" s="97"/>
      <c r="CD163" s="97"/>
      <c r="CE163" s="97"/>
      <c r="CF163" s="97"/>
      <c r="CG163" s="97"/>
      <c r="CH163" s="97"/>
      <c r="CI163" s="97"/>
      <c r="CJ163" s="97"/>
      <c r="CK163" s="97"/>
      <c r="CL163" s="97"/>
      <c r="CM163" s="97"/>
      <c r="CN163" s="97"/>
      <c r="CO163" s="97"/>
      <c r="CP163" s="97"/>
      <c r="CQ163" s="97"/>
      <c r="CR163" s="97"/>
      <c r="CS163" s="97"/>
      <c r="CT163" s="97"/>
      <c r="CU163" s="97"/>
      <c r="CV163" s="97"/>
      <c r="CW163" s="97"/>
      <c r="CX163" s="97"/>
      <c r="CY163" s="97"/>
      <c r="CZ163" s="97"/>
      <c r="DA163" s="97"/>
      <c r="DB163" s="97"/>
      <c r="DC163" s="97"/>
      <c r="DD163" s="97"/>
      <c r="DE163" s="97"/>
      <c r="DF163" s="97"/>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97"/>
      <c r="EC163" s="97"/>
      <c r="ED163" s="97"/>
      <c r="EE163" s="97"/>
      <c r="EF163" s="97"/>
      <c r="EG163" s="97"/>
      <c r="EH163" s="97"/>
      <c r="EI163" s="97"/>
      <c r="EJ163" s="97"/>
      <c r="EK163" s="97"/>
      <c r="EL163" s="97"/>
      <c r="EM163" s="97"/>
      <c r="EN163" s="97"/>
      <c r="EO163" s="97"/>
      <c r="EP163" s="97"/>
      <c r="EQ163" s="97"/>
      <c r="ER163" s="97"/>
      <c r="ES163" s="97"/>
      <c r="ET163" s="97"/>
      <c r="EU163" s="97"/>
      <c r="EV163" s="97"/>
      <c r="EW163" s="97"/>
      <c r="EX163" s="97"/>
      <c r="EY163" s="97"/>
      <c r="EZ163" s="97"/>
      <c r="FA163" s="97"/>
      <c r="FB163" s="97"/>
      <c r="FC163" s="97"/>
      <c r="FD163" s="97"/>
      <c r="FE163" s="97"/>
      <c r="FF163" s="97"/>
      <c r="FG163" s="97"/>
      <c r="FH163" s="97"/>
      <c r="FI163" s="97"/>
      <c r="FJ163" s="97"/>
      <c r="FK163" s="97"/>
      <c r="FL163" s="97"/>
      <c r="FM163" s="97"/>
      <c r="FN163" s="97"/>
      <c r="FO163" s="97"/>
      <c r="FP163" s="97"/>
    </row>
    <row r="164" spans="1:172" s="77" customFormat="1" ht="15" customHeight="1" x14ac:dyDescent="0.15">
      <c r="A164" s="58" t="s">
        <v>376</v>
      </c>
      <c r="B164" s="56">
        <v>44</v>
      </c>
      <c r="C164" s="56">
        <v>49</v>
      </c>
      <c r="D164" s="57">
        <v>46.5</v>
      </c>
      <c r="E164" s="56">
        <v>44.5</v>
      </c>
      <c r="F164" s="56">
        <v>250</v>
      </c>
      <c r="G164" s="55">
        <v>19</v>
      </c>
      <c r="H164" s="56">
        <v>349.9</v>
      </c>
      <c r="I164" s="56">
        <v>61.8</v>
      </c>
      <c r="J164" s="56">
        <v>14.7</v>
      </c>
      <c r="K164" s="56">
        <v>8.4</v>
      </c>
      <c r="L164" s="57">
        <v>-83.5</v>
      </c>
      <c r="M164" s="60">
        <v>357.4</v>
      </c>
      <c r="N164" s="56">
        <v>10.199999999999999</v>
      </c>
      <c r="O164" s="56">
        <v>10.1</v>
      </c>
      <c r="P164" s="56" t="s">
        <v>1575</v>
      </c>
      <c r="Q164" s="56" t="s">
        <v>1575</v>
      </c>
      <c r="R164" s="54">
        <v>101</v>
      </c>
      <c r="S164" s="57">
        <v>-81.765211258695302</v>
      </c>
      <c r="T164" s="57">
        <v>41.193879082922102</v>
      </c>
      <c r="U164" s="56">
        <v>74.339699050461903</v>
      </c>
      <c r="V164" s="56">
        <v>-4.93705778400897</v>
      </c>
      <c r="W164" s="56">
        <v>15.188874906753</v>
      </c>
      <c r="X164" s="54" t="s">
        <v>1574</v>
      </c>
      <c r="Y164" s="58"/>
      <c r="Z164" s="58"/>
      <c r="AA164" s="58" t="b">
        <v>1</v>
      </c>
      <c r="AB164" s="54" t="s">
        <v>31</v>
      </c>
      <c r="AC164" s="51" t="s">
        <v>377</v>
      </c>
      <c r="AD164" s="54">
        <v>1117</v>
      </c>
      <c r="AE164" s="54" t="s">
        <v>199</v>
      </c>
      <c r="AF164" s="58"/>
      <c r="AG164" s="51" t="s">
        <v>378</v>
      </c>
      <c r="AH164" s="58" t="s">
        <v>1889</v>
      </c>
      <c r="AI164" s="97"/>
      <c r="AJ164" s="32"/>
      <c r="AK164" s="97"/>
      <c r="AL164" s="97"/>
      <c r="AM164" s="97"/>
      <c r="AN164" s="97"/>
      <c r="AO164" s="97"/>
      <c r="AP164" s="97"/>
      <c r="AQ164" s="97"/>
      <c r="AR164" s="97"/>
      <c r="AS164" s="97"/>
      <c r="AT164" s="97"/>
      <c r="AU164" s="97"/>
      <c r="AV164" s="97"/>
      <c r="AW164" s="97"/>
      <c r="AX164" s="97"/>
      <c r="AY164" s="97"/>
      <c r="AZ164" s="97"/>
      <c r="BA164" s="97"/>
      <c r="BB164" s="97"/>
      <c r="BC164" s="97"/>
      <c r="BD164" s="97"/>
      <c r="BE164" s="97"/>
      <c r="BF164" s="97"/>
      <c r="BG164" s="97"/>
      <c r="BH164" s="97"/>
      <c r="BI164" s="97"/>
      <c r="BJ164" s="97"/>
      <c r="BK164" s="97"/>
      <c r="BL164" s="97"/>
      <c r="BM164" s="97"/>
      <c r="BN164" s="97"/>
      <c r="BO164" s="97"/>
      <c r="BP164" s="97"/>
      <c r="BQ164" s="97"/>
      <c r="BR164" s="97"/>
      <c r="BS164" s="97"/>
      <c r="BT164" s="97"/>
      <c r="BU164" s="97"/>
      <c r="BV164" s="97"/>
      <c r="BW164" s="97"/>
      <c r="BX164" s="97"/>
      <c r="BY164" s="97"/>
      <c r="BZ164" s="97"/>
      <c r="CA164" s="97"/>
      <c r="CB164" s="97"/>
      <c r="CC164" s="97"/>
      <c r="CD164" s="97"/>
      <c r="CE164" s="97"/>
      <c r="CF164" s="97"/>
      <c r="CG164" s="97"/>
      <c r="CH164" s="97"/>
      <c r="CI164" s="97"/>
      <c r="CJ164" s="97"/>
      <c r="CK164" s="97"/>
      <c r="CL164" s="97"/>
      <c r="CM164" s="97"/>
      <c r="CN164" s="97"/>
      <c r="CO164" s="97"/>
      <c r="CP164" s="97"/>
      <c r="CQ164" s="97"/>
      <c r="CR164" s="97"/>
      <c r="CS164" s="97"/>
      <c r="CT164" s="97"/>
      <c r="CU164" s="97"/>
      <c r="CV164" s="97"/>
      <c r="CW164" s="97"/>
      <c r="CX164" s="97"/>
      <c r="CY164" s="97"/>
      <c r="CZ164" s="97"/>
      <c r="DA164" s="97"/>
      <c r="DB164" s="97"/>
      <c r="DC164" s="97"/>
      <c r="DD164" s="97"/>
      <c r="DE164" s="97"/>
      <c r="DF164" s="97"/>
      <c r="DG164" s="97"/>
      <c r="DH164" s="97"/>
      <c r="DI164" s="97"/>
      <c r="DJ164" s="97"/>
      <c r="DK164" s="97"/>
      <c r="DL164" s="97"/>
      <c r="DM164" s="97"/>
      <c r="DN164" s="97"/>
      <c r="DO164" s="97"/>
      <c r="DP164" s="97"/>
      <c r="DQ164" s="97"/>
      <c r="DR164" s="97"/>
      <c r="DS164" s="97"/>
      <c r="DT164" s="97"/>
      <c r="DU164" s="97"/>
      <c r="DV164" s="97"/>
      <c r="DW164" s="97"/>
      <c r="DX164" s="97"/>
      <c r="DY164" s="97"/>
      <c r="DZ164" s="97"/>
      <c r="EA164" s="97"/>
      <c r="EB164" s="97"/>
      <c r="EC164" s="97"/>
      <c r="ED164" s="97"/>
      <c r="EE164" s="97"/>
      <c r="EF164" s="97"/>
      <c r="EG164" s="97"/>
      <c r="EH164" s="97"/>
      <c r="EI164" s="97"/>
      <c r="EJ164" s="97"/>
      <c r="EK164" s="97"/>
      <c r="EL164" s="97"/>
      <c r="EM164" s="97"/>
      <c r="EN164" s="97"/>
      <c r="EO164" s="97"/>
      <c r="EP164" s="97"/>
      <c r="EQ164" s="97"/>
      <c r="ER164" s="97"/>
      <c r="ES164" s="97"/>
      <c r="ET164" s="97"/>
      <c r="EU164" s="97"/>
      <c r="EV164" s="97"/>
      <c r="EW164" s="97"/>
      <c r="EX164" s="97"/>
      <c r="EY164" s="97"/>
      <c r="EZ164" s="97"/>
      <c r="FA164" s="97"/>
      <c r="FB164" s="97"/>
      <c r="FC164" s="97"/>
      <c r="FD164" s="97"/>
      <c r="FE164" s="97"/>
      <c r="FF164" s="97"/>
      <c r="FG164" s="97"/>
      <c r="FH164" s="97"/>
      <c r="FI164" s="97"/>
      <c r="FJ164" s="97"/>
      <c r="FK164" s="97"/>
      <c r="FL164" s="97"/>
      <c r="FM164" s="97"/>
      <c r="FN164" s="97"/>
      <c r="FO164" s="97"/>
      <c r="FP164" s="97"/>
    </row>
    <row r="165" spans="1:172" s="77" customFormat="1" ht="15" customHeight="1" x14ac:dyDescent="0.15">
      <c r="A165" s="10" t="s">
        <v>379</v>
      </c>
      <c r="B165" s="9">
        <v>44</v>
      </c>
      <c r="C165" s="9">
        <v>51</v>
      </c>
      <c r="D165" s="13">
        <v>47</v>
      </c>
      <c r="E165" s="9">
        <v>46.4</v>
      </c>
      <c r="F165" s="9">
        <v>245.2</v>
      </c>
      <c r="G165" s="34">
        <v>11</v>
      </c>
      <c r="H165" s="9">
        <v>334.1</v>
      </c>
      <c r="I165" s="9">
        <v>63.8</v>
      </c>
      <c r="J165" s="9">
        <v>68.099999999999994</v>
      </c>
      <c r="K165" s="9">
        <v>5.6</v>
      </c>
      <c r="L165" s="13">
        <v>-72</v>
      </c>
      <c r="M165" s="6">
        <v>341.6</v>
      </c>
      <c r="N165" s="9"/>
      <c r="O165" s="9"/>
      <c r="P165" s="37">
        <v>34.869898864382158</v>
      </c>
      <c r="Q165" s="37">
        <v>7.8411520536082708</v>
      </c>
      <c r="R165" s="7">
        <v>101</v>
      </c>
      <c r="S165" s="13">
        <v>-71.993850130603306</v>
      </c>
      <c r="T165" s="13">
        <v>8.9792471940041896</v>
      </c>
      <c r="U165" s="9">
        <v>74.547279290933304</v>
      </c>
      <c r="V165" s="9">
        <v>-4.7962229918552897</v>
      </c>
      <c r="W165" s="9">
        <v>15.3484068987173</v>
      </c>
      <c r="X165" s="7" t="s">
        <v>1574</v>
      </c>
      <c r="Y165" s="10"/>
      <c r="Z165" s="10"/>
      <c r="AA165" s="10" t="b">
        <v>1</v>
      </c>
      <c r="AB165" s="7">
        <v>0</v>
      </c>
      <c r="AC165" s="14" t="s">
        <v>380</v>
      </c>
      <c r="AD165" s="7">
        <v>2560</v>
      </c>
      <c r="AE165" s="7" t="s">
        <v>199</v>
      </c>
      <c r="AF165" s="10" t="s">
        <v>381</v>
      </c>
      <c r="AG165" s="14"/>
      <c r="AH165" s="10"/>
      <c r="AI165" s="97"/>
      <c r="AJ165" s="32"/>
      <c r="AK165" s="97"/>
      <c r="AL165" s="97"/>
      <c r="AM165" s="97"/>
      <c r="AN165" s="97"/>
      <c r="AO165" s="97"/>
      <c r="AP165" s="97"/>
      <c r="AQ165" s="97"/>
      <c r="AR165" s="97"/>
      <c r="AS165" s="97"/>
      <c r="AT165" s="97"/>
      <c r="AU165" s="97"/>
      <c r="AV165" s="97"/>
      <c r="AW165" s="97"/>
      <c r="AX165" s="97"/>
      <c r="AY165" s="97"/>
      <c r="AZ165" s="97"/>
      <c r="BA165" s="97"/>
      <c r="BB165" s="97"/>
      <c r="BC165" s="97"/>
      <c r="BD165" s="97"/>
      <c r="BE165" s="97"/>
      <c r="BF165" s="97"/>
      <c r="BG165" s="97"/>
      <c r="BH165" s="97"/>
      <c r="BI165" s="97"/>
      <c r="BJ165" s="97"/>
      <c r="BK165" s="97"/>
      <c r="BL165" s="97"/>
      <c r="BM165" s="97"/>
      <c r="BN165" s="97"/>
      <c r="BO165" s="97"/>
      <c r="BP165" s="97"/>
      <c r="BQ165" s="97"/>
      <c r="BR165" s="97"/>
      <c r="BS165" s="97"/>
      <c r="BT165" s="97"/>
      <c r="BU165" s="97"/>
      <c r="BV165" s="97"/>
      <c r="BW165" s="97"/>
      <c r="BX165" s="97"/>
      <c r="BY165" s="97"/>
      <c r="BZ165" s="97"/>
      <c r="CA165" s="97"/>
      <c r="CB165" s="97"/>
      <c r="CC165" s="97"/>
      <c r="CD165" s="97"/>
      <c r="CE165" s="97"/>
      <c r="CF165" s="97"/>
      <c r="CG165" s="97"/>
      <c r="CH165" s="97"/>
      <c r="CI165" s="97"/>
      <c r="CJ165" s="97"/>
      <c r="CK165" s="97"/>
      <c r="CL165" s="97"/>
      <c r="CM165" s="97"/>
      <c r="CN165" s="97"/>
      <c r="CO165" s="97"/>
      <c r="CP165" s="97"/>
      <c r="CQ165" s="97"/>
      <c r="CR165" s="97"/>
      <c r="CS165" s="97"/>
      <c r="CT165" s="97"/>
      <c r="CU165" s="97"/>
      <c r="CV165" s="97"/>
      <c r="CW165" s="97"/>
      <c r="CX165" s="97"/>
      <c r="CY165" s="97"/>
      <c r="CZ165" s="97"/>
      <c r="DA165" s="97"/>
      <c r="DB165" s="97"/>
      <c r="DC165" s="97"/>
      <c r="DD165" s="97"/>
      <c r="DE165" s="97"/>
      <c r="DF165" s="9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97"/>
      <c r="EC165" s="97"/>
      <c r="ED165" s="97"/>
      <c r="EE165" s="97"/>
      <c r="EF165" s="97"/>
      <c r="EG165" s="97"/>
      <c r="EH165" s="97"/>
      <c r="EI165" s="97"/>
      <c r="EJ165" s="97"/>
      <c r="EK165" s="97"/>
      <c r="EL165" s="97"/>
      <c r="EM165" s="97"/>
      <c r="EN165" s="97"/>
      <c r="EO165" s="97"/>
      <c r="EP165" s="97"/>
      <c r="EQ165" s="97"/>
      <c r="ER165" s="97"/>
      <c r="ES165" s="97"/>
      <c r="ET165" s="97"/>
      <c r="EU165" s="97"/>
      <c r="EV165" s="97"/>
      <c r="EW165" s="97"/>
      <c r="EX165" s="97"/>
      <c r="EY165" s="97"/>
      <c r="EZ165" s="97"/>
      <c r="FA165" s="97"/>
      <c r="FB165" s="97"/>
      <c r="FC165" s="97"/>
      <c r="FD165" s="97"/>
      <c r="FE165" s="97"/>
      <c r="FF165" s="97"/>
      <c r="FG165" s="97"/>
      <c r="FH165" s="97"/>
      <c r="FI165" s="97"/>
      <c r="FJ165" s="97"/>
      <c r="FK165" s="97"/>
      <c r="FL165" s="97"/>
      <c r="FM165" s="97"/>
      <c r="FN165" s="97"/>
      <c r="FO165" s="97"/>
      <c r="FP165" s="97"/>
    </row>
    <row r="166" spans="1:172" s="77" customFormat="1" ht="15" customHeight="1" x14ac:dyDescent="0.15">
      <c r="A166" s="10" t="s">
        <v>382</v>
      </c>
      <c r="B166" s="9">
        <v>42</v>
      </c>
      <c r="C166" s="9">
        <v>56</v>
      </c>
      <c r="D166" s="13">
        <v>49</v>
      </c>
      <c r="E166" s="9">
        <v>-42.6</v>
      </c>
      <c r="F166" s="9">
        <v>290</v>
      </c>
      <c r="G166" s="34">
        <v>36</v>
      </c>
      <c r="H166" s="9">
        <v>156.6</v>
      </c>
      <c r="I166" s="9">
        <v>66.3</v>
      </c>
      <c r="J166" s="9">
        <v>18</v>
      </c>
      <c r="K166" s="9">
        <v>5.7</v>
      </c>
      <c r="L166" s="13">
        <v>-81</v>
      </c>
      <c r="M166" s="6">
        <v>337.4</v>
      </c>
      <c r="N166" s="9">
        <v>18</v>
      </c>
      <c r="O166" s="9">
        <v>5.7</v>
      </c>
      <c r="P166" s="9" t="s">
        <v>1575</v>
      </c>
      <c r="Q166" s="9" t="s">
        <v>1575</v>
      </c>
      <c r="R166" s="7">
        <v>291</v>
      </c>
      <c r="S166" s="13">
        <v>-74.186076353968801</v>
      </c>
      <c r="T166" s="13">
        <v>34.094942593940502</v>
      </c>
      <c r="U166" s="9">
        <v>57.854210130683697</v>
      </c>
      <c r="V166" s="9">
        <v>-31.1635801386522</v>
      </c>
      <c r="W166" s="9">
        <v>20.1009943149128</v>
      </c>
      <c r="X166" s="7" t="s">
        <v>1574</v>
      </c>
      <c r="Y166" s="10"/>
      <c r="Z166" s="10"/>
      <c r="AA166" s="10" t="b">
        <v>1</v>
      </c>
      <c r="AB166" s="7">
        <v>0</v>
      </c>
      <c r="AC166" s="14" t="s">
        <v>383</v>
      </c>
      <c r="AD166" s="7"/>
      <c r="AE166" s="7" t="s">
        <v>199</v>
      </c>
      <c r="AF166" s="10" t="s">
        <v>384</v>
      </c>
      <c r="AG166" s="14" t="s">
        <v>1677</v>
      </c>
      <c r="AH166" s="10"/>
      <c r="AI166" s="97"/>
      <c r="AJ166" s="32"/>
      <c r="AK166" s="97"/>
      <c r="AL166" s="97"/>
      <c r="AM166" s="97"/>
      <c r="AN166" s="97"/>
      <c r="AO166" s="97"/>
      <c r="AP166" s="97"/>
      <c r="AQ166" s="97"/>
      <c r="AR166" s="97"/>
      <c r="AS166" s="97"/>
      <c r="AT166" s="97"/>
      <c r="AU166" s="97"/>
      <c r="AV166" s="97"/>
      <c r="AW166" s="97"/>
      <c r="AX166" s="97"/>
      <c r="AY166" s="97"/>
      <c r="AZ166" s="97"/>
      <c r="BA166" s="97"/>
      <c r="BB166" s="97"/>
      <c r="BC166" s="97"/>
      <c r="BD166" s="97"/>
      <c r="BE166" s="97"/>
      <c r="BF166" s="97"/>
      <c r="BG166" s="97"/>
      <c r="BH166" s="97"/>
      <c r="BI166" s="97"/>
      <c r="BJ166" s="97"/>
      <c r="BK166" s="97"/>
      <c r="BL166" s="97"/>
      <c r="BM166" s="97"/>
      <c r="BN166" s="97"/>
      <c r="BO166" s="97"/>
      <c r="BP166" s="97"/>
      <c r="BQ166" s="97"/>
      <c r="BR166" s="97"/>
      <c r="BS166" s="97"/>
      <c r="BT166" s="97"/>
      <c r="BU166" s="97"/>
      <c r="BV166" s="97"/>
      <c r="BW166" s="97"/>
      <c r="BX166" s="97"/>
      <c r="BY166" s="97"/>
      <c r="BZ166" s="97"/>
      <c r="CA166" s="97"/>
      <c r="CB166" s="97"/>
      <c r="CC166" s="97"/>
      <c r="CD166" s="97"/>
      <c r="CE166" s="97"/>
      <c r="CF166" s="97"/>
      <c r="CG166" s="97"/>
      <c r="CH166" s="97"/>
      <c r="CI166" s="97"/>
      <c r="CJ166" s="97"/>
      <c r="CK166" s="97"/>
      <c r="CL166" s="97"/>
      <c r="CM166" s="97"/>
      <c r="CN166" s="97"/>
      <c r="CO166" s="97"/>
      <c r="CP166" s="97"/>
      <c r="CQ166" s="97"/>
      <c r="CR166" s="97"/>
      <c r="CS166" s="97"/>
      <c r="CT166" s="97"/>
      <c r="CU166" s="97"/>
      <c r="CV166" s="97"/>
      <c r="CW166" s="97"/>
      <c r="CX166" s="97"/>
      <c r="CY166" s="97"/>
      <c r="CZ166" s="97"/>
      <c r="DA166" s="97"/>
      <c r="DB166" s="97"/>
      <c r="DC166" s="97"/>
      <c r="DD166" s="97"/>
      <c r="DE166" s="97"/>
      <c r="DF166" s="97"/>
      <c r="DG166" s="97"/>
      <c r="DH166" s="97"/>
      <c r="DI166" s="97"/>
      <c r="DJ166" s="97"/>
      <c r="DK166" s="97"/>
      <c r="DL166" s="97"/>
      <c r="DM166" s="97"/>
      <c r="DN166" s="97"/>
      <c r="DO166" s="97"/>
      <c r="DP166" s="97"/>
      <c r="DQ166" s="97"/>
      <c r="DR166" s="97"/>
      <c r="DS166" s="97"/>
      <c r="DT166" s="97"/>
      <c r="DU166" s="97"/>
      <c r="DV166" s="97"/>
      <c r="DW166" s="97"/>
      <c r="DX166" s="97"/>
      <c r="DY166" s="97"/>
      <c r="DZ166" s="97"/>
      <c r="EA166" s="97"/>
      <c r="EB166" s="97"/>
      <c r="EC166" s="97"/>
      <c r="ED166" s="97"/>
      <c r="EE166" s="97"/>
      <c r="EF166" s="97"/>
      <c r="EG166" s="97"/>
      <c r="EH166" s="97"/>
      <c r="EI166" s="97"/>
      <c r="EJ166" s="97"/>
      <c r="EK166" s="97"/>
      <c r="EL166" s="97"/>
      <c r="EM166" s="97"/>
      <c r="EN166" s="97"/>
      <c r="EO166" s="97"/>
      <c r="EP166" s="97"/>
      <c r="EQ166" s="97"/>
      <c r="ER166" s="97"/>
      <c r="ES166" s="97"/>
      <c r="ET166" s="97"/>
      <c r="EU166" s="97"/>
      <c r="EV166" s="97"/>
      <c r="EW166" s="97"/>
      <c r="EX166" s="97"/>
      <c r="EY166" s="97"/>
      <c r="EZ166" s="97"/>
      <c r="FA166" s="97"/>
      <c r="FB166" s="97"/>
      <c r="FC166" s="97"/>
      <c r="FD166" s="97"/>
      <c r="FE166" s="97"/>
      <c r="FF166" s="97"/>
      <c r="FG166" s="97"/>
      <c r="FH166" s="97"/>
      <c r="FI166" s="97"/>
      <c r="FJ166" s="97"/>
      <c r="FK166" s="97"/>
      <c r="FL166" s="97"/>
      <c r="FM166" s="97"/>
      <c r="FN166" s="97"/>
      <c r="FO166" s="97"/>
      <c r="FP166" s="97"/>
    </row>
    <row r="167" spans="1:172" s="78" customFormat="1" ht="15" customHeight="1" x14ac:dyDescent="0.15">
      <c r="A167" s="10" t="s">
        <v>385</v>
      </c>
      <c r="B167" s="9">
        <v>48</v>
      </c>
      <c r="C167" s="9">
        <v>52</v>
      </c>
      <c r="D167" s="13">
        <v>50</v>
      </c>
      <c r="E167" s="9">
        <v>46.2</v>
      </c>
      <c r="F167" s="9">
        <v>248.5</v>
      </c>
      <c r="G167" s="34">
        <v>16</v>
      </c>
      <c r="H167" s="9">
        <v>343</v>
      </c>
      <c r="I167" s="9">
        <v>61</v>
      </c>
      <c r="J167" s="9">
        <v>46.14</v>
      </c>
      <c r="K167" s="9">
        <v>4</v>
      </c>
      <c r="L167" s="13">
        <v>-77.099999999999994</v>
      </c>
      <c r="M167" s="13">
        <v>325.8</v>
      </c>
      <c r="N167" s="9"/>
      <c r="O167" s="9"/>
      <c r="P167" s="9">
        <v>26.602934504070664</v>
      </c>
      <c r="Q167" s="9">
        <v>7.2860490193285417</v>
      </c>
      <c r="R167" s="7">
        <v>101</v>
      </c>
      <c r="S167" s="13">
        <v>-78.070812977442401</v>
      </c>
      <c r="T167" s="13">
        <v>358.98800020237502</v>
      </c>
      <c r="U167" s="9">
        <v>75.947185699323896</v>
      </c>
      <c r="V167" s="9">
        <v>-3.4967624341860999</v>
      </c>
      <c r="W167" s="9">
        <v>16.257550769276101</v>
      </c>
      <c r="X167" s="7" t="s">
        <v>1574</v>
      </c>
      <c r="Y167" s="7"/>
      <c r="Z167" s="7"/>
      <c r="AA167" s="10" t="b">
        <v>1</v>
      </c>
      <c r="AB167" s="7">
        <v>0</v>
      </c>
      <c r="AC167" s="14" t="s">
        <v>386</v>
      </c>
      <c r="AD167" s="7">
        <v>1348</v>
      </c>
      <c r="AE167" s="7" t="s">
        <v>199</v>
      </c>
      <c r="AF167" s="10" t="s">
        <v>387</v>
      </c>
      <c r="AG167" s="14"/>
      <c r="AH167" s="10"/>
      <c r="AI167" s="41"/>
      <c r="AJ167" s="32"/>
      <c r="AK167" s="41"/>
      <c r="AL167" s="41"/>
      <c r="AM167" s="41"/>
      <c r="AN167" s="41"/>
      <c r="AO167" s="41"/>
      <c r="AP167" s="41"/>
      <c r="AQ167" s="41"/>
      <c r="AR167" s="41"/>
      <c r="AS167" s="41"/>
      <c r="AT167" s="41"/>
      <c r="AU167" s="41"/>
      <c r="AV167" s="41"/>
      <c r="AW167" s="41"/>
      <c r="AX167" s="41"/>
      <c r="AY167" s="41"/>
      <c r="AZ167" s="41"/>
      <c r="BA167" s="41"/>
      <c r="BB167" s="41"/>
      <c r="BC167" s="41"/>
      <c r="BD167" s="41"/>
      <c r="BE167" s="41"/>
      <c r="BF167" s="41"/>
      <c r="BG167" s="41"/>
      <c r="BH167" s="41"/>
      <c r="BI167" s="41"/>
      <c r="BJ167" s="41"/>
      <c r="BK167" s="41"/>
      <c r="BL167" s="41"/>
      <c r="BM167" s="41"/>
      <c r="BN167" s="41"/>
      <c r="BO167" s="41"/>
      <c r="BP167" s="41"/>
      <c r="BQ167" s="41"/>
      <c r="BR167" s="41"/>
      <c r="BS167" s="41"/>
      <c r="BT167" s="41"/>
      <c r="BU167" s="41"/>
      <c r="BV167" s="41"/>
      <c r="BW167" s="41"/>
      <c r="BX167" s="41"/>
      <c r="BY167" s="41"/>
      <c r="BZ167" s="41"/>
      <c r="CA167" s="41"/>
      <c r="CB167" s="41"/>
      <c r="CC167" s="41"/>
      <c r="CD167" s="41"/>
      <c r="CE167" s="41"/>
      <c r="CF167" s="41"/>
      <c r="CG167" s="41"/>
      <c r="CH167" s="41"/>
      <c r="CI167" s="41"/>
      <c r="CJ167" s="41"/>
      <c r="CK167" s="41"/>
      <c r="CL167" s="41"/>
      <c r="CM167" s="41"/>
      <c r="CN167" s="41"/>
      <c r="CO167" s="41"/>
      <c r="CP167" s="41"/>
      <c r="CQ167" s="41"/>
      <c r="CR167" s="41"/>
      <c r="CS167" s="41"/>
      <c r="CT167" s="41"/>
      <c r="CU167" s="41"/>
      <c r="CV167" s="41"/>
      <c r="CW167" s="41"/>
      <c r="CX167" s="41"/>
      <c r="CY167" s="41"/>
      <c r="CZ167" s="41"/>
      <c r="DA167" s="41"/>
      <c r="DB167" s="41"/>
      <c r="DC167" s="41"/>
      <c r="DD167" s="41"/>
      <c r="DE167" s="41"/>
      <c r="DF167" s="41"/>
      <c r="DG167" s="41"/>
      <c r="DH167" s="41"/>
      <c r="DI167" s="41"/>
      <c r="DJ167" s="41"/>
      <c r="DK167" s="41"/>
      <c r="DL167" s="41"/>
      <c r="DM167" s="41"/>
      <c r="DN167" s="41"/>
      <c r="DO167" s="41"/>
      <c r="DP167" s="41"/>
      <c r="DQ167" s="41"/>
      <c r="DR167" s="41"/>
      <c r="DS167" s="41"/>
      <c r="DT167" s="41"/>
      <c r="DU167" s="41"/>
      <c r="DV167" s="41"/>
      <c r="DW167" s="41"/>
      <c r="DX167" s="41"/>
      <c r="DY167" s="41"/>
      <c r="DZ167" s="41"/>
      <c r="EA167" s="41"/>
      <c r="EB167" s="41"/>
      <c r="EC167" s="41"/>
      <c r="ED167" s="41"/>
      <c r="EE167" s="41"/>
      <c r="EF167" s="41"/>
      <c r="EG167" s="41"/>
      <c r="EH167" s="41"/>
      <c r="EI167" s="41"/>
      <c r="EJ167" s="41"/>
      <c r="EK167" s="41"/>
      <c r="EL167" s="41"/>
      <c r="EM167" s="41"/>
      <c r="EN167" s="41"/>
      <c r="EO167" s="41"/>
      <c r="EP167" s="41"/>
      <c r="EQ167" s="41"/>
      <c r="ER167" s="41"/>
      <c r="ES167" s="41"/>
      <c r="ET167" s="41"/>
      <c r="EU167" s="41"/>
      <c r="EV167" s="41"/>
      <c r="EW167" s="41"/>
      <c r="EX167" s="41"/>
      <c r="EY167" s="41"/>
      <c r="EZ167" s="41"/>
      <c r="FA167" s="41"/>
      <c r="FB167" s="41"/>
      <c r="FC167" s="41"/>
      <c r="FD167" s="41"/>
      <c r="FE167" s="41"/>
      <c r="FF167" s="41"/>
      <c r="FG167" s="41"/>
      <c r="FH167" s="41"/>
      <c r="FI167" s="41"/>
      <c r="FJ167" s="41"/>
      <c r="FK167" s="41"/>
      <c r="FL167" s="41"/>
      <c r="FM167" s="41"/>
      <c r="FN167" s="41"/>
      <c r="FO167" s="41"/>
      <c r="FP167" s="41"/>
    </row>
    <row r="168" spans="1:172" s="62" customFormat="1" ht="15" customHeight="1" x14ac:dyDescent="0.15">
      <c r="A168" s="10" t="s">
        <v>388</v>
      </c>
      <c r="B168" s="9">
        <v>45</v>
      </c>
      <c r="C168" s="9">
        <v>55</v>
      </c>
      <c r="D168" s="13">
        <v>50</v>
      </c>
      <c r="E168" s="9">
        <v>44.5</v>
      </c>
      <c r="F168" s="9">
        <v>249.8</v>
      </c>
      <c r="G168" s="34">
        <v>42</v>
      </c>
      <c r="H168" s="9">
        <v>171.6</v>
      </c>
      <c r="I168" s="9">
        <v>-61.8</v>
      </c>
      <c r="J168" s="9">
        <v>13.5</v>
      </c>
      <c r="K168" s="9">
        <v>6.2</v>
      </c>
      <c r="L168" s="13">
        <v>-83.1</v>
      </c>
      <c r="M168" s="13">
        <v>326.3</v>
      </c>
      <c r="N168" s="9">
        <v>13.5</v>
      </c>
      <c r="O168" s="9">
        <v>6.2</v>
      </c>
      <c r="P168" s="9" t="s">
        <v>1575</v>
      </c>
      <c r="Q168" s="9" t="s">
        <v>1575</v>
      </c>
      <c r="R168" s="7">
        <v>101</v>
      </c>
      <c r="S168" s="13">
        <v>-83.487545547490797</v>
      </c>
      <c r="T168" s="13">
        <v>15.897250498341</v>
      </c>
      <c r="U168" s="9">
        <v>75.947185699323896</v>
      </c>
      <c r="V168" s="9">
        <v>-3.4967624341860999</v>
      </c>
      <c r="W168" s="9">
        <v>16.257550769276101</v>
      </c>
      <c r="X168" s="7" t="s">
        <v>1574</v>
      </c>
      <c r="Y168" s="7"/>
      <c r="Z168" s="7"/>
      <c r="AA168" s="10" t="b">
        <v>1</v>
      </c>
      <c r="AB168" s="7">
        <v>0</v>
      </c>
      <c r="AC168" s="14" t="s">
        <v>389</v>
      </c>
      <c r="AD168" s="7"/>
      <c r="AE168" s="7" t="s">
        <v>199</v>
      </c>
      <c r="AF168" s="10" t="s">
        <v>1679</v>
      </c>
      <c r="AG168" s="14" t="s">
        <v>1678</v>
      </c>
      <c r="AH168" s="10" t="s">
        <v>1666</v>
      </c>
      <c r="AI168" s="16"/>
      <c r="AJ168" s="32"/>
      <c r="AK168" s="16"/>
      <c r="AL168" s="16"/>
      <c r="AM168" s="16"/>
      <c r="AN168" s="16"/>
      <c r="AO168" s="16"/>
      <c r="AP168" s="16"/>
      <c r="AQ168" s="16"/>
      <c r="AR168" s="16"/>
      <c r="AS168" s="16"/>
      <c r="AT168" s="16"/>
      <c r="AU168" s="16"/>
      <c r="AV168" s="16"/>
      <c r="AW168" s="16"/>
      <c r="AX168" s="16"/>
      <c r="AY168" s="16"/>
      <c r="AZ168" s="16"/>
      <c r="BA168" s="16"/>
      <c r="BB168" s="16"/>
      <c r="BC168" s="16"/>
      <c r="BD168" s="16"/>
      <c r="BE168" s="16"/>
      <c r="BF168" s="16"/>
      <c r="BG168" s="16"/>
      <c r="BH168" s="16"/>
      <c r="BI168" s="16"/>
      <c r="BJ168" s="16"/>
      <c r="BK168" s="16"/>
      <c r="BL168" s="16"/>
      <c r="BM168" s="16"/>
      <c r="BN168" s="16"/>
      <c r="BO168" s="16"/>
      <c r="BP168" s="16"/>
      <c r="BQ168" s="16"/>
      <c r="BR168" s="16"/>
      <c r="BS168" s="16"/>
      <c r="BT168" s="16"/>
      <c r="BU168" s="16"/>
      <c r="BV168" s="16"/>
      <c r="BW168" s="16"/>
      <c r="BX168" s="16"/>
      <c r="BY168" s="16"/>
      <c r="BZ168" s="16"/>
      <c r="CA168" s="16"/>
      <c r="CB168" s="16"/>
      <c r="CC168" s="16"/>
      <c r="CD168" s="16"/>
      <c r="CE168" s="16"/>
      <c r="CF168" s="16"/>
      <c r="CG168" s="16"/>
      <c r="CH168" s="16"/>
      <c r="CI168" s="16"/>
      <c r="CJ168" s="16"/>
      <c r="CK168" s="16"/>
      <c r="CL168" s="16"/>
      <c r="CM168" s="16"/>
      <c r="CN168" s="16"/>
      <c r="CO168" s="16"/>
      <c r="CP168" s="16"/>
      <c r="CQ168" s="16"/>
      <c r="CR168" s="16"/>
      <c r="CS168" s="16"/>
      <c r="CT168" s="16"/>
      <c r="CU168" s="16"/>
      <c r="CV168" s="16"/>
      <c r="CW168" s="16"/>
      <c r="CX168" s="16"/>
      <c r="CY168" s="16"/>
      <c r="CZ168" s="16"/>
      <c r="DA168" s="16"/>
      <c r="DB168" s="16"/>
      <c r="DC168" s="16"/>
      <c r="DD168" s="16"/>
      <c r="DE168" s="16"/>
      <c r="DF168" s="16"/>
      <c r="DG168" s="16"/>
      <c r="DH168" s="16"/>
      <c r="DI168" s="16"/>
      <c r="DJ168" s="16"/>
      <c r="DK168" s="16"/>
      <c r="DL168" s="16"/>
      <c r="DM168" s="16"/>
      <c r="DN168" s="16"/>
      <c r="DO168" s="16"/>
      <c r="DP168" s="16"/>
      <c r="DQ168" s="16"/>
      <c r="DR168" s="16"/>
      <c r="DS168" s="16"/>
      <c r="DT168" s="16"/>
      <c r="DU168" s="16"/>
      <c r="DV168" s="16"/>
      <c r="DW168" s="16"/>
      <c r="DX168" s="16"/>
      <c r="DY168" s="16"/>
      <c r="DZ168" s="16"/>
      <c r="EA168" s="16"/>
      <c r="EB168" s="16"/>
      <c r="EC168" s="16"/>
      <c r="ED168" s="16"/>
      <c r="EE168" s="16"/>
      <c r="EF168" s="16"/>
      <c r="EG168" s="16"/>
      <c r="EH168" s="16"/>
      <c r="EI168" s="16"/>
      <c r="EJ168" s="16"/>
      <c r="EK168" s="16"/>
      <c r="EL168" s="16"/>
      <c r="EM168" s="16"/>
      <c r="EN168" s="16"/>
      <c r="EO168" s="16"/>
      <c r="EP168" s="16"/>
      <c r="EQ168" s="16"/>
      <c r="ER168" s="16"/>
      <c r="ES168" s="16"/>
      <c r="ET168" s="16"/>
      <c r="EU168" s="16"/>
      <c r="EV168" s="16"/>
      <c r="EW168" s="16"/>
      <c r="EX168" s="16"/>
      <c r="EY168" s="16"/>
      <c r="EZ168" s="16"/>
      <c r="FA168" s="16"/>
      <c r="FB168" s="16"/>
      <c r="FC168" s="16"/>
      <c r="FD168" s="16"/>
      <c r="FE168" s="16"/>
      <c r="FF168" s="16"/>
      <c r="FG168" s="16"/>
      <c r="FH168" s="16"/>
      <c r="FI168" s="16"/>
      <c r="FJ168" s="16"/>
      <c r="FK168" s="16"/>
      <c r="FL168" s="16"/>
      <c r="FM168" s="16"/>
      <c r="FN168" s="16"/>
      <c r="FO168" s="16"/>
      <c r="FP168" s="16"/>
    </row>
    <row r="169" spans="1:172" s="62" customFormat="1" ht="15" customHeight="1" x14ac:dyDescent="0.15">
      <c r="A169" s="10" t="s">
        <v>390</v>
      </c>
      <c r="B169" s="9">
        <v>47</v>
      </c>
      <c r="C169" s="9">
        <v>54</v>
      </c>
      <c r="D169" s="13">
        <v>50.5</v>
      </c>
      <c r="E169" s="9">
        <v>47.9</v>
      </c>
      <c r="F169" s="9">
        <v>249.9</v>
      </c>
      <c r="G169" s="34">
        <v>94</v>
      </c>
      <c r="H169" s="9">
        <v>348.7</v>
      </c>
      <c r="I169" s="9">
        <v>65.8</v>
      </c>
      <c r="J169" s="9">
        <v>32.700000000000003</v>
      </c>
      <c r="K169" s="9">
        <v>2.6</v>
      </c>
      <c r="L169" s="13">
        <v>-82.7</v>
      </c>
      <c r="M169" s="13">
        <v>347.2</v>
      </c>
      <c r="N169" s="9">
        <v>18.600000000000001</v>
      </c>
      <c r="O169" s="9">
        <v>3.5</v>
      </c>
      <c r="P169" s="9" t="s">
        <v>1575</v>
      </c>
      <c r="Q169" s="9" t="s">
        <v>1575</v>
      </c>
      <c r="R169" s="7">
        <v>101</v>
      </c>
      <c r="S169" s="13">
        <v>-81.8354524137835</v>
      </c>
      <c r="T169" s="13">
        <v>31.400084759135598</v>
      </c>
      <c r="U169" s="9">
        <v>76.231850632127902</v>
      </c>
      <c r="V169" s="9">
        <v>-3.14304275302724</v>
      </c>
      <c r="W169" s="9">
        <v>16.3955683529692</v>
      </c>
      <c r="X169" s="7" t="s">
        <v>1574</v>
      </c>
      <c r="Y169" s="7"/>
      <c r="Z169" s="7"/>
      <c r="AA169" s="10" t="b">
        <v>1</v>
      </c>
      <c r="AB169" s="7">
        <v>0</v>
      </c>
      <c r="AC169" s="14" t="s">
        <v>391</v>
      </c>
      <c r="AD169" s="7">
        <v>1270</v>
      </c>
      <c r="AE169" s="7" t="s">
        <v>199</v>
      </c>
      <c r="AF169" s="10" t="s">
        <v>1693</v>
      </c>
      <c r="AG169" s="14"/>
      <c r="AH169" s="10"/>
      <c r="AI169" s="16"/>
      <c r="AJ169" s="32"/>
      <c r="AK169" s="16"/>
      <c r="AL169" s="16"/>
      <c r="AM169" s="16"/>
      <c r="AN169" s="16"/>
      <c r="AO169" s="16"/>
      <c r="AP169" s="16"/>
      <c r="AQ169" s="16"/>
      <c r="AR169" s="16"/>
      <c r="AS169" s="16"/>
      <c r="AT169" s="16"/>
      <c r="AU169" s="16"/>
      <c r="AV169" s="16"/>
      <c r="AW169" s="16"/>
      <c r="AX169" s="16"/>
      <c r="AY169" s="16"/>
      <c r="AZ169" s="16"/>
      <c r="BA169" s="16"/>
      <c r="BB169" s="16"/>
      <c r="BC169" s="16"/>
      <c r="BD169" s="16"/>
      <c r="BE169" s="16"/>
      <c r="BF169" s="16"/>
      <c r="BG169" s="16"/>
      <c r="BH169" s="16"/>
      <c r="BI169" s="16"/>
      <c r="BJ169" s="16"/>
      <c r="BK169" s="16"/>
      <c r="BL169" s="16"/>
      <c r="BM169" s="16"/>
      <c r="BN169" s="16"/>
      <c r="BO169" s="16"/>
      <c r="BP169" s="16"/>
      <c r="BQ169" s="16"/>
      <c r="BR169" s="16"/>
      <c r="BS169" s="16"/>
      <c r="BT169" s="16"/>
      <c r="BU169" s="16"/>
      <c r="BV169" s="16"/>
      <c r="BW169" s="16"/>
      <c r="BX169" s="16"/>
      <c r="BY169" s="16"/>
      <c r="BZ169" s="16"/>
      <c r="CA169" s="16"/>
      <c r="CB169" s="16"/>
      <c r="CC169" s="16"/>
      <c r="CD169" s="16"/>
      <c r="CE169" s="16"/>
      <c r="CF169" s="16"/>
      <c r="CG169" s="16"/>
      <c r="CH169" s="16"/>
      <c r="CI169" s="16"/>
      <c r="CJ169" s="16"/>
      <c r="CK169" s="16"/>
      <c r="CL169" s="16"/>
      <c r="CM169" s="16"/>
      <c r="CN169" s="16"/>
      <c r="CO169" s="16"/>
      <c r="CP169" s="16"/>
      <c r="CQ169" s="16"/>
      <c r="CR169" s="16"/>
      <c r="CS169" s="16"/>
      <c r="CT169" s="16"/>
      <c r="CU169" s="16"/>
      <c r="CV169" s="16"/>
      <c r="CW169" s="16"/>
      <c r="CX169" s="16"/>
      <c r="CY169" s="16"/>
      <c r="CZ169" s="16"/>
      <c r="DA169" s="16"/>
      <c r="DB169" s="16"/>
      <c r="DC169" s="16"/>
      <c r="DD169" s="16"/>
      <c r="DE169" s="16"/>
      <c r="DF169" s="16"/>
      <c r="DG169" s="16"/>
      <c r="DH169" s="16"/>
      <c r="DI169" s="16"/>
      <c r="DJ169" s="16"/>
      <c r="DK169" s="16"/>
      <c r="DL169" s="16"/>
      <c r="DM169" s="16"/>
      <c r="DN169" s="16"/>
      <c r="DO169" s="16"/>
      <c r="DP169" s="16"/>
      <c r="DQ169" s="16"/>
      <c r="DR169" s="16"/>
      <c r="DS169" s="16"/>
      <c r="DT169" s="16"/>
      <c r="DU169" s="16"/>
      <c r="DV169" s="16"/>
      <c r="DW169" s="16"/>
      <c r="DX169" s="16"/>
      <c r="DY169" s="16"/>
      <c r="DZ169" s="16"/>
      <c r="EA169" s="16"/>
      <c r="EB169" s="16"/>
      <c r="EC169" s="16"/>
      <c r="ED169" s="16"/>
      <c r="EE169" s="16"/>
      <c r="EF169" s="16"/>
      <c r="EG169" s="16"/>
      <c r="EH169" s="16"/>
      <c r="EI169" s="16"/>
      <c r="EJ169" s="16"/>
      <c r="EK169" s="16"/>
      <c r="EL169" s="16"/>
      <c r="EM169" s="16"/>
      <c r="EN169" s="16"/>
      <c r="EO169" s="16"/>
      <c r="EP169" s="16"/>
      <c r="EQ169" s="16"/>
      <c r="ER169" s="16"/>
      <c r="ES169" s="16"/>
      <c r="ET169" s="16"/>
      <c r="EU169" s="16"/>
      <c r="EV169" s="16"/>
      <c r="EW169" s="16"/>
      <c r="EX169" s="16"/>
      <c r="EY169" s="16"/>
      <c r="EZ169" s="16"/>
      <c r="FA169" s="16"/>
      <c r="FB169" s="16"/>
      <c r="FC169" s="16"/>
      <c r="FD169" s="16"/>
      <c r="FE169" s="16"/>
      <c r="FF169" s="16"/>
      <c r="FG169" s="16"/>
      <c r="FH169" s="16"/>
      <c r="FI169" s="16"/>
      <c r="FJ169" s="16"/>
      <c r="FK169" s="16"/>
      <c r="FL169" s="16"/>
      <c r="FM169" s="16"/>
      <c r="FN169" s="16"/>
      <c r="FO169" s="16"/>
      <c r="FP169" s="16"/>
    </row>
    <row r="170" spans="1:172" s="62" customFormat="1" ht="15" customHeight="1" x14ac:dyDescent="0.2">
      <c r="A170" s="58" t="s">
        <v>392</v>
      </c>
      <c r="B170" s="56">
        <v>49</v>
      </c>
      <c r="C170" s="56">
        <v>53</v>
      </c>
      <c r="D170" s="57">
        <v>51</v>
      </c>
      <c r="E170" s="56">
        <v>41.6</v>
      </c>
      <c r="F170" s="56">
        <v>249.6</v>
      </c>
      <c r="G170" s="55">
        <v>25</v>
      </c>
      <c r="H170" s="56">
        <v>347</v>
      </c>
      <c r="I170" s="56">
        <v>54</v>
      </c>
      <c r="J170" s="56">
        <v>35.4</v>
      </c>
      <c r="K170" s="56">
        <v>4.9000000000000004</v>
      </c>
      <c r="L170" s="57">
        <v>-77.599999999999994</v>
      </c>
      <c r="M170" s="57">
        <v>309.10000000000002</v>
      </c>
      <c r="N170" s="56"/>
      <c r="O170" s="56"/>
      <c r="P170" s="63">
        <v>27.362885473894924</v>
      </c>
      <c r="Q170" s="66">
        <v>5.6358818063499632</v>
      </c>
      <c r="R170" s="54">
        <v>101</v>
      </c>
      <c r="S170" s="57">
        <v>-79.654690416127096</v>
      </c>
      <c r="T170" s="57">
        <v>341.462901292955</v>
      </c>
      <c r="U170" s="56">
        <v>76.511275479717796</v>
      </c>
      <c r="V170" s="56">
        <v>-2.7809375442407198</v>
      </c>
      <c r="W170" s="56">
        <v>16.534013554175999</v>
      </c>
      <c r="X170" s="54" t="s">
        <v>1576</v>
      </c>
      <c r="Y170" s="54"/>
      <c r="Z170" s="54"/>
      <c r="AA170" s="58" t="b">
        <v>1</v>
      </c>
      <c r="AB170" s="54" t="s">
        <v>218</v>
      </c>
      <c r="AC170" s="51" t="s">
        <v>393</v>
      </c>
      <c r="AD170" s="54">
        <v>3150</v>
      </c>
      <c r="AE170" s="54" t="s">
        <v>199</v>
      </c>
      <c r="AF170" s="58" t="s">
        <v>217</v>
      </c>
      <c r="AG170" s="51"/>
      <c r="AH170" s="58" t="s">
        <v>1666</v>
      </c>
      <c r="AI170" s="16"/>
      <c r="AJ170" s="32"/>
      <c r="AK170" s="16"/>
      <c r="AL170" s="16"/>
      <c r="AM170" s="16"/>
      <c r="AN170" s="16"/>
      <c r="AO170" s="16"/>
      <c r="AP170" s="16"/>
      <c r="AQ170" s="16"/>
      <c r="AR170" s="16"/>
      <c r="AS170" s="16"/>
      <c r="AT170" s="16"/>
      <c r="AU170" s="16"/>
      <c r="AV170" s="16"/>
      <c r="AW170" s="16"/>
      <c r="AX170" s="16"/>
      <c r="AY170" s="16"/>
      <c r="AZ170" s="16"/>
      <c r="BA170" s="16"/>
      <c r="BB170" s="16"/>
      <c r="BC170" s="16"/>
      <c r="BD170" s="16"/>
      <c r="BE170" s="16"/>
      <c r="BF170" s="16"/>
      <c r="BG170" s="16"/>
      <c r="BH170" s="16"/>
      <c r="BI170" s="16"/>
      <c r="BJ170" s="16"/>
      <c r="BK170" s="16"/>
      <c r="BL170" s="16"/>
      <c r="BM170" s="16"/>
      <c r="BN170" s="16"/>
      <c r="BO170" s="16"/>
      <c r="BP170" s="16"/>
      <c r="BQ170" s="16"/>
      <c r="BR170" s="16"/>
      <c r="BS170" s="16"/>
      <c r="BT170" s="16"/>
      <c r="BU170" s="16"/>
      <c r="BV170" s="16"/>
      <c r="BW170" s="16"/>
      <c r="BX170" s="16"/>
      <c r="BY170" s="16"/>
      <c r="BZ170" s="16"/>
      <c r="CA170" s="16"/>
      <c r="CB170" s="16"/>
      <c r="CC170" s="16"/>
      <c r="CD170" s="16"/>
      <c r="CE170" s="16"/>
      <c r="CF170" s="16"/>
      <c r="CG170" s="16"/>
      <c r="CH170" s="16"/>
      <c r="CI170" s="16"/>
      <c r="CJ170" s="16"/>
      <c r="CK170" s="16"/>
      <c r="CL170" s="16"/>
      <c r="CM170" s="16"/>
      <c r="CN170" s="16"/>
      <c r="CO170" s="16"/>
      <c r="CP170" s="16"/>
      <c r="CQ170" s="16"/>
      <c r="CR170" s="16"/>
      <c r="CS170" s="16"/>
      <c r="CT170" s="16"/>
      <c r="CU170" s="16"/>
      <c r="CV170" s="16"/>
      <c r="CW170" s="16"/>
      <c r="CX170" s="16"/>
      <c r="CY170" s="16"/>
      <c r="CZ170" s="16"/>
      <c r="DA170" s="16"/>
      <c r="DB170" s="16"/>
      <c r="DC170" s="16"/>
      <c r="DD170" s="16"/>
      <c r="DE170" s="16"/>
      <c r="DF170" s="16"/>
      <c r="DG170" s="16"/>
      <c r="DH170" s="16"/>
      <c r="DI170" s="16"/>
      <c r="DJ170" s="16"/>
      <c r="DK170" s="16"/>
      <c r="DL170" s="16"/>
      <c r="DM170" s="16"/>
      <c r="DN170" s="16"/>
      <c r="DO170" s="16"/>
      <c r="DP170" s="16"/>
      <c r="DQ170" s="16"/>
      <c r="DR170" s="16"/>
      <c r="DS170" s="16"/>
      <c r="DT170" s="16"/>
      <c r="DU170" s="16"/>
      <c r="DV170" s="16"/>
      <c r="DW170" s="16"/>
      <c r="DX170" s="16"/>
      <c r="DY170" s="16"/>
      <c r="DZ170" s="16"/>
      <c r="EA170" s="16"/>
      <c r="EB170" s="16"/>
      <c r="EC170" s="16"/>
      <c r="ED170" s="16"/>
      <c r="EE170" s="16"/>
      <c r="EF170" s="16"/>
      <c r="EG170" s="16"/>
      <c r="EH170" s="16"/>
      <c r="EI170" s="16"/>
      <c r="EJ170" s="16"/>
      <c r="EK170" s="16"/>
      <c r="EL170" s="16"/>
      <c r="EM170" s="16"/>
      <c r="EN170" s="16"/>
      <c r="EO170" s="16"/>
      <c r="EP170" s="16"/>
      <c r="EQ170" s="16"/>
      <c r="ER170" s="16"/>
      <c r="ES170" s="16"/>
      <c r="ET170" s="16"/>
      <c r="EU170" s="16"/>
      <c r="EV170" s="16"/>
      <c r="EW170" s="16"/>
      <c r="EX170" s="16"/>
      <c r="EY170" s="16"/>
      <c r="EZ170" s="16"/>
      <c r="FA170" s="16"/>
      <c r="FB170" s="16"/>
      <c r="FC170" s="16"/>
      <c r="FD170" s="16"/>
      <c r="FE170" s="16"/>
      <c r="FF170" s="16"/>
      <c r="FG170" s="16"/>
      <c r="FH170" s="16"/>
      <c r="FI170" s="16"/>
      <c r="FJ170" s="16"/>
      <c r="FK170" s="16"/>
      <c r="FL170" s="16"/>
      <c r="FM170" s="16"/>
      <c r="FN170" s="16"/>
      <c r="FO170" s="16"/>
      <c r="FP170" s="16"/>
    </row>
    <row r="171" spans="1:172" s="78" customFormat="1" ht="15" customHeight="1" x14ac:dyDescent="0.15">
      <c r="A171" s="10" t="s">
        <v>1917</v>
      </c>
      <c r="B171" s="9">
        <v>47.8</v>
      </c>
      <c r="C171" s="9">
        <v>56</v>
      </c>
      <c r="D171" s="13">
        <v>51.9</v>
      </c>
      <c r="E171" s="9">
        <v>-62.08</v>
      </c>
      <c r="F171" s="9">
        <v>301.67</v>
      </c>
      <c r="G171" s="34">
        <v>22</v>
      </c>
      <c r="H171" s="9">
        <v>342</v>
      </c>
      <c r="I171" s="9">
        <v>-70</v>
      </c>
      <c r="J171" s="9">
        <v>42</v>
      </c>
      <c r="K171" s="9">
        <v>5</v>
      </c>
      <c r="L171" s="13">
        <v>-79</v>
      </c>
      <c r="M171" s="13">
        <v>48</v>
      </c>
      <c r="N171" s="10"/>
      <c r="O171" s="10"/>
      <c r="P171" s="9">
        <v>16.673759611973598</v>
      </c>
      <c r="Q171" s="9">
        <v>7.8247860266192228</v>
      </c>
      <c r="R171" s="7">
        <v>803</v>
      </c>
      <c r="S171" s="13">
        <v>-69.610363310208101</v>
      </c>
      <c r="T171" s="13">
        <v>49.982056608767003</v>
      </c>
      <c r="U171" s="9">
        <v>8.8540228496274391</v>
      </c>
      <c r="V171" s="9">
        <v>-40.1264237758935</v>
      </c>
      <c r="W171" s="9">
        <v>9.5041612120755996</v>
      </c>
      <c r="X171" s="7" t="s">
        <v>1574</v>
      </c>
      <c r="Y171" s="10"/>
      <c r="Z171" s="10"/>
      <c r="AA171" s="10" t="b">
        <v>1</v>
      </c>
      <c r="AB171" s="7">
        <v>0</v>
      </c>
      <c r="AC171" s="14" t="s">
        <v>1750</v>
      </c>
      <c r="AD171" s="7"/>
      <c r="AE171" s="7" t="s">
        <v>1798</v>
      </c>
      <c r="AF171" s="10" t="s">
        <v>394</v>
      </c>
      <c r="AG171" s="14"/>
      <c r="AH171" s="10"/>
      <c r="AI171" s="41"/>
      <c r="AJ171" s="32"/>
      <c r="AK171" s="41"/>
      <c r="AL171" s="41"/>
      <c r="AM171" s="41"/>
      <c r="AN171" s="41"/>
      <c r="AO171" s="41"/>
      <c r="AP171" s="41"/>
      <c r="AQ171" s="41"/>
      <c r="AR171" s="41"/>
      <c r="AS171" s="41"/>
      <c r="AT171" s="41"/>
      <c r="AU171" s="41"/>
      <c r="AV171" s="41"/>
      <c r="AW171" s="41"/>
      <c r="AX171" s="41"/>
      <c r="AY171" s="41"/>
      <c r="AZ171" s="41"/>
      <c r="BA171" s="41"/>
      <c r="BB171" s="41"/>
      <c r="BC171" s="41"/>
      <c r="BD171" s="41"/>
      <c r="BE171" s="41"/>
      <c r="BF171" s="41"/>
      <c r="BG171" s="41"/>
      <c r="BH171" s="41"/>
      <c r="BI171" s="41"/>
      <c r="BJ171" s="41"/>
      <c r="BK171" s="41"/>
      <c r="BL171" s="41"/>
      <c r="BM171" s="41"/>
      <c r="BN171" s="41"/>
      <c r="BO171" s="41"/>
      <c r="BP171" s="41"/>
      <c r="BQ171" s="41"/>
      <c r="BR171" s="41"/>
      <c r="BS171" s="41"/>
      <c r="BT171" s="41"/>
      <c r="BU171" s="41"/>
      <c r="BV171" s="41"/>
      <c r="BW171" s="41"/>
      <c r="BX171" s="41"/>
      <c r="BY171" s="41"/>
      <c r="BZ171" s="41"/>
      <c r="CA171" s="41"/>
      <c r="CB171" s="41"/>
      <c r="CC171" s="41"/>
      <c r="CD171" s="41"/>
      <c r="CE171" s="41"/>
      <c r="CF171" s="41"/>
      <c r="CG171" s="41"/>
      <c r="CH171" s="41"/>
      <c r="CI171" s="41"/>
      <c r="CJ171" s="41"/>
      <c r="CK171" s="41"/>
      <c r="CL171" s="41"/>
      <c r="CM171" s="41"/>
      <c r="CN171" s="41"/>
      <c r="CO171" s="41"/>
      <c r="CP171" s="41"/>
      <c r="CQ171" s="41"/>
      <c r="CR171" s="41"/>
      <c r="CS171" s="41"/>
      <c r="CT171" s="41"/>
      <c r="CU171" s="41"/>
      <c r="CV171" s="41"/>
      <c r="CW171" s="41"/>
      <c r="CX171" s="41"/>
      <c r="CY171" s="41"/>
      <c r="CZ171" s="41"/>
      <c r="DA171" s="41"/>
      <c r="DB171" s="41"/>
      <c r="DC171" s="41"/>
      <c r="DD171" s="41"/>
      <c r="DE171" s="41"/>
      <c r="DF171" s="41"/>
      <c r="DG171" s="41"/>
      <c r="DH171" s="41"/>
      <c r="DI171" s="41"/>
      <c r="DJ171" s="41"/>
      <c r="DK171" s="41"/>
      <c r="DL171" s="41"/>
      <c r="DM171" s="41"/>
      <c r="DN171" s="41"/>
      <c r="DO171" s="41"/>
      <c r="DP171" s="41"/>
      <c r="DQ171" s="41"/>
      <c r="DR171" s="41"/>
      <c r="DS171" s="41"/>
      <c r="DT171" s="41"/>
      <c r="DU171" s="41"/>
      <c r="DV171" s="41"/>
      <c r="DW171" s="41"/>
      <c r="DX171" s="41"/>
      <c r="DY171" s="41"/>
      <c r="DZ171" s="41"/>
      <c r="EA171" s="41"/>
      <c r="EB171" s="41"/>
      <c r="EC171" s="41"/>
      <c r="ED171" s="41"/>
      <c r="EE171" s="41"/>
      <c r="EF171" s="41"/>
      <c r="EG171" s="41"/>
      <c r="EH171" s="41"/>
      <c r="EI171" s="41"/>
      <c r="EJ171" s="41"/>
      <c r="EK171" s="41"/>
      <c r="EL171" s="41"/>
      <c r="EM171" s="41"/>
      <c r="EN171" s="41"/>
      <c r="EO171" s="41"/>
      <c r="EP171" s="41"/>
      <c r="EQ171" s="41"/>
      <c r="ER171" s="41"/>
      <c r="ES171" s="41"/>
      <c r="ET171" s="41"/>
      <c r="EU171" s="41"/>
      <c r="EV171" s="41"/>
      <c r="EW171" s="41"/>
      <c r="EX171" s="41"/>
      <c r="EY171" s="41"/>
      <c r="EZ171" s="41"/>
      <c r="FA171" s="41"/>
      <c r="FB171" s="41"/>
      <c r="FC171" s="41"/>
      <c r="FD171" s="41"/>
      <c r="FE171" s="41"/>
      <c r="FF171" s="41"/>
      <c r="FG171" s="41"/>
      <c r="FH171" s="41"/>
      <c r="FI171" s="41"/>
      <c r="FJ171" s="41"/>
      <c r="FK171" s="41"/>
      <c r="FL171" s="41"/>
      <c r="FM171" s="41"/>
      <c r="FN171" s="41"/>
      <c r="FO171" s="41"/>
      <c r="FP171" s="41"/>
    </row>
    <row r="172" spans="1:172" s="78" customFormat="1" ht="15" customHeight="1" x14ac:dyDescent="0.2">
      <c r="A172" s="58" t="s">
        <v>395</v>
      </c>
      <c r="B172" s="56">
        <v>51.5</v>
      </c>
      <c r="C172" s="56">
        <v>52.5</v>
      </c>
      <c r="D172" s="57">
        <v>52</v>
      </c>
      <c r="E172" s="56">
        <v>51.4</v>
      </c>
      <c r="F172" s="56">
        <v>0.87</v>
      </c>
      <c r="G172" s="55">
        <v>9</v>
      </c>
      <c r="H172" s="56">
        <v>1.1000000000000001</v>
      </c>
      <c r="I172" s="56">
        <v>43.2</v>
      </c>
      <c r="J172" s="56">
        <v>58.5</v>
      </c>
      <c r="K172" s="56">
        <v>6.8</v>
      </c>
      <c r="L172" s="57">
        <v>-63.7</v>
      </c>
      <c r="M172" s="57">
        <v>358.6</v>
      </c>
      <c r="N172" s="56">
        <v>58.5</v>
      </c>
      <c r="O172" s="56">
        <v>6.8</v>
      </c>
      <c r="P172" s="73" t="s">
        <v>1575</v>
      </c>
      <c r="Q172" s="73" t="s">
        <v>1575</v>
      </c>
      <c r="R172" s="54">
        <v>301</v>
      </c>
      <c r="S172" s="57">
        <v>-59.786839512958203</v>
      </c>
      <c r="T172" s="57">
        <v>18.160033852838598</v>
      </c>
      <c r="U172" s="56">
        <v>30.424082927702202</v>
      </c>
      <c r="V172" s="56">
        <v>-18.223367023946999</v>
      </c>
      <c r="W172" s="56">
        <v>10.0412621061173</v>
      </c>
      <c r="X172" s="54" t="s">
        <v>1576</v>
      </c>
      <c r="Y172" s="54"/>
      <c r="Z172" s="54"/>
      <c r="AA172" s="58" t="b">
        <v>1</v>
      </c>
      <c r="AB172" s="54" t="s">
        <v>218</v>
      </c>
      <c r="AC172" s="51" t="s">
        <v>396</v>
      </c>
      <c r="AD172" s="61">
        <v>3534</v>
      </c>
      <c r="AE172" s="54" t="s">
        <v>199</v>
      </c>
      <c r="AF172" s="58" t="s">
        <v>1680</v>
      </c>
      <c r="AG172" s="51"/>
      <c r="AH172" s="58"/>
      <c r="AI172" s="41"/>
      <c r="AJ172" s="32"/>
      <c r="AK172" s="41"/>
      <c r="AL172" s="41"/>
      <c r="AM172" s="41"/>
      <c r="AN172" s="41"/>
      <c r="AO172" s="41"/>
      <c r="AP172" s="41"/>
      <c r="AQ172" s="41"/>
      <c r="AR172" s="41"/>
      <c r="AS172" s="41"/>
      <c r="AT172" s="41"/>
      <c r="AU172" s="41"/>
      <c r="AV172" s="41"/>
      <c r="AW172" s="41"/>
      <c r="AX172" s="41"/>
      <c r="AY172" s="41"/>
      <c r="AZ172" s="41"/>
      <c r="BA172" s="41"/>
      <c r="BB172" s="41"/>
      <c r="BC172" s="41"/>
      <c r="BD172" s="41"/>
      <c r="BE172" s="41"/>
      <c r="BF172" s="41"/>
      <c r="BG172" s="41"/>
      <c r="BH172" s="41"/>
      <c r="BI172" s="41"/>
      <c r="BJ172" s="41"/>
      <c r="BK172" s="41"/>
      <c r="BL172" s="41"/>
      <c r="BM172" s="41"/>
      <c r="BN172" s="41"/>
      <c r="BO172" s="41"/>
      <c r="BP172" s="41"/>
      <c r="BQ172" s="41"/>
      <c r="BR172" s="41"/>
      <c r="BS172" s="41"/>
      <c r="BT172" s="41"/>
      <c r="BU172" s="41"/>
      <c r="BV172" s="41"/>
      <c r="BW172" s="41"/>
      <c r="BX172" s="41"/>
      <c r="BY172" s="41"/>
      <c r="BZ172" s="41"/>
      <c r="CA172" s="41"/>
      <c r="CB172" s="41"/>
      <c r="CC172" s="41"/>
      <c r="CD172" s="41"/>
      <c r="CE172" s="41"/>
      <c r="CF172" s="41"/>
      <c r="CG172" s="41"/>
      <c r="CH172" s="41"/>
      <c r="CI172" s="41"/>
      <c r="CJ172" s="41"/>
      <c r="CK172" s="41"/>
      <c r="CL172" s="41"/>
      <c r="CM172" s="41"/>
      <c r="CN172" s="41"/>
      <c r="CO172" s="41"/>
      <c r="CP172" s="41"/>
      <c r="CQ172" s="41"/>
      <c r="CR172" s="41"/>
      <c r="CS172" s="41"/>
      <c r="CT172" s="41"/>
      <c r="CU172" s="41"/>
      <c r="CV172" s="41"/>
      <c r="CW172" s="41"/>
      <c r="CX172" s="41"/>
      <c r="CY172" s="41"/>
      <c r="CZ172" s="41"/>
      <c r="DA172" s="41"/>
      <c r="DB172" s="41"/>
      <c r="DC172" s="41"/>
      <c r="DD172" s="41"/>
      <c r="DE172" s="41"/>
      <c r="DF172" s="41"/>
      <c r="DG172" s="41"/>
      <c r="DH172" s="41"/>
      <c r="DI172" s="41"/>
      <c r="DJ172" s="41"/>
      <c r="DK172" s="41"/>
      <c r="DL172" s="41"/>
      <c r="DM172" s="41"/>
      <c r="DN172" s="41"/>
      <c r="DO172" s="41"/>
      <c r="DP172" s="41"/>
      <c r="DQ172" s="41"/>
      <c r="DR172" s="41"/>
      <c r="DS172" s="41"/>
      <c r="DT172" s="41"/>
      <c r="DU172" s="41"/>
      <c r="DV172" s="41"/>
      <c r="DW172" s="41"/>
      <c r="DX172" s="41"/>
      <c r="DY172" s="41"/>
      <c r="DZ172" s="41"/>
      <c r="EA172" s="41"/>
      <c r="EB172" s="41"/>
      <c r="EC172" s="41"/>
      <c r="ED172" s="41"/>
      <c r="EE172" s="41"/>
      <c r="EF172" s="41"/>
      <c r="EG172" s="41"/>
      <c r="EH172" s="41"/>
      <c r="EI172" s="41"/>
      <c r="EJ172" s="41"/>
      <c r="EK172" s="41"/>
      <c r="EL172" s="41"/>
      <c r="EM172" s="41"/>
      <c r="EN172" s="41"/>
      <c r="EO172" s="41"/>
      <c r="EP172" s="41"/>
      <c r="EQ172" s="41"/>
      <c r="ER172" s="41"/>
      <c r="ES172" s="41"/>
      <c r="ET172" s="41"/>
      <c r="EU172" s="41"/>
      <c r="EV172" s="41"/>
      <c r="EW172" s="41"/>
      <c r="EX172" s="41"/>
      <c r="EY172" s="41"/>
      <c r="EZ172" s="41"/>
      <c r="FA172" s="41"/>
      <c r="FB172" s="41"/>
      <c r="FC172" s="41"/>
      <c r="FD172" s="41"/>
      <c r="FE172" s="41"/>
      <c r="FF172" s="41"/>
      <c r="FG172" s="41"/>
      <c r="FH172" s="41"/>
      <c r="FI172" s="41"/>
      <c r="FJ172" s="41"/>
      <c r="FK172" s="41"/>
      <c r="FL172" s="41"/>
      <c r="FM172" s="41"/>
      <c r="FN172" s="41"/>
      <c r="FO172" s="41"/>
      <c r="FP172" s="41"/>
    </row>
    <row r="173" spans="1:172" s="78" customFormat="1" ht="15" customHeight="1" x14ac:dyDescent="0.15">
      <c r="A173" s="10" t="s">
        <v>1890</v>
      </c>
      <c r="B173" s="9">
        <v>52</v>
      </c>
      <c r="C173" s="9">
        <v>54</v>
      </c>
      <c r="D173" s="13">
        <v>53</v>
      </c>
      <c r="E173" s="9">
        <v>-32</v>
      </c>
      <c r="F173" s="9">
        <v>151.4</v>
      </c>
      <c r="G173" s="34">
        <v>33</v>
      </c>
      <c r="H173" s="9">
        <v>193</v>
      </c>
      <c r="I173" s="9">
        <v>65.5</v>
      </c>
      <c r="J173" s="9">
        <v>48.5</v>
      </c>
      <c r="K173" s="9">
        <v>3.6</v>
      </c>
      <c r="L173" s="13">
        <v>-70.5</v>
      </c>
      <c r="M173" s="13">
        <v>125.6</v>
      </c>
      <c r="N173" s="9">
        <v>23.2</v>
      </c>
      <c r="O173" s="9">
        <v>5.3</v>
      </c>
      <c r="P173" s="9" t="s">
        <v>1575</v>
      </c>
      <c r="Q173" s="9" t="s">
        <v>1575</v>
      </c>
      <c r="R173" s="7">
        <v>801</v>
      </c>
      <c r="S173" s="13">
        <v>-79.792100224875597</v>
      </c>
      <c r="T173" s="13">
        <v>21.498775206799799</v>
      </c>
      <c r="U173" s="9">
        <v>-13.679215760056801</v>
      </c>
      <c r="V173" s="9">
        <v>-121.28805097886899</v>
      </c>
      <c r="W173" s="9">
        <v>24.145732730566401</v>
      </c>
      <c r="X173" s="7" t="s">
        <v>1574</v>
      </c>
      <c r="Y173" s="7"/>
      <c r="Z173" s="7"/>
      <c r="AA173" s="10" t="b">
        <v>1</v>
      </c>
      <c r="AB173" s="7">
        <v>0</v>
      </c>
      <c r="AC173" s="14" t="s">
        <v>397</v>
      </c>
      <c r="AD173" s="30">
        <v>592</v>
      </c>
      <c r="AE173" s="7" t="s">
        <v>199</v>
      </c>
      <c r="AF173" s="14" t="s">
        <v>1681</v>
      </c>
      <c r="AG173" s="10"/>
      <c r="AH173" s="10"/>
      <c r="AI173" s="41"/>
      <c r="AJ173" s="32"/>
      <c r="AK173" s="41"/>
      <c r="AL173" s="41"/>
      <c r="AM173" s="41"/>
      <c r="AN173" s="41"/>
      <c r="AO173" s="41"/>
      <c r="AP173" s="41"/>
      <c r="AQ173" s="41"/>
      <c r="AR173" s="41"/>
      <c r="AS173" s="41"/>
      <c r="AT173" s="41"/>
      <c r="AU173" s="41"/>
      <c r="AV173" s="41"/>
      <c r="AW173" s="41"/>
      <c r="AX173" s="41"/>
      <c r="AY173" s="41"/>
      <c r="AZ173" s="41"/>
      <c r="BA173" s="41"/>
      <c r="BB173" s="41"/>
      <c r="BC173" s="41"/>
      <c r="BD173" s="41"/>
      <c r="BE173" s="41"/>
      <c r="BF173" s="41"/>
      <c r="BG173" s="41"/>
      <c r="BH173" s="41"/>
      <c r="BI173" s="41"/>
      <c r="BJ173" s="41"/>
      <c r="BK173" s="41"/>
      <c r="BL173" s="41"/>
      <c r="BM173" s="41"/>
      <c r="BN173" s="41"/>
      <c r="BO173" s="41"/>
      <c r="BP173" s="41"/>
      <c r="BQ173" s="41"/>
      <c r="BR173" s="41"/>
      <c r="BS173" s="41"/>
      <c r="BT173" s="41"/>
      <c r="BU173" s="41"/>
      <c r="BV173" s="41"/>
      <c r="BW173" s="41"/>
      <c r="BX173" s="41"/>
      <c r="BY173" s="41"/>
      <c r="BZ173" s="41"/>
      <c r="CA173" s="41"/>
      <c r="CB173" s="41"/>
      <c r="CC173" s="41"/>
      <c r="CD173" s="41"/>
      <c r="CE173" s="41"/>
      <c r="CF173" s="41"/>
      <c r="CG173" s="41"/>
      <c r="CH173" s="41"/>
      <c r="CI173" s="41"/>
      <c r="CJ173" s="41"/>
      <c r="CK173" s="41"/>
      <c r="CL173" s="41"/>
      <c r="CM173" s="41"/>
      <c r="CN173" s="41"/>
      <c r="CO173" s="41"/>
      <c r="CP173" s="41"/>
      <c r="CQ173" s="41"/>
      <c r="CR173" s="41"/>
      <c r="CS173" s="41"/>
      <c r="CT173" s="41"/>
      <c r="CU173" s="41"/>
      <c r="CV173" s="41"/>
      <c r="CW173" s="41"/>
      <c r="CX173" s="41"/>
      <c r="CY173" s="41"/>
      <c r="CZ173" s="41"/>
      <c r="DA173" s="41"/>
      <c r="DB173" s="41"/>
      <c r="DC173" s="41"/>
      <c r="DD173" s="41"/>
      <c r="DE173" s="41"/>
      <c r="DF173" s="41"/>
      <c r="DG173" s="41"/>
      <c r="DH173" s="41"/>
      <c r="DI173" s="41"/>
      <c r="DJ173" s="41"/>
      <c r="DK173" s="41"/>
      <c r="DL173" s="41"/>
      <c r="DM173" s="41"/>
      <c r="DN173" s="41"/>
      <c r="DO173" s="41"/>
      <c r="DP173" s="41"/>
      <c r="DQ173" s="41"/>
      <c r="DR173" s="41"/>
      <c r="DS173" s="41"/>
      <c r="DT173" s="41"/>
      <c r="DU173" s="41"/>
      <c r="DV173" s="41"/>
      <c r="DW173" s="41"/>
      <c r="DX173" s="41"/>
      <c r="DY173" s="41"/>
      <c r="DZ173" s="41"/>
      <c r="EA173" s="41"/>
      <c r="EB173" s="41"/>
      <c r="EC173" s="41"/>
      <c r="ED173" s="41"/>
      <c r="EE173" s="41"/>
      <c r="EF173" s="41"/>
      <c r="EG173" s="41"/>
      <c r="EH173" s="41"/>
      <c r="EI173" s="41"/>
      <c r="EJ173" s="41"/>
      <c r="EK173" s="41"/>
      <c r="EL173" s="41"/>
      <c r="EM173" s="41"/>
      <c r="EN173" s="41"/>
      <c r="EO173" s="41"/>
      <c r="EP173" s="41"/>
      <c r="EQ173" s="41"/>
      <c r="ER173" s="41"/>
      <c r="ES173" s="41"/>
      <c r="ET173" s="41"/>
      <c r="EU173" s="41"/>
      <c r="EV173" s="41"/>
      <c r="EW173" s="41"/>
      <c r="EX173" s="41"/>
      <c r="EY173" s="41"/>
      <c r="EZ173" s="41"/>
      <c r="FA173" s="41"/>
      <c r="FB173" s="41"/>
      <c r="FC173" s="41"/>
      <c r="FD173" s="41"/>
      <c r="FE173" s="41"/>
      <c r="FF173" s="41"/>
      <c r="FG173" s="41"/>
      <c r="FH173" s="41"/>
      <c r="FI173" s="41"/>
      <c r="FJ173" s="41"/>
      <c r="FK173" s="41"/>
      <c r="FL173" s="41"/>
      <c r="FM173" s="41"/>
      <c r="FN173" s="41"/>
      <c r="FO173" s="41"/>
      <c r="FP173" s="41"/>
    </row>
    <row r="174" spans="1:172" s="62" customFormat="1" ht="15" customHeight="1" x14ac:dyDescent="0.15">
      <c r="A174" s="14" t="s">
        <v>398</v>
      </c>
      <c r="B174" s="9">
        <v>53</v>
      </c>
      <c r="C174" s="9">
        <v>55</v>
      </c>
      <c r="D174" s="13">
        <v>54</v>
      </c>
      <c r="E174" s="9">
        <v>70.709999999999994</v>
      </c>
      <c r="F174" s="9">
        <f>360-54.55</f>
        <v>305.45</v>
      </c>
      <c r="G174" s="34">
        <v>20</v>
      </c>
      <c r="H174" s="9">
        <v>344</v>
      </c>
      <c r="I174" s="9">
        <v>70.7</v>
      </c>
      <c r="J174" s="9">
        <v>27.8</v>
      </c>
      <c r="K174" s="9">
        <v>6.3</v>
      </c>
      <c r="L174" s="13">
        <v>-74.599999999999994</v>
      </c>
      <c r="M174" s="13">
        <v>339.4</v>
      </c>
      <c r="N174" s="9">
        <v>11.1</v>
      </c>
      <c r="O174" s="9">
        <v>10.3</v>
      </c>
      <c r="P174" s="9" t="s">
        <v>1575</v>
      </c>
      <c r="Q174" s="9" t="s">
        <v>1575</v>
      </c>
      <c r="R174" s="7">
        <v>102</v>
      </c>
      <c r="S174" s="13">
        <v>-77.615543042939706</v>
      </c>
      <c r="T174" s="13">
        <v>11.025378490314999</v>
      </c>
      <c r="U174" s="9">
        <v>70.588932825113602</v>
      </c>
      <c r="V174" s="9">
        <v>30.676517001670799</v>
      </c>
      <c r="W174" s="9">
        <v>15.5026118279697</v>
      </c>
      <c r="X174" s="7" t="s">
        <v>1574</v>
      </c>
      <c r="Y174" s="7"/>
      <c r="Z174" s="7"/>
      <c r="AA174" s="10" t="b">
        <v>1</v>
      </c>
      <c r="AB174" s="7">
        <v>0</v>
      </c>
      <c r="AC174" s="14" t="s">
        <v>399</v>
      </c>
      <c r="AD174" s="7"/>
      <c r="AE174" s="7" t="s">
        <v>199</v>
      </c>
      <c r="AF174" s="10" t="s">
        <v>1752</v>
      </c>
      <c r="AG174" s="14"/>
      <c r="AH174" s="10"/>
      <c r="AI174" s="16"/>
      <c r="AJ174" s="32"/>
      <c r="AK174" s="16"/>
      <c r="AL174" s="16"/>
      <c r="AM174" s="16"/>
      <c r="AN174" s="16"/>
      <c r="AO174" s="16"/>
      <c r="AP174" s="16"/>
      <c r="AQ174" s="16"/>
      <c r="AR174" s="16"/>
      <c r="AS174" s="16"/>
      <c r="AT174" s="16"/>
      <c r="AU174" s="16"/>
      <c r="AV174" s="16"/>
      <c r="AW174" s="16"/>
      <c r="AX174" s="16"/>
      <c r="AY174" s="16"/>
      <c r="AZ174" s="16"/>
      <c r="BA174" s="16"/>
      <c r="BB174" s="16"/>
      <c r="BC174" s="16"/>
      <c r="BD174" s="16"/>
      <c r="BE174" s="16"/>
      <c r="BF174" s="16"/>
      <c r="BG174" s="16"/>
      <c r="BH174" s="16"/>
      <c r="BI174" s="16"/>
      <c r="BJ174" s="16"/>
      <c r="BK174" s="16"/>
      <c r="BL174" s="16"/>
      <c r="BM174" s="16"/>
      <c r="BN174" s="16"/>
      <c r="BO174" s="16"/>
      <c r="BP174" s="16"/>
      <c r="BQ174" s="16"/>
      <c r="BR174" s="16"/>
      <c r="BS174" s="16"/>
      <c r="BT174" s="16"/>
      <c r="BU174" s="16"/>
      <c r="BV174" s="16"/>
      <c r="BW174" s="16"/>
      <c r="BX174" s="16"/>
      <c r="BY174" s="16"/>
      <c r="BZ174" s="16"/>
      <c r="CA174" s="16"/>
      <c r="CB174" s="16"/>
      <c r="CC174" s="16"/>
      <c r="CD174" s="16"/>
      <c r="CE174" s="16"/>
      <c r="CF174" s="16"/>
      <c r="CG174" s="16"/>
      <c r="CH174" s="16"/>
      <c r="CI174" s="16"/>
      <c r="CJ174" s="16"/>
      <c r="CK174" s="16"/>
      <c r="CL174" s="16"/>
      <c r="CM174" s="16"/>
      <c r="CN174" s="16"/>
      <c r="CO174" s="16"/>
      <c r="CP174" s="16"/>
      <c r="CQ174" s="16"/>
      <c r="CR174" s="16"/>
      <c r="CS174" s="16"/>
      <c r="CT174" s="16"/>
      <c r="CU174" s="16"/>
      <c r="CV174" s="16"/>
      <c r="CW174" s="16"/>
      <c r="CX174" s="16"/>
      <c r="CY174" s="16"/>
      <c r="CZ174" s="16"/>
      <c r="DA174" s="16"/>
      <c r="DB174" s="16"/>
      <c r="DC174" s="16"/>
      <c r="DD174" s="16"/>
      <c r="DE174" s="16"/>
      <c r="DF174" s="16"/>
      <c r="DG174" s="16"/>
      <c r="DH174" s="16"/>
      <c r="DI174" s="16"/>
      <c r="DJ174" s="16"/>
      <c r="DK174" s="16"/>
      <c r="DL174" s="16"/>
      <c r="DM174" s="16"/>
      <c r="DN174" s="16"/>
      <c r="DO174" s="16"/>
      <c r="DP174" s="16"/>
      <c r="DQ174" s="16"/>
      <c r="DR174" s="16"/>
      <c r="DS174" s="16"/>
      <c r="DT174" s="16"/>
      <c r="DU174" s="16"/>
      <c r="DV174" s="16"/>
      <c r="DW174" s="16"/>
      <c r="DX174" s="16"/>
      <c r="DY174" s="16"/>
      <c r="DZ174" s="16"/>
      <c r="EA174" s="16"/>
      <c r="EB174" s="16"/>
      <c r="EC174" s="16"/>
      <c r="ED174" s="16"/>
      <c r="EE174" s="16"/>
      <c r="EF174" s="16"/>
      <c r="EG174" s="16"/>
      <c r="EH174" s="16"/>
      <c r="EI174" s="16"/>
      <c r="EJ174" s="16"/>
      <c r="EK174" s="16"/>
      <c r="EL174" s="16"/>
      <c r="EM174" s="16"/>
      <c r="EN174" s="16"/>
      <c r="EO174" s="16"/>
      <c r="EP174" s="16"/>
      <c r="EQ174" s="16"/>
      <c r="ER174" s="16"/>
      <c r="ES174" s="16"/>
      <c r="ET174" s="16"/>
      <c r="EU174" s="16"/>
      <c r="EV174" s="16"/>
      <c r="EW174" s="16"/>
      <c r="EX174" s="16"/>
      <c r="EY174" s="16"/>
      <c r="EZ174" s="16"/>
      <c r="FA174" s="16"/>
      <c r="FB174" s="16"/>
      <c r="FC174" s="16"/>
      <c r="FD174" s="16"/>
      <c r="FE174" s="16"/>
      <c r="FF174" s="16"/>
      <c r="FG174" s="16"/>
      <c r="FH174" s="16"/>
      <c r="FI174" s="16"/>
      <c r="FJ174" s="16"/>
      <c r="FK174" s="16"/>
      <c r="FL174" s="16"/>
      <c r="FM174" s="16"/>
      <c r="FN174" s="16"/>
      <c r="FO174" s="16"/>
      <c r="FP174" s="16"/>
    </row>
    <row r="175" spans="1:172" s="62" customFormat="1" ht="15" customHeight="1" x14ac:dyDescent="0.15">
      <c r="A175" s="10" t="s">
        <v>400</v>
      </c>
      <c r="B175" s="9">
        <v>52.2</v>
      </c>
      <c r="C175" s="9">
        <v>56.5</v>
      </c>
      <c r="D175" s="13">
        <v>54.4</v>
      </c>
      <c r="E175" s="9">
        <v>-62.2</v>
      </c>
      <c r="F175" s="9">
        <v>301</v>
      </c>
      <c r="G175" s="34">
        <v>15</v>
      </c>
      <c r="H175" s="9">
        <v>343.4</v>
      </c>
      <c r="I175" s="9">
        <v>-76.900000000000006</v>
      </c>
      <c r="J175" s="9"/>
      <c r="K175" s="9"/>
      <c r="L175" s="13">
        <v>-82.12</v>
      </c>
      <c r="M175" s="13">
        <v>2.61</v>
      </c>
      <c r="N175" s="9">
        <v>8</v>
      </c>
      <c r="O175" s="9">
        <v>14.4</v>
      </c>
      <c r="P175" s="9" t="s">
        <v>1575</v>
      </c>
      <c r="Q175" s="9" t="s">
        <v>1575</v>
      </c>
      <c r="R175" s="30">
        <v>803</v>
      </c>
      <c r="S175" s="13">
        <v>-73.401094856444004</v>
      </c>
      <c r="T175" s="13">
        <v>31.215563936305099</v>
      </c>
      <c r="U175" s="9">
        <v>3.9176665307063199</v>
      </c>
      <c r="V175" s="9">
        <v>-37.838413222172797</v>
      </c>
      <c r="W175" s="9">
        <v>10.3777118865942</v>
      </c>
      <c r="X175" s="7" t="s">
        <v>1574</v>
      </c>
      <c r="Y175" s="10"/>
      <c r="Z175" s="10"/>
      <c r="AA175" s="10" t="b">
        <v>1</v>
      </c>
      <c r="AB175" s="7">
        <v>0</v>
      </c>
      <c r="AC175" s="14" t="s">
        <v>1751</v>
      </c>
      <c r="AD175" s="7"/>
      <c r="AE175" s="7" t="s">
        <v>1798</v>
      </c>
      <c r="AF175" s="10" t="s">
        <v>401</v>
      </c>
      <c r="AG175" s="14"/>
      <c r="AH175" s="10"/>
      <c r="AI175" s="16"/>
      <c r="AJ175" s="32"/>
      <c r="AK175" s="16"/>
      <c r="AL175" s="16"/>
      <c r="AM175" s="16"/>
      <c r="AN175" s="16"/>
      <c r="AO175" s="16"/>
      <c r="AP175" s="16"/>
      <c r="AQ175" s="16"/>
      <c r="AR175" s="16"/>
      <c r="AS175" s="16"/>
      <c r="AT175" s="16"/>
      <c r="AU175" s="16"/>
      <c r="AV175" s="16"/>
      <c r="AW175" s="16"/>
      <c r="AX175" s="16"/>
      <c r="AY175" s="16"/>
      <c r="AZ175" s="16"/>
      <c r="BA175" s="16"/>
      <c r="BB175" s="16"/>
      <c r="BC175" s="16"/>
      <c r="BD175" s="16"/>
      <c r="BE175" s="16"/>
      <c r="BF175" s="16"/>
      <c r="BG175" s="16"/>
      <c r="BH175" s="16"/>
      <c r="BI175" s="16"/>
      <c r="BJ175" s="16"/>
      <c r="BK175" s="16"/>
      <c r="BL175" s="16"/>
      <c r="BM175" s="16"/>
      <c r="BN175" s="16"/>
      <c r="BO175" s="16"/>
      <c r="BP175" s="16"/>
      <c r="BQ175" s="16"/>
      <c r="BR175" s="16"/>
      <c r="BS175" s="16"/>
      <c r="BT175" s="16"/>
      <c r="BU175" s="16"/>
      <c r="BV175" s="16"/>
      <c r="BW175" s="16"/>
      <c r="BX175" s="16"/>
      <c r="BY175" s="16"/>
      <c r="BZ175" s="16"/>
      <c r="CA175" s="16"/>
      <c r="CB175" s="16"/>
      <c r="CC175" s="16"/>
      <c r="CD175" s="16"/>
      <c r="CE175" s="16"/>
      <c r="CF175" s="16"/>
      <c r="CG175" s="16"/>
      <c r="CH175" s="16"/>
      <c r="CI175" s="16"/>
      <c r="CJ175" s="16"/>
      <c r="CK175" s="16"/>
      <c r="CL175" s="16"/>
      <c r="CM175" s="16"/>
      <c r="CN175" s="16"/>
      <c r="CO175" s="16"/>
      <c r="CP175" s="16"/>
      <c r="CQ175" s="16"/>
      <c r="CR175" s="16"/>
      <c r="CS175" s="16"/>
      <c r="CT175" s="16"/>
      <c r="CU175" s="16"/>
      <c r="CV175" s="16"/>
      <c r="CW175" s="16"/>
      <c r="CX175" s="16"/>
      <c r="CY175" s="16"/>
      <c r="CZ175" s="16"/>
      <c r="DA175" s="16"/>
      <c r="DB175" s="16"/>
      <c r="DC175" s="16"/>
      <c r="DD175" s="16"/>
      <c r="DE175" s="16"/>
      <c r="DF175" s="16"/>
      <c r="DG175" s="16"/>
      <c r="DH175" s="16"/>
      <c r="DI175" s="16"/>
      <c r="DJ175" s="16"/>
      <c r="DK175" s="16"/>
      <c r="DL175" s="16"/>
      <c r="DM175" s="16"/>
      <c r="DN175" s="16"/>
      <c r="DO175" s="16"/>
      <c r="DP175" s="16"/>
      <c r="DQ175" s="16"/>
      <c r="DR175" s="16"/>
      <c r="DS175" s="16"/>
      <c r="DT175" s="16"/>
      <c r="DU175" s="16"/>
      <c r="DV175" s="16"/>
      <c r="DW175" s="16"/>
      <c r="DX175" s="16"/>
      <c r="DY175" s="16"/>
      <c r="DZ175" s="16"/>
      <c r="EA175" s="16"/>
      <c r="EB175" s="16"/>
      <c r="EC175" s="16"/>
      <c r="ED175" s="16"/>
      <c r="EE175" s="16"/>
      <c r="EF175" s="16"/>
      <c r="EG175" s="16"/>
      <c r="EH175" s="16"/>
      <c r="EI175" s="16"/>
      <c r="EJ175" s="16"/>
      <c r="EK175" s="16"/>
      <c r="EL175" s="16"/>
      <c r="EM175" s="16"/>
      <c r="EN175" s="16"/>
      <c r="EO175" s="16"/>
      <c r="EP175" s="16"/>
      <c r="EQ175" s="16"/>
      <c r="ER175" s="16"/>
      <c r="ES175" s="16"/>
      <c r="ET175" s="16"/>
      <c r="EU175" s="16"/>
      <c r="EV175" s="16"/>
      <c r="EW175" s="16"/>
      <c r="EX175" s="16"/>
      <c r="EY175" s="16"/>
      <c r="EZ175" s="16"/>
      <c r="FA175" s="16"/>
      <c r="FB175" s="16"/>
      <c r="FC175" s="16"/>
      <c r="FD175" s="16"/>
      <c r="FE175" s="16"/>
      <c r="FF175" s="16"/>
      <c r="FG175" s="16"/>
      <c r="FH175" s="16"/>
      <c r="FI175" s="16"/>
      <c r="FJ175" s="16"/>
      <c r="FK175" s="16"/>
      <c r="FL175" s="16"/>
      <c r="FM175" s="16"/>
      <c r="FN175" s="16"/>
      <c r="FO175" s="16"/>
      <c r="FP175" s="16"/>
    </row>
    <row r="176" spans="1:172" s="62" customFormat="1" ht="15" customHeight="1" x14ac:dyDescent="0.15">
      <c r="A176" s="14" t="s">
        <v>402</v>
      </c>
      <c r="B176" s="9">
        <v>53</v>
      </c>
      <c r="C176" s="9">
        <v>54</v>
      </c>
      <c r="D176" s="13">
        <v>54.5</v>
      </c>
      <c r="E176" s="9">
        <v>68.2</v>
      </c>
      <c r="F176" s="9">
        <v>329</v>
      </c>
      <c r="G176" s="34">
        <v>11</v>
      </c>
      <c r="H176" s="9">
        <v>340.9</v>
      </c>
      <c r="I176" s="9">
        <v>62</v>
      </c>
      <c r="J176" s="9">
        <v>57.5</v>
      </c>
      <c r="K176" s="9">
        <v>6.1</v>
      </c>
      <c r="L176" s="13">
        <v>-62.9</v>
      </c>
      <c r="M176" s="13">
        <v>0.4</v>
      </c>
      <c r="N176" s="9"/>
      <c r="O176" s="9"/>
      <c r="P176" s="37">
        <v>31.77472605528709</v>
      </c>
      <c r="Q176" s="37">
        <v>8.2255572413398266</v>
      </c>
      <c r="R176" s="7">
        <v>102</v>
      </c>
      <c r="S176" s="13">
        <v>-64.425092362597496</v>
      </c>
      <c r="T176" s="13">
        <v>25.349616187467699</v>
      </c>
      <c r="U176" s="9">
        <v>70.847886785130299</v>
      </c>
      <c r="V176" s="9">
        <v>29.947623786603899</v>
      </c>
      <c r="W176" s="9">
        <v>15.808378620744801</v>
      </c>
      <c r="X176" s="7" t="s">
        <v>1574</v>
      </c>
      <c r="Y176" s="7"/>
      <c r="Z176" s="7"/>
      <c r="AA176" s="10" t="b">
        <v>1</v>
      </c>
      <c r="AB176" s="7">
        <v>0</v>
      </c>
      <c r="AC176" s="14" t="s">
        <v>403</v>
      </c>
      <c r="AD176" s="30">
        <v>1604</v>
      </c>
      <c r="AE176" s="7" t="s">
        <v>199</v>
      </c>
      <c r="AF176" s="10" t="s">
        <v>1682</v>
      </c>
      <c r="AG176" s="14"/>
      <c r="AH176" s="10"/>
      <c r="AI176" s="16"/>
      <c r="AJ176" s="32"/>
      <c r="AK176" s="16"/>
      <c r="AL176" s="16"/>
      <c r="AM176" s="16"/>
      <c r="AN176" s="16"/>
      <c r="AO176" s="16"/>
      <c r="AP176" s="16"/>
      <c r="AQ176" s="16"/>
      <c r="AR176" s="16"/>
      <c r="AS176" s="16"/>
      <c r="AT176" s="16"/>
      <c r="AU176" s="16"/>
      <c r="AV176" s="16"/>
      <c r="AW176" s="16"/>
      <c r="AX176" s="16"/>
      <c r="AY176" s="16"/>
      <c r="AZ176" s="16"/>
      <c r="BA176" s="16"/>
      <c r="BB176" s="16"/>
      <c r="BC176" s="16"/>
      <c r="BD176" s="16"/>
      <c r="BE176" s="16"/>
      <c r="BF176" s="16"/>
      <c r="BG176" s="16"/>
      <c r="BH176" s="16"/>
      <c r="BI176" s="16"/>
      <c r="BJ176" s="16"/>
      <c r="BK176" s="16"/>
      <c r="BL176" s="16"/>
      <c r="BM176" s="16"/>
      <c r="BN176" s="16"/>
      <c r="BO176" s="16"/>
      <c r="BP176" s="16"/>
      <c r="BQ176" s="16"/>
      <c r="BR176" s="16"/>
      <c r="BS176" s="16"/>
      <c r="BT176" s="16"/>
      <c r="BU176" s="16"/>
      <c r="BV176" s="16"/>
      <c r="BW176" s="16"/>
      <c r="BX176" s="16"/>
      <c r="BY176" s="16"/>
      <c r="BZ176" s="16"/>
      <c r="CA176" s="16"/>
      <c r="CB176" s="16"/>
      <c r="CC176" s="16"/>
      <c r="CD176" s="16"/>
      <c r="CE176" s="16"/>
      <c r="CF176" s="16"/>
      <c r="CG176" s="16"/>
      <c r="CH176" s="16"/>
      <c r="CI176" s="16"/>
      <c r="CJ176" s="16"/>
      <c r="CK176" s="16"/>
      <c r="CL176" s="16"/>
      <c r="CM176" s="16"/>
      <c r="CN176" s="16"/>
      <c r="CO176" s="16"/>
      <c r="CP176" s="16"/>
      <c r="CQ176" s="16"/>
      <c r="CR176" s="16"/>
      <c r="CS176" s="16"/>
      <c r="CT176" s="16"/>
      <c r="CU176" s="16"/>
      <c r="CV176" s="16"/>
      <c r="CW176" s="16"/>
      <c r="CX176" s="16"/>
      <c r="CY176" s="16"/>
      <c r="CZ176" s="16"/>
      <c r="DA176" s="16"/>
      <c r="DB176" s="16"/>
      <c r="DC176" s="16"/>
      <c r="DD176" s="16"/>
      <c r="DE176" s="16"/>
      <c r="DF176" s="16"/>
      <c r="DG176" s="16"/>
      <c r="DH176" s="16"/>
      <c r="DI176" s="16"/>
      <c r="DJ176" s="16"/>
      <c r="DK176" s="16"/>
      <c r="DL176" s="16"/>
      <c r="DM176" s="16"/>
      <c r="DN176" s="16"/>
      <c r="DO176" s="16"/>
      <c r="DP176" s="16"/>
      <c r="DQ176" s="16"/>
      <c r="DR176" s="16"/>
      <c r="DS176" s="16"/>
      <c r="DT176" s="16"/>
      <c r="DU176" s="16"/>
      <c r="DV176" s="16"/>
      <c r="DW176" s="16"/>
      <c r="DX176" s="16"/>
      <c r="DY176" s="16"/>
      <c r="DZ176" s="16"/>
      <c r="EA176" s="16"/>
      <c r="EB176" s="16"/>
      <c r="EC176" s="16"/>
      <c r="ED176" s="16"/>
      <c r="EE176" s="16"/>
      <c r="EF176" s="16"/>
      <c r="EG176" s="16"/>
      <c r="EH176" s="16"/>
      <c r="EI176" s="16"/>
      <c r="EJ176" s="16"/>
      <c r="EK176" s="16"/>
      <c r="EL176" s="16"/>
      <c r="EM176" s="16"/>
      <c r="EN176" s="16"/>
      <c r="EO176" s="16"/>
      <c r="EP176" s="16"/>
      <c r="EQ176" s="16"/>
      <c r="ER176" s="16"/>
      <c r="ES176" s="16"/>
      <c r="ET176" s="16"/>
      <c r="EU176" s="16"/>
      <c r="EV176" s="16"/>
      <c r="EW176" s="16"/>
      <c r="EX176" s="16"/>
      <c r="EY176" s="16"/>
      <c r="EZ176" s="16"/>
      <c r="FA176" s="16"/>
      <c r="FB176" s="16"/>
      <c r="FC176" s="16"/>
      <c r="FD176" s="16"/>
      <c r="FE176" s="16"/>
      <c r="FF176" s="16"/>
      <c r="FG176" s="16"/>
      <c r="FH176" s="16"/>
      <c r="FI176" s="16"/>
      <c r="FJ176" s="16"/>
      <c r="FK176" s="16"/>
      <c r="FL176" s="16"/>
      <c r="FM176" s="16"/>
      <c r="FN176" s="16"/>
      <c r="FO176" s="16"/>
      <c r="FP176" s="16"/>
    </row>
    <row r="177" spans="1:172" s="62" customFormat="1" ht="15" customHeight="1" x14ac:dyDescent="0.15">
      <c r="A177" s="51" t="s">
        <v>406</v>
      </c>
      <c r="B177" s="56">
        <v>54</v>
      </c>
      <c r="C177" s="56">
        <v>56</v>
      </c>
      <c r="D177" s="57">
        <v>55</v>
      </c>
      <c r="E177" s="56">
        <v>70</v>
      </c>
      <c r="F177" s="56">
        <v>335</v>
      </c>
      <c r="G177" s="55">
        <v>28</v>
      </c>
      <c r="H177" s="56">
        <v>348</v>
      </c>
      <c r="I177" s="56">
        <v>62</v>
      </c>
      <c r="J177" s="56">
        <v>4.3</v>
      </c>
      <c r="K177" s="56">
        <v>15</v>
      </c>
      <c r="L177" s="57">
        <v>-63</v>
      </c>
      <c r="M177" s="57">
        <v>354</v>
      </c>
      <c r="N177" s="56"/>
      <c r="O177" s="56"/>
      <c r="P177" s="56">
        <v>2.3761969050040781</v>
      </c>
      <c r="Q177" s="56">
        <v>23.094488147718163</v>
      </c>
      <c r="R177" s="54">
        <v>102</v>
      </c>
      <c r="S177" s="57">
        <v>-65.015228359649996</v>
      </c>
      <c r="T177" s="57">
        <v>19.128645814252899</v>
      </c>
      <c r="U177" s="56">
        <v>71.0922461990465</v>
      </c>
      <c r="V177" s="56">
        <v>29.2325265207052</v>
      </c>
      <c r="W177" s="56">
        <v>16.1149248847038</v>
      </c>
      <c r="X177" s="54" t="s">
        <v>1574</v>
      </c>
      <c r="Y177" s="54"/>
      <c r="Z177" s="54"/>
      <c r="AA177" s="58" t="b">
        <v>0</v>
      </c>
      <c r="AB177" s="54" t="s">
        <v>218</v>
      </c>
      <c r="AC177" s="51" t="s">
        <v>407</v>
      </c>
      <c r="AD177" s="61">
        <v>450</v>
      </c>
      <c r="AE177" s="54" t="s">
        <v>199</v>
      </c>
      <c r="AF177" s="51" t="s">
        <v>1722</v>
      </c>
      <c r="AH177" s="58"/>
      <c r="AI177" s="16"/>
      <c r="AJ177" s="32"/>
      <c r="AK177" s="16"/>
      <c r="AL177" s="16"/>
      <c r="AM177" s="16"/>
      <c r="AN177" s="16"/>
      <c r="AO177" s="16"/>
      <c r="AP177" s="16"/>
      <c r="AQ177" s="16"/>
      <c r="AR177" s="16"/>
      <c r="AS177" s="16"/>
      <c r="AT177" s="16"/>
      <c r="AU177" s="16"/>
      <c r="AV177" s="16"/>
      <c r="AW177" s="16"/>
      <c r="AX177" s="16"/>
      <c r="AY177" s="16"/>
      <c r="AZ177" s="16"/>
      <c r="BA177" s="16"/>
      <c r="BB177" s="16"/>
      <c r="BC177" s="16"/>
      <c r="BD177" s="16"/>
      <c r="BE177" s="16"/>
      <c r="BF177" s="16"/>
      <c r="BG177" s="16"/>
      <c r="BH177" s="16"/>
      <c r="BI177" s="16"/>
      <c r="BJ177" s="16"/>
      <c r="BK177" s="16"/>
      <c r="BL177" s="16"/>
      <c r="BM177" s="16"/>
      <c r="BN177" s="16"/>
      <c r="BO177" s="16"/>
      <c r="BP177" s="16"/>
      <c r="BQ177" s="16"/>
      <c r="BR177" s="16"/>
      <c r="BS177" s="16"/>
      <c r="BT177" s="16"/>
      <c r="BU177" s="16"/>
      <c r="BV177" s="16"/>
      <c r="BW177" s="16"/>
      <c r="BX177" s="16"/>
      <c r="BY177" s="16"/>
      <c r="BZ177" s="16"/>
      <c r="CA177" s="16"/>
      <c r="CB177" s="16"/>
      <c r="CC177" s="16"/>
      <c r="CD177" s="16"/>
      <c r="CE177" s="16"/>
      <c r="CF177" s="16"/>
      <c r="CG177" s="16"/>
      <c r="CH177" s="16"/>
      <c r="CI177" s="16"/>
      <c r="CJ177" s="16"/>
      <c r="CK177" s="16"/>
      <c r="CL177" s="16"/>
      <c r="CM177" s="16"/>
      <c r="CN177" s="16"/>
      <c r="CO177" s="16"/>
      <c r="CP177" s="16"/>
      <c r="CQ177" s="16"/>
      <c r="CR177" s="16"/>
      <c r="CS177" s="16"/>
      <c r="CT177" s="16"/>
      <c r="CU177" s="16"/>
      <c r="CV177" s="16"/>
      <c r="CW177" s="16"/>
      <c r="CX177" s="16"/>
      <c r="CY177" s="16"/>
      <c r="CZ177" s="16"/>
      <c r="DA177" s="16"/>
      <c r="DB177" s="16"/>
      <c r="DC177" s="16"/>
      <c r="DD177" s="16"/>
      <c r="DE177" s="16"/>
      <c r="DF177" s="16"/>
      <c r="DG177" s="16"/>
      <c r="DH177" s="16"/>
      <c r="DI177" s="16"/>
      <c r="DJ177" s="16"/>
      <c r="DK177" s="16"/>
      <c r="DL177" s="16"/>
      <c r="DM177" s="16"/>
      <c r="DN177" s="16"/>
      <c r="DO177" s="16"/>
      <c r="DP177" s="16"/>
      <c r="DQ177" s="16"/>
      <c r="DR177" s="16"/>
      <c r="DS177" s="16"/>
      <c r="DT177" s="16"/>
      <c r="DU177" s="16"/>
      <c r="DV177" s="16"/>
      <c r="DW177" s="16"/>
      <c r="DX177" s="16"/>
      <c r="DY177" s="16"/>
      <c r="DZ177" s="16"/>
      <c r="EA177" s="16"/>
      <c r="EB177" s="16"/>
      <c r="EC177" s="16"/>
      <c r="ED177" s="16"/>
      <c r="EE177" s="16"/>
      <c r="EF177" s="16"/>
      <c r="EG177" s="16"/>
      <c r="EH177" s="16"/>
      <c r="EI177" s="16"/>
      <c r="EJ177" s="16"/>
      <c r="EK177" s="16"/>
      <c r="EL177" s="16"/>
      <c r="EM177" s="16"/>
      <c r="EN177" s="16"/>
      <c r="EO177" s="16"/>
      <c r="EP177" s="16"/>
      <c r="EQ177" s="16"/>
      <c r="ER177" s="16"/>
      <c r="ES177" s="16"/>
      <c r="ET177" s="16"/>
      <c r="EU177" s="16"/>
      <c r="EV177" s="16"/>
      <c r="EW177" s="16"/>
      <c r="EX177" s="16"/>
      <c r="EY177" s="16"/>
      <c r="EZ177" s="16"/>
      <c r="FA177" s="16"/>
      <c r="FB177" s="16"/>
      <c r="FC177" s="16"/>
      <c r="FD177" s="16"/>
      <c r="FE177" s="16"/>
      <c r="FF177" s="16"/>
      <c r="FG177" s="16"/>
      <c r="FH177" s="16"/>
      <c r="FI177" s="16"/>
      <c r="FJ177" s="16"/>
      <c r="FK177" s="16"/>
      <c r="FL177" s="16"/>
      <c r="FM177" s="16"/>
      <c r="FN177" s="16"/>
      <c r="FO177" s="16"/>
      <c r="FP177" s="16"/>
    </row>
    <row r="178" spans="1:172" s="62" customFormat="1" ht="15" customHeight="1" x14ac:dyDescent="0.2">
      <c r="A178" s="58" t="s">
        <v>404</v>
      </c>
      <c r="B178" s="56">
        <v>53</v>
      </c>
      <c r="C178" s="56">
        <v>57</v>
      </c>
      <c r="D178" s="57">
        <v>55</v>
      </c>
      <c r="E178" s="56">
        <v>44.6</v>
      </c>
      <c r="F178" s="56">
        <v>252</v>
      </c>
      <c r="G178" s="55">
        <v>59</v>
      </c>
      <c r="H178" s="56">
        <v>348</v>
      </c>
      <c r="I178" s="56">
        <v>63</v>
      </c>
      <c r="J178" s="56">
        <v>18.7</v>
      </c>
      <c r="K178" s="56">
        <v>4.4000000000000004</v>
      </c>
      <c r="L178" s="57">
        <v>-81.400000000000006</v>
      </c>
      <c r="M178" s="57">
        <v>347.7</v>
      </c>
      <c r="N178" s="56"/>
      <c r="O178" s="56"/>
      <c r="P178" s="63">
        <v>9.9046621275017301</v>
      </c>
      <c r="Q178" s="66">
        <v>6.1956248361079505</v>
      </c>
      <c r="R178" s="54">
        <v>101</v>
      </c>
      <c r="S178" s="57">
        <v>-81.132773765615894</v>
      </c>
      <c r="T178" s="57">
        <v>26.137992003574599</v>
      </c>
      <c r="U178" s="56">
        <v>79.190390203667604</v>
      </c>
      <c r="V178" s="56">
        <v>2.3013124343595099</v>
      </c>
      <c r="W178" s="56">
        <v>17.454499039030502</v>
      </c>
      <c r="X178" s="54" t="s">
        <v>1576</v>
      </c>
      <c r="Y178" s="54"/>
      <c r="Z178" s="54"/>
      <c r="AA178" s="58" t="b">
        <v>1</v>
      </c>
      <c r="AB178" s="54" t="s">
        <v>218</v>
      </c>
      <c r="AC178" s="51" t="s">
        <v>405</v>
      </c>
      <c r="AD178" s="54"/>
      <c r="AE178" s="54" t="s">
        <v>199</v>
      </c>
      <c r="AF178" s="58" t="s">
        <v>217</v>
      </c>
      <c r="AG178" s="51" t="s">
        <v>1814</v>
      </c>
      <c r="AH178" s="58"/>
      <c r="AI178" s="16"/>
      <c r="AJ178" s="32"/>
      <c r="AK178" s="16"/>
      <c r="AL178" s="16"/>
      <c r="AM178" s="16"/>
      <c r="AN178" s="16"/>
      <c r="AO178" s="16"/>
      <c r="AP178" s="16"/>
      <c r="AQ178" s="16"/>
      <c r="AR178" s="16"/>
      <c r="AS178" s="16"/>
      <c r="AT178" s="16"/>
      <c r="AU178" s="16"/>
      <c r="AV178" s="16"/>
      <c r="AW178" s="16"/>
      <c r="AX178" s="16"/>
      <c r="AY178" s="16"/>
      <c r="AZ178" s="16"/>
      <c r="BA178" s="16"/>
      <c r="BB178" s="16"/>
      <c r="BC178" s="16"/>
      <c r="BD178" s="16"/>
      <c r="BE178" s="16"/>
      <c r="BF178" s="16"/>
      <c r="BG178" s="16"/>
      <c r="BH178" s="16"/>
      <c r="BI178" s="16"/>
      <c r="BJ178" s="16"/>
      <c r="BK178" s="16"/>
      <c r="BL178" s="16"/>
      <c r="BM178" s="16"/>
      <c r="BN178" s="16"/>
      <c r="BO178" s="16"/>
      <c r="BP178" s="16"/>
      <c r="BQ178" s="16"/>
      <c r="BR178" s="16"/>
      <c r="BS178" s="16"/>
      <c r="BT178" s="16"/>
      <c r="BU178" s="16"/>
      <c r="BV178" s="16"/>
      <c r="BW178" s="16"/>
      <c r="BX178" s="16"/>
      <c r="BY178" s="16"/>
      <c r="BZ178" s="16"/>
      <c r="CA178" s="16"/>
      <c r="CB178" s="16"/>
      <c r="CC178" s="16"/>
      <c r="CD178" s="16"/>
      <c r="CE178" s="16"/>
      <c r="CF178" s="16"/>
      <c r="CG178" s="16"/>
      <c r="CH178" s="16"/>
      <c r="CI178" s="16"/>
      <c r="CJ178" s="16"/>
      <c r="CK178" s="16"/>
      <c r="CL178" s="16"/>
      <c r="CM178" s="16"/>
      <c r="CN178" s="16"/>
      <c r="CO178" s="16"/>
      <c r="CP178" s="16"/>
      <c r="CQ178" s="16"/>
      <c r="CR178" s="16"/>
      <c r="CS178" s="16"/>
      <c r="CT178" s="16"/>
      <c r="CU178" s="16"/>
      <c r="CV178" s="16"/>
      <c r="CW178" s="16"/>
      <c r="CX178" s="16"/>
      <c r="CY178" s="16"/>
      <c r="CZ178" s="16"/>
      <c r="DA178" s="16"/>
      <c r="DB178" s="16"/>
      <c r="DC178" s="16"/>
      <c r="DD178" s="16"/>
      <c r="DE178" s="16"/>
      <c r="DF178" s="16"/>
      <c r="DG178" s="16"/>
      <c r="DH178" s="16"/>
      <c r="DI178" s="16"/>
      <c r="DJ178" s="16"/>
      <c r="DK178" s="16"/>
      <c r="DL178" s="16"/>
      <c r="DM178" s="16"/>
      <c r="DN178" s="16"/>
      <c r="DO178" s="16"/>
      <c r="DP178" s="16"/>
      <c r="DQ178" s="16"/>
      <c r="DR178" s="16"/>
      <c r="DS178" s="16"/>
      <c r="DT178" s="16"/>
      <c r="DU178" s="16"/>
      <c r="DV178" s="16"/>
      <c r="DW178" s="16"/>
      <c r="DX178" s="16"/>
      <c r="DY178" s="16"/>
      <c r="DZ178" s="16"/>
      <c r="EA178" s="16"/>
      <c r="EB178" s="16"/>
      <c r="EC178" s="16"/>
      <c r="ED178" s="16"/>
      <c r="EE178" s="16"/>
      <c r="EF178" s="16"/>
      <c r="EG178" s="16"/>
      <c r="EH178" s="16"/>
      <c r="EI178" s="16"/>
      <c r="EJ178" s="16"/>
      <c r="EK178" s="16"/>
      <c r="EL178" s="16"/>
      <c r="EM178" s="16"/>
      <c r="EN178" s="16"/>
      <c r="EO178" s="16"/>
      <c r="EP178" s="16"/>
      <c r="EQ178" s="16"/>
      <c r="ER178" s="16"/>
      <c r="ES178" s="16"/>
      <c r="ET178" s="16"/>
      <c r="EU178" s="16"/>
      <c r="EV178" s="16"/>
      <c r="EW178" s="16"/>
      <c r="EX178" s="16"/>
      <c r="EY178" s="16"/>
      <c r="EZ178" s="16"/>
      <c r="FA178" s="16"/>
      <c r="FB178" s="16"/>
      <c r="FC178" s="16"/>
      <c r="FD178" s="16"/>
      <c r="FE178" s="16"/>
      <c r="FF178" s="16"/>
      <c r="FG178" s="16"/>
      <c r="FH178" s="16"/>
      <c r="FI178" s="16"/>
      <c r="FJ178" s="16"/>
      <c r="FK178" s="16"/>
      <c r="FL178" s="16"/>
      <c r="FM178" s="16"/>
      <c r="FN178" s="16"/>
      <c r="FO178" s="16"/>
      <c r="FP178" s="16"/>
    </row>
    <row r="179" spans="1:172" s="62" customFormat="1" ht="15" customHeight="1" x14ac:dyDescent="0.15">
      <c r="A179" s="58" t="s">
        <v>410</v>
      </c>
      <c r="B179" s="56">
        <v>54</v>
      </c>
      <c r="C179" s="56">
        <v>57</v>
      </c>
      <c r="D179" s="57">
        <v>55.5</v>
      </c>
      <c r="E179" s="56">
        <v>71.38</v>
      </c>
      <c r="F179" s="56">
        <f>360-54.52</f>
        <v>305.48</v>
      </c>
      <c r="G179" s="55">
        <v>8</v>
      </c>
      <c r="H179" s="56">
        <v>359.2</v>
      </c>
      <c r="I179" s="56">
        <v>65.400000000000006</v>
      </c>
      <c r="J179" s="56">
        <v>8.86</v>
      </c>
      <c r="K179" s="56">
        <v>19.7</v>
      </c>
      <c r="L179" s="57">
        <v>-66.099999999999994</v>
      </c>
      <c r="M179" s="57">
        <v>306.8</v>
      </c>
      <c r="N179" s="56"/>
      <c r="O179" s="56"/>
      <c r="P179" s="63">
        <v>4.2415823063291436</v>
      </c>
      <c r="Q179" s="63">
        <v>30.551086799788173</v>
      </c>
      <c r="R179" s="61">
        <v>102</v>
      </c>
      <c r="S179" s="57">
        <v>-71.085968941424696</v>
      </c>
      <c r="T179" s="57">
        <v>326.534838306729</v>
      </c>
      <c r="U179" s="56">
        <v>71.322896167447496</v>
      </c>
      <c r="V179" s="56">
        <v>28.531404738486501</v>
      </c>
      <c r="W179" s="56">
        <v>16.4222054891565</v>
      </c>
      <c r="X179" s="54" t="s">
        <v>1574</v>
      </c>
      <c r="Y179" s="58"/>
      <c r="Z179" s="58"/>
      <c r="AA179" s="58" t="b">
        <v>0</v>
      </c>
      <c r="AB179" s="54">
        <v>0</v>
      </c>
      <c r="AC179" s="51" t="s">
        <v>411</v>
      </c>
      <c r="AD179" s="54"/>
      <c r="AE179" s="54" t="s">
        <v>1798</v>
      </c>
      <c r="AF179" s="58" t="s">
        <v>1892</v>
      </c>
      <c r="AG179" s="51" t="s">
        <v>412</v>
      </c>
      <c r="AH179" s="58" t="s">
        <v>413</v>
      </c>
      <c r="AI179" s="16"/>
      <c r="AJ179" s="32"/>
      <c r="AK179" s="16"/>
      <c r="AL179" s="16"/>
      <c r="AM179" s="16"/>
      <c r="AN179" s="16"/>
      <c r="AO179" s="16"/>
      <c r="AP179" s="16"/>
      <c r="AQ179" s="16"/>
      <c r="AR179" s="16"/>
      <c r="AS179" s="16"/>
      <c r="AT179" s="16"/>
      <c r="AU179" s="16"/>
      <c r="AV179" s="16"/>
      <c r="AW179" s="16"/>
      <c r="AX179" s="16"/>
      <c r="AY179" s="16"/>
      <c r="AZ179" s="16"/>
      <c r="BA179" s="16"/>
      <c r="BB179" s="16"/>
      <c r="BC179" s="16"/>
      <c r="BD179" s="16"/>
      <c r="BE179" s="16"/>
      <c r="BF179" s="16"/>
      <c r="BG179" s="16"/>
      <c r="BH179" s="16"/>
      <c r="BI179" s="16"/>
      <c r="BJ179" s="16"/>
      <c r="BK179" s="16"/>
      <c r="BL179" s="16"/>
      <c r="BM179" s="16"/>
      <c r="BN179" s="16"/>
      <c r="BO179" s="16"/>
      <c r="BP179" s="16"/>
      <c r="BQ179" s="16"/>
      <c r="BR179" s="16"/>
      <c r="BS179" s="16"/>
      <c r="BT179" s="16"/>
      <c r="BU179" s="16"/>
      <c r="BV179" s="16"/>
      <c r="BW179" s="16"/>
      <c r="BX179" s="16"/>
      <c r="BY179" s="16"/>
      <c r="BZ179" s="16"/>
      <c r="CA179" s="16"/>
      <c r="CB179" s="16"/>
      <c r="CC179" s="16"/>
      <c r="CD179" s="16"/>
      <c r="CE179" s="16"/>
      <c r="CF179" s="16"/>
      <c r="CG179" s="16"/>
      <c r="CH179" s="16"/>
      <c r="CI179" s="16"/>
      <c r="CJ179" s="16"/>
      <c r="CK179" s="16"/>
      <c r="CL179" s="16"/>
      <c r="CM179" s="16"/>
      <c r="CN179" s="16"/>
      <c r="CO179" s="16"/>
      <c r="CP179" s="16"/>
      <c r="CQ179" s="16"/>
      <c r="CR179" s="16"/>
      <c r="CS179" s="16"/>
      <c r="CT179" s="16"/>
      <c r="CU179" s="16"/>
      <c r="CV179" s="16"/>
      <c r="CW179" s="16"/>
      <c r="CX179" s="16"/>
      <c r="CY179" s="16"/>
      <c r="CZ179" s="16"/>
      <c r="DA179" s="16"/>
      <c r="DB179" s="16"/>
      <c r="DC179" s="16"/>
      <c r="DD179" s="16"/>
      <c r="DE179" s="16"/>
      <c r="DF179" s="16"/>
      <c r="DG179" s="16"/>
      <c r="DH179" s="16"/>
      <c r="DI179" s="16"/>
      <c r="DJ179" s="16"/>
      <c r="DK179" s="16"/>
      <c r="DL179" s="16"/>
      <c r="DM179" s="16"/>
      <c r="DN179" s="16"/>
      <c r="DO179" s="16"/>
      <c r="DP179" s="16"/>
      <c r="DQ179" s="16"/>
      <c r="DR179" s="16"/>
      <c r="DS179" s="16"/>
      <c r="DT179" s="16"/>
      <c r="DU179" s="16"/>
      <c r="DV179" s="16"/>
      <c r="DW179" s="16"/>
      <c r="DX179" s="16"/>
      <c r="DY179" s="16"/>
      <c r="DZ179" s="16"/>
      <c r="EA179" s="16"/>
      <c r="EB179" s="16"/>
      <c r="EC179" s="16"/>
      <c r="ED179" s="16"/>
      <c r="EE179" s="16"/>
      <c r="EF179" s="16"/>
      <c r="EG179" s="16"/>
      <c r="EH179" s="16"/>
      <c r="EI179" s="16"/>
      <c r="EJ179" s="16"/>
      <c r="EK179" s="16"/>
      <c r="EL179" s="16"/>
      <c r="EM179" s="16"/>
      <c r="EN179" s="16"/>
      <c r="EO179" s="16"/>
      <c r="EP179" s="16"/>
      <c r="EQ179" s="16"/>
      <c r="ER179" s="16"/>
      <c r="ES179" s="16"/>
      <c r="ET179" s="16"/>
      <c r="EU179" s="16"/>
      <c r="EV179" s="16"/>
      <c r="EW179" s="16"/>
      <c r="EX179" s="16"/>
      <c r="EY179" s="16"/>
      <c r="EZ179" s="16"/>
      <c r="FA179" s="16"/>
      <c r="FB179" s="16"/>
      <c r="FC179" s="16"/>
      <c r="FD179" s="16"/>
      <c r="FE179" s="16"/>
      <c r="FF179" s="16"/>
      <c r="FG179" s="16"/>
      <c r="FH179" s="16"/>
      <c r="FI179" s="16"/>
      <c r="FJ179" s="16"/>
      <c r="FK179" s="16"/>
      <c r="FL179" s="16"/>
      <c r="FM179" s="16"/>
      <c r="FN179" s="16"/>
      <c r="FO179" s="16"/>
      <c r="FP179" s="16"/>
    </row>
    <row r="180" spans="1:172" s="62" customFormat="1" ht="15" customHeight="1" x14ac:dyDescent="0.15">
      <c r="A180" s="14" t="s">
        <v>408</v>
      </c>
      <c r="B180" s="9">
        <v>55</v>
      </c>
      <c r="C180" s="9">
        <v>56</v>
      </c>
      <c r="D180" s="13">
        <v>55.5</v>
      </c>
      <c r="E180" s="9">
        <v>68.2</v>
      </c>
      <c r="F180" s="9">
        <v>328.3</v>
      </c>
      <c r="G180" s="34">
        <v>30</v>
      </c>
      <c r="H180" s="9">
        <v>350</v>
      </c>
      <c r="I180" s="9">
        <v>59</v>
      </c>
      <c r="J180" s="9">
        <v>40</v>
      </c>
      <c r="K180" s="9">
        <v>4.2</v>
      </c>
      <c r="L180" s="13">
        <v>-61</v>
      </c>
      <c r="M180" s="13">
        <v>345</v>
      </c>
      <c r="N180" s="9"/>
      <c r="O180" s="9"/>
      <c r="P180" s="9">
        <v>25.103319592611967</v>
      </c>
      <c r="Q180" s="9">
        <v>5.3513106052188064</v>
      </c>
      <c r="R180" s="7">
        <v>102</v>
      </c>
      <c r="S180" s="13">
        <v>-63.745931251634303</v>
      </c>
      <c r="T180" s="13">
        <v>9.1260109705386494</v>
      </c>
      <c r="U180" s="9">
        <v>71.322896167447496</v>
      </c>
      <c r="V180" s="9">
        <v>28.531404738486501</v>
      </c>
      <c r="W180" s="9">
        <v>16.4222054891565</v>
      </c>
      <c r="X180" s="7" t="s">
        <v>1574</v>
      </c>
      <c r="Y180" s="7"/>
      <c r="Z180" s="7"/>
      <c r="AA180" s="10" t="b">
        <v>1</v>
      </c>
      <c r="AB180" s="7">
        <v>0</v>
      </c>
      <c r="AC180" s="14" t="s">
        <v>409</v>
      </c>
      <c r="AD180" s="30">
        <v>1432</v>
      </c>
      <c r="AE180" s="7" t="s">
        <v>199</v>
      </c>
      <c r="AF180" s="10" t="s">
        <v>1694</v>
      </c>
      <c r="AG180" s="14"/>
      <c r="AH180" s="10"/>
      <c r="AI180" s="16"/>
      <c r="AJ180" s="32"/>
      <c r="AK180" s="16"/>
      <c r="AL180" s="16"/>
      <c r="AM180" s="16"/>
      <c r="AN180" s="16"/>
      <c r="AO180" s="16"/>
      <c r="AP180" s="16"/>
      <c r="AQ180" s="16"/>
      <c r="AR180" s="16"/>
      <c r="AS180" s="16"/>
      <c r="AT180" s="16"/>
      <c r="AU180" s="16"/>
      <c r="AV180" s="16"/>
      <c r="AW180" s="16"/>
      <c r="AX180" s="16"/>
      <c r="AY180" s="16"/>
      <c r="AZ180" s="16"/>
      <c r="BA180" s="16"/>
      <c r="BB180" s="16"/>
      <c r="BC180" s="16"/>
      <c r="BD180" s="16"/>
      <c r="BE180" s="16"/>
      <c r="BF180" s="16"/>
      <c r="BG180" s="16"/>
      <c r="BH180" s="16"/>
      <c r="BI180" s="16"/>
      <c r="BJ180" s="16"/>
      <c r="BK180" s="16"/>
      <c r="BL180" s="16"/>
      <c r="BM180" s="16"/>
      <c r="BN180" s="16"/>
      <c r="BO180" s="16"/>
      <c r="BP180" s="16"/>
      <c r="BQ180" s="16"/>
      <c r="BR180" s="16"/>
      <c r="BS180" s="16"/>
      <c r="BT180" s="16"/>
      <c r="BU180" s="16"/>
      <c r="BV180" s="16"/>
      <c r="BW180" s="16"/>
      <c r="BX180" s="16"/>
      <c r="BY180" s="16"/>
      <c r="BZ180" s="16"/>
      <c r="CA180" s="16"/>
      <c r="CB180" s="16"/>
      <c r="CC180" s="16"/>
      <c r="CD180" s="16"/>
      <c r="CE180" s="16"/>
      <c r="CF180" s="16"/>
      <c r="CG180" s="16"/>
      <c r="CH180" s="16"/>
      <c r="CI180" s="16"/>
      <c r="CJ180" s="16"/>
      <c r="CK180" s="16"/>
      <c r="CL180" s="16"/>
      <c r="CM180" s="16"/>
      <c r="CN180" s="16"/>
      <c r="CO180" s="16"/>
      <c r="CP180" s="16"/>
      <c r="CQ180" s="16"/>
      <c r="CR180" s="16"/>
      <c r="CS180" s="16"/>
      <c r="CT180" s="16"/>
      <c r="CU180" s="16"/>
      <c r="CV180" s="16"/>
      <c r="CW180" s="16"/>
      <c r="CX180" s="16"/>
      <c r="CY180" s="16"/>
      <c r="CZ180" s="16"/>
      <c r="DA180" s="16"/>
      <c r="DB180" s="16"/>
      <c r="DC180" s="16"/>
      <c r="DD180" s="16"/>
      <c r="DE180" s="16"/>
      <c r="DF180" s="16"/>
      <c r="DG180" s="16"/>
      <c r="DH180" s="16"/>
      <c r="DI180" s="16"/>
      <c r="DJ180" s="16"/>
      <c r="DK180" s="16"/>
      <c r="DL180" s="16"/>
      <c r="DM180" s="16"/>
      <c r="DN180" s="16"/>
      <c r="DO180" s="16"/>
      <c r="DP180" s="16"/>
      <c r="DQ180" s="16"/>
      <c r="DR180" s="16"/>
      <c r="DS180" s="16"/>
      <c r="DT180" s="16"/>
      <c r="DU180" s="16"/>
      <c r="DV180" s="16"/>
      <c r="DW180" s="16"/>
      <c r="DX180" s="16"/>
      <c r="DY180" s="16"/>
      <c r="DZ180" s="16"/>
      <c r="EA180" s="16"/>
      <c r="EB180" s="16"/>
      <c r="EC180" s="16"/>
      <c r="ED180" s="16"/>
      <c r="EE180" s="16"/>
      <c r="EF180" s="16"/>
      <c r="EG180" s="16"/>
      <c r="EH180" s="16"/>
      <c r="EI180" s="16"/>
      <c r="EJ180" s="16"/>
      <c r="EK180" s="16"/>
      <c r="EL180" s="16"/>
      <c r="EM180" s="16"/>
      <c r="EN180" s="16"/>
      <c r="EO180" s="16"/>
      <c r="EP180" s="16"/>
      <c r="EQ180" s="16"/>
      <c r="ER180" s="16"/>
      <c r="ES180" s="16"/>
      <c r="ET180" s="16"/>
      <c r="EU180" s="16"/>
      <c r="EV180" s="16"/>
      <c r="EW180" s="16"/>
      <c r="EX180" s="16"/>
      <c r="EY180" s="16"/>
      <c r="EZ180" s="16"/>
      <c r="FA180" s="16"/>
      <c r="FB180" s="16"/>
      <c r="FC180" s="16"/>
      <c r="FD180" s="16"/>
      <c r="FE180" s="16"/>
      <c r="FF180" s="16"/>
      <c r="FG180" s="16"/>
      <c r="FH180" s="16"/>
      <c r="FI180" s="16"/>
      <c r="FJ180" s="16"/>
      <c r="FK180" s="16"/>
      <c r="FL180" s="16"/>
      <c r="FM180" s="16"/>
      <c r="FN180" s="16"/>
      <c r="FO180" s="16"/>
      <c r="FP180" s="16"/>
    </row>
    <row r="181" spans="1:172" s="62" customFormat="1" ht="15" customHeight="1" x14ac:dyDescent="0.15">
      <c r="A181" s="51" t="s">
        <v>414</v>
      </c>
      <c r="B181" s="56">
        <v>56</v>
      </c>
      <c r="C181" s="56">
        <v>58</v>
      </c>
      <c r="D181" s="57">
        <v>57</v>
      </c>
      <c r="E181" s="56">
        <v>68.05</v>
      </c>
      <c r="F181" s="56">
        <v>328</v>
      </c>
      <c r="G181" s="55">
        <v>4</v>
      </c>
      <c r="H181" s="56">
        <v>338.5</v>
      </c>
      <c r="I181" s="56">
        <v>62.8</v>
      </c>
      <c r="J181" s="56">
        <v>105</v>
      </c>
      <c r="K181" s="56">
        <v>8.9</v>
      </c>
      <c r="L181" s="57">
        <v>-63.4</v>
      </c>
      <c r="M181" s="57">
        <v>5.0999999999999996</v>
      </c>
      <c r="N181" s="56"/>
      <c r="O181" s="56"/>
      <c r="P181" s="56">
        <v>56.087644744032225</v>
      </c>
      <c r="Q181" s="56">
        <v>12.375443536704241</v>
      </c>
      <c r="R181" s="54">
        <v>102</v>
      </c>
      <c r="S181" s="57">
        <v>-64.127500516886798</v>
      </c>
      <c r="T181" s="57">
        <v>32.404040349166102</v>
      </c>
      <c r="U181" s="56">
        <v>71.940566211416098</v>
      </c>
      <c r="V181" s="56">
        <v>26.513196296049902</v>
      </c>
      <c r="W181" s="56">
        <v>17.348048197909002</v>
      </c>
      <c r="X181" s="54" t="s">
        <v>1574</v>
      </c>
      <c r="Y181" s="54"/>
      <c r="Z181" s="54"/>
      <c r="AA181" s="58" t="b">
        <v>1</v>
      </c>
      <c r="AB181" s="54" t="s">
        <v>31</v>
      </c>
      <c r="AC181" s="51" t="s">
        <v>415</v>
      </c>
      <c r="AD181" s="61">
        <v>1844</v>
      </c>
      <c r="AE181" s="54" t="s">
        <v>199</v>
      </c>
      <c r="AF181" s="51" t="s">
        <v>1722</v>
      </c>
      <c r="AH181" s="58"/>
      <c r="AI181" s="16"/>
      <c r="AJ181" s="32"/>
      <c r="AK181" s="16"/>
      <c r="AL181" s="16"/>
      <c r="AM181" s="16"/>
      <c r="AN181" s="16"/>
      <c r="AO181" s="16"/>
      <c r="AP181" s="16"/>
      <c r="AQ181" s="16"/>
      <c r="AR181" s="16"/>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c r="BP181" s="16"/>
      <c r="BQ181" s="16"/>
      <c r="BR181" s="16"/>
      <c r="BS181" s="16"/>
      <c r="BT181" s="16"/>
      <c r="BU181" s="16"/>
      <c r="BV181" s="16"/>
      <c r="BW181" s="16"/>
      <c r="BX181" s="16"/>
      <c r="BY181" s="16"/>
      <c r="BZ181" s="16"/>
      <c r="CA181" s="16"/>
      <c r="CB181" s="16"/>
      <c r="CC181" s="16"/>
      <c r="CD181" s="16"/>
      <c r="CE181" s="16"/>
      <c r="CF181" s="16"/>
      <c r="CG181" s="16"/>
      <c r="CH181" s="16"/>
      <c r="CI181" s="16"/>
      <c r="CJ181" s="16"/>
      <c r="CK181" s="16"/>
      <c r="CL181" s="16"/>
      <c r="CM181" s="16"/>
      <c r="CN181" s="16"/>
      <c r="CO181" s="16"/>
      <c r="CP181" s="16"/>
      <c r="CQ181" s="16"/>
      <c r="CR181" s="16"/>
      <c r="CS181" s="16"/>
      <c r="CT181" s="16"/>
      <c r="CU181" s="16"/>
      <c r="CV181" s="16"/>
      <c r="CW181" s="16"/>
      <c r="CX181" s="16"/>
      <c r="CY181" s="16"/>
      <c r="CZ181" s="16"/>
      <c r="DA181" s="16"/>
      <c r="DB181" s="16"/>
      <c r="DC181" s="16"/>
      <c r="DD181" s="16"/>
      <c r="DE181" s="16"/>
      <c r="DF181" s="16"/>
      <c r="DG181" s="16"/>
      <c r="DH181" s="16"/>
      <c r="DI181" s="16"/>
      <c r="DJ181" s="16"/>
      <c r="DK181" s="16"/>
      <c r="DL181" s="16"/>
      <c r="DM181" s="16"/>
      <c r="DN181" s="16"/>
      <c r="DO181" s="16"/>
      <c r="DP181" s="16"/>
      <c r="DQ181" s="16"/>
      <c r="DR181" s="16"/>
      <c r="DS181" s="16"/>
      <c r="DT181" s="16"/>
      <c r="DU181" s="16"/>
      <c r="DV181" s="16"/>
      <c r="DW181" s="16"/>
      <c r="DX181" s="16"/>
      <c r="DY181" s="16"/>
      <c r="DZ181" s="16"/>
      <c r="EA181" s="16"/>
      <c r="EB181" s="16"/>
      <c r="EC181" s="16"/>
      <c r="ED181" s="16"/>
      <c r="EE181" s="16"/>
      <c r="EF181" s="16"/>
      <c r="EG181" s="16"/>
      <c r="EH181" s="16"/>
      <c r="EI181" s="16"/>
      <c r="EJ181" s="16"/>
      <c r="EK181" s="16"/>
      <c r="EL181" s="16"/>
      <c r="EM181" s="16"/>
      <c r="EN181" s="16"/>
      <c r="EO181" s="16"/>
      <c r="EP181" s="16"/>
      <c r="EQ181" s="16"/>
      <c r="ER181" s="16"/>
      <c r="ES181" s="16"/>
      <c r="ET181" s="16"/>
      <c r="EU181" s="16"/>
      <c r="EV181" s="16"/>
      <c r="EW181" s="16"/>
      <c r="EX181" s="16"/>
      <c r="EY181" s="16"/>
      <c r="EZ181" s="16"/>
      <c r="FA181" s="16"/>
      <c r="FB181" s="16"/>
      <c r="FC181" s="16"/>
      <c r="FD181" s="16"/>
      <c r="FE181" s="16"/>
      <c r="FF181" s="16"/>
      <c r="FG181" s="16"/>
      <c r="FH181" s="16"/>
      <c r="FI181" s="16"/>
      <c r="FJ181" s="16"/>
      <c r="FK181" s="16"/>
      <c r="FL181" s="16"/>
      <c r="FM181" s="16"/>
      <c r="FN181" s="16"/>
      <c r="FO181" s="16"/>
      <c r="FP181" s="16"/>
    </row>
    <row r="182" spans="1:172" s="62" customFormat="1" ht="15" customHeight="1" x14ac:dyDescent="0.15">
      <c r="A182" s="14" t="s">
        <v>416</v>
      </c>
      <c r="B182" s="7">
        <v>56.3</v>
      </c>
      <c r="C182" s="7">
        <v>57.9</v>
      </c>
      <c r="D182" s="13">
        <v>57.1</v>
      </c>
      <c r="E182" s="7">
        <v>43.2</v>
      </c>
      <c r="F182" s="7">
        <v>104.6</v>
      </c>
      <c r="G182" s="34">
        <v>14</v>
      </c>
      <c r="H182" s="7">
        <v>205.2</v>
      </c>
      <c r="I182" s="7">
        <v>-71.2</v>
      </c>
      <c r="J182" s="7">
        <v>92</v>
      </c>
      <c r="K182" s="7">
        <v>4.2</v>
      </c>
      <c r="L182" s="13">
        <v>-69.599999999999994</v>
      </c>
      <c r="M182" s="6">
        <f>328</f>
        <v>328</v>
      </c>
      <c r="N182" s="7"/>
      <c r="O182" s="7"/>
      <c r="P182" s="9">
        <v>34.865351406032048</v>
      </c>
      <c r="Q182" s="9">
        <v>6.8272659427388058</v>
      </c>
      <c r="R182" s="7">
        <v>301</v>
      </c>
      <c r="S182" s="13">
        <v>-69.194760821645005</v>
      </c>
      <c r="T182" s="13">
        <v>358.804743628854</v>
      </c>
      <c r="U182" s="9">
        <v>30.5017566990254</v>
      </c>
      <c r="V182" s="9">
        <v>-19.002486543030901</v>
      </c>
      <c r="W182" s="9">
        <v>10.9175300555075</v>
      </c>
      <c r="X182" s="7" t="s">
        <v>1574</v>
      </c>
      <c r="Y182" s="10"/>
      <c r="Z182" s="10"/>
      <c r="AA182" s="10" t="b">
        <v>1</v>
      </c>
      <c r="AB182" s="7">
        <v>0</v>
      </c>
      <c r="AC182" s="14" t="s">
        <v>417</v>
      </c>
      <c r="AD182" s="7"/>
      <c r="AE182" s="7" t="s">
        <v>1798</v>
      </c>
      <c r="AF182" s="10" t="s">
        <v>418</v>
      </c>
      <c r="AG182" s="14"/>
      <c r="AH182" s="10"/>
      <c r="AI182" s="16"/>
      <c r="AJ182" s="32"/>
      <c r="AK182" s="16"/>
      <c r="AL182" s="16"/>
      <c r="AM182" s="16"/>
      <c r="AN182" s="16"/>
      <c r="AO182" s="16"/>
      <c r="AP182" s="16"/>
      <c r="AQ182" s="16"/>
      <c r="AR182" s="16"/>
      <c r="AS182" s="16"/>
      <c r="AT182" s="16"/>
      <c r="AU182" s="16"/>
      <c r="AV182" s="16"/>
      <c r="AW182" s="16"/>
      <c r="AX182" s="16"/>
      <c r="AY182" s="16"/>
      <c r="AZ182" s="16"/>
      <c r="BA182" s="16"/>
      <c r="BB182" s="16"/>
      <c r="BC182" s="16"/>
      <c r="BD182" s="16"/>
      <c r="BE182" s="16"/>
      <c r="BF182" s="16"/>
      <c r="BG182" s="16"/>
      <c r="BH182" s="16"/>
      <c r="BI182" s="16"/>
      <c r="BJ182" s="16"/>
      <c r="BK182" s="16"/>
      <c r="BL182" s="16"/>
      <c r="BM182" s="16"/>
      <c r="BN182" s="16"/>
      <c r="BO182" s="16"/>
      <c r="BP182" s="16"/>
      <c r="BQ182" s="16"/>
      <c r="BR182" s="16"/>
      <c r="BS182" s="16"/>
      <c r="BT182" s="16"/>
      <c r="BU182" s="16"/>
      <c r="BV182" s="16"/>
      <c r="BW182" s="16"/>
      <c r="BX182" s="16"/>
      <c r="BY182" s="16"/>
      <c r="BZ182" s="16"/>
      <c r="CA182" s="16"/>
      <c r="CB182" s="16"/>
      <c r="CC182" s="16"/>
      <c r="CD182" s="16"/>
      <c r="CE182" s="16"/>
      <c r="CF182" s="16"/>
      <c r="CG182" s="16"/>
      <c r="CH182" s="16"/>
      <c r="CI182" s="16"/>
      <c r="CJ182" s="16"/>
      <c r="CK182" s="16"/>
      <c r="CL182" s="16"/>
      <c r="CM182" s="16"/>
      <c r="CN182" s="16"/>
      <c r="CO182" s="16"/>
      <c r="CP182" s="16"/>
      <c r="CQ182" s="16"/>
      <c r="CR182" s="16"/>
      <c r="CS182" s="16"/>
      <c r="CT182" s="16"/>
      <c r="CU182" s="16"/>
      <c r="CV182" s="16"/>
      <c r="CW182" s="16"/>
      <c r="CX182" s="16"/>
      <c r="CY182" s="16"/>
      <c r="CZ182" s="16"/>
      <c r="DA182" s="16"/>
      <c r="DB182" s="16"/>
      <c r="DC182" s="16"/>
      <c r="DD182" s="16"/>
      <c r="DE182" s="16"/>
      <c r="DF182" s="16"/>
      <c r="DG182" s="16"/>
      <c r="DH182" s="16"/>
      <c r="DI182" s="16"/>
      <c r="DJ182" s="16"/>
      <c r="DK182" s="16"/>
      <c r="DL182" s="16"/>
      <c r="DM182" s="16"/>
      <c r="DN182" s="16"/>
      <c r="DO182" s="16"/>
      <c r="DP182" s="16"/>
      <c r="DQ182" s="16"/>
      <c r="DR182" s="16"/>
      <c r="DS182" s="16"/>
      <c r="DT182" s="16"/>
      <c r="DU182" s="16"/>
      <c r="DV182" s="16"/>
      <c r="DW182" s="16"/>
      <c r="DX182" s="16"/>
      <c r="DY182" s="16"/>
      <c r="DZ182" s="16"/>
      <c r="EA182" s="16"/>
      <c r="EB182" s="16"/>
      <c r="EC182" s="16"/>
      <c r="ED182" s="16"/>
      <c r="EE182" s="16"/>
      <c r="EF182" s="16"/>
      <c r="EG182" s="16"/>
      <c r="EH182" s="16"/>
      <c r="EI182" s="16"/>
      <c r="EJ182" s="16"/>
      <c r="EK182" s="16"/>
      <c r="EL182" s="16"/>
      <c r="EM182" s="16"/>
      <c r="EN182" s="16"/>
      <c r="EO182" s="16"/>
      <c r="EP182" s="16"/>
      <c r="EQ182" s="16"/>
      <c r="ER182" s="16"/>
      <c r="ES182" s="16"/>
      <c r="ET182" s="16"/>
      <c r="EU182" s="16"/>
      <c r="EV182" s="16"/>
      <c r="EW182" s="16"/>
      <c r="EX182" s="16"/>
      <c r="EY182" s="16"/>
      <c r="EZ182" s="16"/>
      <c r="FA182" s="16"/>
      <c r="FB182" s="16"/>
      <c r="FC182" s="16"/>
      <c r="FD182" s="16"/>
      <c r="FE182" s="16"/>
      <c r="FF182" s="16"/>
      <c r="FG182" s="16"/>
      <c r="FH182" s="16"/>
      <c r="FI182" s="16"/>
      <c r="FJ182" s="16"/>
      <c r="FK182" s="16"/>
      <c r="FL182" s="16"/>
      <c r="FM182" s="16"/>
      <c r="FN182" s="16"/>
      <c r="FO182" s="16"/>
      <c r="FP182" s="16"/>
    </row>
    <row r="183" spans="1:172" s="62" customFormat="1" ht="15" customHeight="1" x14ac:dyDescent="0.15">
      <c r="A183" s="58" t="s">
        <v>419</v>
      </c>
      <c r="B183" s="56">
        <v>50</v>
      </c>
      <c r="C183" s="56">
        <v>66</v>
      </c>
      <c r="D183" s="57">
        <v>57.5</v>
      </c>
      <c r="E183" s="56">
        <v>40</v>
      </c>
      <c r="F183" s="56">
        <v>254.7</v>
      </c>
      <c r="G183" s="55">
        <v>3</v>
      </c>
      <c r="H183" s="56">
        <v>331</v>
      </c>
      <c r="I183" s="56">
        <v>64</v>
      </c>
      <c r="J183" s="56">
        <v>76</v>
      </c>
      <c r="K183" s="56">
        <v>14</v>
      </c>
      <c r="L183" s="57">
        <v>-68.099999999999994</v>
      </c>
      <c r="M183" s="57">
        <v>9.4</v>
      </c>
      <c r="N183" s="56"/>
      <c r="O183" s="56"/>
      <c r="P183" s="56">
        <v>38.587903600434764</v>
      </c>
      <c r="Q183" s="56">
        <v>20.122568538527535</v>
      </c>
      <c r="R183" s="54">
        <v>101</v>
      </c>
      <c r="S183" s="57">
        <v>-67.338686100597698</v>
      </c>
      <c r="T183" s="57">
        <v>33.9860230286682</v>
      </c>
      <c r="U183" s="56">
        <v>80.745235040391293</v>
      </c>
      <c r="V183" s="56">
        <v>6.4276717744408902</v>
      </c>
      <c r="W183" s="56">
        <v>18.016558013368002</v>
      </c>
      <c r="X183" s="54" t="s">
        <v>1574</v>
      </c>
      <c r="Y183" s="54"/>
      <c r="Z183" s="54"/>
      <c r="AA183" s="58" t="b">
        <v>1</v>
      </c>
      <c r="AB183" s="54" t="s">
        <v>31</v>
      </c>
      <c r="AC183" s="51" t="s">
        <v>420</v>
      </c>
      <c r="AD183" s="54">
        <v>504</v>
      </c>
      <c r="AE183" s="54" t="s">
        <v>199</v>
      </c>
      <c r="AF183" s="58" t="s">
        <v>1724</v>
      </c>
      <c r="AG183" s="51"/>
      <c r="AH183" s="58"/>
      <c r="AI183" s="16"/>
      <c r="AJ183" s="32"/>
      <c r="AK183" s="16"/>
      <c r="AL183" s="16"/>
      <c r="AM183" s="16"/>
      <c r="AN183" s="16"/>
      <c r="AO183" s="16"/>
      <c r="AP183" s="16"/>
      <c r="AQ183" s="16"/>
      <c r="AR183" s="16"/>
      <c r="AS183" s="16"/>
      <c r="AT183" s="16"/>
      <c r="AU183" s="16"/>
      <c r="AV183" s="16"/>
      <c r="AW183" s="16"/>
      <c r="AX183" s="16"/>
      <c r="AY183" s="16"/>
      <c r="AZ183" s="16"/>
      <c r="BA183" s="16"/>
      <c r="BB183" s="16"/>
      <c r="BC183" s="16"/>
      <c r="BD183" s="16"/>
      <c r="BE183" s="16"/>
      <c r="BF183" s="16"/>
      <c r="BG183" s="16"/>
      <c r="BH183" s="16"/>
      <c r="BI183" s="16"/>
      <c r="BJ183" s="16"/>
      <c r="BK183" s="16"/>
      <c r="BL183" s="16"/>
      <c r="BM183" s="16"/>
      <c r="BN183" s="16"/>
      <c r="BO183" s="16"/>
      <c r="BP183" s="16"/>
      <c r="BQ183" s="16"/>
      <c r="BR183" s="16"/>
      <c r="BS183" s="16"/>
      <c r="BT183" s="16"/>
      <c r="BU183" s="16"/>
      <c r="BV183" s="16"/>
      <c r="BW183" s="16"/>
      <c r="BX183" s="16"/>
      <c r="BY183" s="16"/>
      <c r="BZ183" s="16"/>
      <c r="CA183" s="16"/>
      <c r="CB183" s="16"/>
      <c r="CC183" s="16"/>
      <c r="CD183" s="16"/>
      <c r="CE183" s="16"/>
      <c r="CF183" s="16"/>
      <c r="CG183" s="16"/>
      <c r="CH183" s="16"/>
      <c r="CI183" s="16"/>
      <c r="CJ183" s="16"/>
      <c r="CK183" s="16"/>
      <c r="CL183" s="16"/>
      <c r="CM183" s="16"/>
      <c r="CN183" s="16"/>
      <c r="CO183" s="16"/>
      <c r="CP183" s="16"/>
      <c r="CQ183" s="16"/>
      <c r="CR183" s="16"/>
      <c r="CS183" s="16"/>
      <c r="CT183" s="16"/>
      <c r="CU183" s="16"/>
      <c r="CV183" s="16"/>
      <c r="CW183" s="16"/>
      <c r="CX183" s="16"/>
      <c r="CY183" s="16"/>
      <c r="CZ183" s="16"/>
      <c r="DA183" s="16"/>
      <c r="DB183" s="16"/>
      <c r="DC183" s="16"/>
      <c r="DD183" s="16"/>
      <c r="DE183" s="16"/>
      <c r="DF183" s="16"/>
      <c r="DG183" s="16"/>
      <c r="DH183" s="16"/>
      <c r="DI183" s="16"/>
      <c r="DJ183" s="16"/>
      <c r="DK183" s="16"/>
      <c r="DL183" s="16"/>
      <c r="DM183" s="16"/>
      <c r="DN183" s="16"/>
      <c r="DO183" s="16"/>
      <c r="DP183" s="16"/>
      <c r="DQ183" s="16"/>
      <c r="DR183" s="16"/>
      <c r="DS183" s="16"/>
      <c r="DT183" s="16"/>
      <c r="DU183" s="16"/>
      <c r="DV183" s="16"/>
      <c r="DW183" s="16"/>
      <c r="DX183" s="16"/>
      <c r="DY183" s="16"/>
      <c r="DZ183" s="16"/>
      <c r="EA183" s="16"/>
      <c r="EB183" s="16"/>
      <c r="EC183" s="16"/>
      <c r="ED183" s="16"/>
      <c r="EE183" s="16"/>
      <c r="EF183" s="16"/>
      <c r="EG183" s="16"/>
      <c r="EH183" s="16"/>
      <c r="EI183" s="16"/>
      <c r="EJ183" s="16"/>
      <c r="EK183" s="16"/>
      <c r="EL183" s="16"/>
      <c r="EM183" s="16"/>
      <c r="EN183" s="16"/>
      <c r="EO183" s="16"/>
      <c r="EP183" s="16"/>
      <c r="EQ183" s="16"/>
      <c r="ER183" s="16"/>
      <c r="ES183" s="16"/>
      <c r="ET183" s="16"/>
      <c r="EU183" s="16"/>
      <c r="EV183" s="16"/>
      <c r="EW183" s="16"/>
      <c r="EX183" s="16"/>
      <c r="EY183" s="16"/>
      <c r="EZ183" s="16"/>
      <c r="FA183" s="16"/>
      <c r="FB183" s="16"/>
      <c r="FC183" s="16"/>
      <c r="FD183" s="16"/>
      <c r="FE183" s="16"/>
      <c r="FF183" s="16"/>
      <c r="FG183" s="16"/>
      <c r="FH183" s="16"/>
      <c r="FI183" s="16"/>
      <c r="FJ183" s="16"/>
      <c r="FK183" s="16"/>
      <c r="FL183" s="16"/>
      <c r="FM183" s="16"/>
      <c r="FN183" s="16"/>
      <c r="FO183" s="16"/>
      <c r="FP183" s="16"/>
    </row>
    <row r="184" spans="1:172" s="79" customFormat="1" ht="15" customHeight="1" x14ac:dyDescent="0.2">
      <c r="A184" s="10" t="s">
        <v>421</v>
      </c>
      <c r="B184" s="9">
        <v>54</v>
      </c>
      <c r="C184" s="9">
        <v>61.5</v>
      </c>
      <c r="D184" s="13">
        <v>57.75</v>
      </c>
      <c r="E184" s="9">
        <v>71.38</v>
      </c>
      <c r="F184" s="9">
        <f>360-54.52</f>
        <v>305.48</v>
      </c>
      <c r="G184" s="34">
        <v>30</v>
      </c>
      <c r="H184" s="9">
        <v>331.4</v>
      </c>
      <c r="I184" s="9">
        <v>64.900000000000006</v>
      </c>
      <c r="J184" s="9">
        <v>19</v>
      </c>
      <c r="K184" s="9">
        <v>6.2</v>
      </c>
      <c r="L184" s="13">
        <v>-62</v>
      </c>
      <c r="M184" s="13">
        <v>349.7</v>
      </c>
      <c r="N184" s="9"/>
      <c r="O184" s="9"/>
      <c r="P184" s="9">
        <v>9.2884555822927339</v>
      </c>
      <c r="Q184" s="9">
        <v>9.1199201807892862</v>
      </c>
      <c r="R184" s="30">
        <v>102</v>
      </c>
      <c r="S184" s="13">
        <v>-64.217846461768502</v>
      </c>
      <c r="T184" s="13">
        <v>16.0178105390982</v>
      </c>
      <c r="U184" s="9">
        <v>71.882742509583494</v>
      </c>
      <c r="V184" s="9">
        <v>26.9926852669964</v>
      </c>
      <c r="W184" s="9">
        <v>17.430778056181001</v>
      </c>
      <c r="X184" s="7" t="s">
        <v>1574</v>
      </c>
      <c r="Y184" s="10"/>
      <c r="Z184" s="10"/>
      <c r="AA184" s="10" t="b">
        <v>1</v>
      </c>
      <c r="AB184" s="7">
        <v>0</v>
      </c>
      <c r="AC184" s="14" t="s">
        <v>411</v>
      </c>
      <c r="AD184" s="7"/>
      <c r="AE184" s="7" t="s">
        <v>1798</v>
      </c>
      <c r="AF184" s="10" t="s">
        <v>1898</v>
      </c>
      <c r="AG184" s="14"/>
      <c r="AH184" s="10"/>
      <c r="AI184" s="40"/>
      <c r="AJ184" s="32"/>
      <c r="AK184" s="40"/>
      <c r="AL184" s="40"/>
      <c r="AM184" s="40"/>
      <c r="AN184" s="40"/>
      <c r="AO184" s="40"/>
      <c r="AP184" s="40"/>
      <c r="AQ184" s="40"/>
      <c r="AR184" s="40"/>
      <c r="AS184" s="40"/>
      <c r="AT184" s="40"/>
      <c r="AU184" s="40"/>
      <c r="AV184" s="40"/>
      <c r="AW184" s="40"/>
      <c r="AX184" s="40"/>
      <c r="AY184" s="40"/>
      <c r="AZ184" s="40"/>
      <c r="BA184" s="40"/>
      <c r="BB184" s="40"/>
      <c r="BC184" s="40"/>
      <c r="BD184" s="40"/>
      <c r="BE184" s="40"/>
      <c r="BF184" s="40"/>
      <c r="BG184" s="40"/>
      <c r="BH184" s="40"/>
      <c r="BI184" s="40"/>
      <c r="BJ184" s="40"/>
      <c r="BK184" s="40"/>
      <c r="BL184" s="40"/>
      <c r="BM184" s="40"/>
      <c r="BN184" s="40"/>
      <c r="BO184" s="40"/>
      <c r="BP184" s="40"/>
      <c r="BQ184" s="40"/>
      <c r="BR184" s="40"/>
      <c r="BS184" s="40"/>
      <c r="BT184" s="40"/>
      <c r="BU184" s="40"/>
      <c r="BV184" s="40"/>
      <c r="BW184" s="40"/>
      <c r="BX184" s="40"/>
      <c r="BY184" s="40"/>
      <c r="BZ184" s="40"/>
      <c r="CA184" s="40"/>
      <c r="CB184" s="40"/>
      <c r="CC184" s="40"/>
      <c r="CD184" s="40"/>
      <c r="CE184" s="40"/>
      <c r="CF184" s="40"/>
      <c r="CG184" s="40"/>
      <c r="CH184" s="40"/>
      <c r="CI184" s="40"/>
      <c r="CJ184" s="40"/>
      <c r="CK184" s="40"/>
      <c r="CL184" s="40"/>
      <c r="CM184" s="40"/>
      <c r="CN184" s="40"/>
      <c r="CO184" s="40"/>
      <c r="CP184" s="40"/>
      <c r="CQ184" s="40"/>
      <c r="CR184" s="40"/>
      <c r="CS184" s="40"/>
      <c r="CT184" s="40"/>
      <c r="CU184" s="40"/>
      <c r="CV184" s="40"/>
      <c r="CW184" s="40"/>
      <c r="CX184" s="40"/>
      <c r="CY184" s="40"/>
      <c r="CZ184" s="40"/>
      <c r="DA184" s="40"/>
      <c r="DB184" s="40"/>
      <c r="DC184" s="40"/>
      <c r="DD184" s="40"/>
      <c r="DE184" s="40"/>
      <c r="DF184" s="40"/>
      <c r="DG184" s="40"/>
      <c r="DH184" s="40"/>
      <c r="DI184" s="40"/>
      <c r="DJ184" s="40"/>
      <c r="DK184" s="40"/>
      <c r="DL184" s="40"/>
      <c r="DM184" s="40"/>
      <c r="DN184" s="40"/>
      <c r="DO184" s="40"/>
      <c r="DP184" s="40"/>
      <c r="DQ184" s="40"/>
      <c r="DR184" s="40"/>
      <c r="DS184" s="40"/>
      <c r="DT184" s="40"/>
      <c r="DU184" s="40"/>
      <c r="DV184" s="40"/>
      <c r="DW184" s="40"/>
      <c r="DX184" s="40"/>
      <c r="DY184" s="40"/>
      <c r="DZ184" s="40"/>
      <c r="EA184" s="40"/>
      <c r="EB184" s="40"/>
      <c r="EC184" s="40"/>
      <c r="ED184" s="40"/>
      <c r="EE184" s="40"/>
      <c r="EF184" s="40"/>
      <c r="EG184" s="40"/>
      <c r="EH184" s="40"/>
      <c r="EI184" s="40"/>
      <c r="EJ184" s="40"/>
      <c r="EK184" s="40"/>
      <c r="EL184" s="40"/>
      <c r="EM184" s="40"/>
      <c r="EN184" s="40"/>
      <c r="EO184" s="40"/>
      <c r="EP184" s="40"/>
      <c r="EQ184" s="40"/>
      <c r="ER184" s="40"/>
      <c r="ES184" s="40"/>
      <c r="ET184" s="40"/>
      <c r="EU184" s="40"/>
      <c r="EV184" s="40"/>
      <c r="EW184" s="40"/>
      <c r="EX184" s="40"/>
      <c r="EY184" s="40"/>
      <c r="EZ184" s="40"/>
      <c r="FA184" s="40"/>
      <c r="FB184" s="40"/>
      <c r="FC184" s="40"/>
      <c r="FD184" s="40"/>
      <c r="FE184" s="40"/>
      <c r="FF184" s="40"/>
      <c r="FG184" s="40"/>
      <c r="FH184" s="40"/>
      <c r="FI184" s="40"/>
      <c r="FJ184" s="40"/>
      <c r="FK184" s="40"/>
      <c r="FL184" s="40"/>
      <c r="FM184" s="40"/>
      <c r="FN184" s="40"/>
      <c r="FO184" s="40"/>
      <c r="FP184" s="40"/>
    </row>
    <row r="185" spans="1:172" s="79" customFormat="1" ht="15" customHeight="1" x14ac:dyDescent="0.2">
      <c r="A185" s="58" t="s">
        <v>422</v>
      </c>
      <c r="B185" s="56">
        <v>52</v>
      </c>
      <c r="C185" s="56">
        <v>65</v>
      </c>
      <c r="D185" s="57">
        <v>58.5</v>
      </c>
      <c r="E185" s="56">
        <v>57.6</v>
      </c>
      <c r="F185" s="56">
        <v>353.4</v>
      </c>
      <c r="G185" s="55">
        <v>81</v>
      </c>
      <c r="H185" s="56">
        <v>3.4</v>
      </c>
      <c r="I185" s="56">
        <v>65.599999999999994</v>
      </c>
      <c r="J185" s="56">
        <v>20.8</v>
      </c>
      <c r="K185" s="56">
        <v>3.5</v>
      </c>
      <c r="L185" s="57">
        <v>-76</v>
      </c>
      <c r="M185" s="57">
        <v>340</v>
      </c>
      <c r="N185" s="56"/>
      <c r="O185" s="56"/>
      <c r="P185" s="63">
        <v>9.8748166917207971</v>
      </c>
      <c r="Q185" s="63">
        <v>5.278336270721474</v>
      </c>
      <c r="R185" s="54">
        <v>301</v>
      </c>
      <c r="S185" s="57">
        <v>-72.810702313438199</v>
      </c>
      <c r="T185" s="57">
        <v>19.120001390262299</v>
      </c>
      <c r="U185" s="56">
        <v>30.8339360139835</v>
      </c>
      <c r="V185" s="56">
        <v>-18.860378951167402</v>
      </c>
      <c r="W185" s="56">
        <v>11.241462270939</v>
      </c>
      <c r="X185" s="54" t="s">
        <v>1574</v>
      </c>
      <c r="Y185" s="54"/>
      <c r="Z185" s="54"/>
      <c r="AA185" s="58" t="b">
        <v>0</v>
      </c>
      <c r="AB185" s="54" t="s">
        <v>31</v>
      </c>
      <c r="AC185" s="51" t="s">
        <v>423</v>
      </c>
      <c r="AD185" s="54">
        <v>85</v>
      </c>
      <c r="AE185" s="54" t="s">
        <v>199</v>
      </c>
      <c r="AF185" s="58" t="s">
        <v>1697</v>
      </c>
      <c r="AG185" s="58"/>
      <c r="AH185" s="51" t="s">
        <v>1695</v>
      </c>
      <c r="AI185" s="40"/>
      <c r="AJ185" s="32"/>
      <c r="AK185" s="40"/>
      <c r="AL185" s="40"/>
      <c r="AM185" s="40"/>
      <c r="AN185" s="40"/>
      <c r="AO185" s="40"/>
      <c r="AP185" s="40"/>
      <c r="AQ185" s="40"/>
      <c r="AR185" s="40"/>
      <c r="AS185" s="40"/>
      <c r="AT185" s="40"/>
      <c r="AU185" s="40"/>
      <c r="AV185" s="40"/>
      <c r="AW185" s="40"/>
      <c r="AX185" s="40"/>
      <c r="AY185" s="40"/>
      <c r="AZ185" s="40"/>
      <c r="BA185" s="40"/>
      <c r="BB185" s="40"/>
      <c r="BC185" s="40"/>
      <c r="BD185" s="40"/>
      <c r="BE185" s="40"/>
      <c r="BF185" s="40"/>
      <c r="BG185" s="40"/>
      <c r="BH185" s="40"/>
      <c r="BI185" s="40"/>
      <c r="BJ185" s="40"/>
      <c r="BK185" s="40"/>
      <c r="BL185" s="40"/>
      <c r="BM185" s="40"/>
      <c r="BN185" s="40"/>
      <c r="BO185" s="40"/>
      <c r="BP185" s="40"/>
      <c r="BQ185" s="40"/>
      <c r="BR185" s="40"/>
      <c r="BS185" s="40"/>
      <c r="BT185" s="40"/>
      <c r="BU185" s="40"/>
      <c r="BV185" s="40"/>
      <c r="BW185" s="40"/>
      <c r="BX185" s="40"/>
      <c r="BY185" s="40"/>
      <c r="BZ185" s="40"/>
      <c r="CA185" s="40"/>
      <c r="CB185" s="40"/>
      <c r="CC185" s="40"/>
      <c r="CD185" s="40"/>
      <c r="CE185" s="40"/>
      <c r="CF185" s="40"/>
      <c r="CG185" s="40"/>
      <c r="CH185" s="40"/>
      <c r="CI185" s="40"/>
      <c r="CJ185" s="40"/>
      <c r="CK185" s="40"/>
      <c r="CL185" s="40"/>
      <c r="CM185" s="40"/>
      <c r="CN185" s="40"/>
      <c r="CO185" s="40"/>
      <c r="CP185" s="40"/>
      <c r="CQ185" s="40"/>
      <c r="CR185" s="40"/>
      <c r="CS185" s="40"/>
      <c r="CT185" s="40"/>
      <c r="CU185" s="40"/>
      <c r="CV185" s="40"/>
      <c r="CW185" s="40"/>
      <c r="CX185" s="40"/>
      <c r="CY185" s="40"/>
      <c r="CZ185" s="40"/>
      <c r="DA185" s="40"/>
      <c r="DB185" s="40"/>
      <c r="DC185" s="40"/>
      <c r="DD185" s="40"/>
      <c r="DE185" s="40"/>
      <c r="DF185" s="40"/>
      <c r="DG185" s="40"/>
      <c r="DH185" s="40"/>
      <c r="DI185" s="40"/>
      <c r="DJ185" s="40"/>
      <c r="DK185" s="40"/>
      <c r="DL185" s="40"/>
      <c r="DM185" s="40"/>
      <c r="DN185" s="40"/>
      <c r="DO185" s="40"/>
      <c r="DP185" s="40"/>
      <c r="DQ185" s="40"/>
      <c r="DR185" s="40"/>
      <c r="DS185" s="40"/>
      <c r="DT185" s="40"/>
      <c r="DU185" s="40"/>
      <c r="DV185" s="40"/>
      <c r="DW185" s="40"/>
      <c r="DX185" s="40"/>
      <c r="DY185" s="40"/>
      <c r="DZ185" s="40"/>
      <c r="EA185" s="40"/>
      <c r="EB185" s="40"/>
      <c r="EC185" s="40"/>
      <c r="ED185" s="40"/>
      <c r="EE185" s="40"/>
      <c r="EF185" s="40"/>
      <c r="EG185" s="40"/>
      <c r="EH185" s="40"/>
      <c r="EI185" s="40"/>
      <c r="EJ185" s="40"/>
      <c r="EK185" s="40"/>
      <c r="EL185" s="40"/>
      <c r="EM185" s="40"/>
      <c r="EN185" s="40"/>
      <c r="EO185" s="40"/>
      <c r="EP185" s="40"/>
      <c r="EQ185" s="40"/>
      <c r="ER185" s="40"/>
      <c r="ES185" s="40"/>
      <c r="ET185" s="40"/>
      <c r="EU185" s="40"/>
      <c r="EV185" s="40"/>
      <c r="EW185" s="40"/>
      <c r="EX185" s="40"/>
      <c r="EY185" s="40"/>
      <c r="EZ185" s="40"/>
      <c r="FA185" s="40"/>
      <c r="FB185" s="40"/>
      <c r="FC185" s="40"/>
      <c r="FD185" s="40"/>
      <c r="FE185" s="40"/>
      <c r="FF185" s="40"/>
      <c r="FG185" s="40"/>
      <c r="FH185" s="40"/>
      <c r="FI185" s="40"/>
      <c r="FJ185" s="40"/>
      <c r="FK185" s="40"/>
      <c r="FL185" s="40"/>
      <c r="FM185" s="40"/>
      <c r="FN185" s="40"/>
      <c r="FO185" s="40"/>
      <c r="FP185" s="40"/>
    </row>
    <row r="186" spans="1:172" s="79" customFormat="1" ht="15" customHeight="1" x14ac:dyDescent="0.2">
      <c r="A186" s="58" t="s">
        <v>425</v>
      </c>
      <c r="B186" s="56">
        <v>44</v>
      </c>
      <c r="C186" s="56">
        <v>54</v>
      </c>
      <c r="D186" s="57">
        <v>59</v>
      </c>
      <c r="E186" s="56">
        <v>51.2</v>
      </c>
      <c r="F186" s="56">
        <v>355.3</v>
      </c>
      <c r="G186" s="55">
        <v>48</v>
      </c>
      <c r="H186" s="56">
        <v>3.6</v>
      </c>
      <c r="I186" s="56">
        <v>62.7</v>
      </c>
      <c r="J186" s="56">
        <v>189</v>
      </c>
      <c r="K186" s="56">
        <v>1.5</v>
      </c>
      <c r="L186" s="57">
        <v>-82.6</v>
      </c>
      <c r="M186" s="57">
        <v>335</v>
      </c>
      <c r="N186" s="56"/>
      <c r="O186" s="56"/>
      <c r="P186" s="63">
        <v>101.38655688528902</v>
      </c>
      <c r="Q186" s="63">
        <v>2.0528916635422854</v>
      </c>
      <c r="R186" s="54">
        <v>301</v>
      </c>
      <c r="S186" s="57">
        <v>-78.161847453963304</v>
      </c>
      <c r="T186" s="57">
        <v>35.375943993871601</v>
      </c>
      <c r="U186" s="56">
        <v>30.9900453362389</v>
      </c>
      <c r="V186" s="56">
        <v>-18.737237224958601</v>
      </c>
      <c r="W186" s="56">
        <v>11.3311508852664</v>
      </c>
      <c r="X186" s="54" t="s">
        <v>1574</v>
      </c>
      <c r="Y186" s="54"/>
      <c r="Z186" s="54"/>
      <c r="AA186" s="58" t="b">
        <v>0</v>
      </c>
      <c r="AB186" s="54">
        <v>0</v>
      </c>
      <c r="AC186" s="51" t="s">
        <v>426</v>
      </c>
      <c r="AD186" s="61">
        <v>755</v>
      </c>
      <c r="AE186" s="54" t="s">
        <v>199</v>
      </c>
      <c r="AF186" s="58" t="s">
        <v>1696</v>
      </c>
      <c r="AG186" s="51"/>
      <c r="AH186" s="58"/>
      <c r="AI186" s="40"/>
      <c r="AJ186" s="32"/>
      <c r="AK186" s="40"/>
      <c r="AL186" s="40"/>
      <c r="AM186" s="40"/>
      <c r="AN186" s="40"/>
      <c r="AO186" s="40"/>
      <c r="AP186" s="40"/>
      <c r="AQ186" s="40"/>
      <c r="AR186" s="40"/>
      <c r="AS186" s="40"/>
      <c r="AT186" s="40"/>
      <c r="AU186" s="40"/>
      <c r="AV186" s="40"/>
      <c r="AW186" s="40"/>
      <c r="AX186" s="40"/>
      <c r="AY186" s="40"/>
      <c r="AZ186" s="40"/>
      <c r="BA186" s="40"/>
      <c r="BB186" s="40"/>
      <c r="BC186" s="40"/>
      <c r="BD186" s="40"/>
      <c r="BE186" s="40"/>
      <c r="BF186" s="40"/>
      <c r="BG186" s="40"/>
      <c r="BH186" s="40"/>
      <c r="BI186" s="40"/>
      <c r="BJ186" s="40"/>
      <c r="BK186" s="40"/>
      <c r="BL186" s="40"/>
      <c r="BM186" s="40"/>
      <c r="BN186" s="40"/>
      <c r="BO186" s="40"/>
      <c r="BP186" s="40"/>
      <c r="BQ186" s="40"/>
      <c r="BR186" s="40"/>
      <c r="BS186" s="40"/>
      <c r="BT186" s="40"/>
      <c r="BU186" s="40"/>
      <c r="BV186" s="40"/>
      <c r="BW186" s="40"/>
      <c r="BX186" s="40"/>
      <c r="BY186" s="40"/>
      <c r="BZ186" s="40"/>
      <c r="CA186" s="40"/>
      <c r="CB186" s="40"/>
      <c r="CC186" s="40"/>
      <c r="CD186" s="40"/>
      <c r="CE186" s="40"/>
      <c r="CF186" s="40"/>
      <c r="CG186" s="40"/>
      <c r="CH186" s="40"/>
      <c r="CI186" s="40"/>
      <c r="CJ186" s="40"/>
      <c r="CK186" s="40"/>
      <c r="CL186" s="40"/>
      <c r="CM186" s="40"/>
      <c r="CN186" s="40"/>
      <c r="CO186" s="40"/>
      <c r="CP186" s="40"/>
      <c r="CQ186" s="40"/>
      <c r="CR186" s="40"/>
      <c r="CS186" s="40"/>
      <c r="CT186" s="40"/>
      <c r="CU186" s="40"/>
      <c r="CV186" s="40"/>
      <c r="CW186" s="40"/>
      <c r="CX186" s="40"/>
      <c r="CY186" s="40"/>
      <c r="CZ186" s="40"/>
      <c r="DA186" s="40"/>
      <c r="DB186" s="40"/>
      <c r="DC186" s="40"/>
      <c r="DD186" s="40"/>
      <c r="DE186" s="40"/>
      <c r="DF186" s="40"/>
      <c r="DG186" s="40"/>
      <c r="DH186" s="40"/>
      <c r="DI186" s="40"/>
      <c r="DJ186" s="40"/>
      <c r="DK186" s="40"/>
      <c r="DL186" s="40"/>
      <c r="DM186" s="40"/>
      <c r="DN186" s="40"/>
      <c r="DO186" s="40"/>
      <c r="DP186" s="40"/>
      <c r="DQ186" s="40"/>
      <c r="DR186" s="40"/>
      <c r="DS186" s="40"/>
      <c r="DT186" s="40"/>
      <c r="DU186" s="40"/>
      <c r="DV186" s="40"/>
      <c r="DW186" s="40"/>
      <c r="DX186" s="40"/>
      <c r="DY186" s="40"/>
      <c r="DZ186" s="40"/>
      <c r="EA186" s="40"/>
      <c r="EB186" s="40"/>
      <c r="EC186" s="40"/>
      <c r="ED186" s="40"/>
      <c r="EE186" s="40"/>
      <c r="EF186" s="40"/>
      <c r="EG186" s="40"/>
      <c r="EH186" s="40"/>
      <c r="EI186" s="40"/>
      <c r="EJ186" s="40"/>
      <c r="EK186" s="40"/>
      <c r="EL186" s="40"/>
      <c r="EM186" s="40"/>
      <c r="EN186" s="40"/>
      <c r="EO186" s="40"/>
      <c r="EP186" s="40"/>
      <c r="EQ186" s="40"/>
      <c r="ER186" s="40"/>
      <c r="ES186" s="40"/>
      <c r="ET186" s="40"/>
      <c r="EU186" s="40"/>
      <c r="EV186" s="40"/>
      <c r="EW186" s="40"/>
      <c r="EX186" s="40"/>
      <c r="EY186" s="40"/>
      <c r="EZ186" s="40"/>
      <c r="FA186" s="40"/>
      <c r="FB186" s="40"/>
      <c r="FC186" s="40"/>
      <c r="FD186" s="40"/>
      <c r="FE186" s="40"/>
      <c r="FF186" s="40"/>
      <c r="FG186" s="40"/>
      <c r="FH186" s="40"/>
      <c r="FI186" s="40"/>
      <c r="FJ186" s="40"/>
      <c r="FK186" s="40"/>
      <c r="FL186" s="40"/>
      <c r="FM186" s="40"/>
      <c r="FN186" s="40"/>
      <c r="FO186" s="40"/>
      <c r="FP186" s="40"/>
    </row>
    <row r="187" spans="1:172" s="79" customFormat="1" ht="15" customHeight="1" x14ac:dyDescent="0.2">
      <c r="A187" s="14" t="s">
        <v>424</v>
      </c>
      <c r="B187" s="9">
        <v>53</v>
      </c>
      <c r="C187" s="9">
        <v>60</v>
      </c>
      <c r="D187" s="13">
        <v>59</v>
      </c>
      <c r="E187" s="9">
        <v>68.2</v>
      </c>
      <c r="F187" s="9">
        <v>329</v>
      </c>
      <c r="G187" s="34">
        <v>22</v>
      </c>
      <c r="H187" s="9">
        <v>344.4</v>
      </c>
      <c r="I187" s="9">
        <v>65.3</v>
      </c>
      <c r="J187" s="9">
        <v>69.3</v>
      </c>
      <c r="K187" s="9">
        <v>3.7</v>
      </c>
      <c r="L187" s="13">
        <v>-67.7</v>
      </c>
      <c r="M187" s="13">
        <v>357.7</v>
      </c>
      <c r="N187" s="9"/>
      <c r="O187" s="9"/>
      <c r="P187" s="37">
        <v>33.315307803749313</v>
      </c>
      <c r="Q187" s="37">
        <v>5.4513589967245721</v>
      </c>
      <c r="R187" s="7">
        <v>102</v>
      </c>
      <c r="S187" s="13">
        <v>-69.169297853334697</v>
      </c>
      <c r="T187" s="13">
        <v>27.6716197773499</v>
      </c>
      <c r="U187" s="9">
        <v>71.695737357034204</v>
      </c>
      <c r="V187" s="9">
        <v>28.154863446791101</v>
      </c>
      <c r="W187" s="9">
        <v>17.469866833446901</v>
      </c>
      <c r="X187" s="7" t="s">
        <v>1574</v>
      </c>
      <c r="Y187" s="7"/>
      <c r="Z187" s="7"/>
      <c r="AA187" s="10" t="b">
        <v>1</v>
      </c>
      <c r="AB187" s="7">
        <v>0</v>
      </c>
      <c r="AC187" s="14" t="s">
        <v>403</v>
      </c>
      <c r="AD187" s="30">
        <v>1604</v>
      </c>
      <c r="AE187" s="7" t="s">
        <v>199</v>
      </c>
      <c r="AF187" s="10"/>
      <c r="AG187" s="14" t="s">
        <v>1711</v>
      </c>
      <c r="AH187" s="10"/>
      <c r="AI187" s="40"/>
      <c r="AJ187" s="32"/>
      <c r="AK187" s="40"/>
      <c r="AL187" s="40"/>
      <c r="AM187" s="40"/>
      <c r="AN187" s="40"/>
      <c r="AO187" s="40"/>
      <c r="AP187" s="40"/>
      <c r="AQ187" s="40"/>
      <c r="AR187" s="40"/>
      <c r="AS187" s="40"/>
      <c r="AT187" s="40"/>
      <c r="AU187" s="40"/>
      <c r="AV187" s="40"/>
      <c r="AW187" s="40"/>
      <c r="AX187" s="40"/>
      <c r="AY187" s="40"/>
      <c r="AZ187" s="40"/>
      <c r="BA187" s="40"/>
      <c r="BB187" s="40"/>
      <c r="BC187" s="40"/>
      <c r="BD187" s="40"/>
      <c r="BE187" s="40"/>
      <c r="BF187" s="40"/>
      <c r="BG187" s="40"/>
      <c r="BH187" s="40"/>
      <c r="BI187" s="40"/>
      <c r="BJ187" s="40"/>
      <c r="BK187" s="40"/>
      <c r="BL187" s="40"/>
      <c r="BM187" s="40"/>
      <c r="BN187" s="40"/>
      <c r="BO187" s="40"/>
      <c r="BP187" s="40"/>
      <c r="BQ187" s="40"/>
      <c r="BR187" s="40"/>
      <c r="BS187" s="40"/>
      <c r="BT187" s="40"/>
      <c r="BU187" s="40"/>
      <c r="BV187" s="40"/>
      <c r="BW187" s="40"/>
      <c r="BX187" s="40"/>
      <c r="BY187" s="40"/>
      <c r="BZ187" s="40"/>
      <c r="CA187" s="40"/>
      <c r="CB187" s="40"/>
      <c r="CC187" s="40"/>
      <c r="CD187" s="40"/>
      <c r="CE187" s="40"/>
      <c r="CF187" s="40"/>
      <c r="CG187" s="40"/>
      <c r="CH187" s="40"/>
      <c r="CI187" s="40"/>
      <c r="CJ187" s="40"/>
      <c r="CK187" s="40"/>
      <c r="CL187" s="40"/>
      <c r="CM187" s="40"/>
      <c r="CN187" s="40"/>
      <c r="CO187" s="40"/>
      <c r="CP187" s="40"/>
      <c r="CQ187" s="40"/>
      <c r="CR187" s="40"/>
      <c r="CS187" s="40"/>
      <c r="CT187" s="40"/>
      <c r="CU187" s="40"/>
      <c r="CV187" s="40"/>
      <c r="CW187" s="40"/>
      <c r="CX187" s="40"/>
      <c r="CY187" s="40"/>
      <c r="CZ187" s="40"/>
      <c r="DA187" s="40"/>
      <c r="DB187" s="40"/>
      <c r="DC187" s="40"/>
      <c r="DD187" s="40"/>
      <c r="DE187" s="40"/>
      <c r="DF187" s="40"/>
      <c r="DG187" s="40"/>
      <c r="DH187" s="40"/>
      <c r="DI187" s="40"/>
      <c r="DJ187" s="40"/>
      <c r="DK187" s="40"/>
      <c r="DL187" s="40"/>
      <c r="DM187" s="40"/>
      <c r="DN187" s="40"/>
      <c r="DO187" s="40"/>
      <c r="DP187" s="40"/>
      <c r="DQ187" s="40"/>
      <c r="DR187" s="40"/>
      <c r="DS187" s="40"/>
      <c r="DT187" s="40"/>
      <c r="DU187" s="40"/>
      <c r="DV187" s="40"/>
      <c r="DW187" s="40"/>
      <c r="DX187" s="40"/>
      <c r="DY187" s="40"/>
      <c r="DZ187" s="40"/>
      <c r="EA187" s="40"/>
      <c r="EB187" s="40"/>
      <c r="EC187" s="40"/>
      <c r="ED187" s="40"/>
      <c r="EE187" s="40"/>
      <c r="EF187" s="40"/>
      <c r="EG187" s="40"/>
      <c r="EH187" s="40"/>
      <c r="EI187" s="40"/>
      <c r="EJ187" s="40"/>
      <c r="EK187" s="40"/>
      <c r="EL187" s="40"/>
      <c r="EM187" s="40"/>
      <c r="EN187" s="40"/>
      <c r="EO187" s="40"/>
      <c r="EP187" s="40"/>
      <c r="EQ187" s="40"/>
      <c r="ER187" s="40"/>
      <c r="ES187" s="40"/>
      <c r="ET187" s="40"/>
      <c r="EU187" s="40"/>
      <c r="EV187" s="40"/>
      <c r="EW187" s="40"/>
      <c r="EX187" s="40"/>
      <c r="EY187" s="40"/>
      <c r="EZ187" s="40"/>
      <c r="FA187" s="40"/>
      <c r="FB187" s="40"/>
      <c r="FC187" s="40"/>
      <c r="FD187" s="40"/>
      <c r="FE187" s="40"/>
      <c r="FF187" s="40"/>
      <c r="FG187" s="40"/>
      <c r="FH187" s="40"/>
      <c r="FI187" s="40"/>
      <c r="FJ187" s="40"/>
      <c r="FK187" s="40"/>
      <c r="FL187" s="40"/>
      <c r="FM187" s="40"/>
      <c r="FN187" s="40"/>
      <c r="FO187" s="40"/>
      <c r="FP187" s="40"/>
    </row>
    <row r="188" spans="1:172" s="79" customFormat="1" ht="15" customHeight="1" x14ac:dyDescent="0.2">
      <c r="A188" s="14" t="s">
        <v>427</v>
      </c>
      <c r="B188" s="9">
        <v>57.3</v>
      </c>
      <c r="C188" s="9">
        <v>60.7</v>
      </c>
      <c r="D188" s="13">
        <v>59</v>
      </c>
      <c r="E188" s="9">
        <v>23.25</v>
      </c>
      <c r="F188" s="9">
        <v>27.33</v>
      </c>
      <c r="G188" s="34">
        <v>13</v>
      </c>
      <c r="H188" s="9">
        <v>1.2</v>
      </c>
      <c r="I188" s="9">
        <v>9.8000000000000007</v>
      </c>
      <c r="J188" s="9">
        <v>47</v>
      </c>
      <c r="K188" s="9">
        <v>6.3</v>
      </c>
      <c r="L188" s="13">
        <v>-71.7</v>
      </c>
      <c r="M188" s="13">
        <v>23.5</v>
      </c>
      <c r="N188" s="9">
        <v>80</v>
      </c>
      <c r="O188" s="9">
        <v>4.7</v>
      </c>
      <c r="P188" s="9" t="s">
        <v>1575</v>
      </c>
      <c r="Q188" s="9" t="s">
        <v>1575</v>
      </c>
      <c r="R188" s="7">
        <v>715</v>
      </c>
      <c r="S188" s="13">
        <v>-71.7</v>
      </c>
      <c r="T188" s="13">
        <v>23.5</v>
      </c>
      <c r="U188" s="9">
        <v>0</v>
      </c>
      <c r="V188" s="9">
        <v>0</v>
      </c>
      <c r="W188" s="9">
        <v>0</v>
      </c>
      <c r="X188" s="7" t="s">
        <v>1574</v>
      </c>
      <c r="Y188" s="7"/>
      <c r="Z188" s="7"/>
      <c r="AA188" s="10" t="b">
        <v>1</v>
      </c>
      <c r="AB188" s="7">
        <v>0</v>
      </c>
      <c r="AC188" s="14" t="s">
        <v>428</v>
      </c>
      <c r="AD188" s="30"/>
      <c r="AE188" s="7" t="s">
        <v>1798</v>
      </c>
      <c r="AF188" s="10" t="s">
        <v>429</v>
      </c>
      <c r="AG188" s="14"/>
      <c r="AH188" s="10"/>
      <c r="AI188" s="40"/>
      <c r="AJ188" s="32"/>
      <c r="AK188" s="40"/>
      <c r="AL188" s="40"/>
      <c r="AM188" s="40"/>
      <c r="AN188" s="40"/>
      <c r="AO188" s="40"/>
      <c r="AP188" s="40"/>
      <c r="AQ188" s="40"/>
      <c r="AR188" s="40"/>
      <c r="AS188" s="40"/>
      <c r="AT188" s="40"/>
      <c r="AU188" s="40"/>
      <c r="AV188" s="40"/>
      <c r="AW188" s="40"/>
      <c r="AX188" s="40"/>
      <c r="AY188" s="40"/>
      <c r="AZ188" s="40"/>
      <c r="BA188" s="40"/>
      <c r="BB188" s="40"/>
      <c r="BC188" s="40"/>
      <c r="BD188" s="40"/>
      <c r="BE188" s="40"/>
      <c r="BF188" s="40"/>
      <c r="BG188" s="40"/>
      <c r="BH188" s="40"/>
      <c r="BI188" s="40"/>
      <c r="BJ188" s="40"/>
      <c r="BK188" s="40"/>
      <c r="BL188" s="40"/>
      <c r="BM188" s="40"/>
      <c r="BN188" s="40"/>
      <c r="BO188" s="40"/>
      <c r="BP188" s="40"/>
      <c r="BQ188" s="40"/>
      <c r="BR188" s="40"/>
      <c r="BS188" s="40"/>
      <c r="BT188" s="40"/>
      <c r="BU188" s="40"/>
      <c r="BV188" s="40"/>
      <c r="BW188" s="40"/>
      <c r="BX188" s="40"/>
      <c r="BY188" s="40"/>
      <c r="BZ188" s="40"/>
      <c r="CA188" s="40"/>
      <c r="CB188" s="40"/>
      <c r="CC188" s="40"/>
      <c r="CD188" s="40"/>
      <c r="CE188" s="40"/>
      <c r="CF188" s="40"/>
      <c r="CG188" s="40"/>
      <c r="CH188" s="40"/>
      <c r="CI188" s="40"/>
      <c r="CJ188" s="40"/>
      <c r="CK188" s="40"/>
      <c r="CL188" s="40"/>
      <c r="CM188" s="40"/>
      <c r="CN188" s="40"/>
      <c r="CO188" s="40"/>
      <c r="CP188" s="40"/>
      <c r="CQ188" s="40"/>
      <c r="CR188" s="40"/>
      <c r="CS188" s="40"/>
      <c r="CT188" s="40"/>
      <c r="CU188" s="40"/>
      <c r="CV188" s="40"/>
      <c r="CW188" s="40"/>
      <c r="CX188" s="40"/>
      <c r="CY188" s="40"/>
      <c r="CZ188" s="40"/>
      <c r="DA188" s="40"/>
      <c r="DB188" s="40"/>
      <c r="DC188" s="40"/>
      <c r="DD188" s="40"/>
      <c r="DE188" s="40"/>
      <c r="DF188" s="40"/>
      <c r="DG188" s="40"/>
      <c r="DH188" s="40"/>
      <c r="DI188" s="40"/>
      <c r="DJ188" s="40"/>
      <c r="DK188" s="40"/>
      <c r="DL188" s="40"/>
      <c r="DM188" s="40"/>
      <c r="DN188" s="40"/>
      <c r="DO188" s="40"/>
      <c r="DP188" s="40"/>
      <c r="DQ188" s="40"/>
      <c r="DR188" s="40"/>
      <c r="DS188" s="40"/>
      <c r="DT188" s="40"/>
      <c r="DU188" s="40"/>
      <c r="DV188" s="40"/>
      <c r="DW188" s="40"/>
      <c r="DX188" s="40"/>
      <c r="DY188" s="40"/>
      <c r="DZ188" s="40"/>
      <c r="EA188" s="40"/>
      <c r="EB188" s="40"/>
      <c r="EC188" s="40"/>
      <c r="ED188" s="40"/>
      <c r="EE188" s="40"/>
      <c r="EF188" s="40"/>
      <c r="EG188" s="40"/>
      <c r="EH188" s="40"/>
      <c r="EI188" s="40"/>
      <c r="EJ188" s="40"/>
      <c r="EK188" s="40"/>
      <c r="EL188" s="40"/>
      <c r="EM188" s="40"/>
      <c r="EN188" s="40"/>
      <c r="EO188" s="40"/>
      <c r="EP188" s="40"/>
      <c r="EQ188" s="40"/>
      <c r="ER188" s="40"/>
      <c r="ES188" s="40"/>
      <c r="ET188" s="40"/>
      <c r="EU188" s="40"/>
      <c r="EV188" s="40"/>
      <c r="EW188" s="40"/>
      <c r="EX188" s="40"/>
      <c r="EY188" s="40"/>
      <c r="EZ188" s="40"/>
      <c r="FA188" s="40"/>
      <c r="FB188" s="40"/>
      <c r="FC188" s="40"/>
      <c r="FD188" s="40"/>
      <c r="FE188" s="40"/>
      <c r="FF188" s="40"/>
      <c r="FG188" s="40"/>
      <c r="FH188" s="40"/>
      <c r="FI188" s="40"/>
      <c r="FJ188" s="40"/>
      <c r="FK188" s="40"/>
      <c r="FL188" s="40"/>
      <c r="FM188" s="40"/>
      <c r="FN188" s="40"/>
      <c r="FO188" s="40"/>
      <c r="FP188" s="40"/>
    </row>
    <row r="189" spans="1:172" s="79" customFormat="1" ht="15" customHeight="1" x14ac:dyDescent="0.2">
      <c r="A189" s="10" t="s">
        <v>430</v>
      </c>
      <c r="B189" s="9">
        <v>58.8</v>
      </c>
      <c r="C189" s="9">
        <v>60</v>
      </c>
      <c r="D189" s="13">
        <v>59.4</v>
      </c>
      <c r="E189" s="9">
        <v>55.6</v>
      </c>
      <c r="F189" s="9">
        <v>354.8</v>
      </c>
      <c r="G189" s="34">
        <v>413</v>
      </c>
      <c r="H189" s="9">
        <v>359</v>
      </c>
      <c r="I189" s="9">
        <v>65.2</v>
      </c>
      <c r="J189" s="9">
        <v>36.799999999999997</v>
      </c>
      <c r="K189" s="9">
        <v>1.2</v>
      </c>
      <c r="L189" s="13">
        <v>-81.7</v>
      </c>
      <c r="M189" s="13">
        <v>359.8</v>
      </c>
      <c r="N189" s="9"/>
      <c r="O189" s="9"/>
      <c r="P189" s="37">
        <v>17.765450949681135</v>
      </c>
      <c r="Q189" s="37">
        <v>1.688421126475991</v>
      </c>
      <c r="R189" s="7">
        <v>301</v>
      </c>
      <c r="S189" s="13">
        <v>-75.0795801715322</v>
      </c>
      <c r="T189" s="13">
        <v>42.845717501639903</v>
      </c>
      <c r="U189" s="9">
        <v>31.113220549499001</v>
      </c>
      <c r="V189" s="9">
        <v>-18.639059486542401</v>
      </c>
      <c r="W189" s="9">
        <v>11.402949076130801</v>
      </c>
      <c r="X189" s="7" t="s">
        <v>1574</v>
      </c>
      <c r="Y189" s="7"/>
      <c r="Z189" s="7"/>
      <c r="AA189" s="10" t="b">
        <v>1</v>
      </c>
      <c r="AB189" s="7">
        <v>0</v>
      </c>
      <c r="AC189" s="14" t="s">
        <v>431</v>
      </c>
      <c r="AD189" s="7">
        <v>1041</v>
      </c>
      <c r="AE189" s="7" t="s">
        <v>199</v>
      </c>
      <c r="AF189" s="14" t="s">
        <v>1709</v>
      </c>
      <c r="AG189" s="14"/>
      <c r="AH189" s="10"/>
      <c r="AI189" s="40"/>
      <c r="AJ189" s="32"/>
      <c r="AK189" s="40"/>
      <c r="AL189" s="40"/>
      <c r="AM189" s="40"/>
      <c r="AN189" s="40"/>
      <c r="AO189" s="40"/>
      <c r="AP189" s="40"/>
      <c r="AQ189" s="40"/>
      <c r="AR189" s="40"/>
      <c r="AS189" s="40"/>
      <c r="AT189" s="40"/>
      <c r="AU189" s="40"/>
      <c r="AV189" s="40"/>
      <c r="AW189" s="40"/>
      <c r="AX189" s="40"/>
      <c r="AY189" s="40"/>
      <c r="AZ189" s="40"/>
      <c r="BA189" s="40"/>
      <c r="BB189" s="40"/>
      <c r="BC189" s="40"/>
      <c r="BD189" s="40"/>
      <c r="BE189" s="40"/>
      <c r="BF189" s="40"/>
      <c r="BG189" s="40"/>
      <c r="BH189" s="40"/>
      <c r="BI189" s="40"/>
      <c r="BJ189" s="40"/>
      <c r="BK189" s="40"/>
      <c r="BL189" s="40"/>
      <c r="BM189" s="40"/>
      <c r="BN189" s="40"/>
      <c r="BO189" s="40"/>
      <c r="BP189" s="40"/>
      <c r="BQ189" s="40"/>
      <c r="BR189" s="40"/>
      <c r="BS189" s="40"/>
      <c r="BT189" s="40"/>
      <c r="BU189" s="40"/>
      <c r="BV189" s="40"/>
      <c r="BW189" s="40"/>
      <c r="BX189" s="40"/>
      <c r="BY189" s="40"/>
      <c r="BZ189" s="40"/>
      <c r="CA189" s="40"/>
      <c r="CB189" s="40"/>
      <c r="CC189" s="40"/>
      <c r="CD189" s="40"/>
      <c r="CE189" s="40"/>
      <c r="CF189" s="40"/>
      <c r="CG189" s="40"/>
      <c r="CH189" s="40"/>
      <c r="CI189" s="40"/>
      <c r="CJ189" s="40"/>
      <c r="CK189" s="40"/>
      <c r="CL189" s="40"/>
      <c r="CM189" s="40"/>
      <c r="CN189" s="40"/>
      <c r="CO189" s="40"/>
      <c r="CP189" s="40"/>
      <c r="CQ189" s="40"/>
      <c r="CR189" s="40"/>
      <c r="CS189" s="40"/>
      <c r="CT189" s="40"/>
      <c r="CU189" s="40"/>
      <c r="CV189" s="40"/>
      <c r="CW189" s="40"/>
      <c r="CX189" s="40"/>
      <c r="CY189" s="40"/>
      <c r="CZ189" s="40"/>
      <c r="DA189" s="40"/>
      <c r="DB189" s="40"/>
      <c r="DC189" s="40"/>
      <c r="DD189" s="40"/>
      <c r="DE189" s="40"/>
      <c r="DF189" s="40"/>
      <c r="DG189" s="40"/>
      <c r="DH189" s="40"/>
      <c r="DI189" s="40"/>
      <c r="DJ189" s="40"/>
      <c r="DK189" s="40"/>
      <c r="DL189" s="40"/>
      <c r="DM189" s="40"/>
      <c r="DN189" s="40"/>
      <c r="DO189" s="40"/>
      <c r="DP189" s="40"/>
      <c r="DQ189" s="40"/>
      <c r="DR189" s="40"/>
      <c r="DS189" s="40"/>
      <c r="DT189" s="40"/>
      <c r="DU189" s="40"/>
      <c r="DV189" s="40"/>
      <c r="DW189" s="40"/>
      <c r="DX189" s="40"/>
      <c r="DY189" s="40"/>
      <c r="DZ189" s="40"/>
      <c r="EA189" s="40"/>
      <c r="EB189" s="40"/>
      <c r="EC189" s="40"/>
      <c r="ED189" s="40"/>
      <c r="EE189" s="40"/>
      <c r="EF189" s="40"/>
      <c r="EG189" s="40"/>
      <c r="EH189" s="40"/>
      <c r="EI189" s="40"/>
      <c r="EJ189" s="40"/>
      <c r="EK189" s="40"/>
      <c r="EL189" s="40"/>
      <c r="EM189" s="40"/>
      <c r="EN189" s="40"/>
      <c r="EO189" s="40"/>
      <c r="EP189" s="40"/>
      <c r="EQ189" s="40"/>
      <c r="ER189" s="40"/>
      <c r="ES189" s="40"/>
      <c r="ET189" s="40"/>
      <c r="EU189" s="40"/>
      <c r="EV189" s="40"/>
      <c r="EW189" s="40"/>
      <c r="EX189" s="40"/>
      <c r="EY189" s="40"/>
      <c r="EZ189" s="40"/>
      <c r="FA189" s="40"/>
      <c r="FB189" s="40"/>
      <c r="FC189" s="40"/>
      <c r="FD189" s="40"/>
      <c r="FE189" s="40"/>
      <c r="FF189" s="40"/>
      <c r="FG189" s="40"/>
      <c r="FH189" s="40"/>
      <c r="FI189" s="40"/>
      <c r="FJ189" s="40"/>
      <c r="FK189" s="40"/>
      <c r="FL189" s="40"/>
      <c r="FM189" s="40"/>
      <c r="FN189" s="40"/>
      <c r="FO189" s="40"/>
      <c r="FP189" s="40"/>
    </row>
    <row r="190" spans="1:172" s="79" customFormat="1" ht="15" customHeight="1" x14ac:dyDescent="0.2">
      <c r="A190" s="14" t="s">
        <v>432</v>
      </c>
      <c r="B190" s="9">
        <v>59</v>
      </c>
      <c r="C190" s="9">
        <v>60</v>
      </c>
      <c r="D190" s="13">
        <v>59.5</v>
      </c>
      <c r="E190" s="9">
        <v>68.2</v>
      </c>
      <c r="F190" s="9">
        <v>329</v>
      </c>
      <c r="G190" s="34">
        <v>39</v>
      </c>
      <c r="H190" s="9">
        <v>357</v>
      </c>
      <c r="I190" s="9">
        <v>56</v>
      </c>
      <c r="J190" s="9">
        <v>15.6</v>
      </c>
      <c r="K190" s="9">
        <v>6</v>
      </c>
      <c r="L190" s="13">
        <v>-56</v>
      </c>
      <c r="M190" s="13">
        <v>3</v>
      </c>
      <c r="N190" s="9"/>
      <c r="O190" s="9"/>
      <c r="P190" s="9">
        <v>11.103852598557827</v>
      </c>
      <c r="Q190" s="9">
        <v>7.2021897746749071</v>
      </c>
      <c r="R190" s="7">
        <v>102</v>
      </c>
      <c r="S190" s="13">
        <v>-57.2627607301377</v>
      </c>
      <c r="T190" s="13">
        <v>27.740082749527499</v>
      </c>
      <c r="U190" s="9">
        <v>71.619885344701302</v>
      </c>
      <c r="V190" s="9">
        <v>28.6132911834545</v>
      </c>
      <c r="W190" s="9">
        <v>17.485654010775601</v>
      </c>
      <c r="X190" s="7" t="s">
        <v>1574</v>
      </c>
      <c r="Y190" s="7"/>
      <c r="Z190" s="7"/>
      <c r="AA190" s="10" t="b">
        <v>1</v>
      </c>
      <c r="AB190" s="7">
        <v>0</v>
      </c>
      <c r="AC190" s="14" t="s">
        <v>403</v>
      </c>
      <c r="AD190" s="30">
        <v>1604</v>
      </c>
      <c r="AE190" s="7" t="s">
        <v>199</v>
      </c>
      <c r="AF190" s="14" t="s">
        <v>1757</v>
      </c>
      <c r="AG190" s="14"/>
      <c r="AH190" s="10"/>
      <c r="AI190" s="40"/>
      <c r="AJ190" s="32"/>
      <c r="AK190" s="40"/>
      <c r="AL190" s="40"/>
      <c r="AM190" s="40"/>
      <c r="AN190" s="40"/>
      <c r="AO190" s="40"/>
      <c r="AP190" s="40"/>
      <c r="AQ190" s="40"/>
      <c r="AR190" s="40"/>
      <c r="AS190" s="40"/>
      <c r="AT190" s="40"/>
      <c r="AU190" s="40"/>
      <c r="AV190" s="40"/>
      <c r="AW190" s="40"/>
      <c r="AX190" s="40"/>
      <c r="AY190" s="40"/>
      <c r="AZ190" s="40"/>
      <c r="BA190" s="40"/>
      <c r="BB190" s="40"/>
      <c r="BC190" s="40"/>
      <c r="BD190" s="40"/>
      <c r="BE190" s="40"/>
      <c r="BF190" s="40"/>
      <c r="BG190" s="40"/>
      <c r="BH190" s="40"/>
      <c r="BI190" s="40"/>
      <c r="BJ190" s="40"/>
      <c r="BK190" s="40"/>
      <c r="BL190" s="40"/>
      <c r="BM190" s="40"/>
      <c r="BN190" s="40"/>
      <c r="BO190" s="40"/>
      <c r="BP190" s="40"/>
      <c r="BQ190" s="40"/>
      <c r="BR190" s="40"/>
      <c r="BS190" s="40"/>
      <c r="BT190" s="40"/>
      <c r="BU190" s="40"/>
      <c r="BV190" s="40"/>
      <c r="BW190" s="40"/>
      <c r="BX190" s="40"/>
      <c r="BY190" s="40"/>
      <c r="BZ190" s="40"/>
      <c r="CA190" s="40"/>
      <c r="CB190" s="40"/>
      <c r="CC190" s="40"/>
      <c r="CD190" s="40"/>
      <c r="CE190" s="40"/>
      <c r="CF190" s="40"/>
      <c r="CG190" s="40"/>
      <c r="CH190" s="40"/>
      <c r="CI190" s="40"/>
      <c r="CJ190" s="40"/>
      <c r="CK190" s="40"/>
      <c r="CL190" s="40"/>
      <c r="CM190" s="40"/>
      <c r="CN190" s="40"/>
      <c r="CO190" s="40"/>
      <c r="CP190" s="40"/>
      <c r="CQ190" s="40"/>
      <c r="CR190" s="40"/>
      <c r="CS190" s="40"/>
      <c r="CT190" s="40"/>
      <c r="CU190" s="40"/>
      <c r="CV190" s="40"/>
      <c r="CW190" s="40"/>
      <c r="CX190" s="40"/>
      <c r="CY190" s="40"/>
      <c r="CZ190" s="40"/>
      <c r="DA190" s="40"/>
      <c r="DB190" s="40"/>
      <c r="DC190" s="40"/>
      <c r="DD190" s="40"/>
      <c r="DE190" s="40"/>
      <c r="DF190" s="40"/>
      <c r="DG190" s="40"/>
      <c r="DH190" s="40"/>
      <c r="DI190" s="40"/>
      <c r="DJ190" s="40"/>
      <c r="DK190" s="40"/>
      <c r="DL190" s="40"/>
      <c r="DM190" s="40"/>
      <c r="DN190" s="40"/>
      <c r="DO190" s="40"/>
      <c r="DP190" s="40"/>
      <c r="DQ190" s="40"/>
      <c r="DR190" s="40"/>
      <c r="DS190" s="40"/>
      <c r="DT190" s="40"/>
      <c r="DU190" s="40"/>
      <c r="DV190" s="40"/>
      <c r="DW190" s="40"/>
      <c r="DX190" s="40"/>
      <c r="DY190" s="40"/>
      <c r="DZ190" s="40"/>
      <c r="EA190" s="40"/>
      <c r="EB190" s="40"/>
      <c r="EC190" s="40"/>
      <c r="ED190" s="40"/>
      <c r="EE190" s="40"/>
      <c r="EF190" s="40"/>
      <c r="EG190" s="40"/>
      <c r="EH190" s="40"/>
      <c r="EI190" s="40"/>
      <c r="EJ190" s="40"/>
      <c r="EK190" s="40"/>
      <c r="EL190" s="40"/>
      <c r="EM190" s="40"/>
      <c r="EN190" s="40"/>
      <c r="EO190" s="40"/>
      <c r="EP190" s="40"/>
      <c r="EQ190" s="40"/>
      <c r="ER190" s="40"/>
      <c r="ES190" s="40"/>
      <c r="ET190" s="40"/>
      <c r="EU190" s="40"/>
      <c r="EV190" s="40"/>
      <c r="EW190" s="40"/>
      <c r="EX190" s="40"/>
      <c r="EY190" s="40"/>
      <c r="EZ190" s="40"/>
      <c r="FA190" s="40"/>
      <c r="FB190" s="40"/>
      <c r="FC190" s="40"/>
      <c r="FD190" s="40"/>
      <c r="FE190" s="40"/>
      <c r="FF190" s="40"/>
      <c r="FG190" s="40"/>
      <c r="FH190" s="40"/>
      <c r="FI190" s="40"/>
      <c r="FJ190" s="40"/>
      <c r="FK190" s="40"/>
      <c r="FL190" s="40"/>
      <c r="FM190" s="40"/>
      <c r="FN190" s="40"/>
      <c r="FO190" s="40"/>
      <c r="FP190" s="40"/>
    </row>
    <row r="191" spans="1:172" s="71" customFormat="1" ht="14" customHeight="1" x14ac:dyDescent="0.2">
      <c r="A191" s="10" t="s">
        <v>433</v>
      </c>
      <c r="B191" s="9">
        <v>58</v>
      </c>
      <c r="C191" s="9">
        <v>61</v>
      </c>
      <c r="D191" s="13">
        <v>59.5</v>
      </c>
      <c r="E191" s="9">
        <v>55.5</v>
      </c>
      <c r="F191" s="9">
        <v>354.8</v>
      </c>
      <c r="G191" s="34">
        <v>165</v>
      </c>
      <c r="H191" s="9">
        <v>3.7</v>
      </c>
      <c r="I191" s="9">
        <v>64.2</v>
      </c>
      <c r="J191" s="9">
        <v>54.5</v>
      </c>
      <c r="K191" s="9">
        <v>2.82</v>
      </c>
      <c r="L191" s="13">
        <v>-80.2</v>
      </c>
      <c r="M191" s="13">
        <v>339.6</v>
      </c>
      <c r="N191" s="9"/>
      <c r="O191" s="9"/>
      <c r="P191" s="9">
        <v>27.439218881228651</v>
      </c>
      <c r="Q191" s="9">
        <v>2.1329685479331748</v>
      </c>
      <c r="R191" s="7">
        <v>301</v>
      </c>
      <c r="S191" s="13">
        <v>-76.053832243353398</v>
      </c>
      <c r="T191" s="13">
        <v>29.428710139275399</v>
      </c>
      <c r="U191" s="9">
        <v>31.143780150144298</v>
      </c>
      <c r="V191" s="9">
        <v>-18.6145610423515</v>
      </c>
      <c r="W191" s="9">
        <v>11.420905062109499</v>
      </c>
      <c r="X191" s="7" t="s">
        <v>1574</v>
      </c>
      <c r="Y191" s="7"/>
      <c r="Z191" s="7"/>
      <c r="AA191" s="10" t="b">
        <v>1</v>
      </c>
      <c r="AB191" s="7">
        <v>0</v>
      </c>
      <c r="AC191" s="10" t="s">
        <v>434</v>
      </c>
      <c r="AD191" s="30">
        <v>3433</v>
      </c>
      <c r="AE191" s="7" t="s">
        <v>199</v>
      </c>
      <c r="AF191" s="10" t="s">
        <v>1754</v>
      </c>
      <c r="AG191" s="14"/>
      <c r="AH191" s="10"/>
      <c r="AI191" s="12"/>
      <c r="AJ191" s="3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c r="CA191" s="12"/>
      <c r="CB191" s="12"/>
      <c r="CC191" s="12"/>
      <c r="CD191" s="12"/>
      <c r="CE191" s="12"/>
      <c r="CF191" s="12"/>
      <c r="CG191" s="12"/>
      <c r="CH191" s="12"/>
      <c r="CI191" s="12"/>
      <c r="CJ191" s="12"/>
      <c r="CK191" s="12"/>
      <c r="CL191" s="12"/>
      <c r="CM191" s="12"/>
      <c r="CN191" s="12"/>
      <c r="CO191" s="12"/>
      <c r="CP191" s="12"/>
      <c r="CQ191" s="12"/>
      <c r="CR191" s="12"/>
      <c r="CS191" s="12"/>
      <c r="CT191" s="12"/>
      <c r="CU191" s="12"/>
      <c r="CV191" s="12"/>
      <c r="CW191" s="12"/>
      <c r="CX191" s="12"/>
      <c r="CY191" s="12"/>
      <c r="CZ191" s="12"/>
      <c r="DA191" s="12"/>
      <c r="DB191" s="12"/>
      <c r="DC191" s="12"/>
      <c r="DD191" s="12"/>
      <c r="DE191" s="12"/>
      <c r="DF191" s="12"/>
      <c r="DG191" s="12"/>
      <c r="DH191" s="12"/>
      <c r="DI191" s="12"/>
      <c r="DJ191" s="12"/>
      <c r="DK191" s="12"/>
      <c r="DL191" s="12"/>
      <c r="DM191" s="12"/>
      <c r="DN191" s="12"/>
      <c r="DO191" s="12"/>
      <c r="DP191" s="12"/>
      <c r="DQ191" s="12"/>
      <c r="DR191" s="12"/>
      <c r="DS191" s="12"/>
      <c r="DT191" s="12"/>
      <c r="DU191" s="12"/>
      <c r="DV191" s="12"/>
      <c r="DW191" s="12"/>
      <c r="DX191" s="12"/>
      <c r="DY191" s="12"/>
      <c r="DZ191" s="12"/>
      <c r="EA191" s="12"/>
      <c r="EB191" s="12"/>
      <c r="EC191" s="12"/>
      <c r="ED191" s="12"/>
      <c r="EE191" s="12"/>
      <c r="EF191" s="12"/>
      <c r="EG191" s="12"/>
      <c r="EH191" s="12"/>
      <c r="EI191" s="12"/>
      <c r="EJ191" s="12"/>
      <c r="EK191" s="12"/>
      <c r="EL191" s="12"/>
      <c r="EM191" s="12"/>
      <c r="EN191" s="12"/>
      <c r="EO191" s="12"/>
      <c r="EP191" s="12"/>
      <c r="EQ191" s="12"/>
      <c r="ER191" s="12"/>
      <c r="ES191" s="12"/>
      <c r="ET191" s="12"/>
      <c r="EU191" s="12"/>
      <c r="EV191" s="12"/>
      <c r="EW191" s="12"/>
      <c r="EX191" s="12"/>
      <c r="EY191" s="12"/>
      <c r="EZ191" s="12"/>
      <c r="FA191" s="12"/>
      <c r="FB191" s="12"/>
      <c r="FC191" s="12"/>
      <c r="FD191" s="12"/>
      <c r="FE191" s="12"/>
      <c r="FF191" s="12"/>
      <c r="FG191" s="12"/>
      <c r="FH191" s="12"/>
      <c r="FI191" s="12"/>
      <c r="FJ191" s="12"/>
      <c r="FK191" s="12"/>
      <c r="FL191" s="12"/>
      <c r="FM191" s="12"/>
      <c r="FN191" s="12"/>
      <c r="FO191" s="12"/>
      <c r="FP191" s="12"/>
    </row>
    <row r="192" spans="1:172" s="71" customFormat="1" ht="14" customHeight="1" x14ac:dyDescent="0.15">
      <c r="A192" s="58" t="s">
        <v>435</v>
      </c>
      <c r="B192" s="56">
        <v>59.4</v>
      </c>
      <c r="C192" s="56">
        <v>60.2</v>
      </c>
      <c r="D192" s="57">
        <v>59.8</v>
      </c>
      <c r="E192" s="56">
        <v>57.1</v>
      </c>
      <c r="F192" s="56">
        <v>354.1</v>
      </c>
      <c r="G192" s="55">
        <v>409</v>
      </c>
      <c r="H192" s="56">
        <v>3.2</v>
      </c>
      <c r="I192" s="56">
        <v>67.099999999999994</v>
      </c>
      <c r="J192" s="56">
        <v>22.5</v>
      </c>
      <c r="K192" s="56">
        <v>1.5</v>
      </c>
      <c r="L192" s="57">
        <v>-82.5</v>
      </c>
      <c r="M192" s="57">
        <v>338</v>
      </c>
      <c r="N192" s="56"/>
      <c r="O192" s="56"/>
      <c r="P192" s="63">
        <v>10.038100023970046</v>
      </c>
      <c r="Q192" s="63">
        <v>2.3107730316712503</v>
      </c>
      <c r="R192" s="54">
        <v>301</v>
      </c>
      <c r="S192" s="57">
        <v>-77.7258547835782</v>
      </c>
      <c r="T192" s="57">
        <v>36.564751467051302</v>
      </c>
      <c r="U192" s="56">
        <v>31.234903663478999</v>
      </c>
      <c r="V192" s="56">
        <v>-18.5411749037082</v>
      </c>
      <c r="W192" s="56">
        <v>11.4747882249409</v>
      </c>
      <c r="X192" s="54" t="s">
        <v>1574</v>
      </c>
      <c r="Y192" s="54"/>
      <c r="Z192" s="54"/>
      <c r="AA192" s="58" t="b">
        <v>0</v>
      </c>
      <c r="AB192" s="54">
        <v>0</v>
      </c>
      <c r="AC192" s="51" t="s">
        <v>436</v>
      </c>
      <c r="AD192" s="54">
        <v>1174</v>
      </c>
      <c r="AE192" s="54" t="s">
        <v>199</v>
      </c>
      <c r="AF192" s="51" t="s">
        <v>1709</v>
      </c>
      <c r="AG192" s="58"/>
      <c r="AH192" s="58"/>
      <c r="AI192" s="12"/>
      <c r="AJ192" s="3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c r="CA192" s="12"/>
      <c r="CB192" s="12"/>
      <c r="CC192" s="12"/>
      <c r="CD192" s="12"/>
      <c r="CE192" s="12"/>
      <c r="CF192" s="12"/>
      <c r="CG192" s="12"/>
      <c r="CH192" s="12"/>
      <c r="CI192" s="12"/>
      <c r="CJ192" s="12"/>
      <c r="CK192" s="12"/>
      <c r="CL192" s="12"/>
      <c r="CM192" s="12"/>
      <c r="CN192" s="12"/>
      <c r="CO192" s="12"/>
      <c r="CP192" s="12"/>
      <c r="CQ192" s="12"/>
      <c r="CR192" s="12"/>
      <c r="CS192" s="12"/>
      <c r="CT192" s="12"/>
      <c r="CU192" s="12"/>
      <c r="CV192" s="12"/>
      <c r="CW192" s="12"/>
      <c r="CX192" s="12"/>
      <c r="CY192" s="12"/>
      <c r="CZ192" s="12"/>
      <c r="DA192" s="12"/>
      <c r="DB192" s="12"/>
      <c r="DC192" s="12"/>
      <c r="DD192" s="12"/>
      <c r="DE192" s="12"/>
      <c r="DF192" s="12"/>
      <c r="DG192" s="12"/>
      <c r="DH192" s="12"/>
      <c r="DI192" s="12"/>
      <c r="DJ192" s="12"/>
      <c r="DK192" s="12"/>
      <c r="DL192" s="12"/>
      <c r="DM192" s="12"/>
      <c r="DN192" s="12"/>
      <c r="DO192" s="12"/>
      <c r="DP192" s="12"/>
      <c r="DQ192" s="12"/>
      <c r="DR192" s="12"/>
      <c r="DS192" s="12"/>
      <c r="DT192" s="12"/>
      <c r="DU192" s="12"/>
      <c r="DV192" s="12"/>
      <c r="DW192" s="12"/>
      <c r="DX192" s="12"/>
      <c r="DY192" s="12"/>
      <c r="DZ192" s="12"/>
      <c r="EA192" s="12"/>
      <c r="EB192" s="12"/>
      <c r="EC192" s="12"/>
      <c r="ED192" s="12"/>
      <c r="EE192" s="12"/>
      <c r="EF192" s="12"/>
      <c r="EG192" s="12"/>
      <c r="EH192" s="12"/>
      <c r="EI192" s="12"/>
      <c r="EJ192" s="12"/>
      <c r="EK192" s="12"/>
      <c r="EL192" s="12"/>
      <c r="EM192" s="12"/>
      <c r="EN192" s="12"/>
      <c r="EO192" s="12"/>
      <c r="EP192" s="12"/>
      <c r="EQ192" s="12"/>
      <c r="ER192" s="12"/>
      <c r="ES192" s="12"/>
      <c r="ET192" s="12"/>
      <c r="EU192" s="12"/>
      <c r="EV192" s="12"/>
      <c r="EW192" s="12"/>
      <c r="EX192" s="12"/>
      <c r="EY192" s="12"/>
      <c r="EZ192" s="12"/>
      <c r="FA192" s="12"/>
      <c r="FB192" s="12"/>
      <c r="FC192" s="12"/>
      <c r="FD192" s="12"/>
      <c r="FE192" s="12"/>
      <c r="FF192" s="12"/>
      <c r="FG192" s="12"/>
      <c r="FH192" s="12"/>
      <c r="FI192" s="12"/>
      <c r="FJ192" s="12"/>
      <c r="FK192" s="12"/>
      <c r="FL192" s="12"/>
      <c r="FM192" s="12"/>
      <c r="FN192" s="12"/>
      <c r="FO192" s="12"/>
      <c r="FP192" s="12"/>
    </row>
    <row r="193" spans="1:172" s="71" customFormat="1" ht="14" customHeight="1" x14ac:dyDescent="0.2">
      <c r="A193" s="58" t="s">
        <v>437</v>
      </c>
      <c r="B193" s="56">
        <v>59.4</v>
      </c>
      <c r="C193" s="56">
        <v>60.2</v>
      </c>
      <c r="D193" s="57">
        <v>59.8</v>
      </c>
      <c r="E193" s="56">
        <v>57.42</v>
      </c>
      <c r="F193" s="56">
        <v>353.69</v>
      </c>
      <c r="G193" s="55">
        <v>10</v>
      </c>
      <c r="H193" s="56">
        <v>10.1</v>
      </c>
      <c r="I193" s="56">
        <v>64.8</v>
      </c>
      <c r="J193" s="56">
        <v>20</v>
      </c>
      <c r="K193" s="56">
        <v>5.7</v>
      </c>
      <c r="L193" s="57">
        <v>-77.7</v>
      </c>
      <c r="M193" s="60">
        <v>325.39999999999998</v>
      </c>
      <c r="N193" s="54"/>
      <c r="O193" s="54"/>
      <c r="P193" s="56">
        <v>9.8184502833821341</v>
      </c>
      <c r="Q193" s="56">
        <v>16.230757333633722</v>
      </c>
      <c r="R193" s="54">
        <v>301</v>
      </c>
      <c r="S193" s="57">
        <v>-76.162400362523599</v>
      </c>
      <c r="T193" s="57">
        <v>14.259416110797901</v>
      </c>
      <c r="U193" s="56">
        <v>31.234903663478999</v>
      </c>
      <c r="V193" s="56">
        <v>-18.5411749037082</v>
      </c>
      <c r="W193" s="56">
        <v>11.4747882249409</v>
      </c>
      <c r="X193" s="54" t="s">
        <v>1574</v>
      </c>
      <c r="Y193" s="58"/>
      <c r="Z193" s="58"/>
      <c r="AA193" s="58" t="b">
        <v>1</v>
      </c>
      <c r="AB193" s="54" t="s">
        <v>31</v>
      </c>
      <c r="AC193" s="51" t="s">
        <v>438</v>
      </c>
      <c r="AD193" s="54"/>
      <c r="AE193" s="54" t="s">
        <v>199</v>
      </c>
      <c r="AF193" s="51" t="s">
        <v>1709</v>
      </c>
      <c r="AG193" s="51"/>
      <c r="AH193" s="58" t="s">
        <v>1809</v>
      </c>
      <c r="AI193" s="12"/>
      <c r="AJ193" s="3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c r="CA193" s="12"/>
      <c r="CB193" s="12"/>
      <c r="CC193" s="12"/>
      <c r="CD193" s="12"/>
      <c r="CE193" s="12"/>
      <c r="CF193" s="12"/>
      <c r="CG193" s="12"/>
      <c r="CH193" s="12"/>
      <c r="CI193" s="12"/>
      <c r="CJ193" s="12"/>
      <c r="CK193" s="12"/>
      <c r="CL193" s="12"/>
      <c r="CM193" s="12"/>
      <c r="CN193" s="12"/>
      <c r="CO193" s="12"/>
      <c r="CP193" s="12"/>
      <c r="CQ193" s="12"/>
      <c r="CR193" s="12"/>
      <c r="CS193" s="12"/>
      <c r="CT193" s="12"/>
      <c r="CU193" s="12"/>
      <c r="CV193" s="12"/>
      <c r="CW193" s="12"/>
      <c r="CX193" s="12"/>
      <c r="CY193" s="12"/>
      <c r="CZ193" s="12"/>
      <c r="DA193" s="12"/>
      <c r="DB193" s="12"/>
      <c r="DC193" s="12"/>
      <c r="DD193" s="12"/>
      <c r="DE193" s="12"/>
      <c r="DF193" s="12"/>
      <c r="DG193" s="12"/>
      <c r="DH193" s="12"/>
      <c r="DI193" s="12"/>
      <c r="DJ193" s="12"/>
      <c r="DK193" s="12"/>
      <c r="DL193" s="12"/>
      <c r="DM193" s="12"/>
      <c r="DN193" s="12"/>
      <c r="DO193" s="12"/>
      <c r="DP193" s="12"/>
      <c r="DQ193" s="12"/>
      <c r="DR193" s="12"/>
      <c r="DS193" s="12"/>
      <c r="DT193" s="12"/>
      <c r="DU193" s="12"/>
      <c r="DV193" s="12"/>
      <c r="DW193" s="12"/>
      <c r="DX193" s="12"/>
      <c r="DY193" s="12"/>
      <c r="DZ193" s="12"/>
      <c r="EA193" s="12"/>
      <c r="EB193" s="12"/>
      <c r="EC193" s="12"/>
      <c r="ED193" s="12"/>
      <c r="EE193" s="12"/>
      <c r="EF193" s="12"/>
      <c r="EG193" s="12"/>
      <c r="EH193" s="12"/>
      <c r="EI193" s="12"/>
      <c r="EJ193" s="12"/>
      <c r="EK193" s="12"/>
      <c r="EL193" s="12"/>
      <c r="EM193" s="12"/>
      <c r="EN193" s="12"/>
      <c r="EO193" s="12"/>
      <c r="EP193" s="12"/>
      <c r="EQ193" s="12"/>
      <c r="ER193" s="12"/>
      <c r="ES193" s="12"/>
      <c r="ET193" s="12"/>
      <c r="EU193" s="12"/>
      <c r="EV193" s="12"/>
      <c r="EW193" s="12"/>
      <c r="EX193" s="12"/>
      <c r="EY193" s="12"/>
      <c r="EZ193" s="12"/>
      <c r="FA193" s="12"/>
      <c r="FB193" s="12"/>
      <c r="FC193" s="12"/>
      <c r="FD193" s="12"/>
      <c r="FE193" s="12"/>
      <c r="FF193" s="12"/>
      <c r="FG193" s="12"/>
      <c r="FH193" s="12"/>
      <c r="FI193" s="12"/>
      <c r="FJ193" s="12"/>
      <c r="FK193" s="12"/>
      <c r="FL193" s="12"/>
      <c r="FM193" s="12"/>
      <c r="FN193" s="12"/>
      <c r="FO193" s="12"/>
      <c r="FP193" s="12"/>
    </row>
    <row r="194" spans="1:172" s="71" customFormat="1" ht="14" customHeight="1" x14ac:dyDescent="0.15">
      <c r="A194" s="10" t="s">
        <v>439</v>
      </c>
      <c r="B194" s="9">
        <v>59.6</v>
      </c>
      <c r="C194" s="9">
        <v>60.4</v>
      </c>
      <c r="D194" s="13">
        <v>60</v>
      </c>
      <c r="E194" s="9">
        <v>56.7</v>
      </c>
      <c r="F194" s="9">
        <v>353.8</v>
      </c>
      <c r="G194" s="34">
        <v>62</v>
      </c>
      <c r="H194" s="9">
        <v>0</v>
      </c>
      <c r="I194" s="9">
        <v>63</v>
      </c>
      <c r="J194" s="9">
        <v>44.9</v>
      </c>
      <c r="K194" s="9">
        <v>2.7</v>
      </c>
      <c r="L194" s="13">
        <v>-77</v>
      </c>
      <c r="M194" s="13">
        <v>355</v>
      </c>
      <c r="N194" s="9"/>
      <c r="O194" s="9"/>
      <c r="P194" s="37">
        <v>23.781782327530891</v>
      </c>
      <c r="Q194" s="37">
        <v>3.7772724920168819</v>
      </c>
      <c r="R194" s="7">
        <v>301</v>
      </c>
      <c r="S194" s="13">
        <v>-71.651332694052897</v>
      </c>
      <c r="T194" s="13">
        <v>31.2534637953455</v>
      </c>
      <c r="U194" s="9">
        <v>31.2951941185385</v>
      </c>
      <c r="V194" s="9">
        <v>-18.492341076251201</v>
      </c>
      <c r="W194" s="9">
        <v>11.5107228521516</v>
      </c>
      <c r="X194" s="7" t="s">
        <v>1574</v>
      </c>
      <c r="Y194" s="10"/>
      <c r="Z194" s="10"/>
      <c r="AA194" s="10" t="b">
        <v>1</v>
      </c>
      <c r="AB194" s="7">
        <v>0</v>
      </c>
      <c r="AC194" s="14" t="s">
        <v>440</v>
      </c>
      <c r="AD194" s="7">
        <v>1377</v>
      </c>
      <c r="AE194" s="7" t="s">
        <v>199</v>
      </c>
      <c r="AF194" s="14" t="s">
        <v>1710</v>
      </c>
      <c r="AG194" s="16"/>
      <c r="AH194" s="10"/>
      <c r="AI194" s="12"/>
      <c r="AJ194" s="3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c r="CI194" s="12"/>
      <c r="CJ194" s="12"/>
      <c r="CK194" s="12"/>
      <c r="CL194" s="12"/>
      <c r="CM194" s="12"/>
      <c r="CN194" s="12"/>
      <c r="CO194" s="12"/>
      <c r="CP194" s="12"/>
      <c r="CQ194" s="12"/>
      <c r="CR194" s="12"/>
      <c r="CS194" s="12"/>
      <c r="CT194" s="12"/>
      <c r="CU194" s="12"/>
      <c r="CV194" s="12"/>
      <c r="CW194" s="12"/>
      <c r="CX194" s="12"/>
      <c r="CY194" s="12"/>
      <c r="CZ194" s="12"/>
      <c r="DA194" s="12"/>
      <c r="DB194" s="12"/>
      <c r="DC194" s="12"/>
      <c r="DD194" s="12"/>
      <c r="DE194" s="12"/>
      <c r="DF194" s="12"/>
      <c r="DG194" s="12"/>
      <c r="DH194" s="12"/>
      <c r="DI194" s="12"/>
      <c r="DJ194" s="12"/>
      <c r="DK194" s="12"/>
      <c r="DL194" s="12"/>
      <c r="DM194" s="12"/>
      <c r="DN194" s="12"/>
      <c r="DO194" s="12"/>
      <c r="DP194" s="12"/>
      <c r="DQ194" s="12"/>
      <c r="DR194" s="12"/>
      <c r="DS194" s="12"/>
      <c r="DT194" s="12"/>
      <c r="DU194" s="12"/>
      <c r="DV194" s="12"/>
      <c r="DW194" s="12"/>
      <c r="DX194" s="12"/>
      <c r="DY194" s="12"/>
      <c r="DZ194" s="12"/>
      <c r="EA194" s="12"/>
      <c r="EB194" s="12"/>
      <c r="EC194" s="12"/>
      <c r="ED194" s="12"/>
      <c r="EE194" s="12"/>
      <c r="EF194" s="12"/>
      <c r="EG194" s="12"/>
      <c r="EH194" s="12"/>
      <c r="EI194" s="12"/>
      <c r="EJ194" s="12"/>
      <c r="EK194" s="12"/>
      <c r="EL194" s="12"/>
      <c r="EM194" s="12"/>
      <c r="EN194" s="12"/>
      <c r="EO194" s="12"/>
      <c r="EP194" s="12"/>
      <c r="EQ194" s="12"/>
      <c r="ER194" s="12"/>
      <c r="ES194" s="12"/>
      <c r="ET194" s="12"/>
      <c r="EU194" s="12"/>
      <c r="EV194" s="12"/>
      <c r="EW194" s="12"/>
      <c r="EX194" s="12"/>
      <c r="EY194" s="12"/>
      <c r="EZ194" s="12"/>
      <c r="FA194" s="12"/>
      <c r="FB194" s="12"/>
      <c r="FC194" s="12"/>
      <c r="FD194" s="12"/>
      <c r="FE194" s="12"/>
      <c r="FF194" s="12"/>
      <c r="FG194" s="12"/>
      <c r="FH194" s="12"/>
      <c r="FI194" s="12"/>
      <c r="FJ194" s="12"/>
      <c r="FK194" s="12"/>
      <c r="FL194" s="12"/>
      <c r="FM194" s="12"/>
      <c r="FN194" s="12"/>
      <c r="FO194" s="12"/>
      <c r="FP194" s="12"/>
    </row>
    <row r="195" spans="1:172" s="71" customFormat="1" ht="14" customHeight="1" x14ac:dyDescent="0.15">
      <c r="A195" s="10" t="s">
        <v>441</v>
      </c>
      <c r="B195" s="9">
        <v>59.5</v>
      </c>
      <c r="C195" s="9">
        <v>60.7</v>
      </c>
      <c r="D195" s="13">
        <v>60.1</v>
      </c>
      <c r="E195" s="9">
        <v>61.9</v>
      </c>
      <c r="F195" s="9">
        <v>353.1</v>
      </c>
      <c r="G195" s="34">
        <v>43</v>
      </c>
      <c r="H195" s="9">
        <v>7.7</v>
      </c>
      <c r="I195" s="9">
        <v>60.9</v>
      </c>
      <c r="J195" s="9">
        <v>24.5</v>
      </c>
      <c r="K195" s="9">
        <v>4.5</v>
      </c>
      <c r="L195" s="13">
        <v>-71.400000000000006</v>
      </c>
      <c r="M195" s="6">
        <v>334.7</v>
      </c>
      <c r="N195" s="9">
        <v>14.2</v>
      </c>
      <c r="O195" s="9">
        <v>6</v>
      </c>
      <c r="P195" s="9" t="s">
        <v>1575</v>
      </c>
      <c r="Q195" s="9" t="s">
        <v>1575</v>
      </c>
      <c r="R195" s="7">
        <v>301</v>
      </c>
      <c r="S195" s="13">
        <v>-69.628549888834598</v>
      </c>
      <c r="T195" s="13">
        <v>8.4397804059364994</v>
      </c>
      <c r="U195" s="9">
        <v>31.325203023107601</v>
      </c>
      <c r="V195" s="9">
        <v>-18.467951024978898</v>
      </c>
      <c r="W195" s="9">
        <v>11.528693876190699</v>
      </c>
      <c r="X195" s="7" t="s">
        <v>1574</v>
      </c>
      <c r="Y195" s="10"/>
      <c r="Z195" s="10"/>
      <c r="AA195" s="10" t="b">
        <v>1</v>
      </c>
      <c r="AB195" s="7">
        <v>0</v>
      </c>
      <c r="AC195" s="14" t="s">
        <v>442</v>
      </c>
      <c r="AD195" s="7">
        <v>3494</v>
      </c>
      <c r="AE195" s="7" t="s">
        <v>199</v>
      </c>
      <c r="AF195" s="14" t="s">
        <v>1709</v>
      </c>
      <c r="AG195" s="16"/>
      <c r="AH195" s="10"/>
      <c r="AI195" s="12"/>
      <c r="AJ195" s="3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c r="CA195" s="12"/>
      <c r="CB195" s="12"/>
      <c r="CC195" s="12"/>
      <c r="CD195" s="12"/>
      <c r="CE195" s="12"/>
      <c r="CF195" s="12"/>
      <c r="CG195" s="12"/>
      <c r="CH195" s="12"/>
      <c r="CI195" s="12"/>
      <c r="CJ195" s="12"/>
      <c r="CK195" s="12"/>
      <c r="CL195" s="12"/>
      <c r="CM195" s="12"/>
      <c r="CN195" s="12"/>
      <c r="CO195" s="12"/>
      <c r="CP195" s="12"/>
      <c r="CQ195" s="12"/>
      <c r="CR195" s="12"/>
      <c r="CS195" s="12"/>
      <c r="CT195" s="12"/>
      <c r="CU195" s="12"/>
      <c r="CV195" s="12"/>
      <c r="CW195" s="12"/>
      <c r="CX195" s="12"/>
      <c r="CY195" s="12"/>
      <c r="CZ195" s="12"/>
      <c r="DA195" s="12"/>
      <c r="DB195" s="12"/>
      <c r="DC195" s="12"/>
      <c r="DD195" s="12"/>
      <c r="DE195" s="12"/>
      <c r="DF195" s="12"/>
      <c r="DG195" s="12"/>
      <c r="DH195" s="12"/>
      <c r="DI195" s="12"/>
      <c r="DJ195" s="12"/>
      <c r="DK195" s="12"/>
      <c r="DL195" s="12"/>
      <c r="DM195" s="12"/>
      <c r="DN195" s="12"/>
      <c r="DO195" s="12"/>
      <c r="DP195" s="12"/>
      <c r="DQ195" s="12"/>
      <c r="DR195" s="12"/>
      <c r="DS195" s="12"/>
      <c r="DT195" s="12"/>
      <c r="DU195" s="12"/>
      <c r="DV195" s="12"/>
      <c r="DW195" s="12"/>
      <c r="DX195" s="12"/>
      <c r="DY195" s="12"/>
      <c r="DZ195" s="12"/>
      <c r="EA195" s="12"/>
      <c r="EB195" s="12"/>
      <c r="EC195" s="12"/>
      <c r="ED195" s="12"/>
      <c r="EE195" s="12"/>
      <c r="EF195" s="12"/>
      <c r="EG195" s="12"/>
      <c r="EH195" s="12"/>
      <c r="EI195" s="12"/>
      <c r="EJ195" s="12"/>
      <c r="EK195" s="12"/>
      <c r="EL195" s="12"/>
      <c r="EM195" s="12"/>
      <c r="EN195" s="12"/>
      <c r="EO195" s="12"/>
      <c r="EP195" s="12"/>
      <c r="EQ195" s="12"/>
      <c r="ER195" s="12"/>
      <c r="ES195" s="12"/>
      <c r="ET195" s="12"/>
      <c r="EU195" s="12"/>
      <c r="EV195" s="12"/>
      <c r="EW195" s="12"/>
      <c r="EX195" s="12"/>
      <c r="EY195" s="12"/>
      <c r="EZ195" s="12"/>
      <c r="FA195" s="12"/>
      <c r="FB195" s="12"/>
      <c r="FC195" s="12"/>
      <c r="FD195" s="12"/>
      <c r="FE195" s="12"/>
      <c r="FF195" s="12"/>
      <c r="FG195" s="12"/>
      <c r="FH195" s="12"/>
      <c r="FI195" s="12"/>
      <c r="FJ195" s="12"/>
      <c r="FK195" s="12"/>
      <c r="FL195" s="12"/>
      <c r="FM195" s="12"/>
      <c r="FN195" s="12"/>
      <c r="FO195" s="12"/>
      <c r="FP195" s="12"/>
    </row>
    <row r="196" spans="1:172" s="71" customFormat="1" ht="14" customHeight="1" x14ac:dyDescent="0.2">
      <c r="A196" s="58" t="s">
        <v>443</v>
      </c>
      <c r="B196" s="56">
        <v>59.2</v>
      </c>
      <c r="C196" s="56">
        <v>61.6</v>
      </c>
      <c r="D196" s="57">
        <v>60.4</v>
      </c>
      <c r="E196" s="56">
        <v>36.6</v>
      </c>
      <c r="F196" s="56">
        <v>252.1</v>
      </c>
      <c r="G196" s="55">
        <v>104</v>
      </c>
      <c r="H196" s="56">
        <v>343.9</v>
      </c>
      <c r="I196" s="56">
        <v>51.3</v>
      </c>
      <c r="J196" s="56">
        <v>21.9</v>
      </c>
      <c r="K196" s="56">
        <v>3</v>
      </c>
      <c r="L196" s="57">
        <v>-75.900000000000006</v>
      </c>
      <c r="M196" s="60">
        <v>347.7</v>
      </c>
      <c r="N196" s="56"/>
      <c r="O196" s="56"/>
      <c r="P196" s="63">
        <v>18.871723826951246</v>
      </c>
      <c r="Q196" s="66">
        <v>3.2764014286502934</v>
      </c>
      <c r="R196" s="54">
        <v>101</v>
      </c>
      <c r="S196" s="57">
        <v>-76.032126231355605</v>
      </c>
      <c r="T196" s="57">
        <v>17.631189906096701</v>
      </c>
      <c r="U196" s="56">
        <v>81.464757918968999</v>
      </c>
      <c r="V196" s="56">
        <v>5.3588122747591003</v>
      </c>
      <c r="W196" s="56">
        <v>18.9358738003817</v>
      </c>
      <c r="X196" s="54" t="s">
        <v>1576</v>
      </c>
      <c r="Y196" s="58"/>
      <c r="Z196" s="58"/>
      <c r="AA196" s="58" t="b">
        <v>1</v>
      </c>
      <c r="AB196" s="54" t="s">
        <v>218</v>
      </c>
      <c r="AC196" s="51" t="s">
        <v>444</v>
      </c>
      <c r="AD196" s="54">
        <v>1033</v>
      </c>
      <c r="AE196" s="54" t="s">
        <v>199</v>
      </c>
      <c r="AF196" s="58" t="s">
        <v>1753</v>
      </c>
      <c r="AG196" s="51" t="s">
        <v>1810</v>
      </c>
      <c r="AH196" s="58"/>
      <c r="AI196" s="12"/>
      <c r="AJ196" s="3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2"/>
      <c r="CF196" s="12"/>
      <c r="CG196" s="12"/>
      <c r="CH196" s="12"/>
      <c r="CI196" s="12"/>
      <c r="CJ196" s="12"/>
      <c r="CK196" s="12"/>
      <c r="CL196" s="12"/>
      <c r="CM196" s="12"/>
      <c r="CN196" s="12"/>
      <c r="CO196" s="12"/>
      <c r="CP196" s="12"/>
      <c r="CQ196" s="12"/>
      <c r="CR196" s="12"/>
      <c r="CS196" s="12"/>
      <c r="CT196" s="12"/>
      <c r="CU196" s="12"/>
      <c r="CV196" s="12"/>
      <c r="CW196" s="12"/>
      <c r="CX196" s="12"/>
      <c r="CY196" s="12"/>
      <c r="CZ196" s="12"/>
      <c r="DA196" s="12"/>
      <c r="DB196" s="12"/>
      <c r="DC196" s="12"/>
      <c r="DD196" s="12"/>
      <c r="DE196" s="12"/>
      <c r="DF196" s="12"/>
      <c r="DG196" s="12"/>
      <c r="DH196" s="12"/>
      <c r="DI196" s="12"/>
      <c r="DJ196" s="12"/>
      <c r="DK196" s="12"/>
      <c r="DL196" s="12"/>
      <c r="DM196" s="12"/>
      <c r="DN196" s="12"/>
      <c r="DO196" s="12"/>
      <c r="DP196" s="12"/>
      <c r="DQ196" s="12"/>
      <c r="DR196" s="12"/>
      <c r="DS196" s="12"/>
      <c r="DT196" s="12"/>
      <c r="DU196" s="12"/>
      <c r="DV196" s="12"/>
      <c r="DW196" s="12"/>
      <c r="DX196" s="12"/>
      <c r="DY196" s="12"/>
      <c r="DZ196" s="12"/>
      <c r="EA196" s="12"/>
      <c r="EB196" s="12"/>
      <c r="EC196" s="12"/>
      <c r="ED196" s="12"/>
      <c r="EE196" s="12"/>
      <c r="EF196" s="12"/>
      <c r="EG196" s="12"/>
      <c r="EH196" s="12"/>
      <c r="EI196" s="12"/>
      <c r="EJ196" s="12"/>
      <c r="EK196" s="12"/>
      <c r="EL196" s="12"/>
      <c r="EM196" s="12"/>
      <c r="EN196" s="12"/>
      <c r="EO196" s="12"/>
      <c r="EP196" s="12"/>
      <c r="EQ196" s="12"/>
      <c r="ER196" s="12"/>
      <c r="ES196" s="12"/>
      <c r="ET196" s="12"/>
      <c r="EU196" s="12"/>
      <c r="EV196" s="12"/>
      <c r="EW196" s="12"/>
      <c r="EX196" s="12"/>
      <c r="EY196" s="12"/>
      <c r="EZ196" s="12"/>
      <c r="FA196" s="12"/>
      <c r="FB196" s="12"/>
      <c r="FC196" s="12"/>
      <c r="FD196" s="12"/>
      <c r="FE196" s="12"/>
      <c r="FF196" s="12"/>
      <c r="FG196" s="12"/>
      <c r="FH196" s="12"/>
      <c r="FI196" s="12"/>
      <c r="FJ196" s="12"/>
      <c r="FK196" s="12"/>
      <c r="FL196" s="12"/>
      <c r="FM196" s="12"/>
      <c r="FN196" s="12"/>
      <c r="FO196" s="12"/>
      <c r="FP196" s="12"/>
    </row>
    <row r="197" spans="1:172" s="71" customFormat="1" ht="14" customHeight="1" x14ac:dyDescent="0.2">
      <c r="A197" s="51" t="s">
        <v>450</v>
      </c>
      <c r="B197" s="56">
        <v>59</v>
      </c>
      <c r="C197" s="56">
        <v>62</v>
      </c>
      <c r="D197" s="57">
        <v>60.5</v>
      </c>
      <c r="E197" s="54">
        <v>25.5</v>
      </c>
      <c r="F197" s="54">
        <v>114.5</v>
      </c>
      <c r="G197" s="60">
        <v>70</v>
      </c>
      <c r="H197" s="54">
        <v>13.3</v>
      </c>
      <c r="I197" s="54">
        <v>38.5</v>
      </c>
      <c r="J197" s="54">
        <v>18.100000000000001</v>
      </c>
      <c r="K197" s="54">
        <v>4.0999999999999996</v>
      </c>
      <c r="L197" s="57">
        <v>-77.2</v>
      </c>
      <c r="M197" s="60">
        <v>39.1</v>
      </c>
      <c r="N197" s="56"/>
      <c r="O197" s="56"/>
      <c r="P197" s="63">
        <v>24.635041623106101</v>
      </c>
      <c r="Q197" s="66">
        <v>3.4852071949145214</v>
      </c>
      <c r="R197" s="54">
        <v>602</v>
      </c>
      <c r="S197" s="57">
        <v>-69.225106251195299</v>
      </c>
      <c r="T197" s="57">
        <v>60.682064222940703</v>
      </c>
      <c r="U197" s="56">
        <v>34.815895582088999</v>
      </c>
      <c r="V197" s="56">
        <v>-10.0735296806664</v>
      </c>
      <c r="W197" s="56">
        <v>11.1217983459685</v>
      </c>
      <c r="X197" s="54" t="s">
        <v>1576</v>
      </c>
      <c r="Y197" s="52">
        <v>0.5</v>
      </c>
      <c r="Z197" s="52"/>
      <c r="AA197" s="54" t="s">
        <v>279</v>
      </c>
      <c r="AB197" s="54" t="s">
        <v>279</v>
      </c>
      <c r="AC197" s="58" t="s">
        <v>451</v>
      </c>
      <c r="AD197" s="54"/>
      <c r="AE197" s="54" t="s">
        <v>1798</v>
      </c>
      <c r="AF197" s="58" t="s">
        <v>217</v>
      </c>
      <c r="AG197" s="51"/>
      <c r="AH197" s="58"/>
      <c r="AI197" s="12"/>
      <c r="AJ197" s="3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c r="CA197" s="12"/>
      <c r="CB197" s="12"/>
      <c r="CC197" s="12"/>
      <c r="CD197" s="12"/>
      <c r="CE197" s="12"/>
      <c r="CF197" s="12"/>
      <c r="CG197" s="12"/>
      <c r="CH197" s="12"/>
      <c r="CI197" s="12"/>
      <c r="CJ197" s="12"/>
      <c r="CK197" s="12"/>
      <c r="CL197" s="12"/>
      <c r="CM197" s="12"/>
      <c r="CN197" s="12"/>
      <c r="CO197" s="12"/>
      <c r="CP197" s="12"/>
      <c r="CQ197" s="12"/>
      <c r="CR197" s="12"/>
      <c r="CS197" s="12"/>
      <c r="CT197" s="12"/>
      <c r="CU197" s="12"/>
      <c r="CV197" s="12"/>
      <c r="CW197" s="12"/>
      <c r="CX197" s="12"/>
      <c r="CY197" s="12"/>
      <c r="CZ197" s="12"/>
      <c r="DA197" s="12"/>
      <c r="DB197" s="12"/>
      <c r="DC197" s="12"/>
      <c r="DD197" s="12"/>
      <c r="DE197" s="12"/>
      <c r="DF197" s="12"/>
      <c r="DG197" s="12"/>
      <c r="DH197" s="12"/>
      <c r="DI197" s="12"/>
      <c r="DJ197" s="12"/>
      <c r="DK197" s="12"/>
      <c r="DL197" s="12"/>
      <c r="DM197" s="12"/>
      <c r="DN197" s="12"/>
      <c r="DO197" s="12"/>
      <c r="DP197" s="12"/>
      <c r="DQ197" s="12"/>
      <c r="DR197" s="12"/>
      <c r="DS197" s="12"/>
      <c r="DT197" s="12"/>
      <c r="DU197" s="12"/>
      <c r="DV197" s="12"/>
      <c r="DW197" s="12"/>
      <c r="DX197" s="12"/>
      <c r="DY197" s="12"/>
      <c r="DZ197" s="12"/>
      <c r="EA197" s="12"/>
      <c r="EB197" s="12"/>
      <c r="EC197" s="12"/>
      <c r="ED197" s="12"/>
      <c r="EE197" s="12"/>
      <c r="EF197" s="12"/>
      <c r="EG197" s="12"/>
      <c r="EH197" s="12"/>
      <c r="EI197" s="12"/>
      <c r="EJ197" s="12"/>
      <c r="EK197" s="12"/>
      <c r="EL197" s="12"/>
      <c r="EM197" s="12"/>
      <c r="EN197" s="12"/>
      <c r="EO197" s="12"/>
      <c r="EP197" s="12"/>
      <c r="EQ197" s="12"/>
      <c r="ER197" s="12"/>
      <c r="ES197" s="12"/>
      <c r="ET197" s="12"/>
      <c r="EU197" s="12"/>
      <c r="EV197" s="12"/>
      <c r="EW197" s="12"/>
      <c r="EX197" s="12"/>
      <c r="EY197" s="12"/>
      <c r="EZ197" s="12"/>
      <c r="FA197" s="12"/>
      <c r="FB197" s="12"/>
      <c r="FC197" s="12"/>
      <c r="FD197" s="12"/>
      <c r="FE197" s="12"/>
      <c r="FF197" s="12"/>
      <c r="FG197" s="12"/>
      <c r="FH197" s="12"/>
      <c r="FI197" s="12"/>
      <c r="FJ197" s="12"/>
      <c r="FK197" s="12"/>
      <c r="FL197" s="12"/>
      <c r="FM197" s="12"/>
      <c r="FN197" s="12"/>
      <c r="FO197" s="12"/>
      <c r="FP197" s="12"/>
    </row>
    <row r="198" spans="1:172" s="71" customFormat="1" ht="14" customHeight="1" x14ac:dyDescent="0.2">
      <c r="A198" s="51" t="s">
        <v>445</v>
      </c>
      <c r="B198" s="56">
        <v>60</v>
      </c>
      <c r="C198" s="56">
        <v>61</v>
      </c>
      <c r="D198" s="57">
        <v>60.5</v>
      </c>
      <c r="E198" s="56">
        <v>70</v>
      </c>
      <c r="F198" s="56">
        <v>306.5</v>
      </c>
      <c r="G198" s="55">
        <v>81</v>
      </c>
      <c r="H198" s="56">
        <v>320.7</v>
      </c>
      <c r="I198" s="56">
        <v>71.099999999999994</v>
      </c>
      <c r="J198" s="56">
        <v>25.2</v>
      </c>
      <c r="K198" s="56">
        <v>3.2</v>
      </c>
      <c r="L198" s="57">
        <v>-67.5</v>
      </c>
      <c r="M198" s="57">
        <v>15</v>
      </c>
      <c r="N198" s="56"/>
      <c r="O198" s="56"/>
      <c r="P198" s="56">
        <v>9.5866501867896368</v>
      </c>
      <c r="Q198" s="56">
        <v>5.3661139797025141</v>
      </c>
      <c r="R198" s="54">
        <v>102</v>
      </c>
      <c r="S198" s="57">
        <v>-67.451035161937099</v>
      </c>
      <c r="T198" s="57">
        <v>45.0419864288044</v>
      </c>
      <c r="U198" s="56">
        <v>71.466454734056896</v>
      </c>
      <c r="V198" s="56">
        <v>29.5192244846743</v>
      </c>
      <c r="W198" s="56">
        <v>17.517486241643098</v>
      </c>
      <c r="X198" s="54" t="s">
        <v>1574</v>
      </c>
      <c r="Y198" s="58"/>
      <c r="Z198" s="58"/>
      <c r="AA198" s="58" t="b">
        <v>0</v>
      </c>
      <c r="AB198" s="54">
        <v>0</v>
      </c>
      <c r="AC198" s="51" t="s">
        <v>446</v>
      </c>
      <c r="AD198" s="61">
        <v>103</v>
      </c>
      <c r="AE198" s="54" t="s">
        <v>199</v>
      </c>
      <c r="AF198" s="58" t="s">
        <v>1756</v>
      </c>
      <c r="AG198" s="51" t="s">
        <v>1811</v>
      </c>
      <c r="AH198" s="58"/>
      <c r="AI198" s="12"/>
      <c r="AJ198" s="3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c r="CA198" s="12"/>
      <c r="CB198" s="12"/>
      <c r="CC198" s="12"/>
      <c r="CD198" s="12"/>
      <c r="CE198" s="12"/>
      <c r="CF198" s="12"/>
      <c r="CG198" s="12"/>
      <c r="CH198" s="12"/>
      <c r="CI198" s="12"/>
      <c r="CJ198" s="12"/>
      <c r="CK198" s="12"/>
      <c r="CL198" s="12"/>
      <c r="CM198" s="12"/>
      <c r="CN198" s="12"/>
      <c r="CO198" s="12"/>
      <c r="CP198" s="12"/>
      <c r="CQ198" s="12"/>
      <c r="CR198" s="12"/>
      <c r="CS198" s="12"/>
      <c r="CT198" s="12"/>
      <c r="CU198" s="12"/>
      <c r="CV198" s="12"/>
      <c r="CW198" s="12"/>
      <c r="CX198" s="12"/>
      <c r="CY198" s="12"/>
      <c r="CZ198" s="12"/>
      <c r="DA198" s="12"/>
      <c r="DB198" s="12"/>
      <c r="DC198" s="12"/>
      <c r="DD198" s="12"/>
      <c r="DE198" s="12"/>
      <c r="DF198" s="12"/>
      <c r="DG198" s="12"/>
      <c r="DH198" s="12"/>
      <c r="DI198" s="12"/>
      <c r="DJ198" s="12"/>
      <c r="DK198" s="12"/>
      <c r="DL198" s="12"/>
      <c r="DM198" s="12"/>
      <c r="DN198" s="12"/>
      <c r="DO198" s="12"/>
      <c r="DP198" s="12"/>
      <c r="DQ198" s="12"/>
      <c r="DR198" s="12"/>
      <c r="DS198" s="12"/>
      <c r="DT198" s="12"/>
      <c r="DU198" s="12"/>
      <c r="DV198" s="12"/>
      <c r="DW198" s="12"/>
      <c r="DX198" s="12"/>
      <c r="DY198" s="12"/>
      <c r="DZ198" s="12"/>
      <c r="EA198" s="12"/>
      <c r="EB198" s="12"/>
      <c r="EC198" s="12"/>
      <c r="ED198" s="12"/>
      <c r="EE198" s="12"/>
      <c r="EF198" s="12"/>
      <c r="EG198" s="12"/>
      <c r="EH198" s="12"/>
      <c r="EI198" s="12"/>
      <c r="EJ198" s="12"/>
      <c r="EK198" s="12"/>
      <c r="EL198" s="12"/>
      <c r="EM198" s="12"/>
      <c r="EN198" s="12"/>
      <c r="EO198" s="12"/>
      <c r="EP198" s="12"/>
      <c r="EQ198" s="12"/>
      <c r="ER198" s="12"/>
      <c r="ES198" s="12"/>
      <c r="ET198" s="12"/>
      <c r="EU198" s="12"/>
      <c r="EV198" s="12"/>
      <c r="EW198" s="12"/>
      <c r="EX198" s="12"/>
      <c r="EY198" s="12"/>
      <c r="EZ198" s="12"/>
      <c r="FA198" s="12"/>
      <c r="FB198" s="12"/>
      <c r="FC198" s="12"/>
      <c r="FD198" s="12"/>
      <c r="FE198" s="12"/>
      <c r="FF198" s="12"/>
      <c r="FG198" s="12"/>
      <c r="FH198" s="12"/>
      <c r="FI198" s="12"/>
      <c r="FJ198" s="12"/>
      <c r="FK198" s="12"/>
      <c r="FL198" s="12"/>
      <c r="FM198" s="12"/>
      <c r="FN198" s="12"/>
      <c r="FO198" s="12"/>
      <c r="FP198" s="12"/>
    </row>
    <row r="199" spans="1:172" s="71" customFormat="1" ht="14" customHeight="1" x14ac:dyDescent="0.2">
      <c r="A199" s="14" t="s">
        <v>447</v>
      </c>
      <c r="B199" s="9">
        <v>60</v>
      </c>
      <c r="C199" s="9">
        <v>61</v>
      </c>
      <c r="D199" s="13">
        <v>60.5</v>
      </c>
      <c r="E199" s="9">
        <v>71.599999999999994</v>
      </c>
      <c r="F199" s="9">
        <v>305.89999999999998</v>
      </c>
      <c r="G199" s="34">
        <v>10</v>
      </c>
      <c r="H199" s="9">
        <v>319.89999999999998</v>
      </c>
      <c r="I199" s="9">
        <v>77.7</v>
      </c>
      <c r="J199" s="9">
        <v>65.599999999999994</v>
      </c>
      <c r="K199" s="9">
        <v>6</v>
      </c>
      <c r="L199" s="13">
        <v>-76.2</v>
      </c>
      <c r="M199" s="6">
        <v>37.9</v>
      </c>
      <c r="N199" s="9">
        <v>25.1</v>
      </c>
      <c r="O199" s="9">
        <v>9.8000000000000007</v>
      </c>
      <c r="P199" s="9" t="s">
        <v>1575</v>
      </c>
      <c r="Q199" s="9" t="s">
        <v>1575</v>
      </c>
      <c r="R199" s="7">
        <v>102</v>
      </c>
      <c r="S199" s="13">
        <v>-73.731525549729895</v>
      </c>
      <c r="T199" s="13">
        <v>73.1829613262219</v>
      </c>
      <c r="U199" s="9">
        <v>71.466454734056896</v>
      </c>
      <c r="V199" s="9">
        <v>29.5192244846743</v>
      </c>
      <c r="W199" s="9">
        <v>17.517486241643098</v>
      </c>
      <c r="X199" s="7" t="s">
        <v>1574</v>
      </c>
      <c r="Y199" s="10"/>
      <c r="Z199" s="10"/>
      <c r="AA199" s="10" t="b">
        <v>1</v>
      </c>
      <c r="AB199" s="7">
        <v>0</v>
      </c>
      <c r="AC199" s="14" t="s">
        <v>399</v>
      </c>
      <c r="AD199" s="7"/>
      <c r="AE199" s="7" t="s">
        <v>199</v>
      </c>
      <c r="AF199" s="10" t="s">
        <v>1755</v>
      </c>
      <c r="AG199" s="14"/>
      <c r="AH199" s="10"/>
      <c r="AI199" s="12"/>
      <c r="AJ199" s="3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c r="CA199" s="12"/>
      <c r="CB199" s="12"/>
      <c r="CC199" s="12"/>
      <c r="CD199" s="12"/>
      <c r="CE199" s="12"/>
      <c r="CF199" s="12"/>
      <c r="CG199" s="12"/>
      <c r="CH199" s="12"/>
      <c r="CI199" s="12"/>
      <c r="CJ199" s="12"/>
      <c r="CK199" s="12"/>
      <c r="CL199" s="12"/>
      <c r="CM199" s="12"/>
      <c r="CN199" s="12"/>
      <c r="CO199" s="12"/>
      <c r="CP199" s="12"/>
      <c r="CQ199" s="12"/>
      <c r="CR199" s="12"/>
      <c r="CS199" s="12"/>
      <c r="CT199" s="12"/>
      <c r="CU199" s="12"/>
      <c r="CV199" s="12"/>
      <c r="CW199" s="12"/>
      <c r="CX199" s="12"/>
      <c r="CY199" s="12"/>
      <c r="CZ199" s="12"/>
      <c r="DA199" s="12"/>
      <c r="DB199" s="12"/>
      <c r="DC199" s="12"/>
      <c r="DD199" s="12"/>
      <c r="DE199" s="12"/>
      <c r="DF199" s="12"/>
      <c r="DG199" s="12"/>
      <c r="DH199" s="12"/>
      <c r="DI199" s="12"/>
      <c r="DJ199" s="12"/>
      <c r="DK199" s="12"/>
      <c r="DL199" s="12"/>
      <c r="DM199" s="12"/>
      <c r="DN199" s="12"/>
      <c r="DO199" s="12"/>
      <c r="DP199" s="12"/>
      <c r="DQ199" s="12"/>
      <c r="DR199" s="12"/>
      <c r="DS199" s="12"/>
      <c r="DT199" s="12"/>
      <c r="DU199" s="12"/>
      <c r="DV199" s="12"/>
      <c r="DW199" s="12"/>
      <c r="DX199" s="12"/>
      <c r="DY199" s="12"/>
      <c r="DZ199" s="12"/>
      <c r="EA199" s="12"/>
      <c r="EB199" s="12"/>
      <c r="EC199" s="12"/>
      <c r="ED199" s="12"/>
      <c r="EE199" s="12"/>
      <c r="EF199" s="12"/>
      <c r="EG199" s="12"/>
      <c r="EH199" s="12"/>
      <c r="EI199" s="12"/>
      <c r="EJ199" s="12"/>
      <c r="EK199" s="12"/>
      <c r="EL199" s="12"/>
      <c r="EM199" s="12"/>
      <c r="EN199" s="12"/>
      <c r="EO199" s="12"/>
      <c r="EP199" s="12"/>
      <c r="EQ199" s="12"/>
      <c r="ER199" s="12"/>
      <c r="ES199" s="12"/>
      <c r="ET199" s="12"/>
      <c r="EU199" s="12"/>
      <c r="EV199" s="12"/>
      <c r="EW199" s="12"/>
      <c r="EX199" s="12"/>
      <c r="EY199" s="12"/>
      <c r="EZ199" s="12"/>
      <c r="FA199" s="12"/>
      <c r="FB199" s="12"/>
      <c r="FC199" s="12"/>
      <c r="FD199" s="12"/>
      <c r="FE199" s="12"/>
      <c r="FF199" s="12"/>
      <c r="FG199" s="12"/>
      <c r="FH199" s="12"/>
      <c r="FI199" s="12"/>
      <c r="FJ199" s="12"/>
      <c r="FK199" s="12"/>
      <c r="FL199" s="12"/>
      <c r="FM199" s="12"/>
      <c r="FN199" s="12"/>
      <c r="FO199" s="12"/>
      <c r="FP199" s="12"/>
    </row>
    <row r="200" spans="1:172" s="71" customFormat="1" ht="14" customHeight="1" x14ac:dyDescent="0.2">
      <c r="A200" s="14" t="s">
        <v>448</v>
      </c>
      <c r="B200" s="9">
        <v>60</v>
      </c>
      <c r="C200" s="9">
        <v>61</v>
      </c>
      <c r="D200" s="13">
        <v>60.5</v>
      </c>
      <c r="E200" s="9">
        <v>70.34</v>
      </c>
      <c r="F200" s="9">
        <v>305.10000000000002</v>
      </c>
      <c r="G200" s="34">
        <v>14</v>
      </c>
      <c r="H200" s="9">
        <v>349.8</v>
      </c>
      <c r="I200" s="9">
        <v>62.6</v>
      </c>
      <c r="J200" s="9">
        <v>34.1</v>
      </c>
      <c r="K200" s="9">
        <v>6.9</v>
      </c>
      <c r="L200" s="13">
        <v>-64.8</v>
      </c>
      <c r="M200" s="6">
        <v>321.5</v>
      </c>
      <c r="N200" s="9">
        <v>19.8</v>
      </c>
      <c r="O200" s="9">
        <v>9.1999999999999993</v>
      </c>
      <c r="P200" s="9" t="s">
        <v>1575</v>
      </c>
      <c r="Q200" s="9" t="s">
        <v>1575</v>
      </c>
      <c r="R200" s="7">
        <v>102</v>
      </c>
      <c r="S200" s="13">
        <v>-69.412350848742605</v>
      </c>
      <c r="T200" s="13">
        <v>345.47412165514498</v>
      </c>
      <c r="U200" s="9">
        <v>71.466454734056896</v>
      </c>
      <c r="V200" s="9">
        <v>29.5192244846743</v>
      </c>
      <c r="W200" s="9">
        <v>17.517486241643098</v>
      </c>
      <c r="X200" s="7" t="s">
        <v>1574</v>
      </c>
      <c r="Y200" s="10"/>
      <c r="Z200" s="10"/>
      <c r="AA200" s="10" t="b">
        <v>1</v>
      </c>
      <c r="AB200" s="7">
        <v>0</v>
      </c>
      <c r="AC200" s="14" t="s">
        <v>449</v>
      </c>
      <c r="AD200" s="7"/>
      <c r="AE200" s="7" t="s">
        <v>199</v>
      </c>
      <c r="AF200" s="10" t="s">
        <v>1755</v>
      </c>
      <c r="AG200" s="14"/>
      <c r="AH200" s="10"/>
      <c r="AI200" s="12"/>
      <c r="AJ200" s="3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c r="DP200" s="12"/>
      <c r="DQ200" s="12"/>
      <c r="DR200" s="12"/>
      <c r="DS200" s="12"/>
      <c r="DT200" s="12"/>
      <c r="DU200" s="12"/>
      <c r="DV200" s="12"/>
      <c r="DW200" s="12"/>
      <c r="DX200" s="12"/>
      <c r="DY200" s="12"/>
      <c r="DZ200" s="12"/>
      <c r="EA200" s="12"/>
      <c r="EB200" s="12"/>
      <c r="EC200" s="12"/>
      <c r="ED200" s="12"/>
      <c r="EE200" s="12"/>
      <c r="EF200" s="12"/>
      <c r="EG200" s="12"/>
      <c r="EH200" s="12"/>
      <c r="EI200" s="12"/>
      <c r="EJ200" s="12"/>
      <c r="EK200" s="12"/>
      <c r="EL200" s="12"/>
      <c r="EM200" s="12"/>
      <c r="EN200" s="12"/>
      <c r="EO200" s="12"/>
      <c r="EP200" s="12"/>
      <c r="EQ200" s="12"/>
      <c r="ER200" s="12"/>
      <c r="ES200" s="12"/>
      <c r="ET200" s="12"/>
      <c r="EU200" s="12"/>
      <c r="EV200" s="12"/>
      <c r="EW200" s="12"/>
      <c r="EX200" s="12"/>
      <c r="EY200" s="12"/>
      <c r="EZ200" s="12"/>
      <c r="FA200" s="12"/>
      <c r="FB200" s="12"/>
      <c r="FC200" s="12"/>
      <c r="FD200" s="12"/>
      <c r="FE200" s="12"/>
      <c r="FF200" s="12"/>
      <c r="FG200" s="12"/>
      <c r="FH200" s="12"/>
      <c r="FI200" s="12"/>
      <c r="FJ200" s="12"/>
      <c r="FK200" s="12"/>
      <c r="FL200" s="12"/>
      <c r="FM200" s="12"/>
      <c r="FN200" s="12"/>
      <c r="FO200" s="12"/>
      <c r="FP200" s="12"/>
    </row>
    <row r="201" spans="1:172" s="71" customFormat="1" ht="14" customHeight="1" x14ac:dyDescent="0.2">
      <c r="A201" s="10" t="s">
        <v>452</v>
      </c>
      <c r="B201" s="9">
        <v>59.7</v>
      </c>
      <c r="C201" s="9">
        <v>61.7</v>
      </c>
      <c r="D201" s="13">
        <v>60.7</v>
      </c>
      <c r="E201" s="9">
        <v>57</v>
      </c>
      <c r="F201" s="9">
        <v>353.5</v>
      </c>
      <c r="G201" s="34">
        <v>107</v>
      </c>
      <c r="H201" s="9">
        <v>358.7</v>
      </c>
      <c r="I201" s="9">
        <v>65.900000000000006</v>
      </c>
      <c r="J201" s="9">
        <v>33.5</v>
      </c>
      <c r="K201" s="9">
        <v>2.4</v>
      </c>
      <c r="L201" s="13">
        <v>-81</v>
      </c>
      <c r="M201" s="13">
        <v>359</v>
      </c>
      <c r="N201" s="9"/>
      <c r="O201" s="9"/>
      <c r="P201" s="9">
        <v>15.706496854658019</v>
      </c>
      <c r="Q201" s="9">
        <v>3.5600018900221979</v>
      </c>
      <c r="R201" s="7">
        <v>301</v>
      </c>
      <c r="S201" s="13">
        <v>-74.483546776078597</v>
      </c>
      <c r="T201" s="13">
        <v>41.482350755263703</v>
      </c>
      <c r="U201" s="9">
        <v>31.503373583040599</v>
      </c>
      <c r="V201" s="9">
        <v>-18.321982303237899</v>
      </c>
      <c r="W201" s="9">
        <v>11.6365710344405</v>
      </c>
      <c r="X201" s="7" t="s">
        <v>1574</v>
      </c>
      <c r="Y201" s="10"/>
      <c r="Z201" s="10"/>
      <c r="AA201" s="10" t="b">
        <v>1</v>
      </c>
      <c r="AB201" s="7">
        <v>0</v>
      </c>
      <c r="AC201" s="14" t="s">
        <v>453</v>
      </c>
      <c r="AD201" s="7">
        <v>1169</v>
      </c>
      <c r="AE201" s="7" t="s">
        <v>199</v>
      </c>
      <c r="AF201" s="14" t="s">
        <v>1705</v>
      </c>
      <c r="AG201" s="40"/>
      <c r="AH201" s="10"/>
      <c r="AI201" s="12"/>
      <c r="AJ201" s="3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c r="CA201" s="12"/>
      <c r="CB201" s="12"/>
      <c r="CC201" s="12"/>
      <c r="CD201" s="12"/>
      <c r="CE201" s="12"/>
      <c r="CF201" s="12"/>
      <c r="CG201" s="12"/>
      <c r="CH201" s="12"/>
      <c r="CI201" s="12"/>
      <c r="CJ201" s="12"/>
      <c r="CK201" s="12"/>
      <c r="CL201" s="12"/>
      <c r="CM201" s="12"/>
      <c r="CN201" s="12"/>
      <c r="CO201" s="12"/>
      <c r="CP201" s="12"/>
      <c r="CQ201" s="12"/>
      <c r="CR201" s="12"/>
      <c r="CS201" s="12"/>
      <c r="CT201" s="12"/>
      <c r="CU201" s="12"/>
      <c r="CV201" s="12"/>
      <c r="CW201" s="12"/>
      <c r="CX201" s="12"/>
      <c r="CY201" s="12"/>
      <c r="CZ201" s="12"/>
      <c r="DA201" s="12"/>
      <c r="DB201" s="12"/>
      <c r="DC201" s="12"/>
      <c r="DD201" s="12"/>
      <c r="DE201" s="12"/>
      <c r="DF201" s="12"/>
      <c r="DG201" s="12"/>
      <c r="DH201" s="12"/>
      <c r="DI201" s="12"/>
      <c r="DJ201" s="12"/>
      <c r="DK201" s="12"/>
      <c r="DL201" s="12"/>
      <c r="DM201" s="12"/>
      <c r="DN201" s="12"/>
      <c r="DO201" s="12"/>
      <c r="DP201" s="12"/>
      <c r="DQ201" s="12"/>
      <c r="DR201" s="12"/>
      <c r="DS201" s="12"/>
      <c r="DT201" s="12"/>
      <c r="DU201" s="12"/>
      <c r="DV201" s="12"/>
      <c r="DW201" s="12"/>
      <c r="DX201" s="12"/>
      <c r="DY201" s="12"/>
      <c r="DZ201" s="12"/>
      <c r="EA201" s="12"/>
      <c r="EB201" s="12"/>
      <c r="EC201" s="12"/>
      <c r="ED201" s="12"/>
      <c r="EE201" s="12"/>
      <c r="EF201" s="12"/>
      <c r="EG201" s="12"/>
      <c r="EH201" s="12"/>
      <c r="EI201" s="12"/>
      <c r="EJ201" s="12"/>
      <c r="EK201" s="12"/>
      <c r="EL201" s="12"/>
      <c r="EM201" s="12"/>
      <c r="EN201" s="12"/>
      <c r="EO201" s="12"/>
      <c r="EP201" s="12"/>
      <c r="EQ201" s="12"/>
      <c r="ER201" s="12"/>
      <c r="ES201" s="12"/>
      <c r="ET201" s="12"/>
      <c r="EU201" s="12"/>
      <c r="EV201" s="12"/>
      <c r="EW201" s="12"/>
      <c r="EX201" s="12"/>
      <c r="EY201" s="12"/>
      <c r="EZ201" s="12"/>
      <c r="FA201" s="12"/>
      <c r="FB201" s="12"/>
      <c r="FC201" s="12"/>
      <c r="FD201" s="12"/>
      <c r="FE201" s="12"/>
      <c r="FF201" s="12"/>
      <c r="FG201" s="12"/>
      <c r="FH201" s="12"/>
      <c r="FI201" s="12"/>
      <c r="FJ201" s="12"/>
      <c r="FK201" s="12"/>
      <c r="FL201" s="12"/>
      <c r="FM201" s="12"/>
      <c r="FN201" s="12"/>
      <c r="FO201" s="12"/>
      <c r="FP201" s="12"/>
    </row>
    <row r="202" spans="1:172" s="71" customFormat="1" ht="14" customHeight="1" x14ac:dyDescent="0.2">
      <c r="A202" s="10" t="s">
        <v>454</v>
      </c>
      <c r="B202" s="9">
        <v>59.72</v>
      </c>
      <c r="C202" s="9">
        <v>62.04</v>
      </c>
      <c r="D202" s="13">
        <v>60.88</v>
      </c>
      <c r="E202" s="9">
        <v>56.25</v>
      </c>
      <c r="F202" s="9">
        <v>353.9</v>
      </c>
      <c r="G202" s="34">
        <v>26</v>
      </c>
      <c r="H202" s="9">
        <v>2.9</v>
      </c>
      <c r="I202" s="9">
        <v>58.9</v>
      </c>
      <c r="J202" s="9">
        <v>36.9</v>
      </c>
      <c r="K202" s="9">
        <v>4.7</v>
      </c>
      <c r="L202" s="13">
        <v>-73.3</v>
      </c>
      <c r="M202" s="6">
        <v>346.2</v>
      </c>
      <c r="N202" s="9"/>
      <c r="O202" s="9"/>
      <c r="P202" s="9">
        <v>23.25591300168055</v>
      </c>
      <c r="Q202" s="9">
        <v>6.0068103538837319</v>
      </c>
      <c r="R202" s="7">
        <v>301</v>
      </c>
      <c r="S202" s="13">
        <v>-69.544009165665699</v>
      </c>
      <c r="T202" s="13">
        <v>20.183025537260701</v>
      </c>
      <c r="U202" s="9">
        <v>31.5562035897755</v>
      </c>
      <c r="V202" s="9">
        <v>-18.278314455490801</v>
      </c>
      <c r="W202" s="9">
        <v>11.668950935242099</v>
      </c>
      <c r="X202" s="7" t="s">
        <v>1574</v>
      </c>
      <c r="Y202" s="10"/>
      <c r="Z202" s="10"/>
      <c r="AA202" s="10" t="b">
        <v>1</v>
      </c>
      <c r="AB202" s="7">
        <v>0</v>
      </c>
      <c r="AC202" s="14" t="s">
        <v>455</v>
      </c>
      <c r="AD202" s="7"/>
      <c r="AE202" s="7" t="s">
        <v>199</v>
      </c>
      <c r="AF202" s="14" t="s">
        <v>1706</v>
      </c>
      <c r="AG202" s="40"/>
      <c r="AH202" s="10"/>
      <c r="AI202" s="12"/>
      <c r="AJ202" s="3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2"/>
      <c r="CF202" s="12"/>
      <c r="CG202" s="12"/>
      <c r="CH202" s="12"/>
      <c r="CI202" s="12"/>
      <c r="CJ202" s="12"/>
      <c r="CK202" s="12"/>
      <c r="CL202" s="12"/>
      <c r="CM202" s="12"/>
      <c r="CN202" s="12"/>
      <c r="CO202" s="12"/>
      <c r="CP202" s="12"/>
      <c r="CQ202" s="12"/>
      <c r="CR202" s="12"/>
      <c r="CS202" s="12"/>
      <c r="CT202" s="12"/>
      <c r="CU202" s="12"/>
      <c r="CV202" s="12"/>
      <c r="CW202" s="12"/>
      <c r="CX202" s="12"/>
      <c r="CY202" s="12"/>
      <c r="CZ202" s="12"/>
      <c r="DA202" s="12"/>
      <c r="DB202" s="12"/>
      <c r="DC202" s="12"/>
      <c r="DD202" s="12"/>
      <c r="DE202" s="12"/>
      <c r="DF202" s="12"/>
      <c r="DG202" s="12"/>
      <c r="DH202" s="12"/>
      <c r="DI202" s="12"/>
      <c r="DJ202" s="12"/>
      <c r="DK202" s="12"/>
      <c r="DL202" s="12"/>
      <c r="DM202" s="12"/>
      <c r="DN202" s="12"/>
      <c r="DO202" s="12"/>
      <c r="DP202" s="12"/>
      <c r="DQ202" s="12"/>
      <c r="DR202" s="12"/>
      <c r="DS202" s="12"/>
      <c r="DT202" s="12"/>
      <c r="DU202" s="12"/>
      <c r="DV202" s="12"/>
      <c r="DW202" s="12"/>
      <c r="DX202" s="12"/>
      <c r="DY202" s="12"/>
      <c r="DZ202" s="12"/>
      <c r="EA202" s="12"/>
      <c r="EB202" s="12"/>
      <c r="EC202" s="12"/>
      <c r="ED202" s="12"/>
      <c r="EE202" s="12"/>
      <c r="EF202" s="12"/>
      <c r="EG202" s="12"/>
      <c r="EH202" s="12"/>
      <c r="EI202" s="12"/>
      <c r="EJ202" s="12"/>
      <c r="EK202" s="12"/>
      <c r="EL202" s="12"/>
      <c r="EM202" s="12"/>
      <c r="EN202" s="12"/>
      <c r="EO202" s="12"/>
      <c r="EP202" s="12"/>
      <c r="EQ202" s="12"/>
      <c r="ER202" s="12"/>
      <c r="ES202" s="12"/>
      <c r="ET202" s="12"/>
      <c r="EU202" s="12"/>
      <c r="EV202" s="12"/>
      <c r="EW202" s="12"/>
      <c r="EX202" s="12"/>
      <c r="EY202" s="12"/>
      <c r="EZ202" s="12"/>
      <c r="FA202" s="12"/>
      <c r="FB202" s="12"/>
      <c r="FC202" s="12"/>
      <c r="FD202" s="12"/>
      <c r="FE202" s="12"/>
      <c r="FF202" s="12"/>
      <c r="FG202" s="12"/>
      <c r="FH202" s="12"/>
      <c r="FI202" s="12"/>
      <c r="FJ202" s="12"/>
      <c r="FK202" s="12"/>
      <c r="FL202" s="12"/>
      <c r="FM202" s="12"/>
      <c r="FN202" s="12"/>
      <c r="FO202" s="12"/>
      <c r="FP202" s="12"/>
    </row>
    <row r="203" spans="1:172" s="71" customFormat="1" ht="14" customHeight="1" x14ac:dyDescent="0.2">
      <c r="A203" s="10" t="s">
        <v>456</v>
      </c>
      <c r="B203" s="9">
        <v>56</v>
      </c>
      <c r="C203" s="9">
        <v>66</v>
      </c>
      <c r="D203" s="13">
        <v>61</v>
      </c>
      <c r="E203" s="9">
        <v>-62.41</v>
      </c>
      <c r="F203" s="9">
        <v>300.33</v>
      </c>
      <c r="G203" s="34">
        <v>10</v>
      </c>
      <c r="H203" s="9">
        <v>345.18</v>
      </c>
      <c r="I203" s="9">
        <v>-77.41</v>
      </c>
      <c r="J203" s="9"/>
      <c r="K203" s="9"/>
      <c r="L203" s="13">
        <v>-82.68</v>
      </c>
      <c r="M203" s="13">
        <v>355.2</v>
      </c>
      <c r="N203" s="9">
        <v>19.75</v>
      </c>
      <c r="O203" s="9">
        <v>11.14</v>
      </c>
      <c r="P203" s="9" t="s">
        <v>1575</v>
      </c>
      <c r="Q203" s="9" t="s">
        <v>1575</v>
      </c>
      <c r="R203" s="30">
        <v>803</v>
      </c>
      <c r="S203" s="13">
        <v>-73.409006043016603</v>
      </c>
      <c r="T203" s="13">
        <v>28.040990326762898</v>
      </c>
      <c r="U203" s="9">
        <v>2.0860502542826</v>
      </c>
      <c r="V203" s="9">
        <v>-41.161932983260797</v>
      </c>
      <c r="W203" s="9">
        <v>11.1751402868396</v>
      </c>
      <c r="X203" s="7" t="s">
        <v>1574</v>
      </c>
      <c r="Y203" s="10"/>
      <c r="Z203" s="10"/>
      <c r="AA203" s="10" t="b">
        <v>1</v>
      </c>
      <c r="AB203" s="7">
        <v>0</v>
      </c>
      <c r="AC203" s="14" t="s">
        <v>1579</v>
      </c>
      <c r="AD203" s="7"/>
      <c r="AE203" s="7" t="s">
        <v>1798</v>
      </c>
      <c r="AF203" s="10" t="s">
        <v>457</v>
      </c>
      <c r="AG203" s="14" t="s">
        <v>1593</v>
      </c>
      <c r="AH203" s="10"/>
      <c r="AI203" s="12"/>
      <c r="AJ203" s="3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2"/>
      <c r="CH203" s="12"/>
      <c r="CI203" s="12"/>
      <c r="CJ203" s="12"/>
      <c r="CK203" s="12"/>
      <c r="CL203" s="12"/>
      <c r="CM203" s="12"/>
      <c r="CN203" s="12"/>
      <c r="CO203" s="12"/>
      <c r="CP203" s="12"/>
      <c r="CQ203" s="12"/>
      <c r="CR203" s="12"/>
      <c r="CS203" s="12"/>
      <c r="CT203" s="12"/>
      <c r="CU203" s="12"/>
      <c r="CV203" s="12"/>
      <c r="CW203" s="12"/>
      <c r="CX203" s="12"/>
      <c r="CY203" s="12"/>
      <c r="CZ203" s="12"/>
      <c r="DA203" s="12"/>
      <c r="DB203" s="12"/>
      <c r="DC203" s="12"/>
      <c r="DD203" s="12"/>
      <c r="DE203" s="12"/>
      <c r="DF203" s="12"/>
      <c r="DG203" s="12"/>
      <c r="DH203" s="12"/>
      <c r="DI203" s="12"/>
      <c r="DJ203" s="12"/>
      <c r="DK203" s="12"/>
      <c r="DL203" s="12"/>
      <c r="DM203" s="12"/>
      <c r="DN203" s="12"/>
      <c r="DO203" s="12"/>
      <c r="DP203" s="12"/>
      <c r="DQ203" s="12"/>
      <c r="DR203" s="12"/>
      <c r="DS203" s="12"/>
      <c r="DT203" s="12"/>
      <c r="DU203" s="12"/>
      <c r="DV203" s="12"/>
      <c r="DW203" s="12"/>
      <c r="DX203" s="12"/>
      <c r="DY203" s="12"/>
      <c r="DZ203" s="12"/>
      <c r="EA203" s="12"/>
      <c r="EB203" s="12"/>
      <c r="EC203" s="12"/>
      <c r="ED203" s="12"/>
      <c r="EE203" s="12"/>
      <c r="EF203" s="12"/>
      <c r="EG203" s="12"/>
      <c r="EH203" s="12"/>
      <c r="EI203" s="12"/>
      <c r="EJ203" s="12"/>
      <c r="EK203" s="12"/>
      <c r="EL203" s="12"/>
      <c r="EM203" s="12"/>
      <c r="EN203" s="12"/>
      <c r="EO203" s="12"/>
      <c r="EP203" s="12"/>
      <c r="EQ203" s="12"/>
      <c r="ER203" s="12"/>
      <c r="ES203" s="12"/>
      <c r="ET203" s="12"/>
      <c r="EU203" s="12"/>
      <c r="EV203" s="12"/>
      <c r="EW203" s="12"/>
      <c r="EX203" s="12"/>
      <c r="EY203" s="12"/>
      <c r="EZ203" s="12"/>
      <c r="FA203" s="12"/>
      <c r="FB203" s="12"/>
      <c r="FC203" s="12"/>
      <c r="FD203" s="12"/>
      <c r="FE203" s="12"/>
      <c r="FF203" s="12"/>
      <c r="FG203" s="12"/>
      <c r="FH203" s="12"/>
      <c r="FI203" s="12"/>
      <c r="FJ203" s="12"/>
      <c r="FK203" s="12"/>
      <c r="FL203" s="12"/>
      <c r="FM203" s="12"/>
      <c r="FN203" s="12"/>
      <c r="FO203" s="12"/>
      <c r="FP203" s="12"/>
    </row>
    <row r="204" spans="1:172" s="71" customFormat="1" ht="14" customHeight="1" x14ac:dyDescent="0.15">
      <c r="A204" s="10" t="s">
        <v>458</v>
      </c>
      <c r="B204" s="9">
        <v>59.6</v>
      </c>
      <c r="C204" s="9">
        <v>62.6</v>
      </c>
      <c r="D204" s="13">
        <v>61.1</v>
      </c>
      <c r="E204" s="9">
        <v>54.88</v>
      </c>
      <c r="F204" s="9">
        <v>353.91</v>
      </c>
      <c r="G204" s="34">
        <v>37</v>
      </c>
      <c r="H204" s="9">
        <v>1.3</v>
      </c>
      <c r="I204" s="9">
        <v>61.3</v>
      </c>
      <c r="J204" s="9">
        <v>25.6</v>
      </c>
      <c r="K204" s="9">
        <v>4.7</v>
      </c>
      <c r="L204" s="13">
        <v>-78.900000000000006</v>
      </c>
      <c r="M204" s="13">
        <v>347</v>
      </c>
      <c r="N204" s="9">
        <v>15</v>
      </c>
      <c r="O204" s="9">
        <v>6.3</v>
      </c>
      <c r="P204" s="9" t="s">
        <v>1575</v>
      </c>
      <c r="Q204" s="9" t="s">
        <v>1575</v>
      </c>
      <c r="R204" s="7">
        <v>301</v>
      </c>
      <c r="S204" s="13">
        <v>-74.086409744667193</v>
      </c>
      <c r="T204" s="13">
        <v>30.841062561029698</v>
      </c>
      <c r="U204" s="9">
        <v>31.6203900522741</v>
      </c>
      <c r="V204" s="9">
        <v>-18.225018574268098</v>
      </c>
      <c r="W204" s="9">
        <v>11.7085366599484</v>
      </c>
      <c r="X204" s="7" t="s">
        <v>1574</v>
      </c>
      <c r="Y204" s="10"/>
      <c r="Z204" s="10"/>
      <c r="AA204" s="10" t="b">
        <v>1</v>
      </c>
      <c r="AB204" s="7">
        <v>0</v>
      </c>
      <c r="AC204" s="14" t="s">
        <v>459</v>
      </c>
      <c r="AD204" s="7"/>
      <c r="AE204" s="7" t="s">
        <v>199</v>
      </c>
      <c r="AF204" s="14" t="s">
        <v>1707</v>
      </c>
      <c r="AG204" s="16"/>
      <c r="AH204" s="10"/>
      <c r="AI204" s="12"/>
      <c r="AJ204" s="3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2"/>
      <c r="CF204" s="12"/>
      <c r="CG204" s="12"/>
      <c r="CH204" s="12"/>
      <c r="CI204" s="12"/>
      <c r="CJ204" s="12"/>
      <c r="CK204" s="12"/>
      <c r="CL204" s="12"/>
      <c r="CM204" s="12"/>
      <c r="CN204" s="12"/>
      <c r="CO204" s="12"/>
      <c r="CP204" s="12"/>
      <c r="CQ204" s="12"/>
      <c r="CR204" s="12"/>
      <c r="CS204" s="12"/>
      <c r="CT204" s="12"/>
      <c r="CU204" s="12"/>
      <c r="CV204" s="12"/>
      <c r="CW204" s="12"/>
      <c r="CX204" s="12"/>
      <c r="CY204" s="12"/>
      <c r="CZ204" s="12"/>
      <c r="DA204" s="12"/>
      <c r="DB204" s="12"/>
      <c r="DC204" s="12"/>
      <c r="DD204" s="12"/>
      <c r="DE204" s="12"/>
      <c r="DF204" s="12"/>
      <c r="DG204" s="12"/>
      <c r="DH204" s="12"/>
      <c r="DI204" s="12"/>
      <c r="DJ204" s="12"/>
      <c r="DK204" s="12"/>
      <c r="DL204" s="12"/>
      <c r="DM204" s="12"/>
      <c r="DN204" s="12"/>
      <c r="DO204" s="12"/>
      <c r="DP204" s="12"/>
      <c r="DQ204" s="12"/>
      <c r="DR204" s="12"/>
      <c r="DS204" s="12"/>
      <c r="DT204" s="12"/>
      <c r="DU204" s="12"/>
      <c r="DV204" s="12"/>
      <c r="DW204" s="12"/>
      <c r="DX204" s="12"/>
      <c r="DY204" s="12"/>
      <c r="DZ204" s="12"/>
      <c r="EA204" s="12"/>
      <c r="EB204" s="12"/>
      <c r="EC204" s="12"/>
      <c r="ED204" s="12"/>
      <c r="EE204" s="12"/>
      <c r="EF204" s="12"/>
      <c r="EG204" s="12"/>
      <c r="EH204" s="12"/>
      <c r="EI204" s="12"/>
      <c r="EJ204" s="12"/>
      <c r="EK204" s="12"/>
      <c r="EL204" s="12"/>
      <c r="EM204" s="12"/>
      <c r="EN204" s="12"/>
      <c r="EO204" s="12"/>
      <c r="EP204" s="12"/>
      <c r="EQ204" s="12"/>
      <c r="ER204" s="12"/>
      <c r="ES204" s="12"/>
      <c r="ET204" s="12"/>
      <c r="EU204" s="12"/>
      <c r="EV204" s="12"/>
      <c r="EW204" s="12"/>
      <c r="EX204" s="12"/>
      <c r="EY204" s="12"/>
      <c r="EZ204" s="12"/>
      <c r="FA204" s="12"/>
      <c r="FB204" s="12"/>
      <c r="FC204" s="12"/>
      <c r="FD204" s="12"/>
      <c r="FE204" s="12"/>
      <c r="FF204" s="12"/>
      <c r="FG204" s="12"/>
      <c r="FH204" s="12"/>
      <c r="FI204" s="12"/>
      <c r="FJ204" s="12"/>
      <c r="FK204" s="12"/>
      <c r="FL204" s="12"/>
      <c r="FM204" s="12"/>
      <c r="FN204" s="12"/>
      <c r="FO204" s="12"/>
      <c r="FP204" s="12"/>
    </row>
    <row r="205" spans="1:172" s="71" customFormat="1" ht="14" customHeight="1" x14ac:dyDescent="0.15">
      <c r="A205" s="14" t="s">
        <v>460</v>
      </c>
      <c r="B205" s="9">
        <v>60.89</v>
      </c>
      <c r="C205" s="9">
        <v>61.41</v>
      </c>
      <c r="D205" s="13">
        <v>61.15</v>
      </c>
      <c r="E205" s="9">
        <v>56.9</v>
      </c>
      <c r="F205" s="9">
        <v>353.8</v>
      </c>
      <c r="G205" s="34">
        <v>133</v>
      </c>
      <c r="H205" s="9">
        <v>1</v>
      </c>
      <c r="I205" s="9">
        <v>59.9</v>
      </c>
      <c r="J205" s="9">
        <v>21.5</v>
      </c>
      <c r="K205" s="9">
        <v>2.7</v>
      </c>
      <c r="L205" s="13">
        <v>-74</v>
      </c>
      <c r="M205" s="13">
        <v>351</v>
      </c>
      <c r="N205" s="9"/>
      <c r="O205" s="9"/>
      <c r="P205" s="9">
        <v>12.988543358935932</v>
      </c>
      <c r="Q205" s="9">
        <v>3.5316807836451236</v>
      </c>
      <c r="R205" s="7">
        <v>301</v>
      </c>
      <c r="S205" s="13">
        <v>-69.484588336765995</v>
      </c>
      <c r="T205" s="13">
        <v>24.6513050173488</v>
      </c>
      <c r="U205" s="9">
        <v>31.634919438655601</v>
      </c>
      <c r="V205" s="9">
        <v>-18.212917453516699</v>
      </c>
      <c r="W205" s="9">
        <v>11.717534979905199</v>
      </c>
      <c r="X205" s="7" t="s">
        <v>1574</v>
      </c>
      <c r="Y205" s="10"/>
      <c r="Z205" s="10"/>
      <c r="AA205" s="10" t="b">
        <v>1</v>
      </c>
      <c r="AB205" s="7">
        <v>0</v>
      </c>
      <c r="AC205" s="14" t="s">
        <v>461</v>
      </c>
      <c r="AD205" s="7">
        <v>1204</v>
      </c>
      <c r="AE205" s="7" t="s">
        <v>199</v>
      </c>
      <c r="AF205" s="14" t="s">
        <v>1708</v>
      </c>
      <c r="AG205" s="16"/>
      <c r="AH205" s="10"/>
      <c r="AI205" s="12"/>
      <c r="AJ205" s="3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c r="CA205" s="12"/>
      <c r="CB205" s="12"/>
      <c r="CC205" s="12"/>
      <c r="CD205" s="12"/>
      <c r="CE205" s="12"/>
      <c r="CF205" s="12"/>
      <c r="CG205" s="12"/>
      <c r="CH205" s="12"/>
      <c r="CI205" s="12"/>
      <c r="CJ205" s="12"/>
      <c r="CK205" s="12"/>
      <c r="CL205" s="12"/>
      <c r="CM205" s="12"/>
      <c r="CN205" s="12"/>
      <c r="CO205" s="12"/>
      <c r="CP205" s="12"/>
      <c r="CQ205" s="12"/>
      <c r="CR205" s="12"/>
      <c r="CS205" s="12"/>
      <c r="CT205" s="12"/>
      <c r="CU205" s="12"/>
      <c r="CV205" s="12"/>
      <c r="CW205" s="12"/>
      <c r="CX205" s="12"/>
      <c r="CY205" s="12"/>
      <c r="CZ205" s="12"/>
      <c r="DA205" s="12"/>
      <c r="DB205" s="12"/>
      <c r="DC205" s="12"/>
      <c r="DD205" s="12"/>
      <c r="DE205" s="12"/>
      <c r="DF205" s="12"/>
      <c r="DG205" s="12"/>
      <c r="DH205" s="12"/>
      <c r="DI205" s="12"/>
      <c r="DJ205" s="12"/>
      <c r="DK205" s="12"/>
      <c r="DL205" s="12"/>
      <c r="DM205" s="12"/>
      <c r="DN205" s="12"/>
      <c r="DO205" s="12"/>
      <c r="DP205" s="12"/>
      <c r="DQ205" s="12"/>
      <c r="DR205" s="12"/>
      <c r="DS205" s="12"/>
      <c r="DT205" s="12"/>
      <c r="DU205" s="12"/>
      <c r="DV205" s="12"/>
      <c r="DW205" s="12"/>
      <c r="DX205" s="12"/>
      <c r="DY205" s="12"/>
      <c r="DZ205" s="12"/>
      <c r="EA205" s="12"/>
      <c r="EB205" s="12"/>
      <c r="EC205" s="12"/>
      <c r="ED205" s="12"/>
      <c r="EE205" s="12"/>
      <c r="EF205" s="12"/>
      <c r="EG205" s="12"/>
      <c r="EH205" s="12"/>
      <c r="EI205" s="12"/>
      <c r="EJ205" s="12"/>
      <c r="EK205" s="12"/>
      <c r="EL205" s="12"/>
      <c r="EM205" s="12"/>
      <c r="EN205" s="12"/>
      <c r="EO205" s="12"/>
      <c r="EP205" s="12"/>
      <c r="EQ205" s="12"/>
      <c r="ER205" s="12"/>
      <c r="ES205" s="12"/>
      <c r="ET205" s="12"/>
      <c r="EU205" s="12"/>
      <c r="EV205" s="12"/>
      <c r="EW205" s="12"/>
      <c r="EX205" s="12"/>
      <c r="EY205" s="12"/>
      <c r="EZ205" s="12"/>
      <c r="FA205" s="12"/>
      <c r="FB205" s="12"/>
      <c r="FC205" s="12"/>
      <c r="FD205" s="12"/>
      <c r="FE205" s="12"/>
      <c r="FF205" s="12"/>
      <c r="FG205" s="12"/>
      <c r="FH205" s="12"/>
      <c r="FI205" s="12"/>
      <c r="FJ205" s="12"/>
      <c r="FK205" s="12"/>
      <c r="FL205" s="12"/>
      <c r="FM205" s="12"/>
      <c r="FN205" s="12"/>
      <c r="FO205" s="12"/>
      <c r="FP205" s="12"/>
    </row>
    <row r="206" spans="1:172" s="71" customFormat="1" ht="14" customHeight="1" x14ac:dyDescent="0.2">
      <c r="A206" s="14" t="s">
        <v>462</v>
      </c>
      <c r="B206" s="9">
        <f>62.1-5.9</f>
        <v>56.2</v>
      </c>
      <c r="C206" s="9">
        <f>62.1+5.9</f>
        <v>68</v>
      </c>
      <c r="D206" s="13">
        <v>62.1</v>
      </c>
      <c r="E206" s="30">
        <v>42.6</v>
      </c>
      <c r="F206" s="30">
        <v>104</v>
      </c>
      <c r="G206" s="34">
        <v>14</v>
      </c>
      <c r="H206" s="7">
        <v>358.7</v>
      </c>
      <c r="I206" s="7">
        <v>65.099999999999994</v>
      </c>
      <c r="J206" s="7">
        <v>175.4</v>
      </c>
      <c r="K206" s="7">
        <v>3</v>
      </c>
      <c r="L206" s="6">
        <v>-85.2</v>
      </c>
      <c r="M206" s="6">
        <v>272.5</v>
      </c>
      <c r="N206" s="7"/>
      <c r="O206" s="7"/>
      <c r="P206" s="9">
        <v>85.030981401652127</v>
      </c>
      <c r="Q206" s="9">
        <v>4.3353539574806002</v>
      </c>
      <c r="R206" s="7">
        <v>301</v>
      </c>
      <c r="S206" s="13">
        <v>-83.996751075786094</v>
      </c>
      <c r="T206" s="13">
        <v>56.457916988328002</v>
      </c>
      <c r="U206" s="9">
        <v>31.906938471253302</v>
      </c>
      <c r="V206" s="9">
        <v>-17.983798035487201</v>
      </c>
      <c r="W206" s="9">
        <v>11.8886104683331</v>
      </c>
      <c r="X206" s="7" t="s">
        <v>1574</v>
      </c>
      <c r="Y206" s="10"/>
      <c r="Z206" s="10"/>
      <c r="AA206" s="10" t="b">
        <v>1</v>
      </c>
      <c r="AB206" s="7">
        <v>0</v>
      </c>
      <c r="AC206" s="14" t="s">
        <v>417</v>
      </c>
      <c r="AD206" s="7"/>
      <c r="AE206" s="7" t="s">
        <v>1798</v>
      </c>
      <c r="AF206" s="10" t="s">
        <v>463</v>
      </c>
      <c r="AG206" s="14"/>
      <c r="AH206" s="10"/>
      <c r="AI206" s="12"/>
      <c r="AJ206" s="3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c r="CA206" s="12"/>
      <c r="CB206" s="12"/>
      <c r="CC206" s="12"/>
      <c r="CD206" s="12"/>
      <c r="CE206" s="12"/>
      <c r="CF206" s="12"/>
      <c r="CG206" s="12"/>
      <c r="CH206" s="12"/>
      <c r="CI206" s="12"/>
      <c r="CJ206" s="12"/>
      <c r="CK206" s="12"/>
      <c r="CL206" s="12"/>
      <c r="CM206" s="12"/>
      <c r="CN206" s="12"/>
      <c r="CO206" s="12"/>
      <c r="CP206" s="12"/>
      <c r="CQ206" s="12"/>
      <c r="CR206" s="12"/>
      <c r="CS206" s="12"/>
      <c r="CT206" s="12"/>
      <c r="CU206" s="12"/>
      <c r="CV206" s="12"/>
      <c r="CW206" s="12"/>
      <c r="CX206" s="12"/>
      <c r="CY206" s="12"/>
      <c r="CZ206" s="12"/>
      <c r="DA206" s="12"/>
      <c r="DB206" s="12"/>
      <c r="DC206" s="12"/>
      <c r="DD206" s="12"/>
      <c r="DE206" s="12"/>
      <c r="DF206" s="12"/>
      <c r="DG206" s="12"/>
      <c r="DH206" s="12"/>
      <c r="DI206" s="12"/>
      <c r="DJ206" s="12"/>
      <c r="DK206" s="12"/>
      <c r="DL206" s="12"/>
      <c r="DM206" s="12"/>
      <c r="DN206" s="12"/>
      <c r="DO206" s="12"/>
      <c r="DP206" s="12"/>
      <c r="DQ206" s="12"/>
      <c r="DR206" s="12"/>
      <c r="DS206" s="12"/>
      <c r="DT206" s="12"/>
      <c r="DU206" s="12"/>
      <c r="DV206" s="12"/>
      <c r="DW206" s="12"/>
      <c r="DX206" s="12"/>
      <c r="DY206" s="12"/>
      <c r="DZ206" s="12"/>
      <c r="EA206" s="12"/>
      <c r="EB206" s="12"/>
      <c r="EC206" s="12"/>
      <c r="ED206" s="12"/>
      <c r="EE206" s="12"/>
      <c r="EF206" s="12"/>
      <c r="EG206" s="12"/>
      <c r="EH206" s="12"/>
      <c r="EI206" s="12"/>
      <c r="EJ206" s="12"/>
      <c r="EK206" s="12"/>
      <c r="EL206" s="12"/>
      <c r="EM206" s="12"/>
      <c r="EN206" s="12"/>
      <c r="EO206" s="12"/>
      <c r="EP206" s="12"/>
      <c r="EQ206" s="12"/>
      <c r="ER206" s="12"/>
      <c r="ES206" s="12"/>
      <c r="ET206" s="12"/>
      <c r="EU206" s="12"/>
      <c r="EV206" s="12"/>
      <c r="EW206" s="12"/>
      <c r="EX206" s="12"/>
      <c r="EY206" s="12"/>
      <c r="EZ206" s="12"/>
      <c r="FA206" s="12"/>
      <c r="FB206" s="12"/>
      <c r="FC206" s="12"/>
      <c r="FD206" s="12"/>
      <c r="FE206" s="12"/>
      <c r="FF206" s="12"/>
      <c r="FG206" s="12"/>
      <c r="FH206" s="12"/>
      <c r="FI206" s="12"/>
      <c r="FJ206" s="12"/>
      <c r="FK206" s="12"/>
      <c r="FL206" s="12"/>
      <c r="FM206" s="12"/>
      <c r="FN206" s="12"/>
      <c r="FO206" s="12"/>
      <c r="FP206" s="12"/>
    </row>
    <row r="207" spans="1:172" s="71" customFormat="1" ht="14" customHeight="1" x14ac:dyDescent="0.2">
      <c r="A207" s="58" t="s">
        <v>464</v>
      </c>
      <c r="B207" s="56">
        <v>61</v>
      </c>
      <c r="C207" s="56">
        <v>65</v>
      </c>
      <c r="D207" s="57">
        <v>63</v>
      </c>
      <c r="E207" s="56">
        <v>31.5</v>
      </c>
      <c r="F207" s="56">
        <v>249.2</v>
      </c>
      <c r="G207" s="55">
        <v>25</v>
      </c>
      <c r="H207" s="56">
        <v>347.5</v>
      </c>
      <c r="I207" s="56">
        <v>58.8</v>
      </c>
      <c r="J207" s="56">
        <v>678.2</v>
      </c>
      <c r="K207" s="56">
        <v>1.1000000000000001</v>
      </c>
      <c r="L207" s="57">
        <v>-77</v>
      </c>
      <c r="M207" s="57">
        <v>21</v>
      </c>
      <c r="N207" s="56">
        <v>428.5</v>
      </c>
      <c r="O207" s="56">
        <v>1.4</v>
      </c>
      <c r="P207" s="56" t="s">
        <v>1575</v>
      </c>
      <c r="Q207" s="56" t="s">
        <v>1575</v>
      </c>
      <c r="R207" s="54">
        <v>101</v>
      </c>
      <c r="S207" s="57">
        <v>-75.585149539320597</v>
      </c>
      <c r="T207" s="57">
        <v>50.124951380572497</v>
      </c>
      <c r="U207" s="56">
        <v>82.050815263810094</v>
      </c>
      <c r="V207" s="56">
        <v>4.3420113523134596</v>
      </c>
      <c r="W207" s="56">
        <v>19.762482557110001</v>
      </c>
      <c r="X207" s="54" t="s">
        <v>1574</v>
      </c>
      <c r="Y207" s="58"/>
      <c r="Z207" s="58"/>
      <c r="AA207" s="58" t="b">
        <v>0</v>
      </c>
      <c r="AB207" s="54">
        <v>0</v>
      </c>
      <c r="AC207" s="51" t="s">
        <v>465</v>
      </c>
      <c r="AD207" s="54">
        <v>1710</v>
      </c>
      <c r="AE207" s="54" t="s">
        <v>199</v>
      </c>
      <c r="AF207" s="58" t="s">
        <v>1759</v>
      </c>
      <c r="AG207" s="51"/>
      <c r="AH207" s="58"/>
      <c r="AI207" s="12"/>
      <c r="AJ207" s="3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c r="CA207" s="12"/>
      <c r="CB207" s="12"/>
      <c r="CC207" s="12"/>
      <c r="CD207" s="12"/>
      <c r="CE207" s="12"/>
      <c r="CF207" s="12"/>
      <c r="CG207" s="12"/>
      <c r="CH207" s="12"/>
      <c r="CI207" s="12"/>
      <c r="CJ207" s="12"/>
      <c r="CK207" s="12"/>
      <c r="CL207" s="12"/>
      <c r="CM207" s="12"/>
      <c r="CN207" s="12"/>
      <c r="CO207" s="12"/>
      <c r="CP207" s="12"/>
      <c r="CQ207" s="12"/>
      <c r="CR207" s="12"/>
      <c r="CS207" s="12"/>
      <c r="CT207" s="12"/>
      <c r="CU207" s="12"/>
      <c r="CV207" s="12"/>
      <c r="CW207" s="12"/>
      <c r="CX207" s="12"/>
      <c r="CY207" s="12"/>
      <c r="CZ207" s="12"/>
      <c r="DA207" s="12"/>
      <c r="DB207" s="12"/>
      <c r="DC207" s="12"/>
      <c r="DD207" s="12"/>
      <c r="DE207" s="12"/>
      <c r="DF207" s="12"/>
      <c r="DG207" s="12"/>
      <c r="DH207" s="12"/>
      <c r="DI207" s="12"/>
      <c r="DJ207" s="12"/>
      <c r="DK207" s="12"/>
      <c r="DL207" s="12"/>
      <c r="DM207" s="12"/>
      <c r="DN207" s="12"/>
      <c r="DO207" s="12"/>
      <c r="DP207" s="12"/>
      <c r="DQ207" s="12"/>
      <c r="DR207" s="12"/>
      <c r="DS207" s="12"/>
      <c r="DT207" s="12"/>
      <c r="DU207" s="12"/>
      <c r="DV207" s="12"/>
      <c r="DW207" s="12"/>
      <c r="DX207" s="12"/>
      <c r="DY207" s="12"/>
      <c r="DZ207" s="12"/>
      <c r="EA207" s="12"/>
      <c r="EB207" s="12"/>
      <c r="EC207" s="12"/>
      <c r="ED207" s="12"/>
      <c r="EE207" s="12"/>
      <c r="EF207" s="12"/>
      <c r="EG207" s="12"/>
      <c r="EH207" s="12"/>
      <c r="EI207" s="12"/>
      <c r="EJ207" s="12"/>
      <c r="EK207" s="12"/>
      <c r="EL207" s="12"/>
      <c r="EM207" s="12"/>
      <c r="EN207" s="12"/>
      <c r="EO207" s="12"/>
      <c r="EP207" s="12"/>
      <c r="EQ207" s="12"/>
      <c r="ER207" s="12"/>
      <c r="ES207" s="12"/>
      <c r="ET207" s="12"/>
      <c r="EU207" s="12"/>
      <c r="EV207" s="12"/>
      <c r="EW207" s="12"/>
      <c r="EX207" s="12"/>
      <c r="EY207" s="12"/>
      <c r="EZ207" s="12"/>
      <c r="FA207" s="12"/>
      <c r="FB207" s="12"/>
      <c r="FC207" s="12"/>
      <c r="FD207" s="12"/>
      <c r="FE207" s="12"/>
      <c r="FF207" s="12"/>
      <c r="FG207" s="12"/>
      <c r="FH207" s="12"/>
      <c r="FI207" s="12"/>
      <c r="FJ207" s="12"/>
      <c r="FK207" s="12"/>
      <c r="FL207" s="12"/>
      <c r="FM207" s="12"/>
      <c r="FN207" s="12"/>
      <c r="FO207" s="12"/>
      <c r="FP207" s="12"/>
    </row>
    <row r="208" spans="1:172" s="71" customFormat="1" ht="14" customHeight="1" x14ac:dyDescent="0.2">
      <c r="A208" s="14" t="s">
        <v>466</v>
      </c>
      <c r="B208" s="9">
        <v>59</v>
      </c>
      <c r="C208" s="9">
        <v>67</v>
      </c>
      <c r="D208" s="13">
        <v>63</v>
      </c>
      <c r="E208" s="9">
        <v>47.6</v>
      </c>
      <c r="F208" s="9">
        <v>251.1</v>
      </c>
      <c r="G208" s="34">
        <v>36</v>
      </c>
      <c r="H208" s="9">
        <v>347.5</v>
      </c>
      <c r="I208" s="9">
        <v>66.2</v>
      </c>
      <c r="J208" s="9">
        <v>43.4</v>
      </c>
      <c r="K208" s="9">
        <v>3.7</v>
      </c>
      <c r="L208" s="13">
        <v>-81.8</v>
      </c>
      <c r="M208" s="6">
        <v>1.4</v>
      </c>
      <c r="N208" s="7">
        <v>20.2</v>
      </c>
      <c r="O208" s="7">
        <v>5.4</v>
      </c>
      <c r="P208" s="9" t="s">
        <v>1575</v>
      </c>
      <c r="Q208" s="9" t="s">
        <v>1575</v>
      </c>
      <c r="R208" s="7">
        <v>101</v>
      </c>
      <c r="S208" s="13">
        <v>-81.061079948159801</v>
      </c>
      <c r="T208" s="13">
        <v>38.433015023349597</v>
      </c>
      <c r="U208" s="9">
        <v>82.050815263810094</v>
      </c>
      <c r="V208" s="9">
        <v>4.3420113523134596</v>
      </c>
      <c r="W208" s="9">
        <v>19.762482557110001</v>
      </c>
      <c r="X208" s="7" t="s">
        <v>1574</v>
      </c>
      <c r="Y208" s="10"/>
      <c r="Z208" s="10"/>
      <c r="AA208" s="10" t="b">
        <v>1</v>
      </c>
      <c r="AB208" s="7">
        <v>0</v>
      </c>
      <c r="AC208" s="14" t="s">
        <v>391</v>
      </c>
      <c r="AD208" s="7">
        <v>1270</v>
      </c>
      <c r="AE208" s="7" t="s">
        <v>199</v>
      </c>
      <c r="AF208" s="10" t="s">
        <v>1758</v>
      </c>
      <c r="AG208" s="14"/>
      <c r="AH208" s="10"/>
      <c r="AI208" s="12"/>
      <c r="AJ208" s="3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c r="CA208" s="12"/>
      <c r="CB208" s="12"/>
      <c r="CC208" s="12"/>
      <c r="CD208" s="12"/>
      <c r="CE208" s="12"/>
      <c r="CF208" s="12"/>
      <c r="CG208" s="12"/>
      <c r="CH208" s="12"/>
      <c r="CI208" s="12"/>
      <c r="CJ208" s="12"/>
      <c r="CK208" s="12"/>
      <c r="CL208" s="12"/>
      <c r="CM208" s="12"/>
      <c r="CN208" s="12"/>
      <c r="CO208" s="12"/>
      <c r="CP208" s="12"/>
      <c r="CQ208" s="12"/>
      <c r="CR208" s="12"/>
      <c r="CS208" s="12"/>
      <c r="CT208" s="12"/>
      <c r="CU208" s="12"/>
      <c r="CV208" s="12"/>
      <c r="CW208" s="12"/>
      <c r="CX208" s="12"/>
      <c r="CY208" s="12"/>
      <c r="CZ208" s="12"/>
      <c r="DA208" s="12"/>
      <c r="DB208" s="12"/>
      <c r="DC208" s="12"/>
      <c r="DD208" s="12"/>
      <c r="DE208" s="12"/>
      <c r="DF208" s="12"/>
      <c r="DG208" s="12"/>
      <c r="DH208" s="12"/>
      <c r="DI208" s="12"/>
      <c r="DJ208" s="12"/>
      <c r="DK208" s="12"/>
      <c r="DL208" s="12"/>
      <c r="DM208" s="12"/>
      <c r="DN208" s="12"/>
      <c r="DO208" s="12"/>
      <c r="DP208" s="12"/>
      <c r="DQ208" s="12"/>
      <c r="DR208" s="12"/>
      <c r="DS208" s="12"/>
      <c r="DT208" s="12"/>
      <c r="DU208" s="12"/>
      <c r="DV208" s="12"/>
      <c r="DW208" s="12"/>
      <c r="DX208" s="12"/>
      <c r="DY208" s="12"/>
      <c r="DZ208" s="12"/>
      <c r="EA208" s="12"/>
      <c r="EB208" s="12"/>
      <c r="EC208" s="12"/>
      <c r="ED208" s="12"/>
      <c r="EE208" s="12"/>
      <c r="EF208" s="12"/>
      <c r="EG208" s="12"/>
      <c r="EH208" s="12"/>
      <c r="EI208" s="12"/>
      <c r="EJ208" s="12"/>
      <c r="EK208" s="12"/>
      <c r="EL208" s="12"/>
      <c r="EM208" s="12"/>
      <c r="EN208" s="12"/>
      <c r="EO208" s="12"/>
      <c r="EP208" s="12"/>
      <c r="EQ208" s="12"/>
      <c r="ER208" s="12"/>
      <c r="ES208" s="12"/>
      <c r="ET208" s="12"/>
      <c r="EU208" s="12"/>
      <c r="EV208" s="12"/>
      <c r="EW208" s="12"/>
      <c r="EX208" s="12"/>
      <c r="EY208" s="12"/>
      <c r="EZ208" s="12"/>
      <c r="FA208" s="12"/>
      <c r="FB208" s="12"/>
      <c r="FC208" s="12"/>
      <c r="FD208" s="12"/>
      <c r="FE208" s="12"/>
      <c r="FF208" s="12"/>
      <c r="FG208" s="12"/>
      <c r="FH208" s="12"/>
      <c r="FI208" s="12"/>
      <c r="FJ208" s="12"/>
      <c r="FK208" s="12"/>
      <c r="FL208" s="12"/>
      <c r="FM208" s="12"/>
      <c r="FN208" s="12"/>
      <c r="FO208" s="12"/>
      <c r="FP208" s="12"/>
    </row>
    <row r="209" spans="1:172" s="71" customFormat="1" ht="14" customHeight="1" x14ac:dyDescent="0.2">
      <c r="A209" s="51" t="s">
        <v>467</v>
      </c>
      <c r="B209" s="56">
        <v>63</v>
      </c>
      <c r="C209" s="56">
        <v>64</v>
      </c>
      <c r="D209" s="57">
        <v>63.5</v>
      </c>
      <c r="E209" s="56">
        <v>51.9</v>
      </c>
      <c r="F209" s="56">
        <v>247.1</v>
      </c>
      <c r="G209" s="55">
        <v>20</v>
      </c>
      <c r="H209" s="56">
        <v>330</v>
      </c>
      <c r="I209" s="56">
        <v>72</v>
      </c>
      <c r="J209" s="56">
        <v>24</v>
      </c>
      <c r="K209" s="56">
        <v>6.6</v>
      </c>
      <c r="L209" s="57">
        <v>-72</v>
      </c>
      <c r="M209" s="60">
        <v>5.3</v>
      </c>
      <c r="N209" s="54"/>
      <c r="O209" s="54"/>
      <c r="P209" s="63">
        <v>8.8244735078918666</v>
      </c>
      <c r="Q209" s="66">
        <v>11.650794958971138</v>
      </c>
      <c r="R209" s="54">
        <v>101</v>
      </c>
      <c r="S209" s="57">
        <v>-71.299412744498298</v>
      </c>
      <c r="T209" s="57">
        <v>32.924513004021797</v>
      </c>
      <c r="U209" s="56">
        <v>82.157702137759202</v>
      </c>
      <c r="V209" s="56">
        <v>4.1397525562697401</v>
      </c>
      <c r="W209" s="56">
        <v>19.921680495330499</v>
      </c>
      <c r="X209" s="54" t="s">
        <v>1576</v>
      </c>
      <c r="Y209" s="58"/>
      <c r="Z209" s="58"/>
      <c r="AA209" s="58" t="b">
        <v>1</v>
      </c>
      <c r="AB209" s="54" t="s">
        <v>218</v>
      </c>
      <c r="AC209" s="51" t="s">
        <v>468</v>
      </c>
      <c r="AD209" s="54">
        <v>1914</v>
      </c>
      <c r="AE209" s="54" t="s">
        <v>199</v>
      </c>
      <c r="AF209" s="58" t="s">
        <v>1778</v>
      </c>
      <c r="AG209" s="51" t="s">
        <v>1812</v>
      </c>
      <c r="AH209" s="58"/>
      <c r="AI209" s="12"/>
      <c r="AJ209" s="3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c r="CA209" s="12"/>
      <c r="CB209" s="12"/>
      <c r="CC209" s="12"/>
      <c r="CD209" s="12"/>
      <c r="CE209" s="12"/>
      <c r="CF209" s="12"/>
      <c r="CG209" s="12"/>
      <c r="CH209" s="12"/>
      <c r="CI209" s="12"/>
      <c r="CJ209" s="12"/>
      <c r="CK209" s="12"/>
      <c r="CL209" s="12"/>
      <c r="CM209" s="12"/>
      <c r="CN209" s="12"/>
      <c r="CO209" s="12"/>
      <c r="CP209" s="12"/>
      <c r="CQ209" s="12"/>
      <c r="CR209" s="12"/>
      <c r="CS209" s="12"/>
      <c r="CT209" s="12"/>
      <c r="CU209" s="12"/>
      <c r="CV209" s="12"/>
      <c r="CW209" s="12"/>
      <c r="CX209" s="12"/>
      <c r="CY209" s="12"/>
      <c r="CZ209" s="12"/>
      <c r="DA209" s="12"/>
      <c r="DB209" s="12"/>
      <c r="DC209" s="12"/>
      <c r="DD209" s="12"/>
      <c r="DE209" s="12"/>
      <c r="DF209" s="12"/>
      <c r="DG209" s="12"/>
      <c r="DH209" s="12"/>
      <c r="DI209" s="12"/>
      <c r="DJ209" s="12"/>
      <c r="DK209" s="12"/>
      <c r="DL209" s="12"/>
      <c r="DM209" s="12"/>
      <c r="DN209" s="12"/>
      <c r="DO209" s="12"/>
      <c r="DP209" s="12"/>
      <c r="DQ209" s="12"/>
      <c r="DR209" s="12"/>
      <c r="DS209" s="12"/>
      <c r="DT209" s="12"/>
      <c r="DU209" s="12"/>
      <c r="DV209" s="12"/>
      <c r="DW209" s="12"/>
      <c r="DX209" s="12"/>
      <c r="DY209" s="12"/>
      <c r="DZ209" s="12"/>
      <c r="EA209" s="12"/>
      <c r="EB209" s="12"/>
      <c r="EC209" s="12"/>
      <c r="ED209" s="12"/>
      <c r="EE209" s="12"/>
      <c r="EF209" s="12"/>
      <c r="EG209" s="12"/>
      <c r="EH209" s="12"/>
      <c r="EI209" s="12"/>
      <c r="EJ209" s="12"/>
      <c r="EK209" s="12"/>
      <c r="EL209" s="12"/>
      <c r="EM209" s="12"/>
      <c r="EN209" s="12"/>
      <c r="EO209" s="12"/>
      <c r="EP209" s="12"/>
      <c r="EQ209" s="12"/>
      <c r="ER209" s="12"/>
      <c r="ES209" s="12"/>
      <c r="ET209" s="12"/>
      <c r="EU209" s="12"/>
      <c r="EV209" s="12"/>
      <c r="EW209" s="12"/>
      <c r="EX209" s="12"/>
      <c r="EY209" s="12"/>
      <c r="EZ209" s="12"/>
      <c r="FA209" s="12"/>
      <c r="FB209" s="12"/>
      <c r="FC209" s="12"/>
      <c r="FD209" s="12"/>
      <c r="FE209" s="12"/>
      <c r="FF209" s="12"/>
      <c r="FG209" s="12"/>
      <c r="FH209" s="12"/>
      <c r="FI209" s="12"/>
      <c r="FJ209" s="12"/>
      <c r="FK209" s="12"/>
      <c r="FL209" s="12"/>
      <c r="FM209" s="12"/>
      <c r="FN209" s="12"/>
      <c r="FO209" s="12"/>
      <c r="FP209" s="12"/>
    </row>
    <row r="210" spans="1:172" s="72" customFormat="1" ht="14" customHeight="1" x14ac:dyDescent="0.2">
      <c r="A210" s="10" t="s">
        <v>471</v>
      </c>
      <c r="B210" s="9">
        <v>60</v>
      </c>
      <c r="C210" s="9">
        <v>68</v>
      </c>
      <c r="D210" s="13">
        <v>64</v>
      </c>
      <c r="E210" s="9">
        <v>22.5</v>
      </c>
      <c r="F210" s="9">
        <v>73.5</v>
      </c>
      <c r="G210" s="34">
        <v>16</v>
      </c>
      <c r="H210" s="9">
        <v>154</v>
      </c>
      <c r="I210" s="9">
        <v>38</v>
      </c>
      <c r="J210" s="9">
        <v>38</v>
      </c>
      <c r="K210" s="9">
        <v>5.4</v>
      </c>
      <c r="L210" s="13">
        <v>-39.200000000000003</v>
      </c>
      <c r="M210" s="13">
        <v>105.6</v>
      </c>
      <c r="N210" s="9"/>
      <c r="O210" s="9"/>
      <c r="P210" s="9">
        <v>52.530159837545916</v>
      </c>
      <c r="Q210" s="9">
        <v>5.1371856023366007</v>
      </c>
      <c r="R210" s="30">
        <v>501</v>
      </c>
      <c r="S210" s="13">
        <v>-71.592902615925397</v>
      </c>
      <c r="T210" s="13">
        <v>63.071930734166699</v>
      </c>
      <c r="U210" s="9">
        <v>-17.943781611868399</v>
      </c>
      <c r="V210" s="9">
        <v>-153.05389421551499</v>
      </c>
      <c r="W210" s="9">
        <v>38.786966347565503</v>
      </c>
      <c r="X210" s="9" t="s">
        <v>1574</v>
      </c>
      <c r="Y210" s="31"/>
      <c r="Z210" s="31"/>
      <c r="AA210" s="10" t="b">
        <v>1</v>
      </c>
      <c r="AB210" s="7">
        <v>0</v>
      </c>
      <c r="AC210" s="14" t="s">
        <v>472</v>
      </c>
      <c r="AD210" s="7">
        <v>94</v>
      </c>
      <c r="AE210" s="7" t="s">
        <v>199</v>
      </c>
      <c r="AF210" s="10" t="s">
        <v>1760</v>
      </c>
      <c r="AG210" s="14"/>
      <c r="AH210" s="10"/>
      <c r="AI210" s="17"/>
      <c r="AJ210" s="32"/>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c r="CV210" s="17"/>
      <c r="CW210" s="17"/>
      <c r="CX210" s="17"/>
      <c r="CY210" s="17"/>
      <c r="CZ210" s="17"/>
      <c r="DA210" s="17"/>
      <c r="DB210" s="17"/>
      <c r="DC210" s="17"/>
      <c r="DD210" s="17"/>
      <c r="DE210" s="17"/>
      <c r="DF210" s="17"/>
      <c r="DG210" s="17"/>
      <c r="DH210" s="17"/>
      <c r="DI210" s="17"/>
      <c r="DJ210" s="17"/>
      <c r="DK210" s="17"/>
      <c r="DL210" s="17"/>
      <c r="DM210" s="17"/>
      <c r="DN210" s="17"/>
      <c r="DO210" s="17"/>
      <c r="DP210" s="17"/>
      <c r="DQ210" s="17"/>
      <c r="DR210" s="17"/>
      <c r="DS210" s="17"/>
      <c r="DT210" s="17"/>
      <c r="DU210" s="17"/>
      <c r="DV210" s="17"/>
      <c r="DW210" s="17"/>
      <c r="DX210" s="17"/>
      <c r="DY210" s="17"/>
      <c r="DZ210" s="17"/>
      <c r="EA210" s="17"/>
      <c r="EB210" s="17"/>
      <c r="EC210" s="17"/>
      <c r="ED210" s="17"/>
      <c r="EE210" s="17"/>
      <c r="EF210" s="17"/>
      <c r="EG210" s="17"/>
      <c r="EH210" s="17"/>
      <c r="EI210" s="17"/>
      <c r="EJ210" s="17"/>
      <c r="EK210" s="17"/>
      <c r="EL210" s="17"/>
      <c r="EM210" s="17"/>
      <c r="EN210" s="17"/>
      <c r="EO210" s="17"/>
      <c r="EP210" s="17"/>
      <c r="EQ210" s="17"/>
      <c r="ER210" s="17"/>
      <c r="ES210" s="17"/>
      <c r="ET210" s="17"/>
      <c r="EU210" s="17"/>
      <c r="EV210" s="17"/>
      <c r="EW210" s="17"/>
      <c r="EX210" s="17"/>
      <c r="EY210" s="17"/>
      <c r="EZ210" s="17"/>
      <c r="FA210" s="17"/>
      <c r="FB210" s="17"/>
      <c r="FC210" s="17"/>
      <c r="FD210" s="17"/>
      <c r="FE210" s="17"/>
      <c r="FF210" s="17"/>
      <c r="FG210" s="17"/>
      <c r="FH210" s="17"/>
      <c r="FI210" s="17"/>
      <c r="FJ210" s="17"/>
      <c r="FK210" s="17"/>
      <c r="FL210" s="17"/>
      <c r="FM210" s="17"/>
      <c r="FN210" s="17"/>
      <c r="FO210" s="17"/>
      <c r="FP210" s="17"/>
    </row>
    <row r="211" spans="1:172" s="71" customFormat="1" ht="14" customHeight="1" x14ac:dyDescent="0.2">
      <c r="A211" s="51" t="s">
        <v>469</v>
      </c>
      <c r="B211" s="56">
        <v>61</v>
      </c>
      <c r="C211" s="56">
        <v>67</v>
      </c>
      <c r="D211" s="57">
        <v>64</v>
      </c>
      <c r="E211" s="56">
        <v>47.5</v>
      </c>
      <c r="F211" s="56">
        <v>251</v>
      </c>
      <c r="G211" s="55">
        <v>33</v>
      </c>
      <c r="H211" s="56">
        <v>345.6</v>
      </c>
      <c r="I211" s="56">
        <v>66.8</v>
      </c>
      <c r="J211" s="56">
        <v>41.1</v>
      </c>
      <c r="K211" s="56">
        <v>3.9</v>
      </c>
      <c r="L211" s="57">
        <v>-80.5</v>
      </c>
      <c r="M211" s="57">
        <v>354.9</v>
      </c>
      <c r="N211" s="56">
        <v>18.8</v>
      </c>
      <c r="O211" s="56">
        <v>5.6</v>
      </c>
      <c r="P211" s="56" t="s">
        <v>1575</v>
      </c>
      <c r="Q211" s="56" t="s">
        <v>1575</v>
      </c>
      <c r="R211" s="61">
        <v>101</v>
      </c>
      <c r="S211" s="57">
        <v>-80.088594350052205</v>
      </c>
      <c r="T211" s="57">
        <v>30.398461513097601</v>
      </c>
      <c r="U211" s="56">
        <v>82.262814033001206</v>
      </c>
      <c r="V211" s="56">
        <v>3.9352489783182198</v>
      </c>
      <c r="W211" s="56">
        <v>20.080949828327899</v>
      </c>
      <c r="X211" s="56" t="s">
        <v>1574</v>
      </c>
      <c r="Y211" s="64"/>
      <c r="Z211" s="64"/>
      <c r="AA211" s="58" t="b">
        <v>1</v>
      </c>
      <c r="AB211" s="54" t="s">
        <v>31</v>
      </c>
      <c r="AC211" s="51" t="s">
        <v>470</v>
      </c>
      <c r="AD211" s="54">
        <v>1711</v>
      </c>
      <c r="AE211" s="54" t="s">
        <v>199</v>
      </c>
      <c r="AF211" s="58" t="s">
        <v>1761</v>
      </c>
      <c r="AG211" s="51" t="s">
        <v>1813</v>
      </c>
      <c r="AH211" s="58"/>
      <c r="AI211" s="12"/>
      <c r="AJ211" s="3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2"/>
      <c r="CH211" s="12"/>
      <c r="CI211" s="12"/>
      <c r="CJ211" s="12"/>
      <c r="CK211" s="12"/>
      <c r="CL211" s="12"/>
      <c r="CM211" s="12"/>
      <c r="CN211" s="12"/>
      <c r="CO211" s="12"/>
      <c r="CP211" s="12"/>
      <c r="CQ211" s="12"/>
      <c r="CR211" s="12"/>
      <c r="CS211" s="12"/>
      <c r="CT211" s="12"/>
      <c r="CU211" s="12"/>
      <c r="CV211" s="12"/>
      <c r="CW211" s="12"/>
      <c r="CX211" s="12"/>
      <c r="CY211" s="12"/>
      <c r="CZ211" s="12"/>
      <c r="DA211" s="12"/>
      <c r="DB211" s="12"/>
      <c r="DC211" s="12"/>
      <c r="DD211" s="12"/>
      <c r="DE211" s="12"/>
      <c r="DF211" s="12"/>
      <c r="DG211" s="12"/>
      <c r="DH211" s="12"/>
      <c r="DI211" s="12"/>
      <c r="DJ211" s="12"/>
      <c r="DK211" s="12"/>
      <c r="DL211" s="12"/>
      <c r="DM211" s="12"/>
      <c r="DN211" s="12"/>
      <c r="DO211" s="12"/>
      <c r="DP211" s="12"/>
      <c r="DQ211" s="12"/>
      <c r="DR211" s="12"/>
      <c r="DS211" s="12"/>
      <c r="DT211" s="12"/>
      <c r="DU211" s="12"/>
      <c r="DV211" s="12"/>
      <c r="DW211" s="12"/>
      <c r="DX211" s="12"/>
      <c r="DY211" s="12"/>
      <c r="DZ211" s="12"/>
      <c r="EA211" s="12"/>
      <c r="EB211" s="12"/>
      <c r="EC211" s="12"/>
      <c r="ED211" s="12"/>
      <c r="EE211" s="12"/>
      <c r="EF211" s="12"/>
      <c r="EG211" s="12"/>
      <c r="EH211" s="12"/>
      <c r="EI211" s="12"/>
      <c r="EJ211" s="12"/>
      <c r="EK211" s="12"/>
      <c r="EL211" s="12"/>
      <c r="EM211" s="12"/>
      <c r="EN211" s="12"/>
      <c r="EO211" s="12"/>
      <c r="EP211" s="12"/>
      <c r="EQ211" s="12"/>
      <c r="ER211" s="12"/>
      <c r="ES211" s="12"/>
      <c r="ET211" s="12"/>
      <c r="EU211" s="12"/>
      <c r="EV211" s="12"/>
      <c r="EW211" s="12"/>
      <c r="EX211" s="12"/>
      <c r="EY211" s="12"/>
      <c r="EZ211" s="12"/>
      <c r="FA211" s="12"/>
      <c r="FB211" s="12"/>
      <c r="FC211" s="12"/>
      <c r="FD211" s="12"/>
      <c r="FE211" s="12"/>
      <c r="FF211" s="12"/>
      <c r="FG211" s="12"/>
      <c r="FH211" s="12"/>
      <c r="FI211" s="12"/>
      <c r="FJ211" s="12"/>
      <c r="FK211" s="12"/>
      <c r="FL211" s="12"/>
      <c r="FM211" s="12"/>
      <c r="FN211" s="12"/>
      <c r="FO211" s="12"/>
      <c r="FP211" s="12"/>
    </row>
    <row r="212" spans="1:172" s="71" customFormat="1" ht="14" customHeight="1" x14ac:dyDescent="0.15">
      <c r="A212" s="58" t="s">
        <v>483</v>
      </c>
      <c r="B212" s="56">
        <v>64</v>
      </c>
      <c r="C212" s="56">
        <v>67</v>
      </c>
      <c r="D212" s="57">
        <v>65.5</v>
      </c>
      <c r="E212" s="56">
        <v>18.5</v>
      </c>
      <c r="F212" s="56">
        <v>73</v>
      </c>
      <c r="G212" s="55">
        <v>6</v>
      </c>
      <c r="H212" s="56">
        <v>128</v>
      </c>
      <c r="I212" s="56">
        <v>47</v>
      </c>
      <c r="J212" s="56">
        <v>156</v>
      </c>
      <c r="K212" s="56">
        <v>5.4</v>
      </c>
      <c r="L212" s="57">
        <v>-21.38</v>
      </c>
      <c r="M212" s="57">
        <v>121.23</v>
      </c>
      <c r="N212" s="56"/>
      <c r="O212" s="56"/>
      <c r="P212" s="63">
        <v>158.59623309988774</v>
      </c>
      <c r="Q212" s="63">
        <v>5.336516316864822</v>
      </c>
      <c r="R212" s="61">
        <v>501</v>
      </c>
      <c r="S212" s="57">
        <v>-59.043156646329003</v>
      </c>
      <c r="T212" s="57">
        <v>108.126265198692</v>
      </c>
      <c r="U212" s="56">
        <v>-19.340767571919798</v>
      </c>
      <c r="V212" s="56">
        <v>-156.446777561403</v>
      </c>
      <c r="W212" s="56">
        <v>40.015518025329598</v>
      </c>
      <c r="X212" s="54" t="s">
        <v>1574</v>
      </c>
      <c r="Y212" s="58"/>
      <c r="Z212" s="58"/>
      <c r="AA212" s="58" t="b">
        <v>0</v>
      </c>
      <c r="AB212" s="54">
        <v>0</v>
      </c>
      <c r="AC212" s="51" t="s">
        <v>484</v>
      </c>
      <c r="AD212" s="54"/>
      <c r="AE212" s="54" t="s">
        <v>1798</v>
      </c>
      <c r="AF212" s="51" t="s">
        <v>476</v>
      </c>
      <c r="AG212" s="51"/>
      <c r="AH212" s="58"/>
      <c r="AI212" s="12"/>
      <c r="AJ212" s="3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c r="CA212" s="12"/>
      <c r="CB212" s="12"/>
      <c r="CC212" s="12"/>
      <c r="CD212" s="12"/>
      <c r="CE212" s="12"/>
      <c r="CF212" s="12"/>
      <c r="CG212" s="12"/>
      <c r="CH212" s="12"/>
      <c r="CI212" s="12"/>
      <c r="CJ212" s="12"/>
      <c r="CK212" s="12"/>
      <c r="CL212" s="12"/>
      <c r="CM212" s="12"/>
      <c r="CN212" s="12"/>
      <c r="CO212" s="12"/>
      <c r="CP212" s="12"/>
      <c r="CQ212" s="12"/>
      <c r="CR212" s="12"/>
      <c r="CS212" s="12"/>
      <c r="CT212" s="12"/>
      <c r="CU212" s="12"/>
      <c r="CV212" s="12"/>
      <c r="CW212" s="12"/>
      <c r="CX212" s="12"/>
      <c r="CY212" s="12"/>
      <c r="CZ212" s="12"/>
      <c r="DA212" s="12"/>
      <c r="DB212" s="12"/>
      <c r="DC212" s="12"/>
      <c r="DD212" s="12"/>
      <c r="DE212" s="12"/>
      <c r="DF212" s="12"/>
      <c r="DG212" s="12"/>
      <c r="DH212" s="12"/>
      <c r="DI212" s="12"/>
      <c r="DJ212" s="12"/>
      <c r="DK212" s="12"/>
      <c r="DL212" s="12"/>
      <c r="DM212" s="12"/>
      <c r="DN212" s="12"/>
      <c r="DO212" s="12"/>
      <c r="DP212" s="12"/>
      <c r="DQ212" s="12"/>
      <c r="DR212" s="12"/>
      <c r="DS212" s="12"/>
      <c r="DT212" s="12"/>
      <c r="DU212" s="12"/>
      <c r="DV212" s="12"/>
      <c r="DW212" s="12"/>
      <c r="DX212" s="12"/>
      <c r="DY212" s="12"/>
      <c r="DZ212" s="12"/>
      <c r="EA212" s="12"/>
      <c r="EB212" s="12"/>
      <c r="EC212" s="12"/>
      <c r="ED212" s="12"/>
      <c r="EE212" s="12"/>
      <c r="EF212" s="12"/>
      <c r="EG212" s="12"/>
      <c r="EH212" s="12"/>
      <c r="EI212" s="12"/>
      <c r="EJ212" s="12"/>
      <c r="EK212" s="12"/>
      <c r="EL212" s="12"/>
      <c r="EM212" s="12"/>
      <c r="EN212" s="12"/>
      <c r="EO212" s="12"/>
      <c r="EP212" s="12"/>
      <c r="EQ212" s="12"/>
      <c r="ER212" s="12"/>
      <c r="ES212" s="12"/>
      <c r="ET212" s="12"/>
      <c r="EU212" s="12"/>
      <c r="EV212" s="12"/>
      <c r="EW212" s="12"/>
      <c r="EX212" s="12"/>
      <c r="EY212" s="12"/>
      <c r="EZ212" s="12"/>
      <c r="FA212" s="12"/>
      <c r="FB212" s="12"/>
      <c r="FC212" s="12"/>
      <c r="FD212" s="12"/>
      <c r="FE212" s="12"/>
      <c r="FF212" s="12"/>
      <c r="FG212" s="12"/>
      <c r="FH212" s="12"/>
      <c r="FI212" s="12"/>
      <c r="FJ212" s="12"/>
      <c r="FK212" s="12"/>
      <c r="FL212" s="12"/>
      <c r="FM212" s="12"/>
      <c r="FN212" s="12"/>
      <c r="FO212" s="12"/>
      <c r="FP212" s="12"/>
    </row>
    <row r="213" spans="1:172" s="71" customFormat="1" ht="14" customHeight="1" x14ac:dyDescent="0.2">
      <c r="A213" s="58" t="s">
        <v>485</v>
      </c>
      <c r="B213" s="56">
        <v>64</v>
      </c>
      <c r="C213" s="56">
        <v>67</v>
      </c>
      <c r="D213" s="57">
        <v>65.5</v>
      </c>
      <c r="E213" s="56">
        <v>-31.8</v>
      </c>
      <c r="F213" s="56">
        <v>295.5</v>
      </c>
      <c r="G213" s="55">
        <v>3</v>
      </c>
      <c r="H213" s="56">
        <v>165</v>
      </c>
      <c r="I213" s="56">
        <v>53</v>
      </c>
      <c r="J213" s="56">
        <v>423.2</v>
      </c>
      <c r="K213" s="56">
        <v>6</v>
      </c>
      <c r="L213" s="57">
        <v>-77</v>
      </c>
      <c r="M213" s="57">
        <v>18</v>
      </c>
      <c r="N213" s="56">
        <v>609</v>
      </c>
      <c r="O213" s="56">
        <v>5</v>
      </c>
      <c r="P213" s="56" t="s">
        <v>1575</v>
      </c>
      <c r="Q213" s="56" t="s">
        <v>1575</v>
      </c>
      <c r="R213" s="61">
        <v>202</v>
      </c>
      <c r="S213" s="57">
        <v>-66.875238227997002</v>
      </c>
      <c r="T213" s="57">
        <v>52.202878630839699</v>
      </c>
      <c r="U213" s="56">
        <v>63.662362384065297</v>
      </c>
      <c r="V213" s="56">
        <v>-33.479477056815199</v>
      </c>
      <c r="W213" s="56">
        <v>24.517664835329601</v>
      </c>
      <c r="X213" s="56" t="s">
        <v>1574</v>
      </c>
      <c r="Y213" s="64"/>
      <c r="Z213" s="64"/>
      <c r="AA213" s="58" t="b">
        <v>0</v>
      </c>
      <c r="AB213" s="54" t="s">
        <v>31</v>
      </c>
      <c r="AC213" s="51" t="s">
        <v>486</v>
      </c>
      <c r="AD213" s="54">
        <v>102</v>
      </c>
      <c r="AE213" s="54" t="s">
        <v>199</v>
      </c>
      <c r="AF213" s="58" t="s">
        <v>476</v>
      </c>
      <c r="AG213" s="51"/>
      <c r="AH213" s="58"/>
      <c r="AI213" s="12"/>
      <c r="AJ213" s="3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c r="CA213" s="12"/>
      <c r="CB213" s="12"/>
      <c r="CC213" s="12"/>
      <c r="CD213" s="12"/>
      <c r="CE213" s="12"/>
      <c r="CF213" s="12"/>
      <c r="CG213" s="12"/>
      <c r="CH213" s="12"/>
      <c r="CI213" s="12"/>
      <c r="CJ213" s="12"/>
      <c r="CK213" s="12"/>
      <c r="CL213" s="12"/>
      <c r="CM213" s="12"/>
      <c r="CN213" s="12"/>
      <c r="CO213" s="12"/>
      <c r="CP213" s="12"/>
      <c r="CQ213" s="12"/>
      <c r="CR213" s="12"/>
      <c r="CS213" s="12"/>
      <c r="CT213" s="12"/>
      <c r="CU213" s="12"/>
      <c r="CV213" s="12"/>
      <c r="CW213" s="12"/>
      <c r="CX213" s="12"/>
      <c r="CY213" s="12"/>
      <c r="CZ213" s="12"/>
      <c r="DA213" s="12"/>
      <c r="DB213" s="12"/>
      <c r="DC213" s="12"/>
      <c r="DD213" s="12"/>
      <c r="DE213" s="12"/>
      <c r="DF213" s="12"/>
      <c r="DG213" s="12"/>
      <c r="DH213" s="12"/>
      <c r="DI213" s="12"/>
      <c r="DJ213" s="12"/>
      <c r="DK213" s="12"/>
      <c r="DL213" s="12"/>
      <c r="DM213" s="12"/>
      <c r="DN213" s="12"/>
      <c r="DO213" s="12"/>
      <c r="DP213" s="12"/>
      <c r="DQ213" s="12"/>
      <c r="DR213" s="12"/>
      <c r="DS213" s="12"/>
      <c r="DT213" s="12"/>
      <c r="DU213" s="12"/>
      <c r="DV213" s="12"/>
      <c r="DW213" s="12"/>
      <c r="DX213" s="12"/>
      <c r="DY213" s="12"/>
      <c r="DZ213" s="12"/>
      <c r="EA213" s="12"/>
      <c r="EB213" s="12"/>
      <c r="EC213" s="12"/>
      <c r="ED213" s="12"/>
      <c r="EE213" s="12"/>
      <c r="EF213" s="12"/>
      <c r="EG213" s="12"/>
      <c r="EH213" s="12"/>
      <c r="EI213" s="12"/>
      <c r="EJ213" s="12"/>
      <c r="EK213" s="12"/>
      <c r="EL213" s="12"/>
      <c r="EM213" s="12"/>
      <c r="EN213" s="12"/>
      <c r="EO213" s="12"/>
      <c r="EP213" s="12"/>
      <c r="EQ213" s="12"/>
      <c r="ER213" s="12"/>
      <c r="ES213" s="12"/>
      <c r="ET213" s="12"/>
      <c r="EU213" s="12"/>
      <c r="EV213" s="12"/>
      <c r="EW213" s="12"/>
      <c r="EX213" s="12"/>
      <c r="EY213" s="12"/>
      <c r="EZ213" s="12"/>
      <c r="FA213" s="12"/>
      <c r="FB213" s="12"/>
      <c r="FC213" s="12"/>
      <c r="FD213" s="12"/>
      <c r="FE213" s="12"/>
      <c r="FF213" s="12"/>
      <c r="FG213" s="12"/>
      <c r="FH213" s="12"/>
      <c r="FI213" s="12"/>
      <c r="FJ213" s="12"/>
      <c r="FK213" s="12"/>
      <c r="FL213" s="12"/>
      <c r="FM213" s="12"/>
      <c r="FN213" s="12"/>
      <c r="FO213" s="12"/>
      <c r="FP213" s="12"/>
    </row>
    <row r="214" spans="1:172" s="71" customFormat="1" ht="14" customHeight="1" x14ac:dyDescent="0.2">
      <c r="A214" s="58" t="s">
        <v>492</v>
      </c>
      <c r="B214" s="56">
        <v>64</v>
      </c>
      <c r="C214" s="56">
        <v>67</v>
      </c>
      <c r="D214" s="57">
        <v>65.5</v>
      </c>
      <c r="E214" s="56">
        <v>17.850000000000001</v>
      </c>
      <c r="F214" s="56">
        <v>73.78</v>
      </c>
      <c r="G214" s="55">
        <v>5</v>
      </c>
      <c r="H214" s="56">
        <v>151.69999999999999</v>
      </c>
      <c r="I214" s="56">
        <v>49.6</v>
      </c>
      <c r="J214" s="56">
        <v>402.7</v>
      </c>
      <c r="K214" s="56">
        <v>3.8</v>
      </c>
      <c r="L214" s="57">
        <v>-34.5</v>
      </c>
      <c r="M214" s="57">
        <v>103.6</v>
      </c>
      <c r="N214" s="56">
        <v>335</v>
      </c>
      <c r="O214" s="56">
        <v>4.2</v>
      </c>
      <c r="P214" s="56" t="s">
        <v>1575</v>
      </c>
      <c r="Q214" s="56" t="s">
        <v>1575</v>
      </c>
      <c r="R214" s="61">
        <v>501</v>
      </c>
      <c r="S214" s="57">
        <v>-68.496588334448504</v>
      </c>
      <c r="T214" s="57">
        <v>66.064884067395496</v>
      </c>
      <c r="U214" s="56">
        <v>-19.340767571919798</v>
      </c>
      <c r="V214" s="56">
        <v>-156.446777561403</v>
      </c>
      <c r="W214" s="56">
        <v>40.015518025329598</v>
      </c>
      <c r="X214" s="56" t="s">
        <v>1574</v>
      </c>
      <c r="Y214" s="64"/>
      <c r="Z214" s="64"/>
      <c r="AA214" s="58" t="b">
        <v>0</v>
      </c>
      <c r="AB214" s="54" t="s">
        <v>31</v>
      </c>
      <c r="AC214" s="51" t="s">
        <v>493</v>
      </c>
      <c r="AD214" s="54">
        <v>705</v>
      </c>
      <c r="AE214" s="54" t="s">
        <v>199</v>
      </c>
      <c r="AF214" s="58" t="s">
        <v>476</v>
      </c>
      <c r="AG214" s="51" t="s">
        <v>494</v>
      </c>
      <c r="AH214" s="58"/>
      <c r="AI214" s="12"/>
      <c r="AJ214" s="3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c r="CT214" s="12"/>
      <c r="CU214" s="12"/>
      <c r="CV214" s="12"/>
      <c r="CW214" s="12"/>
      <c r="CX214" s="12"/>
      <c r="CY214" s="12"/>
      <c r="CZ214" s="12"/>
      <c r="DA214" s="12"/>
      <c r="DB214" s="12"/>
      <c r="DC214" s="12"/>
      <c r="DD214" s="12"/>
      <c r="DE214" s="12"/>
      <c r="DF214" s="12"/>
      <c r="DG214" s="12"/>
      <c r="DH214" s="12"/>
      <c r="DI214" s="12"/>
      <c r="DJ214" s="12"/>
      <c r="DK214" s="12"/>
      <c r="DL214" s="12"/>
      <c r="DM214" s="12"/>
      <c r="DN214" s="12"/>
      <c r="DO214" s="12"/>
      <c r="DP214" s="12"/>
      <c r="DQ214" s="12"/>
      <c r="DR214" s="12"/>
      <c r="DS214" s="12"/>
      <c r="DT214" s="12"/>
      <c r="DU214" s="12"/>
      <c r="DV214" s="12"/>
      <c r="DW214" s="12"/>
      <c r="DX214" s="12"/>
      <c r="DY214" s="12"/>
      <c r="DZ214" s="12"/>
      <c r="EA214" s="12"/>
      <c r="EB214" s="12"/>
      <c r="EC214" s="12"/>
      <c r="ED214" s="12"/>
      <c r="EE214" s="12"/>
      <c r="EF214" s="12"/>
      <c r="EG214" s="12"/>
      <c r="EH214" s="12"/>
      <c r="EI214" s="12"/>
      <c r="EJ214" s="12"/>
      <c r="EK214" s="12"/>
      <c r="EL214" s="12"/>
      <c r="EM214" s="12"/>
      <c r="EN214" s="12"/>
      <c r="EO214" s="12"/>
      <c r="EP214" s="12"/>
      <c r="EQ214" s="12"/>
      <c r="ER214" s="12"/>
      <c r="ES214" s="12"/>
      <c r="ET214" s="12"/>
      <c r="EU214" s="12"/>
      <c r="EV214" s="12"/>
      <c r="EW214" s="12"/>
      <c r="EX214" s="12"/>
      <c r="EY214" s="12"/>
      <c r="EZ214" s="12"/>
      <c r="FA214" s="12"/>
      <c r="FB214" s="12"/>
      <c r="FC214" s="12"/>
      <c r="FD214" s="12"/>
      <c r="FE214" s="12"/>
      <c r="FF214" s="12"/>
      <c r="FG214" s="12"/>
      <c r="FH214" s="12"/>
      <c r="FI214" s="12"/>
      <c r="FJ214" s="12"/>
      <c r="FK214" s="12"/>
      <c r="FL214" s="12"/>
      <c r="FM214" s="12"/>
      <c r="FN214" s="12"/>
      <c r="FO214" s="12"/>
      <c r="FP214" s="12"/>
    </row>
    <row r="215" spans="1:172" s="71" customFormat="1" ht="14" customHeight="1" x14ac:dyDescent="0.2">
      <c r="A215" s="58" t="s">
        <v>473</v>
      </c>
      <c r="B215" s="56">
        <v>64</v>
      </c>
      <c r="C215" s="56">
        <v>67</v>
      </c>
      <c r="D215" s="57">
        <v>65.5</v>
      </c>
      <c r="E215" s="56">
        <v>18</v>
      </c>
      <c r="F215" s="56">
        <v>73.5</v>
      </c>
      <c r="G215" s="55">
        <v>130</v>
      </c>
      <c r="H215" s="56">
        <v>156.19999999999999</v>
      </c>
      <c r="I215" s="56">
        <v>46</v>
      </c>
      <c r="J215" s="56">
        <v>6.4</v>
      </c>
      <c r="K215" s="56">
        <v>5.3</v>
      </c>
      <c r="L215" s="57">
        <v>-39</v>
      </c>
      <c r="M215" s="57">
        <v>100.8</v>
      </c>
      <c r="N215" s="56">
        <v>5.7</v>
      </c>
      <c r="O215" s="56">
        <v>5.7</v>
      </c>
      <c r="P215" s="56" t="s">
        <v>1575</v>
      </c>
      <c r="Q215" s="56" t="s">
        <v>1575</v>
      </c>
      <c r="R215" s="61">
        <v>501</v>
      </c>
      <c r="S215" s="57">
        <v>-70.988951433840299</v>
      </c>
      <c r="T215" s="57">
        <v>53.408611197423603</v>
      </c>
      <c r="U215" s="56">
        <v>-19.340767571919798</v>
      </c>
      <c r="V215" s="56">
        <v>-156.446777561403</v>
      </c>
      <c r="W215" s="56">
        <v>40.015518025329598</v>
      </c>
      <c r="X215" s="56" t="s">
        <v>1574</v>
      </c>
      <c r="Y215" s="64"/>
      <c r="Z215" s="64"/>
      <c r="AA215" s="58" t="b">
        <v>0</v>
      </c>
      <c r="AB215" s="54" t="s">
        <v>31</v>
      </c>
      <c r="AC215" s="51" t="s">
        <v>474</v>
      </c>
      <c r="AD215" s="54"/>
      <c r="AE215" s="54" t="s">
        <v>199</v>
      </c>
      <c r="AF215" s="58" t="s">
        <v>476</v>
      </c>
      <c r="AG215" s="51" t="s">
        <v>1767</v>
      </c>
      <c r="AH215" s="58"/>
      <c r="AI215" s="12"/>
      <c r="AJ215" s="3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c r="CA215" s="12"/>
      <c r="CB215" s="12"/>
      <c r="CC215" s="12"/>
      <c r="CD215" s="12"/>
      <c r="CE215" s="12"/>
      <c r="CF215" s="12"/>
      <c r="CG215" s="12"/>
      <c r="CH215" s="12"/>
      <c r="CI215" s="12"/>
      <c r="CJ215" s="12"/>
      <c r="CK215" s="12"/>
      <c r="CL215" s="12"/>
      <c r="CM215" s="12"/>
      <c r="CN215" s="12"/>
      <c r="CO215" s="12"/>
      <c r="CP215" s="12"/>
      <c r="CQ215" s="12"/>
      <c r="CR215" s="12"/>
      <c r="CS215" s="12"/>
      <c r="CT215" s="12"/>
      <c r="CU215" s="12"/>
      <c r="CV215" s="12"/>
      <c r="CW215" s="12"/>
      <c r="CX215" s="12"/>
      <c r="CY215" s="12"/>
      <c r="CZ215" s="12"/>
      <c r="DA215" s="12"/>
      <c r="DB215" s="12"/>
      <c r="DC215" s="12"/>
      <c r="DD215" s="12"/>
      <c r="DE215" s="12"/>
      <c r="DF215" s="12"/>
      <c r="DG215" s="12"/>
      <c r="DH215" s="12"/>
      <c r="DI215" s="12"/>
      <c r="DJ215" s="12"/>
      <c r="DK215" s="12"/>
      <c r="DL215" s="12"/>
      <c r="DM215" s="12"/>
      <c r="DN215" s="12"/>
      <c r="DO215" s="12"/>
      <c r="DP215" s="12"/>
      <c r="DQ215" s="12"/>
      <c r="DR215" s="12"/>
      <c r="DS215" s="12"/>
      <c r="DT215" s="12"/>
      <c r="DU215" s="12"/>
      <c r="DV215" s="12"/>
      <c r="DW215" s="12"/>
      <c r="DX215" s="12"/>
      <c r="DY215" s="12"/>
      <c r="DZ215" s="12"/>
      <c r="EA215" s="12"/>
      <c r="EB215" s="12"/>
      <c r="EC215" s="12"/>
      <c r="ED215" s="12"/>
      <c r="EE215" s="12"/>
      <c r="EF215" s="12"/>
      <c r="EG215" s="12"/>
      <c r="EH215" s="12"/>
      <c r="EI215" s="12"/>
      <c r="EJ215" s="12"/>
      <c r="EK215" s="12"/>
      <c r="EL215" s="12"/>
      <c r="EM215" s="12"/>
      <c r="EN215" s="12"/>
      <c r="EO215" s="12"/>
      <c r="EP215" s="12"/>
      <c r="EQ215" s="12"/>
      <c r="ER215" s="12"/>
      <c r="ES215" s="12"/>
      <c r="ET215" s="12"/>
      <c r="EU215" s="12"/>
      <c r="EV215" s="12"/>
      <c r="EW215" s="12"/>
      <c r="EX215" s="12"/>
      <c r="EY215" s="12"/>
      <c r="EZ215" s="12"/>
      <c r="FA215" s="12"/>
      <c r="FB215" s="12"/>
      <c r="FC215" s="12"/>
      <c r="FD215" s="12"/>
      <c r="FE215" s="12"/>
      <c r="FF215" s="12"/>
      <c r="FG215" s="12"/>
      <c r="FH215" s="12"/>
      <c r="FI215" s="12"/>
      <c r="FJ215" s="12"/>
      <c r="FK215" s="12"/>
      <c r="FL215" s="12"/>
      <c r="FM215" s="12"/>
      <c r="FN215" s="12"/>
      <c r="FO215" s="12"/>
      <c r="FP215" s="12"/>
    </row>
    <row r="216" spans="1:172" s="71" customFormat="1" ht="14" customHeight="1" x14ac:dyDescent="0.2">
      <c r="A216" s="10" t="s">
        <v>487</v>
      </c>
      <c r="B216" s="9">
        <v>64</v>
      </c>
      <c r="C216" s="9">
        <v>67</v>
      </c>
      <c r="D216" s="13">
        <v>65.5</v>
      </c>
      <c r="E216" s="9">
        <v>17.920000000000002</v>
      </c>
      <c r="F216" s="9">
        <v>73.58</v>
      </c>
      <c r="G216" s="34">
        <v>28</v>
      </c>
      <c r="H216" s="9">
        <v>160.5</v>
      </c>
      <c r="I216" s="9">
        <v>46.8</v>
      </c>
      <c r="J216" s="9">
        <v>15.6</v>
      </c>
      <c r="K216" s="9">
        <v>6.7</v>
      </c>
      <c r="L216" s="13">
        <v>-40</v>
      </c>
      <c r="M216" s="13">
        <v>96</v>
      </c>
      <c r="N216" s="9">
        <v>12.8</v>
      </c>
      <c r="O216" s="9">
        <v>7.4</v>
      </c>
      <c r="P216" s="9" t="s">
        <v>1575</v>
      </c>
      <c r="Q216" s="9" t="s">
        <v>1575</v>
      </c>
      <c r="R216" s="30">
        <v>501</v>
      </c>
      <c r="S216" s="13">
        <v>-69.231386709349593</v>
      </c>
      <c r="T216" s="13">
        <v>43.3661171513154</v>
      </c>
      <c r="U216" s="9">
        <v>-19.340767571919798</v>
      </c>
      <c r="V216" s="9">
        <v>-156.446777561403</v>
      </c>
      <c r="W216" s="9">
        <v>40.015518025329598</v>
      </c>
      <c r="X216" s="9" t="s">
        <v>1574</v>
      </c>
      <c r="Y216" s="31"/>
      <c r="Z216" s="31"/>
      <c r="AA216" s="10" t="b">
        <v>1</v>
      </c>
      <c r="AB216" s="7">
        <v>0</v>
      </c>
      <c r="AC216" s="14" t="s">
        <v>488</v>
      </c>
      <c r="AD216" s="7">
        <v>107</v>
      </c>
      <c r="AE216" s="7" t="s">
        <v>199</v>
      </c>
      <c r="AF216" s="10" t="s">
        <v>476</v>
      </c>
      <c r="AG216" s="14" t="s">
        <v>489</v>
      </c>
      <c r="AH216" s="10"/>
      <c r="AI216" s="12"/>
      <c r="AJ216" s="3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c r="CA216" s="12"/>
      <c r="CB216" s="12"/>
      <c r="CC216" s="12"/>
      <c r="CD216" s="12"/>
      <c r="CE216" s="12"/>
      <c r="CF216" s="12"/>
      <c r="CG216" s="12"/>
      <c r="CH216" s="12"/>
      <c r="CI216" s="12"/>
      <c r="CJ216" s="12"/>
      <c r="CK216" s="12"/>
      <c r="CL216" s="12"/>
      <c r="CM216" s="12"/>
      <c r="CN216" s="12"/>
      <c r="CO216" s="12"/>
      <c r="CP216" s="12"/>
      <c r="CQ216" s="12"/>
      <c r="CR216" s="12"/>
      <c r="CS216" s="12"/>
      <c r="CT216" s="12"/>
      <c r="CU216" s="12"/>
      <c r="CV216" s="12"/>
      <c r="CW216" s="12"/>
      <c r="CX216" s="12"/>
      <c r="CY216" s="12"/>
      <c r="CZ216" s="12"/>
      <c r="DA216" s="12"/>
      <c r="DB216" s="12"/>
      <c r="DC216" s="12"/>
      <c r="DD216" s="12"/>
      <c r="DE216" s="12"/>
      <c r="DF216" s="12"/>
      <c r="DG216" s="12"/>
      <c r="DH216" s="12"/>
      <c r="DI216" s="12"/>
      <c r="DJ216" s="12"/>
      <c r="DK216" s="12"/>
      <c r="DL216" s="12"/>
      <c r="DM216" s="12"/>
      <c r="DN216" s="12"/>
      <c r="DO216" s="12"/>
      <c r="DP216" s="12"/>
      <c r="DQ216" s="12"/>
      <c r="DR216" s="12"/>
      <c r="DS216" s="12"/>
      <c r="DT216" s="12"/>
      <c r="DU216" s="12"/>
      <c r="DV216" s="12"/>
      <c r="DW216" s="12"/>
      <c r="DX216" s="12"/>
      <c r="DY216" s="12"/>
      <c r="DZ216" s="12"/>
      <c r="EA216" s="12"/>
      <c r="EB216" s="12"/>
      <c r="EC216" s="12"/>
      <c r="ED216" s="12"/>
      <c r="EE216" s="12"/>
      <c r="EF216" s="12"/>
      <c r="EG216" s="12"/>
      <c r="EH216" s="12"/>
      <c r="EI216" s="12"/>
      <c r="EJ216" s="12"/>
      <c r="EK216" s="12"/>
      <c r="EL216" s="12"/>
      <c r="EM216" s="12"/>
      <c r="EN216" s="12"/>
      <c r="EO216" s="12"/>
      <c r="EP216" s="12"/>
      <c r="EQ216" s="12"/>
      <c r="ER216" s="12"/>
      <c r="ES216" s="12"/>
      <c r="ET216" s="12"/>
      <c r="EU216" s="12"/>
      <c r="EV216" s="12"/>
      <c r="EW216" s="12"/>
      <c r="EX216" s="12"/>
      <c r="EY216" s="12"/>
      <c r="EZ216" s="12"/>
      <c r="FA216" s="12"/>
      <c r="FB216" s="12"/>
      <c r="FC216" s="12"/>
      <c r="FD216" s="12"/>
      <c r="FE216" s="12"/>
      <c r="FF216" s="12"/>
      <c r="FG216" s="12"/>
      <c r="FH216" s="12"/>
      <c r="FI216" s="12"/>
      <c r="FJ216" s="12"/>
      <c r="FK216" s="12"/>
      <c r="FL216" s="12"/>
      <c r="FM216" s="12"/>
      <c r="FN216" s="12"/>
      <c r="FO216" s="12"/>
      <c r="FP216" s="12"/>
    </row>
    <row r="217" spans="1:172" s="71" customFormat="1" ht="14" customHeight="1" x14ac:dyDescent="0.2">
      <c r="A217" s="10" t="s">
        <v>490</v>
      </c>
      <c r="B217" s="9">
        <v>64</v>
      </c>
      <c r="C217" s="9">
        <v>67</v>
      </c>
      <c r="D217" s="13">
        <v>65.5</v>
      </c>
      <c r="E217" s="9">
        <v>20</v>
      </c>
      <c r="F217" s="9">
        <v>75</v>
      </c>
      <c r="G217" s="34">
        <v>16</v>
      </c>
      <c r="H217" s="9">
        <v>156.9</v>
      </c>
      <c r="I217" s="9">
        <v>44.1</v>
      </c>
      <c r="J217" s="9">
        <v>39.5</v>
      </c>
      <c r="K217" s="9">
        <v>5.9</v>
      </c>
      <c r="L217" s="13">
        <v>-38.4</v>
      </c>
      <c r="M217" s="13">
        <v>102.4</v>
      </c>
      <c r="N217" s="9">
        <v>37.9</v>
      </c>
      <c r="O217" s="9">
        <v>6.1</v>
      </c>
      <c r="P217" s="9" t="s">
        <v>1575</v>
      </c>
      <c r="Q217" s="9" t="s">
        <v>1575</v>
      </c>
      <c r="R217" s="30">
        <v>501</v>
      </c>
      <c r="S217" s="13">
        <v>-71.275256822190997</v>
      </c>
      <c r="T217" s="13">
        <v>57.600895615050398</v>
      </c>
      <c r="U217" s="9">
        <v>-19.340767571919798</v>
      </c>
      <c r="V217" s="9">
        <v>-156.446777561403</v>
      </c>
      <c r="W217" s="9">
        <v>40.015518025329598</v>
      </c>
      <c r="X217" s="9" t="s">
        <v>1574</v>
      </c>
      <c r="Y217" s="31"/>
      <c r="Z217" s="31"/>
      <c r="AA217" s="10" t="b">
        <v>1</v>
      </c>
      <c r="AB217" s="7">
        <v>0</v>
      </c>
      <c r="AC217" s="14" t="s">
        <v>491</v>
      </c>
      <c r="AD217" s="7">
        <v>393</v>
      </c>
      <c r="AE217" s="7" t="s">
        <v>199</v>
      </c>
      <c r="AF217" s="10" t="s">
        <v>476</v>
      </c>
      <c r="AG217" s="14"/>
      <c r="AH217" s="10"/>
      <c r="AI217" s="12"/>
      <c r="AJ217" s="3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c r="CA217" s="12"/>
      <c r="CB217" s="12"/>
      <c r="CC217" s="12"/>
      <c r="CD217" s="12"/>
      <c r="CE217" s="12"/>
      <c r="CF217" s="12"/>
      <c r="CG217" s="12"/>
      <c r="CH217" s="12"/>
      <c r="CI217" s="12"/>
      <c r="CJ217" s="12"/>
      <c r="CK217" s="12"/>
      <c r="CL217" s="12"/>
      <c r="CM217" s="12"/>
      <c r="CN217" s="12"/>
      <c r="CO217" s="12"/>
      <c r="CP217" s="12"/>
      <c r="CQ217" s="12"/>
      <c r="CR217" s="12"/>
      <c r="CS217" s="12"/>
      <c r="CT217" s="12"/>
      <c r="CU217" s="12"/>
      <c r="CV217" s="12"/>
      <c r="CW217" s="12"/>
      <c r="CX217" s="12"/>
      <c r="CY217" s="12"/>
      <c r="CZ217" s="12"/>
      <c r="DA217" s="12"/>
      <c r="DB217" s="12"/>
      <c r="DC217" s="12"/>
      <c r="DD217" s="12"/>
      <c r="DE217" s="12"/>
      <c r="DF217" s="12"/>
      <c r="DG217" s="12"/>
      <c r="DH217" s="12"/>
      <c r="DI217" s="12"/>
      <c r="DJ217" s="12"/>
      <c r="DK217" s="12"/>
      <c r="DL217" s="12"/>
      <c r="DM217" s="12"/>
      <c r="DN217" s="12"/>
      <c r="DO217" s="12"/>
      <c r="DP217" s="12"/>
      <c r="DQ217" s="12"/>
      <c r="DR217" s="12"/>
      <c r="DS217" s="12"/>
      <c r="DT217" s="12"/>
      <c r="DU217" s="12"/>
      <c r="DV217" s="12"/>
      <c r="DW217" s="12"/>
      <c r="DX217" s="12"/>
      <c r="DY217" s="12"/>
      <c r="DZ217" s="12"/>
      <c r="EA217" s="12"/>
      <c r="EB217" s="12"/>
      <c r="EC217" s="12"/>
      <c r="ED217" s="12"/>
      <c r="EE217" s="12"/>
      <c r="EF217" s="12"/>
      <c r="EG217" s="12"/>
      <c r="EH217" s="12"/>
      <c r="EI217" s="12"/>
      <c r="EJ217" s="12"/>
      <c r="EK217" s="12"/>
      <c r="EL217" s="12"/>
      <c r="EM217" s="12"/>
      <c r="EN217" s="12"/>
      <c r="EO217" s="12"/>
      <c r="EP217" s="12"/>
      <c r="EQ217" s="12"/>
      <c r="ER217" s="12"/>
      <c r="ES217" s="12"/>
      <c r="ET217" s="12"/>
      <c r="EU217" s="12"/>
      <c r="EV217" s="12"/>
      <c r="EW217" s="12"/>
      <c r="EX217" s="12"/>
      <c r="EY217" s="12"/>
      <c r="EZ217" s="12"/>
      <c r="FA217" s="12"/>
      <c r="FB217" s="12"/>
      <c r="FC217" s="12"/>
      <c r="FD217" s="12"/>
      <c r="FE217" s="12"/>
      <c r="FF217" s="12"/>
      <c r="FG217" s="12"/>
      <c r="FH217" s="12"/>
      <c r="FI217" s="12"/>
      <c r="FJ217" s="12"/>
      <c r="FK217" s="12"/>
      <c r="FL217" s="12"/>
      <c r="FM217" s="12"/>
      <c r="FN217" s="12"/>
      <c r="FO217" s="12"/>
      <c r="FP217" s="12"/>
    </row>
    <row r="218" spans="1:172" s="71" customFormat="1" ht="14" customHeight="1" x14ac:dyDescent="0.2">
      <c r="A218" s="10" t="s">
        <v>495</v>
      </c>
      <c r="B218" s="9">
        <v>64</v>
      </c>
      <c r="C218" s="9">
        <v>67</v>
      </c>
      <c r="D218" s="13">
        <v>65.5</v>
      </c>
      <c r="E218" s="9">
        <v>21.5</v>
      </c>
      <c r="F218" s="9">
        <v>74.3</v>
      </c>
      <c r="G218" s="34">
        <v>11</v>
      </c>
      <c r="H218" s="9">
        <v>157.5</v>
      </c>
      <c r="I218" s="9">
        <v>43.7</v>
      </c>
      <c r="J218" s="9">
        <v>24.6</v>
      </c>
      <c r="K218" s="9">
        <v>9.4</v>
      </c>
      <c r="L218" s="13">
        <v>-37.200000000000003</v>
      </c>
      <c r="M218" s="13">
        <v>99.5</v>
      </c>
      <c r="N218" s="9">
        <v>23</v>
      </c>
      <c r="O218" s="9">
        <v>9.6999999999999993</v>
      </c>
      <c r="P218" s="9" t="s">
        <v>1575</v>
      </c>
      <c r="Q218" s="9" t="s">
        <v>1575</v>
      </c>
      <c r="R218" s="30">
        <v>501</v>
      </c>
      <c r="S218" s="13">
        <v>-68.941967317239701</v>
      </c>
      <c r="T218" s="13">
        <v>54.314894941614703</v>
      </c>
      <c r="U218" s="9">
        <v>-19.340767571919798</v>
      </c>
      <c r="V218" s="9">
        <v>-156.446777561403</v>
      </c>
      <c r="W218" s="9">
        <v>40.015518025329598</v>
      </c>
      <c r="X218" s="9" t="s">
        <v>1574</v>
      </c>
      <c r="Y218" s="31"/>
      <c r="Z218" s="31"/>
      <c r="AA218" s="10" t="b">
        <v>1</v>
      </c>
      <c r="AB218" s="7">
        <v>0</v>
      </c>
      <c r="AC218" s="14" t="s">
        <v>1948</v>
      </c>
      <c r="AD218" s="7">
        <v>3094</v>
      </c>
      <c r="AE218" s="7" t="s">
        <v>199</v>
      </c>
      <c r="AF218" s="10" t="s">
        <v>476</v>
      </c>
      <c r="AG218" s="14"/>
      <c r="AH218" s="10"/>
      <c r="AI218" s="12"/>
      <c r="AJ218" s="3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c r="CA218" s="12"/>
      <c r="CB218" s="12"/>
      <c r="CC218" s="12"/>
      <c r="CD218" s="12"/>
      <c r="CE218" s="12"/>
      <c r="CF218" s="12"/>
      <c r="CG218" s="12"/>
      <c r="CH218" s="12"/>
      <c r="CI218" s="12"/>
      <c r="CJ218" s="12"/>
      <c r="CK218" s="12"/>
      <c r="CL218" s="12"/>
      <c r="CM218" s="12"/>
      <c r="CN218" s="12"/>
      <c r="CO218" s="12"/>
      <c r="CP218" s="12"/>
      <c r="CQ218" s="12"/>
      <c r="CR218" s="12"/>
      <c r="CS218" s="12"/>
      <c r="CT218" s="12"/>
      <c r="CU218" s="12"/>
      <c r="CV218" s="12"/>
      <c r="CW218" s="12"/>
      <c r="CX218" s="12"/>
      <c r="CY218" s="12"/>
      <c r="CZ218" s="12"/>
      <c r="DA218" s="12"/>
      <c r="DB218" s="12"/>
      <c r="DC218" s="12"/>
      <c r="DD218" s="12"/>
      <c r="DE218" s="12"/>
      <c r="DF218" s="12"/>
      <c r="DG218" s="12"/>
      <c r="DH218" s="12"/>
      <c r="DI218" s="12"/>
      <c r="DJ218" s="12"/>
      <c r="DK218" s="12"/>
      <c r="DL218" s="12"/>
      <c r="DM218" s="12"/>
      <c r="DN218" s="12"/>
      <c r="DO218" s="12"/>
      <c r="DP218" s="12"/>
      <c r="DQ218" s="12"/>
      <c r="DR218" s="12"/>
      <c r="DS218" s="12"/>
      <c r="DT218" s="12"/>
      <c r="DU218" s="12"/>
      <c r="DV218" s="12"/>
      <c r="DW218" s="12"/>
      <c r="DX218" s="12"/>
      <c r="DY218" s="12"/>
      <c r="DZ218" s="12"/>
      <c r="EA218" s="12"/>
      <c r="EB218" s="12"/>
      <c r="EC218" s="12"/>
      <c r="ED218" s="12"/>
      <c r="EE218" s="12"/>
      <c r="EF218" s="12"/>
      <c r="EG218" s="12"/>
      <c r="EH218" s="12"/>
      <c r="EI218" s="12"/>
      <c r="EJ218" s="12"/>
      <c r="EK218" s="12"/>
      <c r="EL218" s="12"/>
      <c r="EM218" s="12"/>
      <c r="EN218" s="12"/>
      <c r="EO218" s="12"/>
      <c r="EP218" s="12"/>
      <c r="EQ218" s="12"/>
      <c r="ER218" s="12"/>
      <c r="ES218" s="12"/>
      <c r="ET218" s="12"/>
      <c r="EU218" s="12"/>
      <c r="EV218" s="12"/>
      <c r="EW218" s="12"/>
      <c r="EX218" s="12"/>
      <c r="EY218" s="12"/>
      <c r="EZ218" s="12"/>
      <c r="FA218" s="12"/>
      <c r="FB218" s="12"/>
      <c r="FC218" s="12"/>
      <c r="FD218" s="12"/>
      <c r="FE218" s="12"/>
      <c r="FF218" s="12"/>
      <c r="FG218" s="12"/>
      <c r="FH218" s="12"/>
      <c r="FI218" s="12"/>
      <c r="FJ218" s="12"/>
      <c r="FK218" s="12"/>
      <c r="FL218" s="12"/>
      <c r="FM218" s="12"/>
      <c r="FN218" s="12"/>
      <c r="FO218" s="12"/>
      <c r="FP218" s="12"/>
    </row>
    <row r="219" spans="1:172" s="71" customFormat="1" ht="14" customHeight="1" x14ac:dyDescent="0.2">
      <c r="A219" s="10" t="s">
        <v>480</v>
      </c>
      <c r="B219" s="9">
        <v>64</v>
      </c>
      <c r="C219" s="9">
        <v>67</v>
      </c>
      <c r="D219" s="13">
        <v>65.5</v>
      </c>
      <c r="E219" s="9">
        <v>17.399999999999999</v>
      </c>
      <c r="F219" s="9">
        <v>73.7</v>
      </c>
      <c r="G219" s="34">
        <v>15</v>
      </c>
      <c r="H219" s="9">
        <v>154.80000000000001</v>
      </c>
      <c r="I219" s="9">
        <v>36.9</v>
      </c>
      <c r="J219" s="9">
        <v>17.2</v>
      </c>
      <c r="K219" s="9">
        <v>9.5</v>
      </c>
      <c r="L219" s="13">
        <v>-44.7</v>
      </c>
      <c r="M219" s="13">
        <v>107.8</v>
      </c>
      <c r="N219" s="9"/>
      <c r="O219" s="9"/>
      <c r="P219" s="9">
        <v>24.587509732051085</v>
      </c>
      <c r="Q219" s="9">
        <v>7.8682417623915377</v>
      </c>
      <c r="R219" s="30">
        <v>501</v>
      </c>
      <c r="S219" s="13">
        <v>-78.705880374619696</v>
      </c>
      <c r="T219" s="13">
        <v>54.1586568503742</v>
      </c>
      <c r="U219" s="9">
        <v>-19.340767571919798</v>
      </c>
      <c r="V219" s="9">
        <v>-156.446777561403</v>
      </c>
      <c r="W219" s="9">
        <v>40.015518025329598</v>
      </c>
      <c r="X219" s="9" t="s">
        <v>1574</v>
      </c>
      <c r="Y219" s="31"/>
      <c r="Z219" s="31"/>
      <c r="AA219" s="10" t="b">
        <v>1</v>
      </c>
      <c r="AB219" s="7">
        <v>0</v>
      </c>
      <c r="AC219" s="14" t="s">
        <v>474</v>
      </c>
      <c r="AD219" s="7"/>
      <c r="AE219" s="7" t="s">
        <v>199</v>
      </c>
      <c r="AF219" s="10" t="s">
        <v>476</v>
      </c>
      <c r="AG219" s="14" t="s">
        <v>1703</v>
      </c>
      <c r="AH219" s="10"/>
      <c r="AI219" s="12"/>
      <c r="AJ219" s="3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c r="CA219" s="12"/>
      <c r="CB219" s="12"/>
      <c r="CC219" s="12"/>
      <c r="CD219" s="12"/>
      <c r="CE219" s="12"/>
      <c r="CF219" s="12"/>
      <c r="CG219" s="12"/>
      <c r="CH219" s="12"/>
      <c r="CI219" s="12"/>
      <c r="CJ219" s="12"/>
      <c r="CK219" s="12"/>
      <c r="CL219" s="12"/>
      <c r="CM219" s="12"/>
      <c r="CN219" s="12"/>
      <c r="CO219" s="12"/>
      <c r="CP219" s="12"/>
      <c r="CQ219" s="12"/>
      <c r="CR219" s="12"/>
      <c r="CS219" s="12"/>
      <c r="CT219" s="12"/>
      <c r="CU219" s="12"/>
      <c r="CV219" s="12"/>
      <c r="CW219" s="12"/>
      <c r="CX219" s="12"/>
      <c r="CY219" s="12"/>
      <c r="CZ219" s="12"/>
      <c r="DA219" s="12"/>
      <c r="DB219" s="12"/>
      <c r="DC219" s="12"/>
      <c r="DD219" s="12"/>
      <c r="DE219" s="12"/>
      <c r="DF219" s="12"/>
      <c r="DG219" s="12"/>
      <c r="DH219" s="12"/>
      <c r="DI219" s="12"/>
      <c r="DJ219" s="12"/>
      <c r="DK219" s="12"/>
      <c r="DL219" s="12"/>
      <c r="DM219" s="12"/>
      <c r="DN219" s="12"/>
      <c r="DO219" s="12"/>
      <c r="DP219" s="12"/>
      <c r="DQ219" s="12"/>
      <c r="DR219" s="12"/>
      <c r="DS219" s="12"/>
      <c r="DT219" s="12"/>
      <c r="DU219" s="12"/>
      <c r="DV219" s="12"/>
      <c r="DW219" s="12"/>
      <c r="DX219" s="12"/>
      <c r="DY219" s="12"/>
      <c r="DZ219" s="12"/>
      <c r="EA219" s="12"/>
      <c r="EB219" s="12"/>
      <c r="EC219" s="12"/>
      <c r="ED219" s="12"/>
      <c r="EE219" s="12"/>
      <c r="EF219" s="12"/>
      <c r="EG219" s="12"/>
      <c r="EH219" s="12"/>
      <c r="EI219" s="12"/>
      <c r="EJ219" s="12"/>
      <c r="EK219" s="12"/>
      <c r="EL219" s="12"/>
      <c r="EM219" s="12"/>
      <c r="EN219" s="12"/>
      <c r="EO219" s="12"/>
      <c r="EP219" s="12"/>
      <c r="EQ219" s="12"/>
      <c r="ER219" s="12"/>
      <c r="ES219" s="12"/>
      <c r="ET219" s="12"/>
      <c r="EU219" s="12"/>
      <c r="EV219" s="12"/>
      <c r="EW219" s="12"/>
      <c r="EX219" s="12"/>
      <c r="EY219" s="12"/>
      <c r="EZ219" s="12"/>
      <c r="FA219" s="12"/>
      <c r="FB219" s="12"/>
      <c r="FC219" s="12"/>
      <c r="FD219" s="12"/>
      <c r="FE219" s="12"/>
      <c r="FF219" s="12"/>
      <c r="FG219" s="12"/>
      <c r="FH219" s="12"/>
      <c r="FI219" s="12"/>
      <c r="FJ219" s="12"/>
      <c r="FK219" s="12"/>
      <c r="FL219" s="12"/>
      <c r="FM219" s="12"/>
      <c r="FN219" s="12"/>
      <c r="FO219" s="12"/>
      <c r="FP219" s="12"/>
    </row>
    <row r="220" spans="1:172" s="71" customFormat="1" ht="14" customHeight="1" x14ac:dyDescent="0.2">
      <c r="A220" s="10" t="s">
        <v>481</v>
      </c>
      <c r="B220" s="9">
        <v>64</v>
      </c>
      <c r="C220" s="9">
        <v>67</v>
      </c>
      <c r="D220" s="13">
        <v>65.5</v>
      </c>
      <c r="E220" s="9">
        <v>18.100000000000001</v>
      </c>
      <c r="F220" s="9">
        <v>73.599999999999994</v>
      </c>
      <c r="G220" s="34">
        <v>15</v>
      </c>
      <c r="H220" s="9">
        <v>148.5</v>
      </c>
      <c r="I220" s="9">
        <v>48.5</v>
      </c>
      <c r="J220" s="9">
        <v>30</v>
      </c>
      <c r="K220" s="9">
        <v>7.2</v>
      </c>
      <c r="L220" s="13">
        <v>-33.5</v>
      </c>
      <c r="M220" s="13">
        <v>106.7</v>
      </c>
      <c r="N220" s="9"/>
      <c r="O220" s="9"/>
      <c r="P220" s="9">
        <v>28.824724564849429</v>
      </c>
      <c r="Q220" s="9">
        <v>7.2451035150762584</v>
      </c>
      <c r="R220" s="30">
        <v>501</v>
      </c>
      <c r="S220" s="13">
        <v>-68.735523376712095</v>
      </c>
      <c r="T220" s="13">
        <v>73.604160831890894</v>
      </c>
      <c r="U220" s="9">
        <v>-19.340767571919798</v>
      </c>
      <c r="V220" s="9">
        <v>-156.446777561403</v>
      </c>
      <c r="W220" s="9">
        <v>40.015518025329598</v>
      </c>
      <c r="X220" s="9" t="s">
        <v>1574</v>
      </c>
      <c r="Y220" s="31"/>
      <c r="Z220" s="31"/>
      <c r="AA220" s="10" t="b">
        <v>1</v>
      </c>
      <c r="AB220" s="7">
        <v>0</v>
      </c>
      <c r="AC220" s="14" t="s">
        <v>474</v>
      </c>
      <c r="AD220" s="7"/>
      <c r="AE220" s="7" t="s">
        <v>199</v>
      </c>
      <c r="AF220" s="10" t="s">
        <v>476</v>
      </c>
      <c r="AG220" s="14" t="s">
        <v>1703</v>
      </c>
      <c r="AH220" s="10"/>
      <c r="AI220" s="12"/>
      <c r="AJ220" s="3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c r="CA220" s="12"/>
      <c r="CB220" s="12"/>
      <c r="CC220" s="12"/>
      <c r="CD220" s="12"/>
      <c r="CE220" s="12"/>
      <c r="CF220" s="12"/>
      <c r="CG220" s="12"/>
      <c r="CH220" s="12"/>
      <c r="CI220" s="12"/>
      <c r="CJ220" s="12"/>
      <c r="CK220" s="12"/>
      <c r="CL220" s="12"/>
      <c r="CM220" s="12"/>
      <c r="CN220" s="12"/>
      <c r="CO220" s="12"/>
      <c r="CP220" s="12"/>
      <c r="CQ220" s="12"/>
      <c r="CR220" s="12"/>
      <c r="CS220" s="12"/>
      <c r="CT220" s="12"/>
      <c r="CU220" s="12"/>
      <c r="CV220" s="12"/>
      <c r="CW220" s="12"/>
      <c r="CX220" s="12"/>
      <c r="CY220" s="12"/>
      <c r="CZ220" s="12"/>
      <c r="DA220" s="12"/>
      <c r="DB220" s="12"/>
      <c r="DC220" s="12"/>
      <c r="DD220" s="12"/>
      <c r="DE220" s="12"/>
      <c r="DF220" s="12"/>
      <c r="DG220" s="12"/>
      <c r="DH220" s="12"/>
      <c r="DI220" s="12"/>
      <c r="DJ220" s="12"/>
      <c r="DK220" s="12"/>
      <c r="DL220" s="12"/>
      <c r="DM220" s="12"/>
      <c r="DN220" s="12"/>
      <c r="DO220" s="12"/>
      <c r="DP220" s="12"/>
      <c r="DQ220" s="12"/>
      <c r="DR220" s="12"/>
      <c r="DS220" s="12"/>
      <c r="DT220" s="12"/>
      <c r="DU220" s="12"/>
      <c r="DV220" s="12"/>
      <c r="DW220" s="12"/>
      <c r="DX220" s="12"/>
      <c r="DY220" s="12"/>
      <c r="DZ220" s="12"/>
      <c r="EA220" s="12"/>
      <c r="EB220" s="12"/>
      <c r="EC220" s="12"/>
      <c r="ED220" s="12"/>
      <c r="EE220" s="12"/>
      <c r="EF220" s="12"/>
      <c r="EG220" s="12"/>
      <c r="EH220" s="12"/>
      <c r="EI220" s="12"/>
      <c r="EJ220" s="12"/>
      <c r="EK220" s="12"/>
      <c r="EL220" s="12"/>
      <c r="EM220" s="12"/>
      <c r="EN220" s="12"/>
      <c r="EO220" s="12"/>
      <c r="EP220" s="12"/>
      <c r="EQ220" s="12"/>
      <c r="ER220" s="12"/>
      <c r="ES220" s="12"/>
      <c r="ET220" s="12"/>
      <c r="EU220" s="12"/>
      <c r="EV220" s="12"/>
      <c r="EW220" s="12"/>
      <c r="EX220" s="12"/>
      <c r="EY220" s="12"/>
      <c r="EZ220" s="12"/>
      <c r="FA220" s="12"/>
      <c r="FB220" s="12"/>
      <c r="FC220" s="12"/>
      <c r="FD220" s="12"/>
      <c r="FE220" s="12"/>
      <c r="FF220" s="12"/>
      <c r="FG220" s="12"/>
      <c r="FH220" s="12"/>
      <c r="FI220" s="12"/>
      <c r="FJ220" s="12"/>
      <c r="FK220" s="12"/>
      <c r="FL220" s="12"/>
      <c r="FM220" s="12"/>
      <c r="FN220" s="12"/>
      <c r="FO220" s="12"/>
      <c r="FP220" s="12"/>
    </row>
    <row r="221" spans="1:172" s="71" customFormat="1" ht="14" customHeight="1" x14ac:dyDescent="0.2">
      <c r="A221" s="10" t="s">
        <v>479</v>
      </c>
      <c r="B221" s="9">
        <v>64</v>
      </c>
      <c r="C221" s="9">
        <v>67</v>
      </c>
      <c r="D221" s="13">
        <v>65.5</v>
      </c>
      <c r="E221" s="9">
        <v>17.899999999999999</v>
      </c>
      <c r="F221" s="9">
        <v>73.8</v>
      </c>
      <c r="G221" s="34">
        <v>16</v>
      </c>
      <c r="H221" s="9">
        <v>168.3</v>
      </c>
      <c r="I221" s="9">
        <v>53.5</v>
      </c>
      <c r="J221" s="9">
        <v>18.600000000000001</v>
      </c>
      <c r="K221" s="9">
        <v>8.8000000000000007</v>
      </c>
      <c r="L221" s="13">
        <v>-36.799999999999997</v>
      </c>
      <c r="M221" s="13">
        <v>85.9</v>
      </c>
      <c r="N221" s="9"/>
      <c r="O221" s="9"/>
      <c r="P221" s="37">
        <v>14.673045677962458</v>
      </c>
      <c r="Q221" s="38">
        <v>9.9654826788152526</v>
      </c>
      <c r="R221" s="30">
        <v>501</v>
      </c>
      <c r="S221" s="13">
        <v>-61.316502848713199</v>
      </c>
      <c r="T221" s="13">
        <v>35.655997931700199</v>
      </c>
      <c r="U221" s="9">
        <v>-19.340767571919798</v>
      </c>
      <c r="V221" s="9">
        <v>-156.446777561403</v>
      </c>
      <c r="W221" s="9">
        <v>40.015518025329598</v>
      </c>
      <c r="X221" s="9" t="s">
        <v>1574</v>
      </c>
      <c r="Y221" s="31"/>
      <c r="Z221" s="31"/>
      <c r="AA221" s="10" t="b">
        <v>1</v>
      </c>
      <c r="AB221" s="7">
        <v>0</v>
      </c>
      <c r="AC221" s="14" t="s">
        <v>474</v>
      </c>
      <c r="AD221" s="7"/>
      <c r="AE221" s="7" t="s">
        <v>199</v>
      </c>
      <c r="AF221" s="10" t="s">
        <v>476</v>
      </c>
      <c r="AG221" s="14" t="s">
        <v>1703</v>
      </c>
      <c r="AH221" s="10"/>
      <c r="AI221" s="12"/>
      <c r="AJ221" s="3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c r="CA221" s="12"/>
      <c r="CB221" s="12"/>
      <c r="CC221" s="12"/>
      <c r="CD221" s="12"/>
      <c r="CE221" s="12"/>
      <c r="CF221" s="12"/>
      <c r="CG221" s="12"/>
      <c r="CH221" s="12"/>
      <c r="CI221" s="12"/>
      <c r="CJ221" s="12"/>
      <c r="CK221" s="12"/>
      <c r="CL221" s="12"/>
      <c r="CM221" s="12"/>
      <c r="CN221" s="12"/>
      <c r="CO221" s="12"/>
      <c r="CP221" s="12"/>
      <c r="CQ221" s="12"/>
      <c r="CR221" s="12"/>
      <c r="CS221" s="12"/>
      <c r="CT221" s="12"/>
      <c r="CU221" s="12"/>
      <c r="CV221" s="12"/>
      <c r="CW221" s="12"/>
      <c r="CX221" s="12"/>
      <c r="CY221" s="12"/>
      <c r="CZ221" s="12"/>
      <c r="DA221" s="12"/>
      <c r="DB221" s="12"/>
      <c r="DC221" s="12"/>
      <c r="DD221" s="12"/>
      <c r="DE221" s="12"/>
      <c r="DF221" s="12"/>
      <c r="DG221" s="12"/>
      <c r="DH221" s="12"/>
      <c r="DI221" s="12"/>
      <c r="DJ221" s="12"/>
      <c r="DK221" s="12"/>
      <c r="DL221" s="12"/>
      <c r="DM221" s="12"/>
      <c r="DN221" s="12"/>
      <c r="DO221" s="12"/>
      <c r="DP221" s="12"/>
      <c r="DQ221" s="12"/>
      <c r="DR221" s="12"/>
      <c r="DS221" s="12"/>
      <c r="DT221" s="12"/>
      <c r="DU221" s="12"/>
      <c r="DV221" s="12"/>
      <c r="DW221" s="12"/>
      <c r="DX221" s="12"/>
      <c r="DY221" s="12"/>
      <c r="DZ221" s="12"/>
      <c r="EA221" s="12"/>
      <c r="EB221" s="12"/>
      <c r="EC221" s="12"/>
      <c r="ED221" s="12"/>
      <c r="EE221" s="12"/>
      <c r="EF221" s="12"/>
      <c r="EG221" s="12"/>
      <c r="EH221" s="12"/>
      <c r="EI221" s="12"/>
      <c r="EJ221" s="12"/>
      <c r="EK221" s="12"/>
      <c r="EL221" s="12"/>
      <c r="EM221" s="12"/>
      <c r="EN221" s="12"/>
      <c r="EO221" s="12"/>
      <c r="EP221" s="12"/>
      <c r="EQ221" s="12"/>
      <c r="ER221" s="12"/>
      <c r="ES221" s="12"/>
      <c r="ET221" s="12"/>
      <c r="EU221" s="12"/>
      <c r="EV221" s="12"/>
      <c r="EW221" s="12"/>
      <c r="EX221" s="12"/>
      <c r="EY221" s="12"/>
      <c r="EZ221" s="12"/>
      <c r="FA221" s="12"/>
      <c r="FB221" s="12"/>
      <c r="FC221" s="12"/>
      <c r="FD221" s="12"/>
      <c r="FE221" s="12"/>
      <c r="FF221" s="12"/>
      <c r="FG221" s="12"/>
      <c r="FH221" s="12"/>
      <c r="FI221" s="12"/>
      <c r="FJ221" s="12"/>
      <c r="FK221" s="12"/>
      <c r="FL221" s="12"/>
      <c r="FM221" s="12"/>
      <c r="FN221" s="12"/>
      <c r="FO221" s="12"/>
      <c r="FP221" s="12"/>
    </row>
    <row r="222" spans="1:172" s="71" customFormat="1" ht="14" customHeight="1" x14ac:dyDescent="0.2">
      <c r="A222" s="10" t="s">
        <v>478</v>
      </c>
      <c r="B222" s="9">
        <v>64</v>
      </c>
      <c r="C222" s="9">
        <v>67</v>
      </c>
      <c r="D222" s="13">
        <v>65.5</v>
      </c>
      <c r="E222" s="9">
        <v>17.899999999999999</v>
      </c>
      <c r="F222" s="9">
        <v>73.7</v>
      </c>
      <c r="G222" s="34">
        <v>16</v>
      </c>
      <c r="H222" s="9">
        <v>161.30000000000001</v>
      </c>
      <c r="I222" s="9">
        <v>44.6</v>
      </c>
      <c r="J222" s="9">
        <v>19.100000000000001</v>
      </c>
      <c r="K222" s="9">
        <v>8.6999999999999993</v>
      </c>
      <c r="L222" s="13">
        <v>-42.3</v>
      </c>
      <c r="M222" s="13">
        <v>96.6</v>
      </c>
      <c r="N222" s="9"/>
      <c r="O222" s="9"/>
      <c r="P222" s="9">
        <v>21.191684556671188</v>
      </c>
      <c r="Q222" s="9">
        <v>8.2032765994404908</v>
      </c>
      <c r="R222" s="30">
        <v>501</v>
      </c>
      <c r="S222" s="13">
        <v>-71.117343302271905</v>
      </c>
      <c r="T222" s="13">
        <v>39.2570948345235</v>
      </c>
      <c r="U222" s="9">
        <v>-19.340767571919798</v>
      </c>
      <c r="V222" s="9">
        <v>-156.446777561403</v>
      </c>
      <c r="W222" s="9">
        <v>40.015518025329598</v>
      </c>
      <c r="X222" s="9" t="s">
        <v>1574</v>
      </c>
      <c r="Y222" s="31"/>
      <c r="Z222" s="31"/>
      <c r="AA222" s="10" t="b">
        <v>1</v>
      </c>
      <c r="AB222" s="7">
        <v>0</v>
      </c>
      <c r="AC222" s="14" t="s">
        <v>474</v>
      </c>
      <c r="AD222" s="7"/>
      <c r="AE222" s="7" t="s">
        <v>199</v>
      </c>
      <c r="AF222" s="10" t="s">
        <v>476</v>
      </c>
      <c r="AG222" s="14" t="s">
        <v>1703</v>
      </c>
      <c r="AH222" s="10"/>
      <c r="AI222" s="12"/>
      <c r="AJ222" s="3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c r="CA222" s="12"/>
      <c r="CB222" s="12"/>
      <c r="CC222" s="12"/>
      <c r="CD222" s="12"/>
      <c r="CE222" s="12"/>
      <c r="CF222" s="12"/>
      <c r="CG222" s="12"/>
      <c r="CH222" s="12"/>
      <c r="CI222" s="12"/>
      <c r="CJ222" s="12"/>
      <c r="CK222" s="12"/>
      <c r="CL222" s="12"/>
      <c r="CM222" s="12"/>
      <c r="CN222" s="12"/>
      <c r="CO222" s="12"/>
      <c r="CP222" s="12"/>
      <c r="CQ222" s="12"/>
      <c r="CR222" s="12"/>
      <c r="CS222" s="12"/>
      <c r="CT222" s="12"/>
      <c r="CU222" s="12"/>
      <c r="CV222" s="12"/>
      <c r="CW222" s="12"/>
      <c r="CX222" s="12"/>
      <c r="CY222" s="12"/>
      <c r="CZ222" s="12"/>
      <c r="DA222" s="12"/>
      <c r="DB222" s="12"/>
      <c r="DC222" s="12"/>
      <c r="DD222" s="12"/>
      <c r="DE222" s="12"/>
      <c r="DF222" s="12"/>
      <c r="DG222" s="12"/>
      <c r="DH222" s="12"/>
      <c r="DI222" s="12"/>
      <c r="DJ222" s="12"/>
      <c r="DK222" s="12"/>
      <c r="DL222" s="12"/>
      <c r="DM222" s="12"/>
      <c r="DN222" s="12"/>
      <c r="DO222" s="12"/>
      <c r="DP222" s="12"/>
      <c r="DQ222" s="12"/>
      <c r="DR222" s="12"/>
      <c r="DS222" s="12"/>
      <c r="DT222" s="12"/>
      <c r="DU222" s="12"/>
      <c r="DV222" s="12"/>
      <c r="DW222" s="12"/>
      <c r="DX222" s="12"/>
      <c r="DY222" s="12"/>
      <c r="DZ222" s="12"/>
      <c r="EA222" s="12"/>
      <c r="EB222" s="12"/>
      <c r="EC222" s="12"/>
      <c r="ED222" s="12"/>
      <c r="EE222" s="12"/>
      <c r="EF222" s="12"/>
      <c r="EG222" s="12"/>
      <c r="EH222" s="12"/>
      <c r="EI222" s="12"/>
      <c r="EJ222" s="12"/>
      <c r="EK222" s="12"/>
      <c r="EL222" s="12"/>
      <c r="EM222" s="12"/>
      <c r="EN222" s="12"/>
      <c r="EO222" s="12"/>
      <c r="EP222" s="12"/>
      <c r="EQ222" s="12"/>
      <c r="ER222" s="12"/>
      <c r="ES222" s="12"/>
      <c r="ET222" s="12"/>
      <c r="EU222" s="12"/>
      <c r="EV222" s="12"/>
      <c r="EW222" s="12"/>
      <c r="EX222" s="12"/>
      <c r="EY222" s="12"/>
      <c r="EZ222" s="12"/>
      <c r="FA222" s="12"/>
      <c r="FB222" s="12"/>
      <c r="FC222" s="12"/>
      <c r="FD222" s="12"/>
      <c r="FE222" s="12"/>
      <c r="FF222" s="12"/>
      <c r="FG222" s="12"/>
      <c r="FH222" s="12"/>
      <c r="FI222" s="12"/>
      <c r="FJ222" s="12"/>
      <c r="FK222" s="12"/>
      <c r="FL222" s="12"/>
      <c r="FM222" s="12"/>
      <c r="FN222" s="12"/>
      <c r="FO222" s="12"/>
      <c r="FP222" s="12"/>
    </row>
    <row r="223" spans="1:172" s="71" customFormat="1" ht="14" customHeight="1" x14ac:dyDescent="0.2">
      <c r="A223" s="10" t="s">
        <v>477</v>
      </c>
      <c r="B223" s="9">
        <v>64</v>
      </c>
      <c r="C223" s="9">
        <v>67</v>
      </c>
      <c r="D223" s="13">
        <v>65.5</v>
      </c>
      <c r="E223" s="9">
        <v>17.8</v>
      </c>
      <c r="F223" s="9">
        <v>73.7</v>
      </c>
      <c r="G223" s="34">
        <v>17</v>
      </c>
      <c r="H223" s="9">
        <v>160.19999999999999</v>
      </c>
      <c r="I223" s="9">
        <v>49.5</v>
      </c>
      <c r="J223" s="9">
        <v>18.5</v>
      </c>
      <c r="K223" s="9">
        <v>8.3000000000000007</v>
      </c>
      <c r="L223" s="13">
        <v>-38.200000000000003</v>
      </c>
      <c r="M223" s="13">
        <v>95.5</v>
      </c>
      <c r="N223" s="9"/>
      <c r="O223" s="9"/>
      <c r="P223" s="9">
        <v>17.105912228176088</v>
      </c>
      <c r="Q223" s="9">
        <v>8.880980048303595</v>
      </c>
      <c r="R223" s="30">
        <v>501</v>
      </c>
      <c r="S223" s="13">
        <v>-67.667798875264495</v>
      </c>
      <c r="T223" s="13">
        <v>46.015489425889101</v>
      </c>
      <c r="U223" s="9">
        <v>-19.340767571919798</v>
      </c>
      <c r="V223" s="9">
        <v>-156.446777561403</v>
      </c>
      <c r="W223" s="9">
        <v>40.015518025329598</v>
      </c>
      <c r="X223" s="9" t="s">
        <v>1574</v>
      </c>
      <c r="Y223" s="31"/>
      <c r="Z223" s="31"/>
      <c r="AA223" s="10" t="b">
        <v>1</v>
      </c>
      <c r="AB223" s="7">
        <v>0</v>
      </c>
      <c r="AC223" s="14" t="s">
        <v>474</v>
      </c>
      <c r="AD223" s="7"/>
      <c r="AE223" s="7" t="s">
        <v>199</v>
      </c>
      <c r="AF223" s="10" t="s">
        <v>476</v>
      </c>
      <c r="AG223" s="14" t="s">
        <v>1703</v>
      </c>
      <c r="AH223" s="10"/>
      <c r="AI223" s="12"/>
      <c r="AJ223" s="3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c r="CA223" s="12"/>
      <c r="CB223" s="12"/>
      <c r="CC223" s="12"/>
      <c r="CD223" s="12"/>
      <c r="CE223" s="12"/>
      <c r="CF223" s="12"/>
      <c r="CG223" s="12"/>
      <c r="CH223" s="12"/>
      <c r="CI223" s="12"/>
      <c r="CJ223" s="12"/>
      <c r="CK223" s="12"/>
      <c r="CL223" s="12"/>
      <c r="CM223" s="12"/>
      <c r="CN223" s="12"/>
      <c r="CO223" s="12"/>
      <c r="CP223" s="12"/>
      <c r="CQ223" s="12"/>
      <c r="CR223" s="12"/>
      <c r="CS223" s="12"/>
      <c r="CT223" s="12"/>
      <c r="CU223" s="12"/>
      <c r="CV223" s="12"/>
      <c r="CW223" s="12"/>
      <c r="CX223" s="12"/>
      <c r="CY223" s="12"/>
      <c r="CZ223" s="12"/>
      <c r="DA223" s="12"/>
      <c r="DB223" s="12"/>
      <c r="DC223" s="12"/>
      <c r="DD223" s="12"/>
      <c r="DE223" s="12"/>
      <c r="DF223" s="12"/>
      <c r="DG223" s="12"/>
      <c r="DH223" s="12"/>
      <c r="DI223" s="12"/>
      <c r="DJ223" s="12"/>
      <c r="DK223" s="12"/>
      <c r="DL223" s="12"/>
      <c r="DM223" s="12"/>
      <c r="DN223" s="12"/>
      <c r="DO223" s="12"/>
      <c r="DP223" s="12"/>
      <c r="DQ223" s="12"/>
      <c r="DR223" s="12"/>
      <c r="DS223" s="12"/>
      <c r="DT223" s="12"/>
      <c r="DU223" s="12"/>
      <c r="DV223" s="12"/>
      <c r="DW223" s="12"/>
      <c r="DX223" s="12"/>
      <c r="DY223" s="12"/>
      <c r="DZ223" s="12"/>
      <c r="EA223" s="12"/>
      <c r="EB223" s="12"/>
      <c r="EC223" s="12"/>
      <c r="ED223" s="12"/>
      <c r="EE223" s="12"/>
      <c r="EF223" s="12"/>
      <c r="EG223" s="12"/>
      <c r="EH223" s="12"/>
      <c r="EI223" s="12"/>
      <c r="EJ223" s="12"/>
      <c r="EK223" s="12"/>
      <c r="EL223" s="12"/>
      <c r="EM223" s="12"/>
      <c r="EN223" s="12"/>
      <c r="EO223" s="12"/>
      <c r="EP223" s="12"/>
      <c r="EQ223" s="12"/>
      <c r="ER223" s="12"/>
      <c r="ES223" s="12"/>
      <c r="ET223" s="12"/>
      <c r="EU223" s="12"/>
      <c r="EV223" s="12"/>
      <c r="EW223" s="12"/>
      <c r="EX223" s="12"/>
      <c r="EY223" s="12"/>
      <c r="EZ223" s="12"/>
      <c r="FA223" s="12"/>
      <c r="FB223" s="12"/>
      <c r="FC223" s="12"/>
      <c r="FD223" s="12"/>
      <c r="FE223" s="12"/>
      <c r="FF223" s="12"/>
      <c r="FG223" s="12"/>
      <c r="FH223" s="12"/>
      <c r="FI223" s="12"/>
      <c r="FJ223" s="12"/>
      <c r="FK223" s="12"/>
      <c r="FL223" s="12"/>
      <c r="FM223" s="12"/>
      <c r="FN223" s="12"/>
      <c r="FO223" s="12"/>
      <c r="FP223" s="12"/>
    </row>
    <row r="224" spans="1:172" s="71" customFormat="1" ht="14" customHeight="1" x14ac:dyDescent="0.2">
      <c r="A224" s="10" t="s">
        <v>482</v>
      </c>
      <c r="B224" s="9">
        <v>64</v>
      </c>
      <c r="C224" s="9">
        <v>67</v>
      </c>
      <c r="D224" s="13">
        <v>65.5</v>
      </c>
      <c r="E224" s="9">
        <v>19</v>
      </c>
      <c r="F224" s="9">
        <v>73.3</v>
      </c>
      <c r="G224" s="34">
        <v>17</v>
      </c>
      <c r="H224" s="9">
        <v>149.30000000000001</v>
      </c>
      <c r="I224" s="9">
        <v>43.3</v>
      </c>
      <c r="J224" s="9">
        <v>31</v>
      </c>
      <c r="K224" s="9">
        <v>6.5</v>
      </c>
      <c r="L224" s="13">
        <v>-36.6</v>
      </c>
      <c r="M224" s="13">
        <v>108.4</v>
      </c>
      <c r="N224" s="9"/>
      <c r="O224" s="9"/>
      <c r="P224" s="9">
        <v>36.005225766559732</v>
      </c>
      <c r="Q224" s="9">
        <v>6.0266996325994207</v>
      </c>
      <c r="R224" s="30">
        <v>501</v>
      </c>
      <c r="S224" s="13">
        <v>-72.133400848387893</v>
      </c>
      <c r="T224" s="13">
        <v>73.627379451487201</v>
      </c>
      <c r="U224" s="9">
        <v>-19.340767571919798</v>
      </c>
      <c r="V224" s="9">
        <v>-156.446777561403</v>
      </c>
      <c r="W224" s="9">
        <v>40.015518025329598</v>
      </c>
      <c r="X224" s="9" t="s">
        <v>1574</v>
      </c>
      <c r="Y224" s="31"/>
      <c r="Z224" s="31"/>
      <c r="AA224" s="10" t="b">
        <v>1</v>
      </c>
      <c r="AB224" s="7">
        <v>0</v>
      </c>
      <c r="AC224" s="14" t="s">
        <v>474</v>
      </c>
      <c r="AD224" s="7"/>
      <c r="AE224" s="7" t="s">
        <v>199</v>
      </c>
      <c r="AF224" s="10" t="s">
        <v>476</v>
      </c>
      <c r="AG224" s="14" t="s">
        <v>1703</v>
      </c>
      <c r="AH224" s="10"/>
      <c r="AI224" s="12"/>
      <c r="AJ224" s="3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c r="CA224" s="12"/>
      <c r="CB224" s="12"/>
      <c r="CC224" s="12"/>
      <c r="CD224" s="12"/>
      <c r="CE224" s="12"/>
      <c r="CF224" s="12"/>
      <c r="CG224" s="12"/>
      <c r="CH224" s="12"/>
      <c r="CI224" s="12"/>
      <c r="CJ224" s="12"/>
      <c r="CK224" s="12"/>
      <c r="CL224" s="12"/>
      <c r="CM224" s="12"/>
      <c r="CN224" s="12"/>
      <c r="CO224" s="12"/>
      <c r="CP224" s="12"/>
      <c r="CQ224" s="12"/>
      <c r="CR224" s="12"/>
      <c r="CS224" s="12"/>
      <c r="CT224" s="12"/>
      <c r="CU224" s="12"/>
      <c r="CV224" s="12"/>
      <c r="CW224" s="12"/>
      <c r="CX224" s="12"/>
      <c r="CY224" s="12"/>
      <c r="CZ224" s="12"/>
      <c r="DA224" s="12"/>
      <c r="DB224" s="12"/>
      <c r="DC224" s="12"/>
      <c r="DD224" s="12"/>
      <c r="DE224" s="12"/>
      <c r="DF224" s="12"/>
      <c r="DG224" s="12"/>
      <c r="DH224" s="12"/>
      <c r="DI224" s="12"/>
      <c r="DJ224" s="12"/>
      <c r="DK224" s="12"/>
      <c r="DL224" s="12"/>
      <c r="DM224" s="12"/>
      <c r="DN224" s="12"/>
      <c r="DO224" s="12"/>
      <c r="DP224" s="12"/>
      <c r="DQ224" s="12"/>
      <c r="DR224" s="12"/>
      <c r="DS224" s="12"/>
      <c r="DT224" s="12"/>
      <c r="DU224" s="12"/>
      <c r="DV224" s="12"/>
      <c r="DW224" s="12"/>
      <c r="DX224" s="12"/>
      <c r="DY224" s="12"/>
      <c r="DZ224" s="12"/>
      <c r="EA224" s="12"/>
      <c r="EB224" s="12"/>
      <c r="EC224" s="12"/>
      <c r="ED224" s="12"/>
      <c r="EE224" s="12"/>
      <c r="EF224" s="12"/>
      <c r="EG224" s="12"/>
      <c r="EH224" s="12"/>
      <c r="EI224" s="12"/>
      <c r="EJ224" s="12"/>
      <c r="EK224" s="12"/>
      <c r="EL224" s="12"/>
      <c r="EM224" s="12"/>
      <c r="EN224" s="12"/>
      <c r="EO224" s="12"/>
      <c r="EP224" s="12"/>
      <c r="EQ224" s="12"/>
      <c r="ER224" s="12"/>
      <c r="ES224" s="12"/>
      <c r="ET224" s="12"/>
      <c r="EU224" s="12"/>
      <c r="EV224" s="12"/>
      <c r="EW224" s="12"/>
      <c r="EX224" s="12"/>
      <c r="EY224" s="12"/>
      <c r="EZ224" s="12"/>
      <c r="FA224" s="12"/>
      <c r="FB224" s="12"/>
      <c r="FC224" s="12"/>
      <c r="FD224" s="12"/>
      <c r="FE224" s="12"/>
      <c r="FF224" s="12"/>
      <c r="FG224" s="12"/>
      <c r="FH224" s="12"/>
      <c r="FI224" s="12"/>
      <c r="FJ224" s="12"/>
      <c r="FK224" s="12"/>
      <c r="FL224" s="12"/>
      <c r="FM224" s="12"/>
      <c r="FN224" s="12"/>
      <c r="FO224" s="12"/>
      <c r="FP224" s="12"/>
    </row>
    <row r="225" spans="1:172" s="72" customFormat="1" ht="14" customHeight="1" x14ac:dyDescent="0.2">
      <c r="A225" s="10" t="s">
        <v>475</v>
      </c>
      <c r="B225" s="9">
        <v>64</v>
      </c>
      <c r="C225" s="9">
        <v>67</v>
      </c>
      <c r="D225" s="13">
        <v>65.5</v>
      </c>
      <c r="E225" s="9">
        <v>17.899999999999999</v>
      </c>
      <c r="F225" s="9">
        <v>73.599999999999994</v>
      </c>
      <c r="G225" s="34">
        <v>34</v>
      </c>
      <c r="H225" s="9">
        <v>153.5</v>
      </c>
      <c r="I225" s="9">
        <v>44.7</v>
      </c>
      <c r="J225" s="9">
        <v>15.2</v>
      </c>
      <c r="K225" s="9">
        <v>6.5</v>
      </c>
      <c r="L225" s="13">
        <v>-38.799999999999997</v>
      </c>
      <c r="M225" s="13">
        <v>104.5</v>
      </c>
      <c r="N225" s="9"/>
      <c r="O225" s="9"/>
      <c r="P225" s="9">
        <v>16.804536297460313</v>
      </c>
      <c r="Q225" s="9">
        <v>6.1872397904965064</v>
      </c>
      <c r="R225" s="30">
        <v>501</v>
      </c>
      <c r="S225" s="13">
        <v>-72.545754331466895</v>
      </c>
      <c r="T225" s="13">
        <v>61.188707721285397</v>
      </c>
      <c r="U225" s="9">
        <v>-19.340767571919798</v>
      </c>
      <c r="V225" s="9">
        <v>-156.446777561403</v>
      </c>
      <c r="W225" s="9">
        <v>40.015518025329598</v>
      </c>
      <c r="X225" s="9" t="s">
        <v>1574</v>
      </c>
      <c r="Y225" s="31"/>
      <c r="Z225" s="31"/>
      <c r="AA225" s="10" t="b">
        <v>1</v>
      </c>
      <c r="AB225" s="7">
        <v>0</v>
      </c>
      <c r="AC225" s="14" t="s">
        <v>474</v>
      </c>
      <c r="AD225" s="7"/>
      <c r="AE225" s="7" t="s">
        <v>199</v>
      </c>
      <c r="AF225" s="10" t="s">
        <v>476</v>
      </c>
      <c r="AG225" s="14" t="s">
        <v>1703</v>
      </c>
      <c r="AH225" s="10"/>
      <c r="AI225" s="17"/>
      <c r="AJ225" s="32"/>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c r="BR225" s="17"/>
      <c r="BS225" s="17"/>
      <c r="BT225" s="17"/>
      <c r="BU225" s="17"/>
      <c r="BV225" s="17"/>
      <c r="BW225" s="17"/>
      <c r="BX225" s="17"/>
      <c r="BY225" s="17"/>
      <c r="BZ225" s="17"/>
      <c r="CA225" s="17"/>
      <c r="CB225" s="17"/>
      <c r="CC225" s="17"/>
      <c r="CD225" s="17"/>
      <c r="CE225" s="17"/>
      <c r="CF225" s="17"/>
      <c r="CG225" s="17"/>
      <c r="CH225" s="17"/>
      <c r="CI225" s="17"/>
      <c r="CJ225" s="17"/>
      <c r="CK225" s="17"/>
      <c r="CL225" s="17"/>
      <c r="CM225" s="17"/>
      <c r="CN225" s="17"/>
      <c r="CO225" s="17"/>
      <c r="CP225" s="17"/>
      <c r="CQ225" s="17"/>
      <c r="CR225" s="17"/>
      <c r="CS225" s="17"/>
      <c r="CT225" s="17"/>
      <c r="CU225" s="17"/>
      <c r="CV225" s="17"/>
      <c r="CW225" s="17"/>
      <c r="CX225" s="17"/>
      <c r="CY225" s="17"/>
      <c r="CZ225" s="17"/>
      <c r="DA225" s="17"/>
      <c r="DB225" s="17"/>
      <c r="DC225" s="17"/>
      <c r="DD225" s="17"/>
      <c r="DE225" s="17"/>
      <c r="DF225" s="17"/>
      <c r="DG225" s="17"/>
      <c r="DH225" s="17"/>
      <c r="DI225" s="17"/>
      <c r="DJ225" s="17"/>
      <c r="DK225" s="17"/>
      <c r="DL225" s="17"/>
      <c r="DM225" s="17"/>
      <c r="DN225" s="17"/>
      <c r="DO225" s="17"/>
      <c r="DP225" s="17"/>
      <c r="DQ225" s="17"/>
      <c r="DR225" s="17"/>
      <c r="DS225" s="17"/>
      <c r="DT225" s="17"/>
      <c r="DU225" s="17"/>
      <c r="DV225" s="17"/>
      <c r="DW225" s="17"/>
      <c r="DX225" s="17"/>
      <c r="DY225" s="17"/>
      <c r="DZ225" s="17"/>
      <c r="EA225" s="17"/>
      <c r="EB225" s="17"/>
      <c r="EC225" s="17"/>
      <c r="ED225" s="17"/>
      <c r="EE225" s="17"/>
      <c r="EF225" s="17"/>
      <c r="EG225" s="17"/>
      <c r="EH225" s="17"/>
      <c r="EI225" s="17"/>
      <c r="EJ225" s="17"/>
      <c r="EK225" s="17"/>
      <c r="EL225" s="17"/>
      <c r="EM225" s="17"/>
      <c r="EN225" s="17"/>
      <c r="EO225" s="17"/>
      <c r="EP225" s="17"/>
      <c r="EQ225" s="17"/>
      <c r="ER225" s="17"/>
      <c r="ES225" s="17"/>
      <c r="ET225" s="17"/>
      <c r="EU225" s="17"/>
      <c r="EV225" s="17"/>
      <c r="EW225" s="17"/>
      <c r="EX225" s="17"/>
      <c r="EY225" s="17"/>
      <c r="EZ225" s="17"/>
      <c r="FA225" s="17"/>
      <c r="FB225" s="17"/>
      <c r="FC225" s="17"/>
      <c r="FD225" s="17"/>
      <c r="FE225" s="17"/>
      <c r="FF225" s="17"/>
      <c r="FG225" s="17"/>
      <c r="FH225" s="17"/>
      <c r="FI225" s="17"/>
      <c r="FJ225" s="17"/>
      <c r="FK225" s="17"/>
      <c r="FL225" s="17"/>
      <c r="FM225" s="17"/>
      <c r="FN225" s="17"/>
      <c r="FO225" s="17"/>
      <c r="FP225" s="17"/>
    </row>
    <row r="226" spans="1:172" s="71" customFormat="1" ht="14" customHeight="1" x14ac:dyDescent="0.2">
      <c r="A226" s="58" t="s">
        <v>496</v>
      </c>
      <c r="B226" s="56">
        <v>64</v>
      </c>
      <c r="C226" s="56">
        <v>67</v>
      </c>
      <c r="D226" s="57">
        <v>65.5</v>
      </c>
      <c r="E226" s="56">
        <v>19.899999999999999</v>
      </c>
      <c r="F226" s="56">
        <v>75.900000000000006</v>
      </c>
      <c r="G226" s="55">
        <v>3</v>
      </c>
      <c r="H226" s="56">
        <v>160</v>
      </c>
      <c r="I226" s="56">
        <v>46</v>
      </c>
      <c r="J226" s="56">
        <v>32</v>
      </c>
      <c r="K226" s="56">
        <v>3.8</v>
      </c>
      <c r="L226" s="57">
        <v>-39</v>
      </c>
      <c r="M226" s="57">
        <v>99</v>
      </c>
      <c r="N226" s="56"/>
      <c r="O226" s="56"/>
      <c r="P226" s="56">
        <v>33.754579892540761</v>
      </c>
      <c r="Q226" s="56">
        <v>21.558604381552286</v>
      </c>
      <c r="R226" s="61">
        <v>501</v>
      </c>
      <c r="S226" s="57">
        <v>-70.089163056841002</v>
      </c>
      <c r="T226" s="57">
        <v>50.1926472786377</v>
      </c>
      <c r="U226" s="56">
        <v>-19.340767571919798</v>
      </c>
      <c r="V226" s="56">
        <v>-156.446777561403</v>
      </c>
      <c r="W226" s="56">
        <v>40.015518025329598</v>
      </c>
      <c r="X226" s="56" t="s">
        <v>1574</v>
      </c>
      <c r="Y226" s="64"/>
      <c r="Z226" s="64"/>
      <c r="AA226" s="58" t="b">
        <v>1</v>
      </c>
      <c r="AB226" s="54" t="s">
        <v>31</v>
      </c>
      <c r="AC226" s="51" t="s">
        <v>497</v>
      </c>
      <c r="AD226" s="54">
        <v>686</v>
      </c>
      <c r="AE226" s="54" t="s">
        <v>199</v>
      </c>
      <c r="AF226" s="58" t="s">
        <v>476</v>
      </c>
      <c r="AG226" s="51" t="s">
        <v>1719</v>
      </c>
      <c r="AH226" s="58"/>
      <c r="AI226" s="12"/>
      <c r="AJ226" s="3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c r="CA226" s="12"/>
      <c r="CB226" s="12"/>
      <c r="CC226" s="12"/>
      <c r="CD226" s="12"/>
      <c r="CE226" s="12"/>
      <c r="CF226" s="12"/>
      <c r="CG226" s="12"/>
      <c r="CH226" s="12"/>
      <c r="CI226" s="12"/>
      <c r="CJ226" s="12"/>
      <c r="CK226" s="12"/>
      <c r="CL226" s="12"/>
      <c r="CM226" s="12"/>
      <c r="CN226" s="12"/>
      <c r="CO226" s="12"/>
      <c r="CP226" s="12"/>
      <c r="CQ226" s="12"/>
      <c r="CR226" s="12"/>
      <c r="CS226" s="12"/>
      <c r="CT226" s="12"/>
      <c r="CU226" s="12"/>
      <c r="CV226" s="12"/>
      <c r="CW226" s="12"/>
      <c r="CX226" s="12"/>
      <c r="CY226" s="12"/>
      <c r="CZ226" s="12"/>
      <c r="DA226" s="12"/>
      <c r="DB226" s="12"/>
      <c r="DC226" s="12"/>
      <c r="DD226" s="12"/>
      <c r="DE226" s="12"/>
      <c r="DF226" s="12"/>
      <c r="DG226" s="12"/>
      <c r="DH226" s="12"/>
      <c r="DI226" s="12"/>
      <c r="DJ226" s="12"/>
      <c r="DK226" s="12"/>
      <c r="DL226" s="12"/>
      <c r="DM226" s="12"/>
      <c r="DN226" s="12"/>
      <c r="DO226" s="12"/>
      <c r="DP226" s="12"/>
      <c r="DQ226" s="12"/>
      <c r="DR226" s="12"/>
      <c r="DS226" s="12"/>
      <c r="DT226" s="12"/>
      <c r="DU226" s="12"/>
      <c r="DV226" s="12"/>
      <c r="DW226" s="12"/>
      <c r="DX226" s="12"/>
      <c r="DY226" s="12"/>
      <c r="DZ226" s="12"/>
      <c r="EA226" s="12"/>
      <c r="EB226" s="12"/>
      <c r="EC226" s="12"/>
      <c r="ED226" s="12"/>
      <c r="EE226" s="12"/>
      <c r="EF226" s="12"/>
      <c r="EG226" s="12"/>
      <c r="EH226" s="12"/>
      <c r="EI226" s="12"/>
      <c r="EJ226" s="12"/>
      <c r="EK226" s="12"/>
      <c r="EL226" s="12"/>
      <c r="EM226" s="12"/>
      <c r="EN226" s="12"/>
      <c r="EO226" s="12"/>
      <c r="EP226" s="12"/>
      <c r="EQ226" s="12"/>
      <c r="ER226" s="12"/>
      <c r="ES226" s="12"/>
      <c r="ET226" s="12"/>
      <c r="EU226" s="12"/>
      <c r="EV226" s="12"/>
      <c r="EW226" s="12"/>
      <c r="EX226" s="12"/>
      <c r="EY226" s="12"/>
      <c r="EZ226" s="12"/>
      <c r="FA226" s="12"/>
      <c r="FB226" s="12"/>
      <c r="FC226" s="12"/>
      <c r="FD226" s="12"/>
      <c r="FE226" s="12"/>
      <c r="FF226" s="12"/>
      <c r="FG226" s="12"/>
      <c r="FH226" s="12"/>
      <c r="FI226" s="12"/>
      <c r="FJ226" s="12"/>
      <c r="FK226" s="12"/>
      <c r="FL226" s="12"/>
      <c r="FM226" s="12"/>
      <c r="FN226" s="12"/>
      <c r="FO226" s="12"/>
      <c r="FP226" s="12"/>
    </row>
    <row r="227" spans="1:172" s="71" customFormat="1" ht="14" customHeight="1" x14ac:dyDescent="0.15">
      <c r="A227" s="14" t="s">
        <v>498</v>
      </c>
      <c r="B227" s="9">
        <v>63</v>
      </c>
      <c r="C227" s="9">
        <v>68.400000000000006</v>
      </c>
      <c r="D227" s="13">
        <v>65.7</v>
      </c>
      <c r="E227" s="9">
        <v>21.3</v>
      </c>
      <c r="F227" s="9">
        <v>74.25</v>
      </c>
      <c r="G227" s="34">
        <v>13</v>
      </c>
      <c r="H227" s="9"/>
      <c r="I227" s="9"/>
      <c r="J227" s="9"/>
      <c r="K227" s="9"/>
      <c r="L227" s="13">
        <v>-40.5</v>
      </c>
      <c r="M227" s="13">
        <v>104.5</v>
      </c>
      <c r="N227" s="9">
        <v>13.5</v>
      </c>
      <c r="O227" s="9">
        <v>11.7</v>
      </c>
      <c r="P227" s="37" t="s">
        <v>1575</v>
      </c>
      <c r="Q227" s="37" t="s">
        <v>1575</v>
      </c>
      <c r="R227" s="7">
        <v>501</v>
      </c>
      <c r="S227" s="13">
        <v>-74.167871967825306</v>
      </c>
      <c r="T227" s="13">
        <v>57.6777813786737</v>
      </c>
      <c r="U227" s="9">
        <v>-19.516229280394501</v>
      </c>
      <c r="V227" s="9">
        <v>-156.888755942926</v>
      </c>
      <c r="W227" s="9">
        <v>40.188440737366903</v>
      </c>
      <c r="X227" s="7" t="s">
        <v>1574</v>
      </c>
      <c r="Y227" s="10"/>
      <c r="Z227" s="10"/>
      <c r="AA227" s="7" t="b">
        <v>1</v>
      </c>
      <c r="AB227" s="7">
        <v>0</v>
      </c>
      <c r="AC227" s="14" t="s">
        <v>1573</v>
      </c>
      <c r="AD227" s="7"/>
      <c r="AE227" s="7" t="s">
        <v>1798</v>
      </c>
      <c r="AF227" s="10" t="s">
        <v>499</v>
      </c>
      <c r="AG227" s="14"/>
      <c r="AH227" s="10"/>
      <c r="AI227" s="12"/>
      <c r="AJ227" s="3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c r="CA227" s="12"/>
      <c r="CB227" s="12"/>
      <c r="CC227" s="12"/>
      <c r="CD227" s="12"/>
      <c r="CE227" s="12"/>
      <c r="CF227" s="12"/>
      <c r="CG227" s="12"/>
      <c r="CH227" s="12"/>
      <c r="CI227" s="12"/>
      <c r="CJ227" s="12"/>
      <c r="CK227" s="12"/>
      <c r="CL227" s="12"/>
      <c r="CM227" s="12"/>
      <c r="CN227" s="12"/>
      <c r="CO227" s="12"/>
      <c r="CP227" s="12"/>
      <c r="CQ227" s="12"/>
      <c r="CR227" s="12"/>
      <c r="CS227" s="12"/>
      <c r="CT227" s="12"/>
      <c r="CU227" s="12"/>
      <c r="CV227" s="12"/>
      <c r="CW227" s="12"/>
      <c r="CX227" s="12"/>
      <c r="CY227" s="12"/>
      <c r="CZ227" s="12"/>
      <c r="DA227" s="12"/>
      <c r="DB227" s="12"/>
      <c r="DC227" s="12"/>
      <c r="DD227" s="12"/>
      <c r="DE227" s="12"/>
      <c r="DF227" s="12"/>
      <c r="DG227" s="12"/>
      <c r="DH227" s="12"/>
      <c r="DI227" s="12"/>
      <c r="DJ227" s="12"/>
      <c r="DK227" s="12"/>
      <c r="DL227" s="12"/>
      <c r="DM227" s="12"/>
      <c r="DN227" s="12"/>
      <c r="DO227" s="12"/>
      <c r="DP227" s="12"/>
      <c r="DQ227" s="12"/>
      <c r="DR227" s="12"/>
      <c r="DS227" s="12"/>
      <c r="DT227" s="12"/>
      <c r="DU227" s="12"/>
      <c r="DV227" s="12"/>
      <c r="DW227" s="12"/>
      <c r="DX227" s="12"/>
      <c r="DY227" s="12"/>
      <c r="DZ227" s="12"/>
      <c r="EA227" s="12"/>
      <c r="EB227" s="12"/>
      <c r="EC227" s="12"/>
      <c r="ED227" s="12"/>
      <c r="EE227" s="12"/>
      <c r="EF227" s="12"/>
      <c r="EG227" s="12"/>
      <c r="EH227" s="12"/>
      <c r="EI227" s="12"/>
      <c r="EJ227" s="12"/>
      <c r="EK227" s="12"/>
      <c r="EL227" s="12"/>
      <c r="EM227" s="12"/>
      <c r="EN227" s="12"/>
      <c r="EO227" s="12"/>
      <c r="EP227" s="12"/>
      <c r="EQ227" s="12"/>
      <c r="ER227" s="12"/>
      <c r="ES227" s="12"/>
      <c r="ET227" s="12"/>
      <c r="EU227" s="12"/>
      <c r="EV227" s="12"/>
      <c r="EW227" s="12"/>
      <c r="EX227" s="12"/>
      <c r="EY227" s="12"/>
      <c r="EZ227" s="12"/>
      <c r="FA227" s="12"/>
      <c r="FB227" s="12"/>
      <c r="FC227" s="12"/>
      <c r="FD227" s="12"/>
      <c r="FE227" s="12"/>
      <c r="FF227" s="12"/>
      <c r="FG227" s="12"/>
      <c r="FH227" s="12"/>
      <c r="FI227" s="12"/>
      <c r="FJ227" s="12"/>
      <c r="FK227" s="12"/>
      <c r="FL227" s="12"/>
      <c r="FM227" s="12"/>
      <c r="FN227" s="12"/>
      <c r="FO227" s="12"/>
      <c r="FP227" s="12"/>
    </row>
    <row r="228" spans="1:172" s="71" customFormat="1" ht="14" customHeight="1" x14ac:dyDescent="0.2">
      <c r="A228" s="14" t="s">
        <v>500</v>
      </c>
      <c r="B228" s="9">
        <v>64</v>
      </c>
      <c r="C228" s="9">
        <v>68.5</v>
      </c>
      <c r="D228" s="13">
        <f>(B228+C228)/2</f>
        <v>66.25</v>
      </c>
      <c r="E228" s="9">
        <v>19</v>
      </c>
      <c r="F228" s="9">
        <v>73.5</v>
      </c>
      <c r="G228" s="34">
        <v>50</v>
      </c>
      <c r="H228" s="9">
        <v>153.9</v>
      </c>
      <c r="I228" s="9">
        <v>45.1</v>
      </c>
      <c r="J228" s="9">
        <v>26.3</v>
      </c>
      <c r="K228" s="9">
        <v>4</v>
      </c>
      <c r="L228" s="13">
        <v>-37.799999999999997</v>
      </c>
      <c r="M228" s="13">
        <v>102.6</v>
      </c>
      <c r="N228" s="9"/>
      <c r="O228" s="9"/>
      <c r="P228" s="9">
        <v>28.662435479565087</v>
      </c>
      <c r="Q228" s="9">
        <v>3.8287279837941828</v>
      </c>
      <c r="R228" s="7">
        <v>501</v>
      </c>
      <c r="S228" s="13">
        <v>-71.682522033525203</v>
      </c>
      <c r="T228" s="13">
        <v>57.917710989291301</v>
      </c>
      <c r="U228" s="9">
        <v>-19.626123392435002</v>
      </c>
      <c r="V228" s="9">
        <v>-157.470640113982</v>
      </c>
      <c r="W228" s="9">
        <v>40.803261382441903</v>
      </c>
      <c r="X228" s="7" t="s">
        <v>1574</v>
      </c>
      <c r="Y228" s="10"/>
      <c r="Z228" s="10"/>
      <c r="AA228" s="7" t="b">
        <v>1</v>
      </c>
      <c r="AB228" s="7">
        <v>0</v>
      </c>
      <c r="AC228" s="14" t="s">
        <v>501</v>
      </c>
      <c r="AD228" s="7"/>
      <c r="AE228" s="7" t="s">
        <v>1798</v>
      </c>
      <c r="AF228" s="10" t="s">
        <v>1596</v>
      </c>
      <c r="AG228" s="14" t="s">
        <v>1594</v>
      </c>
      <c r="AH228" s="10"/>
      <c r="AI228" s="12"/>
      <c r="AJ228" s="3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c r="CA228" s="12"/>
      <c r="CB228" s="12"/>
      <c r="CC228" s="12"/>
      <c r="CD228" s="12"/>
      <c r="CE228" s="12"/>
      <c r="CF228" s="12"/>
      <c r="CG228" s="12"/>
      <c r="CH228" s="12"/>
      <c r="CI228" s="12"/>
      <c r="CJ228" s="12"/>
      <c r="CK228" s="12"/>
      <c r="CL228" s="12"/>
      <c r="CM228" s="12"/>
      <c r="CN228" s="12"/>
      <c r="CO228" s="12"/>
      <c r="CP228" s="12"/>
      <c r="CQ228" s="12"/>
      <c r="CR228" s="12"/>
      <c r="CS228" s="12"/>
      <c r="CT228" s="12"/>
      <c r="CU228" s="12"/>
      <c r="CV228" s="12"/>
      <c r="CW228" s="12"/>
      <c r="CX228" s="12"/>
      <c r="CY228" s="12"/>
      <c r="CZ228" s="12"/>
      <c r="DA228" s="12"/>
      <c r="DB228" s="12"/>
      <c r="DC228" s="12"/>
      <c r="DD228" s="12"/>
      <c r="DE228" s="12"/>
      <c r="DF228" s="12"/>
      <c r="DG228" s="12"/>
      <c r="DH228" s="12"/>
      <c r="DI228" s="12"/>
      <c r="DJ228" s="12"/>
      <c r="DK228" s="12"/>
      <c r="DL228" s="12"/>
      <c r="DM228" s="12"/>
      <c r="DN228" s="12"/>
      <c r="DO228" s="12"/>
      <c r="DP228" s="12"/>
      <c r="DQ228" s="12"/>
      <c r="DR228" s="12"/>
      <c r="DS228" s="12"/>
      <c r="DT228" s="12"/>
      <c r="DU228" s="12"/>
      <c r="DV228" s="12"/>
      <c r="DW228" s="12"/>
      <c r="DX228" s="12"/>
      <c r="DY228" s="12"/>
      <c r="DZ228" s="12"/>
      <c r="EA228" s="12"/>
      <c r="EB228" s="12"/>
      <c r="EC228" s="12"/>
      <c r="ED228" s="12"/>
      <c r="EE228" s="12"/>
      <c r="EF228" s="12"/>
      <c r="EG228" s="12"/>
      <c r="EH228" s="12"/>
      <c r="EI228" s="12"/>
      <c r="EJ228" s="12"/>
      <c r="EK228" s="12"/>
      <c r="EL228" s="12"/>
      <c r="EM228" s="12"/>
      <c r="EN228" s="12"/>
      <c r="EO228" s="12"/>
      <c r="EP228" s="12"/>
      <c r="EQ228" s="12"/>
      <c r="ER228" s="12"/>
      <c r="ES228" s="12"/>
      <c r="ET228" s="12"/>
      <c r="EU228" s="12"/>
      <c r="EV228" s="12"/>
      <c r="EW228" s="12"/>
      <c r="EX228" s="12"/>
      <c r="EY228" s="12"/>
      <c r="EZ228" s="12"/>
      <c r="FA228" s="12"/>
      <c r="FB228" s="12"/>
      <c r="FC228" s="12"/>
      <c r="FD228" s="12"/>
      <c r="FE228" s="12"/>
      <c r="FF228" s="12"/>
      <c r="FG228" s="12"/>
      <c r="FH228" s="12"/>
      <c r="FI228" s="12"/>
      <c r="FJ228" s="12"/>
      <c r="FK228" s="12"/>
      <c r="FL228" s="12"/>
      <c r="FM228" s="12"/>
      <c r="FN228" s="12"/>
      <c r="FO228" s="12"/>
      <c r="FP228" s="12"/>
    </row>
    <row r="229" spans="1:172" s="72" customFormat="1" ht="14" customHeight="1" x14ac:dyDescent="0.2">
      <c r="A229" s="51" t="s">
        <v>502</v>
      </c>
      <c r="B229" s="56">
        <v>65.7</v>
      </c>
      <c r="C229" s="56">
        <v>68.350999999999999</v>
      </c>
      <c r="D229" s="57">
        <f>(B229+C229)/2</f>
        <v>67.025499999999994</v>
      </c>
      <c r="E229" s="56">
        <v>-43</v>
      </c>
      <c r="F229" s="56">
        <f>360-67.6</f>
        <v>292.39999999999998</v>
      </c>
      <c r="G229" s="55">
        <v>122</v>
      </c>
      <c r="H229" s="56">
        <v>336.4</v>
      </c>
      <c r="I229" s="56">
        <v>-45.8</v>
      </c>
      <c r="J229" s="56">
        <v>9</v>
      </c>
      <c r="K229" s="56">
        <v>4.5</v>
      </c>
      <c r="L229" s="57">
        <v>-67.400000000000006</v>
      </c>
      <c r="M229" s="57">
        <v>53.8</v>
      </c>
      <c r="N229" s="56">
        <v>7.5</v>
      </c>
      <c r="O229" s="56">
        <v>5</v>
      </c>
      <c r="P229" s="73" t="s">
        <v>1575</v>
      </c>
      <c r="Q229" s="73" t="s">
        <v>1575</v>
      </c>
      <c r="R229" s="54">
        <v>201</v>
      </c>
      <c r="S229" s="57">
        <v>-56.539969289305198</v>
      </c>
      <c r="T229" s="57">
        <v>73.653529435664595</v>
      </c>
      <c r="U229" s="56">
        <v>63.821065932679403</v>
      </c>
      <c r="V229" s="56">
        <v>-33.580729449827302</v>
      </c>
      <c r="W229" s="56">
        <v>24.969404681451</v>
      </c>
      <c r="X229" s="54" t="s">
        <v>1576</v>
      </c>
      <c r="Y229" s="58"/>
      <c r="Z229" s="58"/>
      <c r="AA229" s="54" t="s">
        <v>279</v>
      </c>
      <c r="AB229" s="54" t="s">
        <v>279</v>
      </c>
      <c r="AC229" s="51" t="s">
        <v>503</v>
      </c>
      <c r="AD229" s="54"/>
      <c r="AE229" s="54" t="s">
        <v>1798</v>
      </c>
      <c r="AF229" s="58" t="s">
        <v>1619</v>
      </c>
      <c r="AG229" s="51" t="s">
        <v>1618</v>
      </c>
      <c r="AH229" s="58" t="s">
        <v>1782</v>
      </c>
      <c r="AI229" s="17"/>
      <c r="AJ229" s="32"/>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c r="BK229" s="17"/>
      <c r="BL229" s="17"/>
      <c r="BM229" s="17"/>
      <c r="BN229" s="17"/>
      <c r="BO229" s="17"/>
      <c r="BP229" s="17"/>
      <c r="BQ229" s="17"/>
      <c r="BR229" s="17"/>
      <c r="BS229" s="17"/>
      <c r="BT229" s="17"/>
      <c r="BU229" s="17"/>
      <c r="BV229" s="17"/>
      <c r="BW229" s="17"/>
      <c r="BX229" s="17"/>
      <c r="BY229" s="17"/>
      <c r="BZ229" s="17"/>
      <c r="CA229" s="17"/>
      <c r="CB229" s="17"/>
      <c r="CC229" s="17"/>
      <c r="CD229" s="17"/>
      <c r="CE229" s="17"/>
      <c r="CF229" s="17"/>
      <c r="CG229" s="17"/>
      <c r="CH229" s="17"/>
      <c r="CI229" s="17"/>
      <c r="CJ229" s="17"/>
      <c r="CK229" s="17"/>
      <c r="CL229" s="17"/>
      <c r="CM229" s="17"/>
      <c r="CN229" s="17"/>
      <c r="CO229" s="17"/>
      <c r="CP229" s="17"/>
      <c r="CQ229" s="17"/>
      <c r="CR229" s="17"/>
      <c r="CS229" s="17"/>
      <c r="CT229" s="17"/>
      <c r="CU229" s="17"/>
      <c r="CV229" s="17"/>
      <c r="CW229" s="17"/>
      <c r="CX229" s="17"/>
      <c r="CY229" s="17"/>
      <c r="CZ229" s="17"/>
      <c r="DA229" s="17"/>
      <c r="DB229" s="17"/>
      <c r="DC229" s="17"/>
      <c r="DD229" s="17"/>
      <c r="DE229" s="17"/>
      <c r="DF229" s="17"/>
      <c r="DG229" s="17"/>
      <c r="DH229" s="17"/>
      <c r="DI229" s="17"/>
      <c r="DJ229" s="17"/>
      <c r="DK229" s="17"/>
      <c r="DL229" s="17"/>
      <c r="DM229" s="17"/>
      <c r="DN229" s="17"/>
      <c r="DO229" s="17"/>
      <c r="DP229" s="17"/>
      <c r="DQ229" s="17"/>
      <c r="DR229" s="17"/>
      <c r="DS229" s="17"/>
      <c r="DT229" s="17"/>
      <c r="DU229" s="17"/>
      <c r="DV229" s="17"/>
      <c r="DW229" s="17"/>
      <c r="DX229" s="17"/>
      <c r="DY229" s="17"/>
      <c r="DZ229" s="17"/>
      <c r="EA229" s="17"/>
      <c r="EB229" s="17"/>
      <c r="EC229" s="17"/>
      <c r="ED229" s="17"/>
      <c r="EE229" s="17"/>
      <c r="EF229" s="17"/>
      <c r="EG229" s="17"/>
      <c r="EH229" s="17"/>
      <c r="EI229" s="17"/>
      <c r="EJ229" s="17"/>
      <c r="EK229" s="17"/>
      <c r="EL229" s="17"/>
      <c r="EM229" s="17"/>
      <c r="EN229" s="17"/>
      <c r="EO229" s="17"/>
      <c r="EP229" s="17"/>
      <c r="EQ229" s="17"/>
      <c r="ER229" s="17"/>
      <c r="ES229" s="17"/>
      <c r="ET229" s="17"/>
      <c r="EU229" s="17"/>
      <c r="EV229" s="17"/>
      <c r="EW229" s="17"/>
      <c r="EX229" s="17"/>
      <c r="EY229" s="17"/>
      <c r="EZ229" s="17"/>
      <c r="FA229" s="17"/>
      <c r="FB229" s="17"/>
      <c r="FC229" s="17"/>
      <c r="FD229" s="17"/>
      <c r="FE229" s="17"/>
      <c r="FF229" s="17"/>
      <c r="FG229" s="17"/>
      <c r="FH229" s="17"/>
      <c r="FI229" s="17"/>
      <c r="FJ229" s="17"/>
      <c r="FK229" s="17"/>
      <c r="FL229" s="17"/>
      <c r="FM229" s="17"/>
      <c r="FN229" s="17"/>
      <c r="FO229" s="17"/>
      <c r="FP229" s="17"/>
    </row>
    <row r="230" spans="1:172" s="71" customFormat="1" ht="14" customHeight="1" x14ac:dyDescent="0.15">
      <c r="A230" s="14" t="s">
        <v>504</v>
      </c>
      <c r="B230" s="9">
        <v>65</v>
      </c>
      <c r="C230" s="9">
        <v>70</v>
      </c>
      <c r="D230" s="13">
        <v>67.5</v>
      </c>
      <c r="E230" s="9">
        <v>10.199999999999999</v>
      </c>
      <c r="F230" s="9">
        <v>76.099999999999994</v>
      </c>
      <c r="G230" s="34">
        <v>10</v>
      </c>
      <c r="H230" s="9">
        <v>330.6</v>
      </c>
      <c r="I230" s="9">
        <v>-53.5</v>
      </c>
      <c r="J230" s="9">
        <v>72</v>
      </c>
      <c r="K230" s="9">
        <v>5.7</v>
      </c>
      <c r="L230" s="13">
        <v>-37.68</v>
      </c>
      <c r="M230" s="13">
        <v>107.03</v>
      </c>
      <c r="N230" s="9"/>
      <c r="O230" s="9"/>
      <c r="P230" s="37">
        <v>56.798886495338543</v>
      </c>
      <c r="Q230" s="37">
        <v>6.4648612344329504</v>
      </c>
      <c r="R230" s="30">
        <v>501</v>
      </c>
      <c r="S230" s="13">
        <v>-74.784969903913606</v>
      </c>
      <c r="T230" s="13">
        <v>66.093216999198305</v>
      </c>
      <c r="U230" s="9">
        <v>-19.859595737031501</v>
      </c>
      <c r="V230" s="9">
        <v>-158.741610720333</v>
      </c>
      <c r="W230" s="9">
        <v>42.210503048545903</v>
      </c>
      <c r="X230" s="7" t="s">
        <v>1574</v>
      </c>
      <c r="Y230" s="10"/>
      <c r="Z230" s="10"/>
      <c r="AA230" s="10" t="b">
        <v>1</v>
      </c>
      <c r="AB230" s="7">
        <v>0</v>
      </c>
      <c r="AC230" s="14" t="s">
        <v>1949</v>
      </c>
      <c r="AD230" s="7"/>
      <c r="AE230" s="7" t="s">
        <v>1798</v>
      </c>
      <c r="AF230" s="10" t="s">
        <v>1625</v>
      </c>
      <c r="AG230" s="14"/>
      <c r="AH230" s="10"/>
      <c r="AI230" s="12"/>
      <c r="AJ230" s="3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c r="CA230" s="12"/>
      <c r="CB230" s="12"/>
      <c r="CC230" s="12"/>
      <c r="CD230" s="12"/>
      <c r="CE230" s="12"/>
      <c r="CF230" s="12"/>
      <c r="CG230" s="12"/>
      <c r="CH230" s="12"/>
      <c r="CI230" s="12"/>
      <c r="CJ230" s="12"/>
      <c r="CK230" s="12"/>
      <c r="CL230" s="12"/>
      <c r="CM230" s="12"/>
      <c r="CN230" s="12"/>
      <c r="CO230" s="12"/>
      <c r="CP230" s="12"/>
      <c r="CQ230" s="12"/>
      <c r="CR230" s="12"/>
      <c r="CS230" s="12"/>
      <c r="CT230" s="12"/>
      <c r="CU230" s="12"/>
      <c r="CV230" s="12"/>
      <c r="CW230" s="12"/>
      <c r="CX230" s="12"/>
      <c r="CY230" s="12"/>
      <c r="CZ230" s="12"/>
      <c r="DA230" s="12"/>
      <c r="DB230" s="12"/>
      <c r="DC230" s="12"/>
      <c r="DD230" s="12"/>
      <c r="DE230" s="12"/>
      <c r="DF230" s="12"/>
      <c r="DG230" s="12"/>
      <c r="DH230" s="12"/>
      <c r="DI230" s="12"/>
      <c r="DJ230" s="12"/>
      <c r="DK230" s="12"/>
      <c r="DL230" s="12"/>
      <c r="DM230" s="12"/>
      <c r="DN230" s="12"/>
      <c r="DO230" s="12"/>
      <c r="DP230" s="12"/>
      <c r="DQ230" s="12"/>
      <c r="DR230" s="12"/>
      <c r="DS230" s="12"/>
      <c r="DT230" s="12"/>
      <c r="DU230" s="12"/>
      <c r="DV230" s="12"/>
      <c r="DW230" s="12"/>
      <c r="DX230" s="12"/>
      <c r="DY230" s="12"/>
      <c r="DZ230" s="12"/>
      <c r="EA230" s="12"/>
      <c r="EB230" s="12"/>
      <c r="EC230" s="12"/>
      <c r="ED230" s="12"/>
      <c r="EE230" s="12"/>
      <c r="EF230" s="12"/>
      <c r="EG230" s="12"/>
      <c r="EH230" s="12"/>
      <c r="EI230" s="12"/>
      <c r="EJ230" s="12"/>
      <c r="EK230" s="12"/>
      <c r="EL230" s="12"/>
      <c r="EM230" s="12"/>
      <c r="EN230" s="12"/>
      <c r="EO230" s="12"/>
      <c r="EP230" s="12"/>
      <c r="EQ230" s="12"/>
      <c r="ER230" s="12"/>
      <c r="ES230" s="12"/>
      <c r="ET230" s="12"/>
      <c r="EU230" s="12"/>
      <c r="EV230" s="12"/>
      <c r="EW230" s="12"/>
      <c r="EX230" s="12"/>
      <c r="EY230" s="12"/>
      <c r="EZ230" s="12"/>
      <c r="FA230" s="12"/>
      <c r="FB230" s="12"/>
      <c r="FC230" s="12"/>
      <c r="FD230" s="12"/>
      <c r="FE230" s="12"/>
      <c r="FF230" s="12"/>
      <c r="FG230" s="12"/>
      <c r="FH230" s="12"/>
      <c r="FI230" s="12"/>
      <c r="FJ230" s="12"/>
      <c r="FK230" s="12"/>
      <c r="FL230" s="12"/>
      <c r="FM230" s="12"/>
      <c r="FN230" s="12"/>
      <c r="FO230" s="12"/>
      <c r="FP230" s="12"/>
    </row>
    <row r="231" spans="1:172" s="72" customFormat="1" ht="14" customHeight="1" x14ac:dyDescent="0.2">
      <c r="A231" s="58" t="s">
        <v>505</v>
      </c>
      <c r="B231" s="56">
        <v>64</v>
      </c>
      <c r="C231" s="56">
        <v>72</v>
      </c>
      <c r="D231" s="57">
        <v>68</v>
      </c>
      <c r="E231" s="56">
        <v>43.5</v>
      </c>
      <c r="F231" s="56">
        <v>5.5</v>
      </c>
      <c r="G231" s="55">
        <v>110</v>
      </c>
      <c r="H231" s="56">
        <v>4.5999999999999996</v>
      </c>
      <c r="I231" s="56">
        <v>52.5</v>
      </c>
      <c r="J231" s="56">
        <v>16.600000000000001</v>
      </c>
      <c r="K231" s="56">
        <v>3.4</v>
      </c>
      <c r="L231" s="57">
        <v>-80.2</v>
      </c>
      <c r="M231" s="57">
        <v>340.1</v>
      </c>
      <c r="N231" s="56">
        <v>12.6</v>
      </c>
      <c r="O231" s="56">
        <v>3.9</v>
      </c>
      <c r="P231" s="73" t="s">
        <v>1575</v>
      </c>
      <c r="Q231" s="73" t="s">
        <v>1575</v>
      </c>
      <c r="R231" s="61">
        <v>301</v>
      </c>
      <c r="S231" s="57">
        <v>-75.251807860745402</v>
      </c>
      <c r="T231" s="57">
        <v>34.741027808318499</v>
      </c>
      <c r="U231" s="56">
        <v>32.913189560249798</v>
      </c>
      <c r="V231" s="56">
        <v>-16.8689603024775</v>
      </c>
      <c r="W231" s="56">
        <v>13.091736495799699</v>
      </c>
      <c r="X231" s="56" t="s">
        <v>1576</v>
      </c>
      <c r="Y231" s="64"/>
      <c r="Z231" s="64"/>
      <c r="AA231" s="58" t="b">
        <v>1</v>
      </c>
      <c r="AB231" s="54" t="s">
        <v>218</v>
      </c>
      <c r="AC231" s="51" t="s">
        <v>506</v>
      </c>
      <c r="AD231" s="54"/>
      <c r="AE231" s="54" t="s">
        <v>199</v>
      </c>
      <c r="AF231" s="58" t="s">
        <v>217</v>
      </c>
      <c r="AG231" s="51"/>
      <c r="AH231" s="58"/>
      <c r="AI231" s="17"/>
      <c r="AJ231" s="32"/>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c r="BO231" s="17"/>
      <c r="BP231" s="17"/>
      <c r="BQ231" s="17"/>
      <c r="BR231" s="17"/>
      <c r="BS231" s="17"/>
      <c r="BT231" s="17"/>
      <c r="BU231" s="17"/>
      <c r="BV231" s="17"/>
      <c r="BW231" s="17"/>
      <c r="BX231" s="17"/>
      <c r="BY231" s="17"/>
      <c r="BZ231" s="17"/>
      <c r="CA231" s="17"/>
      <c r="CB231" s="17"/>
      <c r="CC231" s="17"/>
      <c r="CD231" s="17"/>
      <c r="CE231" s="17"/>
      <c r="CF231" s="17"/>
      <c r="CG231" s="17"/>
      <c r="CH231" s="17"/>
      <c r="CI231" s="17"/>
      <c r="CJ231" s="17"/>
      <c r="CK231" s="17"/>
      <c r="CL231" s="17"/>
      <c r="CM231" s="17"/>
      <c r="CN231" s="17"/>
      <c r="CO231" s="17"/>
      <c r="CP231" s="17"/>
      <c r="CQ231" s="17"/>
      <c r="CR231" s="17"/>
      <c r="CS231" s="17"/>
      <c r="CT231" s="17"/>
      <c r="CU231" s="17"/>
      <c r="CV231" s="17"/>
      <c r="CW231" s="17"/>
      <c r="CX231" s="17"/>
      <c r="CY231" s="17"/>
      <c r="CZ231" s="17"/>
      <c r="DA231" s="17"/>
      <c r="DB231" s="17"/>
      <c r="DC231" s="17"/>
      <c r="DD231" s="17"/>
      <c r="DE231" s="17"/>
      <c r="DF231" s="17"/>
      <c r="DG231" s="17"/>
      <c r="DH231" s="17"/>
      <c r="DI231" s="17"/>
      <c r="DJ231" s="17"/>
      <c r="DK231" s="17"/>
      <c r="DL231" s="17"/>
      <c r="DM231" s="17"/>
      <c r="DN231" s="17"/>
      <c r="DO231" s="17"/>
      <c r="DP231" s="17"/>
      <c r="DQ231" s="17"/>
      <c r="DR231" s="17"/>
      <c r="DS231" s="17"/>
      <c r="DT231" s="17"/>
      <c r="DU231" s="17"/>
      <c r="DV231" s="17"/>
      <c r="DW231" s="17"/>
      <c r="DX231" s="17"/>
      <c r="DY231" s="17"/>
      <c r="DZ231" s="17"/>
      <c r="EA231" s="17"/>
      <c r="EB231" s="17"/>
      <c r="EC231" s="17"/>
      <c r="ED231" s="17"/>
      <c r="EE231" s="17"/>
      <c r="EF231" s="17"/>
      <c r="EG231" s="17"/>
      <c r="EH231" s="17"/>
      <c r="EI231" s="17"/>
      <c r="EJ231" s="17"/>
      <c r="EK231" s="17"/>
      <c r="EL231" s="17"/>
      <c r="EM231" s="17"/>
      <c r="EN231" s="17"/>
      <c r="EO231" s="17"/>
      <c r="EP231" s="17"/>
      <c r="EQ231" s="17"/>
      <c r="ER231" s="17"/>
      <c r="ES231" s="17"/>
      <c r="ET231" s="17"/>
      <c r="EU231" s="17"/>
      <c r="EV231" s="17"/>
      <c r="EW231" s="17"/>
      <c r="EX231" s="17"/>
      <c r="EY231" s="17"/>
      <c r="EZ231" s="17"/>
      <c r="FA231" s="17"/>
      <c r="FB231" s="17"/>
      <c r="FC231" s="17"/>
      <c r="FD231" s="17"/>
      <c r="FE231" s="17"/>
      <c r="FF231" s="17"/>
      <c r="FG231" s="17"/>
      <c r="FH231" s="17"/>
      <c r="FI231" s="17"/>
      <c r="FJ231" s="17"/>
      <c r="FK231" s="17"/>
      <c r="FL231" s="17"/>
      <c r="FM231" s="17"/>
      <c r="FN231" s="17"/>
      <c r="FO231" s="17"/>
      <c r="FP231" s="17"/>
    </row>
    <row r="232" spans="1:172" s="71" customFormat="1" ht="14" customHeight="1" x14ac:dyDescent="0.2">
      <c r="A232" s="10" t="s">
        <v>507</v>
      </c>
      <c r="B232" s="9">
        <v>68</v>
      </c>
      <c r="C232" s="9">
        <v>70</v>
      </c>
      <c r="D232" s="13">
        <v>69</v>
      </c>
      <c r="E232" s="9">
        <v>9.6999999999999993</v>
      </c>
      <c r="F232" s="9">
        <v>76.7</v>
      </c>
      <c r="G232" s="34">
        <v>6</v>
      </c>
      <c r="H232" s="9">
        <v>163</v>
      </c>
      <c r="I232" s="9">
        <v>61</v>
      </c>
      <c r="J232" s="9">
        <v>58</v>
      </c>
      <c r="K232" s="9">
        <v>10.1</v>
      </c>
      <c r="L232" s="13">
        <v>-34.6</v>
      </c>
      <c r="M232" s="13">
        <v>94</v>
      </c>
      <c r="N232" s="9"/>
      <c r="O232" s="9"/>
      <c r="P232" s="9">
        <v>33.441053342784969</v>
      </c>
      <c r="Q232" s="9">
        <v>11.75452165363617</v>
      </c>
      <c r="R232" s="30">
        <v>501</v>
      </c>
      <c r="S232" s="13">
        <v>-67.061795466647396</v>
      </c>
      <c r="T232" s="13">
        <v>42.703462186487201</v>
      </c>
      <c r="U232" s="9">
        <v>-20.0679413020044</v>
      </c>
      <c r="V232" s="9">
        <v>-159.67238731869699</v>
      </c>
      <c r="W232" s="9">
        <v>43.664134553839702</v>
      </c>
      <c r="X232" s="9" t="s">
        <v>1574</v>
      </c>
      <c r="Y232" s="31"/>
      <c r="Z232" s="31"/>
      <c r="AA232" s="10" t="b">
        <v>1</v>
      </c>
      <c r="AB232" s="7">
        <v>0</v>
      </c>
      <c r="AC232" s="14" t="s">
        <v>508</v>
      </c>
      <c r="AD232" s="7">
        <v>2754</v>
      </c>
      <c r="AE232" s="7" t="s">
        <v>199</v>
      </c>
      <c r="AF232" s="10" t="s">
        <v>1764</v>
      </c>
      <c r="AG232" s="14" t="s">
        <v>1704</v>
      </c>
      <c r="AH232" s="10"/>
      <c r="AI232" s="12"/>
      <c r="AJ232" s="3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c r="CA232" s="12"/>
      <c r="CB232" s="12"/>
      <c r="CC232" s="12"/>
      <c r="CD232" s="12"/>
      <c r="CE232" s="12"/>
      <c r="CF232" s="12"/>
      <c r="CG232" s="12"/>
      <c r="CH232" s="12"/>
      <c r="CI232" s="12"/>
      <c r="CJ232" s="12"/>
      <c r="CK232" s="12"/>
      <c r="CL232" s="12"/>
      <c r="CM232" s="12"/>
      <c r="CN232" s="12"/>
      <c r="CO232" s="12"/>
      <c r="CP232" s="12"/>
      <c r="CQ232" s="12"/>
      <c r="CR232" s="12"/>
      <c r="CS232" s="12"/>
      <c r="CT232" s="12"/>
      <c r="CU232" s="12"/>
      <c r="CV232" s="12"/>
      <c r="CW232" s="12"/>
      <c r="CX232" s="12"/>
      <c r="CY232" s="12"/>
      <c r="CZ232" s="12"/>
      <c r="DA232" s="12"/>
      <c r="DB232" s="12"/>
      <c r="DC232" s="12"/>
      <c r="DD232" s="12"/>
      <c r="DE232" s="12"/>
      <c r="DF232" s="12"/>
      <c r="DG232" s="12"/>
      <c r="DH232" s="12"/>
      <c r="DI232" s="12"/>
      <c r="DJ232" s="12"/>
      <c r="DK232" s="12"/>
      <c r="DL232" s="12"/>
      <c r="DM232" s="12"/>
      <c r="DN232" s="12"/>
      <c r="DO232" s="12"/>
      <c r="DP232" s="12"/>
      <c r="DQ232" s="12"/>
      <c r="DR232" s="12"/>
      <c r="DS232" s="12"/>
      <c r="DT232" s="12"/>
      <c r="DU232" s="12"/>
      <c r="DV232" s="12"/>
      <c r="DW232" s="12"/>
      <c r="DX232" s="12"/>
      <c r="DY232" s="12"/>
      <c r="DZ232" s="12"/>
      <c r="EA232" s="12"/>
      <c r="EB232" s="12"/>
      <c r="EC232" s="12"/>
      <c r="ED232" s="12"/>
      <c r="EE232" s="12"/>
      <c r="EF232" s="12"/>
      <c r="EG232" s="12"/>
      <c r="EH232" s="12"/>
      <c r="EI232" s="12"/>
      <c r="EJ232" s="12"/>
      <c r="EK232" s="12"/>
      <c r="EL232" s="12"/>
      <c r="EM232" s="12"/>
      <c r="EN232" s="12"/>
      <c r="EO232" s="12"/>
      <c r="EP232" s="12"/>
      <c r="EQ232" s="12"/>
      <c r="ER232" s="12"/>
      <c r="ES232" s="12"/>
      <c r="ET232" s="12"/>
      <c r="EU232" s="12"/>
      <c r="EV232" s="12"/>
      <c r="EW232" s="12"/>
      <c r="EX232" s="12"/>
      <c r="EY232" s="12"/>
      <c r="EZ232" s="12"/>
      <c r="FA232" s="12"/>
      <c r="FB232" s="12"/>
      <c r="FC232" s="12"/>
      <c r="FD232" s="12"/>
      <c r="FE232" s="12"/>
      <c r="FF232" s="12"/>
      <c r="FG232" s="12"/>
      <c r="FH232" s="12"/>
      <c r="FI232" s="12"/>
      <c r="FJ232" s="12"/>
      <c r="FK232" s="12"/>
      <c r="FL232" s="12"/>
      <c r="FM232" s="12"/>
      <c r="FN232" s="12"/>
      <c r="FO232" s="12"/>
      <c r="FP232" s="12"/>
    </row>
    <row r="233" spans="1:172" s="71" customFormat="1" ht="14" customHeight="1" x14ac:dyDescent="0.2">
      <c r="A233" s="14" t="s">
        <v>509</v>
      </c>
      <c r="B233" s="9">
        <v>67</v>
      </c>
      <c r="C233" s="9">
        <v>74</v>
      </c>
      <c r="D233" s="13">
        <v>70.5</v>
      </c>
      <c r="E233" s="9">
        <v>-22.4</v>
      </c>
      <c r="F233" s="9">
        <v>315.2</v>
      </c>
      <c r="G233" s="34">
        <v>18</v>
      </c>
      <c r="H233" s="9">
        <v>351.2</v>
      </c>
      <c r="I233" s="9">
        <v>-47.4</v>
      </c>
      <c r="J233" s="9">
        <v>35.4</v>
      </c>
      <c r="K233" s="9">
        <v>5.9</v>
      </c>
      <c r="L233" s="13">
        <v>-79.5</v>
      </c>
      <c r="M233" s="13">
        <v>0</v>
      </c>
      <c r="N233" s="9">
        <v>37.799999999999997</v>
      </c>
      <c r="O233" s="9">
        <v>5.7</v>
      </c>
      <c r="P233" s="9" t="s">
        <v>1575</v>
      </c>
      <c r="Q233" s="9" t="s">
        <v>1575</v>
      </c>
      <c r="R233" s="7">
        <v>201</v>
      </c>
      <c r="S233" s="13">
        <v>-69.614830119043106</v>
      </c>
      <c r="T233" s="13">
        <v>46.652556425508799</v>
      </c>
      <c r="U233" s="9">
        <v>63.5201129281064</v>
      </c>
      <c r="V233" s="9">
        <v>-33.433189158807501</v>
      </c>
      <c r="W233" s="9">
        <v>26.123906461432998</v>
      </c>
      <c r="X233" s="7" t="s">
        <v>1574</v>
      </c>
      <c r="Y233" s="10"/>
      <c r="Z233" s="10"/>
      <c r="AA233" s="10" t="b">
        <v>1</v>
      </c>
      <c r="AB233" s="7">
        <v>0</v>
      </c>
      <c r="AC233" s="14" t="s">
        <v>510</v>
      </c>
      <c r="AD233" s="7">
        <v>3261</v>
      </c>
      <c r="AE233" s="7" t="s">
        <v>199</v>
      </c>
      <c r="AF233" s="10" t="s">
        <v>512</v>
      </c>
      <c r="AG233" s="14"/>
      <c r="AH233" s="10" t="s">
        <v>511</v>
      </c>
      <c r="AI233" s="12"/>
      <c r="AJ233" s="3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c r="CA233" s="12"/>
      <c r="CB233" s="12"/>
      <c r="CC233" s="12"/>
      <c r="CD233" s="12"/>
      <c r="CE233" s="12"/>
      <c r="CF233" s="12"/>
      <c r="CG233" s="12"/>
      <c r="CH233" s="12"/>
      <c r="CI233" s="12"/>
      <c r="CJ233" s="12"/>
      <c r="CK233" s="12"/>
      <c r="CL233" s="12"/>
      <c r="CM233" s="12"/>
      <c r="CN233" s="12"/>
      <c r="CO233" s="12"/>
      <c r="CP233" s="12"/>
      <c r="CQ233" s="12"/>
      <c r="CR233" s="12"/>
      <c r="CS233" s="12"/>
      <c r="CT233" s="12"/>
      <c r="CU233" s="12"/>
      <c r="CV233" s="12"/>
      <c r="CW233" s="12"/>
      <c r="CX233" s="12"/>
      <c r="CY233" s="12"/>
      <c r="CZ233" s="12"/>
      <c r="DA233" s="12"/>
      <c r="DB233" s="12"/>
      <c r="DC233" s="12"/>
      <c r="DD233" s="12"/>
      <c r="DE233" s="12"/>
      <c r="DF233" s="12"/>
      <c r="DG233" s="12"/>
      <c r="DH233" s="12"/>
      <c r="DI233" s="12"/>
      <c r="DJ233" s="12"/>
      <c r="DK233" s="12"/>
      <c r="DL233" s="12"/>
      <c r="DM233" s="12"/>
      <c r="DN233" s="12"/>
      <c r="DO233" s="12"/>
      <c r="DP233" s="12"/>
      <c r="DQ233" s="12"/>
      <c r="DR233" s="12"/>
      <c r="DS233" s="12"/>
      <c r="DT233" s="12"/>
      <c r="DU233" s="12"/>
      <c r="DV233" s="12"/>
      <c r="DW233" s="12"/>
      <c r="DX233" s="12"/>
      <c r="DY233" s="12"/>
      <c r="DZ233" s="12"/>
      <c r="EA233" s="12"/>
      <c r="EB233" s="12"/>
      <c r="EC233" s="12"/>
      <c r="ED233" s="12"/>
      <c r="EE233" s="12"/>
      <c r="EF233" s="12"/>
      <c r="EG233" s="12"/>
      <c r="EH233" s="12"/>
      <c r="EI233" s="12"/>
      <c r="EJ233" s="12"/>
      <c r="EK233" s="12"/>
      <c r="EL233" s="12"/>
      <c r="EM233" s="12"/>
      <c r="EN233" s="12"/>
      <c r="EO233" s="12"/>
      <c r="EP233" s="12"/>
      <c r="EQ233" s="12"/>
      <c r="ER233" s="12"/>
      <c r="ES233" s="12"/>
      <c r="ET233" s="12"/>
      <c r="EU233" s="12"/>
      <c r="EV233" s="12"/>
      <c r="EW233" s="12"/>
      <c r="EX233" s="12"/>
      <c r="EY233" s="12"/>
      <c r="EZ233" s="12"/>
      <c r="FA233" s="12"/>
      <c r="FB233" s="12"/>
      <c r="FC233" s="12"/>
      <c r="FD233" s="12"/>
      <c r="FE233" s="12"/>
      <c r="FF233" s="12"/>
      <c r="FG233" s="12"/>
      <c r="FH233" s="12"/>
      <c r="FI233" s="12"/>
      <c r="FJ233" s="12"/>
      <c r="FK233" s="12"/>
      <c r="FL233" s="12"/>
      <c r="FM233" s="12"/>
      <c r="FN233" s="12"/>
      <c r="FO233" s="12"/>
      <c r="FP233" s="12"/>
    </row>
    <row r="234" spans="1:172" s="71" customFormat="1" ht="14" customHeight="1" x14ac:dyDescent="0.2">
      <c r="A234" s="10" t="s">
        <v>517</v>
      </c>
      <c r="B234" s="9">
        <v>64</v>
      </c>
      <c r="C234" s="9">
        <v>79</v>
      </c>
      <c r="D234" s="13">
        <v>71.5</v>
      </c>
      <c r="E234" s="9">
        <v>-45.3</v>
      </c>
      <c r="F234" s="9">
        <v>288.7</v>
      </c>
      <c r="G234" s="34">
        <v>18</v>
      </c>
      <c r="H234" s="9">
        <v>163.80000000000001</v>
      </c>
      <c r="I234" s="9">
        <v>65.099999999999994</v>
      </c>
      <c r="J234" s="9">
        <v>66.8</v>
      </c>
      <c r="K234" s="9">
        <v>4.3</v>
      </c>
      <c r="L234" s="13">
        <v>-78.7</v>
      </c>
      <c r="M234" s="13">
        <v>358.4</v>
      </c>
      <c r="N234" s="9">
        <v>31.55</v>
      </c>
      <c r="O234" s="9">
        <v>6.3</v>
      </c>
      <c r="P234" s="9" t="s">
        <v>1575</v>
      </c>
      <c r="Q234" s="9" t="s">
        <v>1575</v>
      </c>
      <c r="R234" s="7">
        <v>291</v>
      </c>
      <c r="S234" s="13">
        <v>-68.833932289825398</v>
      </c>
      <c r="T234" s="13">
        <v>45.366842602660398</v>
      </c>
      <c r="U234" s="9">
        <v>63.438256948306901</v>
      </c>
      <c r="V234" s="9">
        <v>-33.393609371017703</v>
      </c>
      <c r="W234" s="9">
        <v>26.456312695686201</v>
      </c>
      <c r="X234" s="7" t="s">
        <v>1574</v>
      </c>
      <c r="Y234" s="10"/>
      <c r="Z234" s="10"/>
      <c r="AA234" s="10" t="b">
        <v>1</v>
      </c>
      <c r="AB234" s="7">
        <v>0</v>
      </c>
      <c r="AC234" s="14" t="s">
        <v>518</v>
      </c>
      <c r="AD234" s="7">
        <v>2374</v>
      </c>
      <c r="AE234" s="7" t="s">
        <v>199</v>
      </c>
      <c r="AF234" s="10" t="s">
        <v>519</v>
      </c>
      <c r="AG234" s="14"/>
      <c r="AH234" s="10"/>
      <c r="AI234" s="12"/>
      <c r="AJ234" s="3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c r="CA234" s="12"/>
      <c r="CB234" s="12"/>
      <c r="CC234" s="12"/>
      <c r="CD234" s="12"/>
      <c r="CE234" s="12"/>
      <c r="CF234" s="12"/>
      <c r="CG234" s="12"/>
      <c r="CH234" s="12"/>
      <c r="CI234" s="12"/>
      <c r="CJ234" s="12"/>
      <c r="CK234" s="12"/>
      <c r="CL234" s="12"/>
      <c r="CM234" s="12"/>
      <c r="CN234" s="12"/>
      <c r="CO234" s="12"/>
      <c r="CP234" s="12"/>
      <c r="CQ234" s="12"/>
      <c r="CR234" s="12"/>
      <c r="CS234" s="12"/>
      <c r="CT234" s="12"/>
      <c r="CU234" s="12"/>
      <c r="CV234" s="12"/>
      <c r="CW234" s="12"/>
      <c r="CX234" s="12"/>
      <c r="CY234" s="12"/>
      <c r="CZ234" s="12"/>
      <c r="DA234" s="12"/>
      <c r="DB234" s="12"/>
      <c r="DC234" s="12"/>
      <c r="DD234" s="12"/>
      <c r="DE234" s="12"/>
      <c r="DF234" s="12"/>
      <c r="DG234" s="12"/>
      <c r="DH234" s="12"/>
      <c r="DI234" s="12"/>
      <c r="DJ234" s="12"/>
      <c r="DK234" s="12"/>
      <c r="DL234" s="12"/>
      <c r="DM234" s="12"/>
      <c r="DN234" s="12"/>
      <c r="DO234" s="12"/>
      <c r="DP234" s="12"/>
      <c r="DQ234" s="12"/>
      <c r="DR234" s="12"/>
      <c r="DS234" s="12"/>
      <c r="DT234" s="12"/>
      <c r="DU234" s="12"/>
      <c r="DV234" s="12"/>
      <c r="DW234" s="12"/>
      <c r="DX234" s="12"/>
      <c r="DY234" s="12"/>
      <c r="DZ234" s="12"/>
      <c r="EA234" s="12"/>
      <c r="EB234" s="12"/>
      <c r="EC234" s="12"/>
      <c r="ED234" s="12"/>
      <c r="EE234" s="12"/>
      <c r="EF234" s="12"/>
      <c r="EG234" s="12"/>
      <c r="EH234" s="12"/>
      <c r="EI234" s="12"/>
      <c r="EJ234" s="12"/>
      <c r="EK234" s="12"/>
      <c r="EL234" s="12"/>
      <c r="EM234" s="12"/>
      <c r="EN234" s="12"/>
      <c r="EO234" s="12"/>
      <c r="EP234" s="12"/>
      <c r="EQ234" s="12"/>
      <c r="ER234" s="12"/>
      <c r="ES234" s="12"/>
      <c r="ET234" s="12"/>
      <c r="EU234" s="12"/>
      <c r="EV234" s="12"/>
      <c r="EW234" s="12"/>
      <c r="EX234" s="12"/>
      <c r="EY234" s="12"/>
      <c r="EZ234" s="12"/>
      <c r="FA234" s="12"/>
      <c r="FB234" s="12"/>
      <c r="FC234" s="12"/>
      <c r="FD234" s="12"/>
      <c r="FE234" s="12"/>
      <c r="FF234" s="12"/>
      <c r="FG234" s="12"/>
      <c r="FH234" s="12"/>
      <c r="FI234" s="12"/>
      <c r="FJ234" s="12"/>
      <c r="FK234" s="12"/>
      <c r="FL234" s="12"/>
      <c r="FM234" s="12"/>
      <c r="FN234" s="12"/>
      <c r="FO234" s="12"/>
      <c r="FP234" s="12"/>
    </row>
    <row r="235" spans="1:172" s="71" customFormat="1" ht="14" customHeight="1" x14ac:dyDescent="0.2">
      <c r="A235" s="51" t="s">
        <v>513</v>
      </c>
      <c r="B235" s="56">
        <v>67</v>
      </c>
      <c r="C235" s="56">
        <v>76</v>
      </c>
      <c r="D235" s="57">
        <v>71.5</v>
      </c>
      <c r="E235" s="56">
        <v>32</v>
      </c>
      <c r="F235" s="56">
        <v>250.2</v>
      </c>
      <c r="G235" s="55">
        <v>29</v>
      </c>
      <c r="H235" s="56">
        <v>348</v>
      </c>
      <c r="I235" s="56">
        <v>63</v>
      </c>
      <c r="J235" s="56">
        <v>21.6</v>
      </c>
      <c r="K235" s="56">
        <v>5.9</v>
      </c>
      <c r="L235" s="57">
        <v>-71.8</v>
      </c>
      <c r="M235" s="57">
        <v>28.3</v>
      </c>
      <c r="N235" s="56">
        <v>11</v>
      </c>
      <c r="O235" s="56">
        <v>8</v>
      </c>
      <c r="P235" s="56" t="s">
        <v>1575</v>
      </c>
      <c r="Q235" s="56" t="s">
        <v>1575</v>
      </c>
      <c r="R235" s="54">
        <v>101</v>
      </c>
      <c r="S235" s="57">
        <v>-69.152094489065107</v>
      </c>
      <c r="T235" s="57">
        <v>56.871464180377799</v>
      </c>
      <c r="U235" s="56">
        <v>81.345586513269595</v>
      </c>
      <c r="V235" s="56">
        <v>-8.3651269279640506</v>
      </c>
      <c r="W235" s="56">
        <v>22.770933992760199</v>
      </c>
      <c r="X235" s="54" t="s">
        <v>1574</v>
      </c>
      <c r="Y235" s="58"/>
      <c r="Z235" s="58"/>
      <c r="AA235" s="58" t="b">
        <v>1</v>
      </c>
      <c r="AB235" s="54" t="s">
        <v>1715</v>
      </c>
      <c r="AC235" s="51" t="s">
        <v>514</v>
      </c>
      <c r="AD235" s="54">
        <v>2806</v>
      </c>
      <c r="AE235" s="54" t="s">
        <v>199</v>
      </c>
      <c r="AF235" s="58" t="s">
        <v>516</v>
      </c>
      <c r="AG235" s="51" t="s">
        <v>1768</v>
      </c>
      <c r="AH235" s="58" t="s">
        <v>515</v>
      </c>
      <c r="AI235" s="12"/>
      <c r="AJ235" s="3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c r="CA235" s="12"/>
      <c r="CB235" s="12"/>
      <c r="CC235" s="12"/>
      <c r="CD235" s="12"/>
      <c r="CE235" s="12"/>
      <c r="CF235" s="12"/>
      <c r="CG235" s="12"/>
      <c r="CH235" s="12"/>
      <c r="CI235" s="12"/>
      <c r="CJ235" s="12"/>
      <c r="CK235" s="12"/>
      <c r="CL235" s="12"/>
      <c r="CM235" s="12"/>
      <c r="CN235" s="12"/>
      <c r="CO235" s="12"/>
      <c r="CP235" s="12"/>
      <c r="CQ235" s="12"/>
      <c r="CR235" s="12"/>
      <c r="CS235" s="12"/>
      <c r="CT235" s="12"/>
      <c r="CU235" s="12"/>
      <c r="CV235" s="12"/>
      <c r="CW235" s="12"/>
      <c r="CX235" s="12"/>
      <c r="CY235" s="12"/>
      <c r="CZ235" s="12"/>
      <c r="DA235" s="12"/>
      <c r="DB235" s="12"/>
      <c r="DC235" s="12"/>
      <c r="DD235" s="12"/>
      <c r="DE235" s="12"/>
      <c r="DF235" s="12"/>
      <c r="DG235" s="12"/>
      <c r="DH235" s="12"/>
      <c r="DI235" s="12"/>
      <c r="DJ235" s="12"/>
      <c r="DK235" s="12"/>
      <c r="DL235" s="12"/>
      <c r="DM235" s="12"/>
      <c r="DN235" s="12"/>
      <c r="DO235" s="12"/>
      <c r="DP235" s="12"/>
      <c r="DQ235" s="12"/>
      <c r="DR235" s="12"/>
      <c r="DS235" s="12"/>
      <c r="DT235" s="12"/>
      <c r="DU235" s="12"/>
      <c r="DV235" s="12"/>
      <c r="DW235" s="12"/>
      <c r="DX235" s="12"/>
      <c r="DY235" s="12"/>
      <c r="DZ235" s="12"/>
      <c r="EA235" s="12"/>
      <c r="EB235" s="12"/>
      <c r="EC235" s="12"/>
      <c r="ED235" s="12"/>
      <c r="EE235" s="12"/>
      <c r="EF235" s="12"/>
      <c r="EG235" s="12"/>
      <c r="EH235" s="12"/>
      <c r="EI235" s="12"/>
      <c r="EJ235" s="12"/>
      <c r="EK235" s="12"/>
      <c r="EL235" s="12"/>
      <c r="EM235" s="12"/>
      <c r="EN235" s="12"/>
      <c r="EO235" s="12"/>
      <c r="EP235" s="12"/>
      <c r="EQ235" s="12"/>
      <c r="ER235" s="12"/>
      <c r="ES235" s="12"/>
      <c r="ET235" s="12"/>
      <c r="EU235" s="12"/>
      <c r="EV235" s="12"/>
      <c r="EW235" s="12"/>
      <c r="EX235" s="12"/>
      <c r="EY235" s="12"/>
      <c r="EZ235" s="12"/>
      <c r="FA235" s="12"/>
      <c r="FB235" s="12"/>
      <c r="FC235" s="12"/>
      <c r="FD235" s="12"/>
      <c r="FE235" s="12"/>
      <c r="FF235" s="12"/>
      <c r="FG235" s="12"/>
      <c r="FH235" s="12"/>
      <c r="FI235" s="12"/>
      <c r="FJ235" s="12"/>
      <c r="FK235" s="12"/>
      <c r="FL235" s="12"/>
      <c r="FM235" s="12"/>
      <c r="FN235" s="12"/>
      <c r="FO235" s="12"/>
      <c r="FP235" s="12"/>
    </row>
    <row r="236" spans="1:172" s="72" customFormat="1" ht="14" customHeight="1" x14ac:dyDescent="0.2">
      <c r="A236" s="51" t="s">
        <v>525</v>
      </c>
      <c r="B236" s="56">
        <v>70</v>
      </c>
      <c r="C236" s="56">
        <v>74</v>
      </c>
      <c r="D236" s="57">
        <f>AVERAGE(B236:C236)</f>
        <v>72</v>
      </c>
      <c r="E236" s="52">
        <v>38.83</v>
      </c>
      <c r="F236" s="52">
        <v>-9.18</v>
      </c>
      <c r="G236" s="55">
        <v>33</v>
      </c>
      <c r="H236" s="56">
        <v>352</v>
      </c>
      <c r="I236" s="56">
        <v>40</v>
      </c>
      <c r="J236" s="56">
        <v>70.400000000000006</v>
      </c>
      <c r="K236" s="56">
        <v>3</v>
      </c>
      <c r="L236" s="57">
        <v>-72.541710424883405</v>
      </c>
      <c r="M236" s="57">
        <v>16.146087353082976</v>
      </c>
      <c r="N236" s="56"/>
      <c r="O236" s="56"/>
      <c r="P236" s="56">
        <v>91.349978725440394</v>
      </c>
      <c r="Q236" s="56">
        <v>2.6295232492478555</v>
      </c>
      <c r="R236" s="54">
        <v>304</v>
      </c>
      <c r="S236" s="57">
        <v>-68.352895167826503</v>
      </c>
      <c r="T236" s="57">
        <v>32.147888557542203</v>
      </c>
      <c r="U236" s="56">
        <v>29.367632005623101</v>
      </c>
      <c r="V236" s="56">
        <v>-18.929282039608299</v>
      </c>
      <c r="W236" s="56">
        <v>6.9928926081069802</v>
      </c>
      <c r="X236" s="54" t="s">
        <v>1574</v>
      </c>
      <c r="Y236" s="52"/>
      <c r="Z236" s="52"/>
      <c r="AA236" s="58" t="b">
        <v>0</v>
      </c>
      <c r="AB236" s="61">
        <v>0</v>
      </c>
      <c r="AC236" s="51" t="s">
        <v>1624</v>
      </c>
      <c r="AD236" s="54"/>
      <c r="AE236" s="54" t="s">
        <v>1798</v>
      </c>
      <c r="AF236" s="51" t="s">
        <v>1621</v>
      </c>
      <c r="AG236" s="51"/>
      <c r="AH236" s="51"/>
      <c r="AI236" s="17"/>
      <c r="AJ236" s="32"/>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c r="BO236" s="17"/>
      <c r="BP236" s="17"/>
      <c r="BQ236" s="17"/>
      <c r="BR236" s="17"/>
      <c r="BS236" s="17"/>
      <c r="BT236" s="17"/>
      <c r="BU236" s="17"/>
      <c r="BV236" s="17"/>
      <c r="BW236" s="17"/>
      <c r="BX236" s="17"/>
      <c r="BY236" s="17"/>
      <c r="BZ236" s="17"/>
      <c r="CA236" s="17"/>
      <c r="CB236" s="17"/>
      <c r="CC236" s="17"/>
      <c r="CD236" s="17"/>
      <c r="CE236" s="17"/>
      <c r="CF236" s="17"/>
      <c r="CG236" s="17"/>
      <c r="CH236" s="17"/>
      <c r="CI236" s="17"/>
      <c r="CJ236" s="17"/>
      <c r="CK236" s="17"/>
      <c r="CL236" s="17"/>
      <c r="CM236" s="17"/>
      <c r="CN236" s="17"/>
      <c r="CO236" s="17"/>
      <c r="CP236" s="17"/>
      <c r="CQ236" s="17"/>
      <c r="CR236" s="17"/>
      <c r="CS236" s="17"/>
      <c r="CT236" s="17"/>
      <c r="CU236" s="17"/>
      <c r="CV236" s="17"/>
      <c r="CW236" s="17"/>
      <c r="CX236" s="17"/>
      <c r="CY236" s="17"/>
      <c r="CZ236" s="17"/>
      <c r="DA236" s="17"/>
      <c r="DB236" s="17"/>
      <c r="DC236" s="17"/>
      <c r="DD236" s="17"/>
      <c r="DE236" s="17"/>
      <c r="DF236" s="17"/>
      <c r="DG236" s="17"/>
      <c r="DH236" s="17"/>
      <c r="DI236" s="17"/>
      <c r="DJ236" s="17"/>
      <c r="DK236" s="17"/>
      <c r="DL236" s="17"/>
      <c r="DM236" s="17"/>
      <c r="DN236" s="17"/>
      <c r="DO236" s="17"/>
      <c r="DP236" s="17"/>
      <c r="DQ236" s="17"/>
      <c r="DR236" s="17"/>
      <c r="DS236" s="17"/>
      <c r="DT236" s="17"/>
      <c r="DU236" s="17"/>
      <c r="DV236" s="17"/>
      <c r="DW236" s="17"/>
      <c r="DX236" s="17"/>
      <c r="DY236" s="17"/>
      <c r="DZ236" s="17"/>
      <c r="EA236" s="17"/>
      <c r="EB236" s="17"/>
      <c r="EC236" s="17"/>
      <c r="ED236" s="17"/>
      <c r="EE236" s="17"/>
      <c r="EF236" s="17"/>
      <c r="EG236" s="17"/>
      <c r="EH236" s="17"/>
      <c r="EI236" s="17"/>
      <c r="EJ236" s="17"/>
      <c r="EK236" s="17"/>
      <c r="EL236" s="17"/>
      <c r="EM236" s="17"/>
      <c r="EN236" s="17"/>
      <c r="EO236" s="17"/>
      <c r="EP236" s="17"/>
      <c r="EQ236" s="17"/>
      <c r="ER236" s="17"/>
      <c r="ES236" s="17"/>
      <c r="ET236" s="17"/>
      <c r="EU236" s="17"/>
      <c r="EV236" s="17"/>
      <c r="EW236" s="17"/>
      <c r="EX236" s="17"/>
      <c r="EY236" s="17"/>
      <c r="EZ236" s="17"/>
      <c r="FA236" s="17"/>
      <c r="FB236" s="17"/>
      <c r="FC236" s="17"/>
      <c r="FD236" s="17"/>
      <c r="FE236" s="17"/>
      <c r="FF236" s="17"/>
      <c r="FG236" s="17"/>
      <c r="FH236" s="17"/>
      <c r="FI236" s="17"/>
      <c r="FJ236" s="17"/>
      <c r="FK236" s="17"/>
      <c r="FL236" s="17"/>
      <c r="FM236" s="17"/>
      <c r="FN236" s="17"/>
      <c r="FO236" s="17"/>
      <c r="FP236" s="17"/>
    </row>
    <row r="237" spans="1:172" s="71" customFormat="1" ht="14" customHeight="1" x14ac:dyDescent="0.2">
      <c r="A237" s="14" t="s">
        <v>526</v>
      </c>
      <c r="B237" s="9">
        <v>70</v>
      </c>
      <c r="C237" s="9">
        <v>74</v>
      </c>
      <c r="D237" s="13">
        <f>AVERAGE(B237:C237)</f>
        <v>72</v>
      </c>
      <c r="E237" s="28">
        <v>38.83</v>
      </c>
      <c r="F237" s="28">
        <v>-9.18</v>
      </c>
      <c r="G237" s="34">
        <v>5</v>
      </c>
      <c r="H237" s="9">
        <v>351.5</v>
      </c>
      <c r="I237" s="9">
        <v>42</v>
      </c>
      <c r="J237" s="9">
        <v>59.5</v>
      </c>
      <c r="K237" s="9">
        <v>10</v>
      </c>
      <c r="L237" s="13">
        <v>-73.727336858120097</v>
      </c>
      <c r="M237" s="13">
        <v>19.570730953224995</v>
      </c>
      <c r="N237" s="9"/>
      <c r="O237" s="9"/>
      <c r="P237" s="9">
        <v>72.257842131963685</v>
      </c>
      <c r="Q237" s="9">
        <v>9.0614492648372824</v>
      </c>
      <c r="R237" s="7">
        <v>304</v>
      </c>
      <c r="S237" s="13">
        <v>-69.278440630430396</v>
      </c>
      <c r="T237" s="13">
        <v>35.5773983757514</v>
      </c>
      <c r="U237" s="9">
        <v>29.367632005623101</v>
      </c>
      <c r="V237" s="9">
        <v>-18.929282039608299</v>
      </c>
      <c r="W237" s="9">
        <v>6.9928926081069802</v>
      </c>
      <c r="X237" s="7" t="s">
        <v>1574</v>
      </c>
      <c r="Y237" s="28"/>
      <c r="Z237" s="28"/>
      <c r="AA237" s="10" t="b">
        <v>1</v>
      </c>
      <c r="AB237" s="30">
        <v>0</v>
      </c>
      <c r="AC237" s="14" t="s">
        <v>1623</v>
      </c>
      <c r="AD237" s="7"/>
      <c r="AE237" s="7" t="s">
        <v>1798</v>
      </c>
      <c r="AF237" s="14" t="s">
        <v>1621</v>
      </c>
      <c r="AG237" s="14"/>
      <c r="AH237" s="14"/>
      <c r="AI237" s="12"/>
      <c r="AJ237" s="3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c r="CA237" s="12"/>
      <c r="CB237" s="12"/>
      <c r="CC237" s="12"/>
      <c r="CD237" s="12"/>
      <c r="CE237" s="12"/>
      <c r="CF237" s="12"/>
      <c r="CG237" s="12"/>
      <c r="CH237" s="12"/>
      <c r="CI237" s="12"/>
      <c r="CJ237" s="12"/>
      <c r="CK237" s="12"/>
      <c r="CL237" s="12"/>
      <c r="CM237" s="12"/>
      <c r="CN237" s="12"/>
      <c r="CO237" s="12"/>
      <c r="CP237" s="12"/>
      <c r="CQ237" s="12"/>
      <c r="CR237" s="12"/>
      <c r="CS237" s="12"/>
      <c r="CT237" s="12"/>
      <c r="CU237" s="12"/>
      <c r="CV237" s="12"/>
      <c r="CW237" s="12"/>
      <c r="CX237" s="12"/>
      <c r="CY237" s="12"/>
      <c r="CZ237" s="12"/>
      <c r="DA237" s="12"/>
      <c r="DB237" s="12"/>
      <c r="DC237" s="12"/>
      <c r="DD237" s="12"/>
      <c r="DE237" s="12"/>
      <c r="DF237" s="12"/>
      <c r="DG237" s="12"/>
      <c r="DH237" s="12"/>
      <c r="DI237" s="12"/>
      <c r="DJ237" s="12"/>
      <c r="DK237" s="12"/>
      <c r="DL237" s="12"/>
      <c r="DM237" s="12"/>
      <c r="DN237" s="12"/>
      <c r="DO237" s="12"/>
      <c r="DP237" s="12"/>
      <c r="DQ237" s="12"/>
      <c r="DR237" s="12"/>
      <c r="DS237" s="12"/>
      <c r="DT237" s="12"/>
      <c r="DU237" s="12"/>
      <c r="DV237" s="12"/>
      <c r="DW237" s="12"/>
      <c r="DX237" s="12"/>
      <c r="DY237" s="12"/>
      <c r="DZ237" s="12"/>
      <c r="EA237" s="12"/>
      <c r="EB237" s="12"/>
      <c r="EC237" s="12"/>
      <c r="ED237" s="12"/>
      <c r="EE237" s="12"/>
      <c r="EF237" s="12"/>
      <c r="EG237" s="12"/>
      <c r="EH237" s="12"/>
      <c r="EI237" s="12"/>
      <c r="EJ237" s="12"/>
      <c r="EK237" s="12"/>
      <c r="EL237" s="12"/>
      <c r="EM237" s="12"/>
      <c r="EN237" s="12"/>
      <c r="EO237" s="12"/>
      <c r="EP237" s="12"/>
      <c r="EQ237" s="12"/>
      <c r="ER237" s="12"/>
      <c r="ES237" s="12"/>
      <c r="ET237" s="12"/>
      <c r="EU237" s="12"/>
      <c r="EV237" s="12"/>
      <c r="EW237" s="12"/>
      <c r="EX237" s="12"/>
      <c r="EY237" s="12"/>
      <c r="EZ237" s="12"/>
      <c r="FA237" s="12"/>
      <c r="FB237" s="12"/>
      <c r="FC237" s="12"/>
      <c r="FD237" s="12"/>
      <c r="FE237" s="12"/>
      <c r="FF237" s="12"/>
      <c r="FG237" s="12"/>
      <c r="FH237" s="12"/>
      <c r="FI237" s="12"/>
      <c r="FJ237" s="12"/>
      <c r="FK237" s="12"/>
      <c r="FL237" s="12"/>
      <c r="FM237" s="12"/>
      <c r="FN237" s="12"/>
      <c r="FO237" s="12"/>
      <c r="FP237" s="12"/>
    </row>
    <row r="238" spans="1:172" s="71" customFormat="1" ht="14" customHeight="1" x14ac:dyDescent="0.2">
      <c r="A238" s="14" t="s">
        <v>527</v>
      </c>
      <c r="B238" s="9">
        <v>70</v>
      </c>
      <c r="C238" s="9">
        <v>74</v>
      </c>
      <c r="D238" s="13">
        <f>AVERAGE(B238:C238)</f>
        <v>72</v>
      </c>
      <c r="E238" s="28">
        <v>37.06</v>
      </c>
      <c r="F238" s="28">
        <v>-8.82</v>
      </c>
      <c r="G238" s="34">
        <v>8</v>
      </c>
      <c r="H238" s="9">
        <v>182</v>
      </c>
      <c r="I238" s="9">
        <v>-37</v>
      </c>
      <c r="J238" s="9">
        <v>73.599999999999994</v>
      </c>
      <c r="K238" s="9">
        <v>6.5</v>
      </c>
      <c r="L238" s="13">
        <v>-73.4932734286254</v>
      </c>
      <c r="M238" s="13">
        <v>344.57970659771598</v>
      </c>
      <c r="N238" s="9"/>
      <c r="O238" s="9"/>
      <c r="P238" s="9">
        <v>104.89547526642851</v>
      </c>
      <c r="Q238" s="9">
        <v>5.4333466077098471</v>
      </c>
      <c r="R238" s="7">
        <v>304</v>
      </c>
      <c r="S238" s="13">
        <v>-71.919759158526205</v>
      </c>
      <c r="T238" s="13">
        <v>7.0446448269321502</v>
      </c>
      <c r="U238" s="9">
        <v>29.367632005623101</v>
      </c>
      <c r="V238" s="9">
        <v>-18.929282039608299</v>
      </c>
      <c r="W238" s="9">
        <v>6.9928926081069802</v>
      </c>
      <c r="X238" s="7" t="s">
        <v>1574</v>
      </c>
      <c r="Y238" s="28"/>
      <c r="Z238" s="28"/>
      <c r="AA238" s="10" t="b">
        <v>1</v>
      </c>
      <c r="AB238" s="30">
        <v>0</v>
      </c>
      <c r="AC238" s="14" t="s">
        <v>1623</v>
      </c>
      <c r="AD238" s="7"/>
      <c r="AE238" s="7" t="s">
        <v>1798</v>
      </c>
      <c r="AF238" s="14" t="s">
        <v>1621</v>
      </c>
      <c r="AG238" s="14"/>
      <c r="AH238" s="14"/>
      <c r="AI238" s="12"/>
      <c r="AJ238" s="3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c r="CA238" s="12"/>
      <c r="CB238" s="12"/>
      <c r="CC238" s="12"/>
      <c r="CD238" s="12"/>
      <c r="CE238" s="12"/>
      <c r="CF238" s="12"/>
      <c r="CG238" s="12"/>
      <c r="CH238" s="12"/>
      <c r="CI238" s="12"/>
      <c r="CJ238" s="12"/>
      <c r="CK238" s="12"/>
      <c r="CL238" s="12"/>
      <c r="CM238" s="12"/>
      <c r="CN238" s="12"/>
      <c r="CO238" s="12"/>
      <c r="CP238" s="12"/>
      <c r="CQ238" s="12"/>
      <c r="CR238" s="12"/>
      <c r="CS238" s="12"/>
      <c r="CT238" s="12"/>
      <c r="CU238" s="12"/>
      <c r="CV238" s="12"/>
      <c r="CW238" s="12"/>
      <c r="CX238" s="12"/>
      <c r="CY238" s="12"/>
      <c r="CZ238" s="12"/>
      <c r="DA238" s="12"/>
      <c r="DB238" s="12"/>
      <c r="DC238" s="12"/>
      <c r="DD238" s="12"/>
      <c r="DE238" s="12"/>
      <c r="DF238" s="12"/>
      <c r="DG238" s="12"/>
      <c r="DH238" s="12"/>
      <c r="DI238" s="12"/>
      <c r="DJ238" s="12"/>
      <c r="DK238" s="12"/>
      <c r="DL238" s="12"/>
      <c r="DM238" s="12"/>
      <c r="DN238" s="12"/>
      <c r="DO238" s="12"/>
      <c r="DP238" s="12"/>
      <c r="DQ238" s="12"/>
      <c r="DR238" s="12"/>
      <c r="DS238" s="12"/>
      <c r="DT238" s="12"/>
      <c r="DU238" s="12"/>
      <c r="DV238" s="12"/>
      <c r="DW238" s="12"/>
      <c r="DX238" s="12"/>
      <c r="DY238" s="12"/>
      <c r="DZ238" s="12"/>
      <c r="EA238" s="12"/>
      <c r="EB238" s="12"/>
      <c r="EC238" s="12"/>
      <c r="ED238" s="12"/>
      <c r="EE238" s="12"/>
      <c r="EF238" s="12"/>
      <c r="EG238" s="12"/>
      <c r="EH238" s="12"/>
      <c r="EI238" s="12"/>
      <c r="EJ238" s="12"/>
      <c r="EK238" s="12"/>
      <c r="EL238" s="12"/>
      <c r="EM238" s="12"/>
      <c r="EN238" s="12"/>
      <c r="EO238" s="12"/>
      <c r="EP238" s="12"/>
      <c r="EQ238" s="12"/>
      <c r="ER238" s="12"/>
      <c r="ES238" s="12"/>
      <c r="ET238" s="12"/>
      <c r="EU238" s="12"/>
      <c r="EV238" s="12"/>
      <c r="EW238" s="12"/>
      <c r="EX238" s="12"/>
      <c r="EY238" s="12"/>
      <c r="EZ238" s="12"/>
      <c r="FA238" s="12"/>
      <c r="FB238" s="12"/>
      <c r="FC238" s="12"/>
      <c r="FD238" s="12"/>
      <c r="FE238" s="12"/>
      <c r="FF238" s="12"/>
      <c r="FG238" s="12"/>
      <c r="FH238" s="12"/>
      <c r="FI238" s="12"/>
      <c r="FJ238" s="12"/>
      <c r="FK238" s="12"/>
      <c r="FL238" s="12"/>
      <c r="FM238" s="12"/>
      <c r="FN238" s="12"/>
      <c r="FO238" s="12"/>
      <c r="FP238" s="12"/>
    </row>
    <row r="239" spans="1:172" s="12" customFormat="1" ht="14" customHeight="1" x14ac:dyDescent="0.2">
      <c r="A239" s="14" t="s">
        <v>528</v>
      </c>
      <c r="B239" s="9">
        <v>70</v>
      </c>
      <c r="C239" s="9">
        <v>74</v>
      </c>
      <c r="D239" s="13">
        <f>AVERAGE(B239:C239)</f>
        <v>72</v>
      </c>
      <c r="E239" s="28">
        <v>37.06</v>
      </c>
      <c r="F239" s="28">
        <v>-8.82</v>
      </c>
      <c r="G239" s="34">
        <v>27</v>
      </c>
      <c r="H239" s="9">
        <v>181</v>
      </c>
      <c r="I239" s="9">
        <v>-42</v>
      </c>
      <c r="J239" s="9">
        <v>39.4</v>
      </c>
      <c r="K239" s="9">
        <v>4.5</v>
      </c>
      <c r="L239" s="13">
        <v>-77.148790018212097</v>
      </c>
      <c r="M239" s="13">
        <v>347.07701416248</v>
      </c>
      <c r="N239" s="9"/>
      <c r="O239" s="9"/>
      <c r="P239" s="9">
        <v>47.848050084023008</v>
      </c>
      <c r="Q239" s="9">
        <v>4.0589220184139121</v>
      </c>
      <c r="R239" s="7">
        <v>304</v>
      </c>
      <c r="S239" s="13">
        <v>-75.076423322124697</v>
      </c>
      <c r="T239" s="13">
        <v>13.9353014171495</v>
      </c>
      <c r="U239" s="9">
        <v>29.367632005623101</v>
      </c>
      <c r="V239" s="9">
        <v>-18.929282039608299</v>
      </c>
      <c r="W239" s="9">
        <v>6.9928926081069802</v>
      </c>
      <c r="X239" s="7" t="s">
        <v>1574</v>
      </c>
      <c r="Y239" s="28"/>
      <c r="Z239" s="28"/>
      <c r="AA239" s="10" t="b">
        <v>1</v>
      </c>
      <c r="AB239" s="30">
        <v>0</v>
      </c>
      <c r="AC239" s="14" t="s">
        <v>1622</v>
      </c>
      <c r="AD239" s="7"/>
      <c r="AE239" s="7" t="s">
        <v>1798</v>
      </c>
      <c r="AF239" s="14" t="s">
        <v>1621</v>
      </c>
      <c r="AG239" s="14"/>
      <c r="AH239" s="10"/>
      <c r="AJ239" s="32"/>
    </row>
    <row r="240" spans="1:172" s="12" customFormat="1" ht="14" customHeight="1" x14ac:dyDescent="0.2">
      <c r="A240" s="51" t="s">
        <v>520</v>
      </c>
      <c r="B240" s="56">
        <v>68</v>
      </c>
      <c r="C240" s="56">
        <v>76</v>
      </c>
      <c r="D240" s="57">
        <v>72</v>
      </c>
      <c r="E240" s="56">
        <v>32.1</v>
      </c>
      <c r="F240" s="56">
        <v>248.5</v>
      </c>
      <c r="G240" s="55">
        <v>9</v>
      </c>
      <c r="H240" s="56">
        <v>340.5</v>
      </c>
      <c r="I240" s="56">
        <v>54.7</v>
      </c>
      <c r="J240" s="56">
        <v>70.099999999999994</v>
      </c>
      <c r="K240" s="56">
        <v>6.2</v>
      </c>
      <c r="L240" s="57">
        <v>-69.8</v>
      </c>
      <c r="M240" s="57">
        <v>354.9</v>
      </c>
      <c r="N240" s="56"/>
      <c r="O240" s="56"/>
      <c r="P240" s="56">
        <v>52.65206270439537</v>
      </c>
      <c r="Q240" s="56">
        <v>7.1608496593063258</v>
      </c>
      <c r="R240" s="54">
        <v>101</v>
      </c>
      <c r="S240" s="57">
        <v>-68.653919526854395</v>
      </c>
      <c r="T240" s="57">
        <v>26.180733378430698</v>
      </c>
      <c r="U240" s="56">
        <v>81.301541518736997</v>
      </c>
      <c r="V240" s="56">
        <v>-8.8100986987464491</v>
      </c>
      <c r="W240" s="56">
        <v>22.9502980716446</v>
      </c>
      <c r="X240" s="54" t="s">
        <v>1574</v>
      </c>
      <c r="Y240" s="58"/>
      <c r="Z240" s="58"/>
      <c r="AA240" s="58" t="b">
        <v>1</v>
      </c>
      <c r="AB240" s="54" t="s">
        <v>1715</v>
      </c>
      <c r="AC240" s="51" t="s">
        <v>521</v>
      </c>
      <c r="AD240" s="54">
        <v>1240</v>
      </c>
      <c r="AE240" s="54" t="s">
        <v>199</v>
      </c>
      <c r="AF240" s="58" t="s">
        <v>524</v>
      </c>
      <c r="AG240" s="51" t="s">
        <v>522</v>
      </c>
      <c r="AH240" s="58" t="s">
        <v>523</v>
      </c>
      <c r="AJ240" s="32"/>
    </row>
    <row r="241" spans="1:36" s="12" customFormat="1" ht="14" customHeight="1" x14ac:dyDescent="0.2">
      <c r="A241" s="58" t="s">
        <v>529</v>
      </c>
      <c r="B241" s="56">
        <v>62</v>
      </c>
      <c r="C241" s="56">
        <v>84</v>
      </c>
      <c r="D241" s="57">
        <v>73</v>
      </c>
      <c r="E241" s="56">
        <v>43.5</v>
      </c>
      <c r="F241" s="56">
        <v>5.5</v>
      </c>
      <c r="G241" s="55">
        <v>10</v>
      </c>
      <c r="H241" s="56">
        <v>9.5</v>
      </c>
      <c r="I241" s="56">
        <v>46.8</v>
      </c>
      <c r="J241" s="56">
        <v>33.200000000000003</v>
      </c>
      <c r="K241" s="56">
        <v>8.3000000000000007</v>
      </c>
      <c r="L241" s="57">
        <v>-73</v>
      </c>
      <c r="M241" s="57">
        <v>336</v>
      </c>
      <c r="N241" s="56">
        <v>23.8</v>
      </c>
      <c r="O241" s="56">
        <v>10</v>
      </c>
      <c r="P241" s="56" t="s">
        <v>1575</v>
      </c>
      <c r="Q241" s="56" t="s">
        <v>1575</v>
      </c>
      <c r="R241" s="54">
        <v>301</v>
      </c>
      <c r="S241" s="57">
        <v>-70.199906965709104</v>
      </c>
      <c r="T241" s="57">
        <v>17.504643643170599</v>
      </c>
      <c r="U241" s="56">
        <v>33.022691141002902</v>
      </c>
      <c r="V241" s="56">
        <v>-16.743560432668801</v>
      </c>
      <c r="W241" s="56">
        <v>13.650035073232999</v>
      </c>
      <c r="X241" s="54" t="s">
        <v>291</v>
      </c>
      <c r="Y241" s="58"/>
      <c r="Z241" s="58"/>
      <c r="AA241" s="58" t="b">
        <v>1</v>
      </c>
      <c r="AB241" s="54" t="s">
        <v>31</v>
      </c>
      <c r="AC241" s="51" t="s">
        <v>530</v>
      </c>
      <c r="AD241" s="54">
        <v>2393</v>
      </c>
      <c r="AE241" s="54" t="s">
        <v>199</v>
      </c>
      <c r="AF241" s="58" t="s">
        <v>531</v>
      </c>
      <c r="AG241" s="51"/>
      <c r="AH241" s="58" t="s">
        <v>1783</v>
      </c>
      <c r="AJ241" s="32"/>
    </row>
    <row r="242" spans="1:36" s="12" customFormat="1" ht="14" customHeight="1" x14ac:dyDescent="0.2">
      <c r="A242" s="58" t="s">
        <v>532</v>
      </c>
      <c r="B242" s="56">
        <v>66.38</v>
      </c>
      <c r="C242" s="56">
        <v>79.900000000000006</v>
      </c>
      <c r="D242" s="57">
        <f>(B242+C242)/2</f>
        <v>73.14</v>
      </c>
      <c r="E242" s="56">
        <v>50.71</v>
      </c>
      <c r="F242" s="56">
        <v>45.65</v>
      </c>
      <c r="G242" s="55">
        <v>150</v>
      </c>
      <c r="H242" s="56">
        <v>358</v>
      </c>
      <c r="I242" s="56">
        <v>73.599999999999994</v>
      </c>
      <c r="J242" s="56">
        <v>24.6</v>
      </c>
      <c r="K242" s="56">
        <v>2.4</v>
      </c>
      <c r="L242" s="57">
        <v>-79.599999999999994</v>
      </c>
      <c r="M242" s="57">
        <v>220.8</v>
      </c>
      <c r="N242" s="56">
        <v>11.6</v>
      </c>
      <c r="O242" s="56">
        <v>3.5</v>
      </c>
      <c r="P242" s="73" t="s">
        <v>1575</v>
      </c>
      <c r="Q242" s="73" t="s">
        <v>1575</v>
      </c>
      <c r="R242" s="54">
        <v>301</v>
      </c>
      <c r="S242" s="57">
        <v>-72.217286627761297</v>
      </c>
      <c r="T242" s="57">
        <v>93.624218371568304</v>
      </c>
      <c r="U242" s="56">
        <v>33.172689418392103</v>
      </c>
      <c r="V242" s="56">
        <v>-16.619596861942799</v>
      </c>
      <c r="W242" s="56">
        <v>13.715174480788299</v>
      </c>
      <c r="X242" s="54" t="s">
        <v>1576</v>
      </c>
      <c r="Y242" s="54">
        <v>0.57999999999999996</v>
      </c>
      <c r="Z242" s="54">
        <v>7.6</v>
      </c>
      <c r="AA242" s="54" t="s">
        <v>279</v>
      </c>
      <c r="AB242" s="54" t="s">
        <v>279</v>
      </c>
      <c r="AC242" s="51" t="s">
        <v>533</v>
      </c>
      <c r="AD242" s="54"/>
      <c r="AE242" s="54" t="s">
        <v>1798</v>
      </c>
      <c r="AF242" s="58" t="s">
        <v>534</v>
      </c>
      <c r="AG242" s="51"/>
      <c r="AH242" s="58"/>
      <c r="AJ242" s="32"/>
    </row>
    <row r="243" spans="1:36" s="12" customFormat="1" ht="14" customHeight="1" x14ac:dyDescent="0.15">
      <c r="A243" s="51" t="s">
        <v>535</v>
      </c>
      <c r="B243" s="56">
        <v>75.400000000000006</v>
      </c>
      <c r="C243" s="56">
        <v>76.099999999999994</v>
      </c>
      <c r="D243" s="57">
        <v>75.75</v>
      </c>
      <c r="E243" s="56">
        <v>37.96</v>
      </c>
      <c r="F243" s="56">
        <v>-8.85</v>
      </c>
      <c r="G243" s="55">
        <v>31</v>
      </c>
      <c r="H243" s="56">
        <v>3.9</v>
      </c>
      <c r="I243" s="56">
        <v>46.5</v>
      </c>
      <c r="J243" s="56">
        <v>209</v>
      </c>
      <c r="K243" s="56">
        <v>1.8</v>
      </c>
      <c r="L243" s="57">
        <v>-79.5</v>
      </c>
      <c r="M243" s="57">
        <v>332</v>
      </c>
      <c r="N243" s="56">
        <v>226</v>
      </c>
      <c r="O243" s="56">
        <v>1.7</v>
      </c>
      <c r="P243" s="63" t="s">
        <v>1575</v>
      </c>
      <c r="Q243" s="63" t="s">
        <v>1575</v>
      </c>
      <c r="R243" s="54">
        <v>304</v>
      </c>
      <c r="S243" s="57">
        <v>-78.534900558190401</v>
      </c>
      <c r="T243" s="57">
        <v>7.6627582332622302</v>
      </c>
      <c r="U243" s="56">
        <v>29.9459191628087</v>
      </c>
      <c r="V243" s="56">
        <v>-18.752278581261798</v>
      </c>
      <c r="W243" s="56">
        <v>7.1662025221441601</v>
      </c>
      <c r="X243" s="54" t="s">
        <v>1574</v>
      </c>
      <c r="Y243" s="52"/>
      <c r="Z243" s="52"/>
      <c r="AA243" s="58" t="b">
        <v>0</v>
      </c>
      <c r="AB243" s="61">
        <v>0</v>
      </c>
      <c r="AC243" s="51" t="s">
        <v>536</v>
      </c>
      <c r="AD243" s="54"/>
      <c r="AE243" s="54" t="s">
        <v>1798</v>
      </c>
      <c r="AF243" s="58" t="s">
        <v>537</v>
      </c>
      <c r="AG243" s="51"/>
      <c r="AH243" s="58"/>
      <c r="AJ243" s="32"/>
    </row>
    <row r="244" spans="1:36" s="12" customFormat="1" ht="14" customHeight="1" x14ac:dyDescent="0.2">
      <c r="A244" s="14" t="s">
        <v>538</v>
      </c>
      <c r="B244" s="9">
        <v>71</v>
      </c>
      <c r="C244" s="9">
        <v>81</v>
      </c>
      <c r="D244" s="13">
        <v>76</v>
      </c>
      <c r="E244" s="9">
        <v>47.5</v>
      </c>
      <c r="F244" s="9">
        <v>248.1</v>
      </c>
      <c r="G244" s="34">
        <v>26</v>
      </c>
      <c r="H244" s="9">
        <v>352.2</v>
      </c>
      <c r="I244" s="9">
        <v>68.400000000000006</v>
      </c>
      <c r="J244" s="9">
        <v>39.4</v>
      </c>
      <c r="K244" s="9">
        <v>4.5999999999999996</v>
      </c>
      <c r="L244" s="13">
        <v>-83.4</v>
      </c>
      <c r="M244" s="13">
        <v>20.9</v>
      </c>
      <c r="N244" s="9"/>
      <c r="O244" s="9"/>
      <c r="P244" s="9">
        <v>16.670739311813033</v>
      </c>
      <c r="Q244" s="9">
        <v>7.157280231636447</v>
      </c>
      <c r="R244" s="7">
        <v>101</v>
      </c>
      <c r="S244" s="13">
        <v>-79.969501194947895</v>
      </c>
      <c r="T244" s="13">
        <v>61.678219253220398</v>
      </c>
      <c r="U244" s="9">
        <v>80.281083869995996</v>
      </c>
      <c r="V244" s="9">
        <v>-13.6484731337138</v>
      </c>
      <c r="W244" s="9">
        <v>24.7570314997275</v>
      </c>
      <c r="X244" s="7" t="s">
        <v>1574</v>
      </c>
      <c r="Y244" s="10"/>
      <c r="Z244" s="10"/>
      <c r="AA244" s="10" t="b">
        <v>1</v>
      </c>
      <c r="AB244" s="7">
        <v>0</v>
      </c>
      <c r="AC244" s="14" t="s">
        <v>539</v>
      </c>
      <c r="AD244" s="7">
        <v>2370</v>
      </c>
      <c r="AE244" s="7" t="s">
        <v>199</v>
      </c>
      <c r="AF244" s="10" t="s">
        <v>540</v>
      </c>
      <c r="AG244" s="14" t="s">
        <v>1799</v>
      </c>
      <c r="AH244" s="10"/>
      <c r="AJ244" s="32"/>
    </row>
    <row r="245" spans="1:36" s="12" customFormat="1" ht="14" customHeight="1" x14ac:dyDescent="0.15">
      <c r="A245" s="14" t="s">
        <v>541</v>
      </c>
      <c r="B245" s="9">
        <v>74</v>
      </c>
      <c r="C245" s="9">
        <v>79</v>
      </c>
      <c r="D245" s="13">
        <v>76.5</v>
      </c>
      <c r="E245" s="9">
        <v>55</v>
      </c>
      <c r="F245" s="9">
        <v>99.2</v>
      </c>
      <c r="G245" s="34">
        <v>16</v>
      </c>
      <c r="H245" s="9">
        <v>11.9</v>
      </c>
      <c r="I245" s="9">
        <v>69</v>
      </c>
      <c r="J245" s="9">
        <v>90.8</v>
      </c>
      <c r="K245" s="9">
        <v>3.9</v>
      </c>
      <c r="L245" s="13">
        <v>-82.8</v>
      </c>
      <c r="M245" s="13">
        <v>8.5</v>
      </c>
      <c r="N245" s="9">
        <v>37.5</v>
      </c>
      <c r="O245" s="9">
        <v>6.1</v>
      </c>
      <c r="P245" s="37" t="s">
        <v>1575</v>
      </c>
      <c r="Q245" s="37" t="s">
        <v>1575</v>
      </c>
      <c r="R245" s="7">
        <v>301</v>
      </c>
      <c r="S245" s="13">
        <v>-73.288785199059902</v>
      </c>
      <c r="T245" s="13">
        <v>55.1493922768245</v>
      </c>
      <c r="U245" s="9">
        <v>33.8142567693872</v>
      </c>
      <c r="V245" s="9">
        <v>-16.485724127236999</v>
      </c>
      <c r="W245" s="9">
        <v>14.461626608665499</v>
      </c>
      <c r="X245" s="7" t="s">
        <v>1574</v>
      </c>
      <c r="Y245" s="10"/>
      <c r="Z245" s="10"/>
      <c r="AA245" s="7" t="b">
        <v>1</v>
      </c>
      <c r="AB245" s="7">
        <v>0</v>
      </c>
      <c r="AC245" s="14" t="s">
        <v>542</v>
      </c>
      <c r="AD245" s="7"/>
      <c r="AE245" s="7" t="s">
        <v>1798</v>
      </c>
      <c r="AF245" s="10" t="s">
        <v>543</v>
      </c>
      <c r="AG245" s="14"/>
      <c r="AH245" s="10"/>
      <c r="AJ245" s="32"/>
    </row>
    <row r="246" spans="1:36" s="12" customFormat="1" ht="14" customHeight="1" x14ac:dyDescent="0.2">
      <c r="A246" s="14" t="s">
        <v>544</v>
      </c>
      <c r="B246" s="9">
        <v>76.5</v>
      </c>
      <c r="C246" s="9">
        <v>77.5</v>
      </c>
      <c r="D246" s="13">
        <v>77</v>
      </c>
      <c r="E246" s="9">
        <v>45.9</v>
      </c>
      <c r="F246" s="9">
        <v>248.1</v>
      </c>
      <c r="G246" s="34">
        <v>5</v>
      </c>
      <c r="H246" s="9">
        <v>347</v>
      </c>
      <c r="I246" s="9">
        <v>66</v>
      </c>
      <c r="J246" s="9">
        <v>71.900000000000006</v>
      </c>
      <c r="K246" s="9">
        <v>9</v>
      </c>
      <c r="L246" s="13">
        <v>-80.8</v>
      </c>
      <c r="M246" s="13">
        <v>358.1</v>
      </c>
      <c r="N246" s="9"/>
      <c r="O246" s="9"/>
      <c r="P246" s="9">
        <v>33.570379819077566</v>
      </c>
      <c r="Q246" s="9">
        <v>13.397353240834816</v>
      </c>
      <c r="R246" s="7">
        <v>101</v>
      </c>
      <c r="S246" s="13">
        <v>-78.194371954635599</v>
      </c>
      <c r="T246" s="13">
        <v>42.635114774187102</v>
      </c>
      <c r="U246" s="9">
        <v>79.839838942510099</v>
      </c>
      <c r="V246" s="9">
        <v>-15.021948098845501</v>
      </c>
      <c r="W246" s="9">
        <v>25.3247857247204</v>
      </c>
      <c r="X246" s="7" t="s">
        <v>1574</v>
      </c>
      <c r="Y246" s="10"/>
      <c r="Z246" s="10"/>
      <c r="AA246" s="10" t="b">
        <v>1</v>
      </c>
      <c r="AB246" s="7">
        <v>0</v>
      </c>
      <c r="AC246" s="14" t="s">
        <v>545</v>
      </c>
      <c r="AD246" s="7"/>
      <c r="AE246" s="7" t="s">
        <v>199</v>
      </c>
      <c r="AF246" s="10" t="s">
        <v>546</v>
      </c>
      <c r="AG246" s="14"/>
      <c r="AH246" s="10"/>
      <c r="AJ246" s="32"/>
    </row>
    <row r="247" spans="1:36" s="12" customFormat="1" ht="14" customHeight="1" x14ac:dyDescent="0.2">
      <c r="A247" s="58" t="s">
        <v>547</v>
      </c>
      <c r="B247" s="56">
        <v>69</v>
      </c>
      <c r="C247" s="56">
        <v>89</v>
      </c>
      <c r="D247" s="57">
        <v>79</v>
      </c>
      <c r="E247" s="56">
        <v>40</v>
      </c>
      <c r="F247" s="56">
        <v>256</v>
      </c>
      <c r="G247" s="55">
        <v>4</v>
      </c>
      <c r="H247" s="56">
        <v>321.2</v>
      </c>
      <c r="I247" s="56">
        <v>66.400000000000006</v>
      </c>
      <c r="J247" s="56">
        <v>91.7</v>
      </c>
      <c r="K247" s="56">
        <v>9.6</v>
      </c>
      <c r="L247" s="57">
        <v>-59.8</v>
      </c>
      <c r="M247" s="57">
        <v>17.7</v>
      </c>
      <c r="N247" s="56">
        <v>30.1</v>
      </c>
      <c r="O247" s="56">
        <v>17</v>
      </c>
      <c r="P247" s="73" t="s">
        <v>1575</v>
      </c>
      <c r="Q247" s="73" t="s">
        <v>1575</v>
      </c>
      <c r="R247" s="54">
        <v>101</v>
      </c>
      <c r="S247" s="57">
        <v>-55.930087864497303</v>
      </c>
      <c r="T247" s="57">
        <v>48.7673882260152</v>
      </c>
      <c r="U247" s="56">
        <v>78.999774136184499</v>
      </c>
      <c r="V247" s="56">
        <v>-17.298207448178999</v>
      </c>
      <c r="W247" s="56">
        <v>26.465554497629</v>
      </c>
      <c r="X247" s="54" t="s">
        <v>1576</v>
      </c>
      <c r="Y247" s="58"/>
      <c r="Z247" s="58"/>
      <c r="AA247" s="58" t="b">
        <v>1</v>
      </c>
      <c r="AB247" s="54" t="s">
        <v>31</v>
      </c>
      <c r="AC247" s="51" t="s">
        <v>548</v>
      </c>
      <c r="AD247" s="54"/>
      <c r="AE247" s="54" t="s">
        <v>199</v>
      </c>
      <c r="AF247" s="58" t="s">
        <v>550</v>
      </c>
      <c r="AG247" s="51" t="s">
        <v>549</v>
      </c>
      <c r="AH247" s="58"/>
      <c r="AJ247" s="32"/>
    </row>
    <row r="248" spans="1:36" s="17" customFormat="1" ht="14" customHeight="1" x14ac:dyDescent="0.2">
      <c r="A248" s="10" t="s">
        <v>555</v>
      </c>
      <c r="B248" s="9">
        <v>77</v>
      </c>
      <c r="C248" s="9">
        <v>83</v>
      </c>
      <c r="D248" s="13">
        <v>80</v>
      </c>
      <c r="E248" s="9">
        <v>46.1</v>
      </c>
      <c r="F248" s="9">
        <v>248</v>
      </c>
      <c r="G248" s="34">
        <v>15</v>
      </c>
      <c r="H248" s="9">
        <v>348.8</v>
      </c>
      <c r="I248" s="9">
        <v>66.7</v>
      </c>
      <c r="J248" s="9">
        <v>34.6</v>
      </c>
      <c r="K248" s="9">
        <v>6.6</v>
      </c>
      <c r="L248" s="13">
        <v>-80.3</v>
      </c>
      <c r="M248" s="13">
        <v>9.5</v>
      </c>
      <c r="N248" s="9">
        <v>16.8</v>
      </c>
      <c r="O248" s="9">
        <v>9.6</v>
      </c>
      <c r="P248" s="9" t="s">
        <v>1575</v>
      </c>
      <c r="Q248" s="9" t="s">
        <v>1575</v>
      </c>
      <c r="R248" s="7">
        <v>101</v>
      </c>
      <c r="S248" s="13">
        <v>-76.230582467045707</v>
      </c>
      <c r="T248" s="13">
        <v>52.735494155667404</v>
      </c>
      <c r="U248" s="9">
        <v>78.587187045757403</v>
      </c>
      <c r="V248" s="9">
        <v>-18.241353593082199</v>
      </c>
      <c r="W248" s="9">
        <v>27.047929609898599</v>
      </c>
      <c r="X248" s="7" t="s">
        <v>1574</v>
      </c>
      <c r="Y248" s="10"/>
      <c r="Z248" s="10"/>
      <c r="AA248" s="10" t="b">
        <v>1</v>
      </c>
      <c r="AB248" s="7">
        <v>0</v>
      </c>
      <c r="AC248" s="14" t="s">
        <v>556</v>
      </c>
      <c r="AD248" s="7">
        <v>2382</v>
      </c>
      <c r="AE248" s="7" t="s">
        <v>199</v>
      </c>
      <c r="AF248" s="10" t="s">
        <v>1887</v>
      </c>
      <c r="AG248" s="14" t="s">
        <v>1800</v>
      </c>
      <c r="AH248" s="10"/>
      <c r="AJ248" s="32"/>
    </row>
    <row r="249" spans="1:36" s="12" customFormat="1" ht="14" customHeight="1" x14ac:dyDescent="0.2">
      <c r="A249" s="10" t="s">
        <v>551</v>
      </c>
      <c r="B249" s="9">
        <v>75</v>
      </c>
      <c r="C249" s="9">
        <v>85</v>
      </c>
      <c r="D249" s="13">
        <v>80</v>
      </c>
      <c r="E249" s="9">
        <v>46.1</v>
      </c>
      <c r="F249" s="9">
        <v>248.9</v>
      </c>
      <c r="G249" s="34">
        <v>11</v>
      </c>
      <c r="H249" s="9">
        <v>334.6</v>
      </c>
      <c r="I249" s="9">
        <v>72.5</v>
      </c>
      <c r="J249" s="9">
        <v>55.6</v>
      </c>
      <c r="K249" s="9">
        <v>6.2</v>
      </c>
      <c r="L249" s="13">
        <v>-69.8</v>
      </c>
      <c r="M249" s="13">
        <v>27.8</v>
      </c>
      <c r="N249" s="9">
        <v>22.7</v>
      </c>
      <c r="O249" s="9">
        <v>9.8000000000000007</v>
      </c>
      <c r="P249" s="9" t="s">
        <v>1575</v>
      </c>
      <c r="Q249" s="9" t="s">
        <v>1575</v>
      </c>
      <c r="R249" s="7">
        <v>101</v>
      </c>
      <c r="S249" s="13">
        <v>-65.097181138614701</v>
      </c>
      <c r="T249" s="13">
        <v>60.280514740462202</v>
      </c>
      <c r="U249" s="9">
        <v>78.587187045757403</v>
      </c>
      <c r="V249" s="9">
        <v>-18.241353593082199</v>
      </c>
      <c r="W249" s="9">
        <v>27.047929609898599</v>
      </c>
      <c r="X249" s="7" t="s">
        <v>1574</v>
      </c>
      <c r="Y249" s="10"/>
      <c r="Z249" s="10"/>
      <c r="AA249" s="10" t="b">
        <v>1</v>
      </c>
      <c r="AB249" s="7">
        <v>0</v>
      </c>
      <c r="AC249" s="14" t="s">
        <v>552</v>
      </c>
      <c r="AD249" s="7">
        <v>2397</v>
      </c>
      <c r="AE249" s="7" t="s">
        <v>199</v>
      </c>
      <c r="AF249" s="10" t="s">
        <v>554</v>
      </c>
      <c r="AG249" s="14" t="s">
        <v>1802</v>
      </c>
      <c r="AH249" s="10" t="s">
        <v>553</v>
      </c>
      <c r="AJ249" s="32"/>
    </row>
    <row r="250" spans="1:36" s="17" customFormat="1" ht="14" customHeight="1" x14ac:dyDescent="0.2">
      <c r="A250" s="14" t="s">
        <v>557</v>
      </c>
      <c r="B250" s="9">
        <v>78</v>
      </c>
      <c r="C250" s="9">
        <v>84</v>
      </c>
      <c r="D250" s="13">
        <v>81</v>
      </c>
      <c r="E250" s="9">
        <v>-23.8</v>
      </c>
      <c r="F250" s="9">
        <f>360-45.3</f>
        <v>314.7</v>
      </c>
      <c r="G250" s="34">
        <v>18</v>
      </c>
      <c r="H250" s="9">
        <v>356.4</v>
      </c>
      <c r="I250" s="9">
        <v>-52.9</v>
      </c>
      <c r="J250" s="9">
        <v>70</v>
      </c>
      <c r="K250" s="9">
        <v>4.2</v>
      </c>
      <c r="L250" s="13">
        <v>-79.400000000000006</v>
      </c>
      <c r="M250" s="13">
        <v>331.9</v>
      </c>
      <c r="N250" s="9">
        <v>50.7</v>
      </c>
      <c r="O250" s="9">
        <v>4.9000000000000004</v>
      </c>
      <c r="P250" s="9" t="s">
        <v>1575</v>
      </c>
      <c r="Q250" s="9" t="s">
        <v>1575</v>
      </c>
      <c r="R250" s="7">
        <v>201</v>
      </c>
      <c r="S250" s="13">
        <v>-69.360948891677893</v>
      </c>
      <c r="T250" s="13">
        <v>40.545739430020298</v>
      </c>
      <c r="U250" s="9">
        <v>62.598278193147799</v>
      </c>
      <c r="V250" s="9">
        <v>-34.328317237096797</v>
      </c>
      <c r="W250" s="9">
        <v>31.730138193973101</v>
      </c>
      <c r="X250" s="7" t="s">
        <v>1574</v>
      </c>
      <c r="Y250" s="10"/>
      <c r="Z250" s="10"/>
      <c r="AA250" s="10" t="b">
        <v>1</v>
      </c>
      <c r="AB250" s="7">
        <v>0</v>
      </c>
      <c r="AC250" s="14" t="s">
        <v>510</v>
      </c>
      <c r="AD250" s="7">
        <v>3261</v>
      </c>
      <c r="AE250" s="7" t="s">
        <v>199</v>
      </c>
      <c r="AF250" s="10" t="s">
        <v>559</v>
      </c>
      <c r="AG250" s="14" t="s">
        <v>1801</v>
      </c>
      <c r="AH250" s="10" t="s">
        <v>558</v>
      </c>
      <c r="AJ250" s="32"/>
    </row>
    <row r="251" spans="1:36" s="17" customFormat="1" ht="14" customHeight="1" x14ac:dyDescent="0.15">
      <c r="A251" s="58" t="s">
        <v>560</v>
      </c>
      <c r="B251" s="56">
        <v>78</v>
      </c>
      <c r="C251" s="56">
        <v>86</v>
      </c>
      <c r="D251" s="57">
        <v>82</v>
      </c>
      <c r="E251" s="56">
        <v>24.5</v>
      </c>
      <c r="F251" s="56">
        <v>34.25</v>
      </c>
      <c r="G251" s="55">
        <v>10</v>
      </c>
      <c r="H251" s="56">
        <v>354</v>
      </c>
      <c r="I251" s="56">
        <v>3.5</v>
      </c>
      <c r="J251" s="56">
        <v>60</v>
      </c>
      <c r="K251" s="56">
        <v>6.3</v>
      </c>
      <c r="L251" s="57">
        <v>-66.5</v>
      </c>
      <c r="M251" s="57">
        <v>49</v>
      </c>
      <c r="N251" s="56"/>
      <c r="O251" s="56"/>
      <c r="P251" s="63">
        <v>149.24623542624292</v>
      </c>
      <c r="Q251" s="63">
        <v>3.9671522900418608</v>
      </c>
      <c r="R251" s="61">
        <v>715</v>
      </c>
      <c r="S251" s="57">
        <v>-66.5</v>
      </c>
      <c r="T251" s="57">
        <v>49</v>
      </c>
      <c r="U251" s="56">
        <v>0</v>
      </c>
      <c r="V251" s="56">
        <v>0</v>
      </c>
      <c r="W251" s="56">
        <v>0</v>
      </c>
      <c r="X251" s="56" t="s">
        <v>1574</v>
      </c>
      <c r="Y251" s="64"/>
      <c r="Z251" s="64"/>
      <c r="AA251" s="58" t="b">
        <v>0</v>
      </c>
      <c r="AB251" s="54">
        <v>0</v>
      </c>
      <c r="AC251" s="51" t="s">
        <v>561</v>
      </c>
      <c r="AD251" s="65"/>
      <c r="AE251" s="54" t="s">
        <v>1798</v>
      </c>
      <c r="AF251" s="58" t="s">
        <v>1922</v>
      </c>
      <c r="AG251" s="51"/>
      <c r="AH251" s="58"/>
      <c r="AJ251" s="32"/>
    </row>
    <row r="252" spans="1:36" s="17" customFormat="1" ht="14" customHeight="1" x14ac:dyDescent="0.2">
      <c r="A252" s="58" t="s">
        <v>563</v>
      </c>
      <c r="B252" s="56">
        <v>66</v>
      </c>
      <c r="C252" s="56">
        <v>100.5</v>
      </c>
      <c r="D252" s="57">
        <v>83.3</v>
      </c>
      <c r="E252" s="56">
        <v>28.6</v>
      </c>
      <c r="F252" s="56">
        <v>345.9</v>
      </c>
      <c r="G252" s="55">
        <v>12</v>
      </c>
      <c r="H252" s="56">
        <v>342.2</v>
      </c>
      <c r="I252" s="56">
        <v>28.2</v>
      </c>
      <c r="J252" s="56">
        <v>98.7</v>
      </c>
      <c r="K252" s="56">
        <v>4.4000000000000004</v>
      </c>
      <c r="L252" s="57">
        <v>-68.8</v>
      </c>
      <c r="M252" s="57">
        <v>40.799999999999997</v>
      </c>
      <c r="N252" s="56"/>
      <c r="O252" s="56"/>
      <c r="P252" s="56">
        <v>177.90143140777337</v>
      </c>
      <c r="Q252" s="56">
        <v>3.263087895282728</v>
      </c>
      <c r="R252" s="54">
        <v>714</v>
      </c>
      <c r="S252" s="57">
        <v>-68.8</v>
      </c>
      <c r="T252" s="57">
        <v>40.799999999999997</v>
      </c>
      <c r="U252" s="56">
        <v>0</v>
      </c>
      <c r="V252" s="56">
        <v>0</v>
      </c>
      <c r="W252" s="56">
        <v>0</v>
      </c>
      <c r="X252" s="54" t="s">
        <v>1574</v>
      </c>
      <c r="Y252" s="58"/>
      <c r="Z252" s="58"/>
      <c r="AA252" s="58" t="b">
        <v>0</v>
      </c>
      <c r="AB252" s="54" t="s">
        <v>31</v>
      </c>
      <c r="AC252" s="51" t="s">
        <v>564</v>
      </c>
      <c r="AD252" s="54">
        <v>1493</v>
      </c>
      <c r="AE252" s="54" t="s">
        <v>199</v>
      </c>
      <c r="AF252" s="58" t="s">
        <v>565</v>
      </c>
      <c r="AG252" s="51" t="s">
        <v>1893</v>
      </c>
      <c r="AH252" s="58" t="s">
        <v>1783</v>
      </c>
      <c r="AJ252" s="32"/>
    </row>
    <row r="253" spans="1:36" s="12" customFormat="1" ht="14" customHeight="1" x14ac:dyDescent="0.2">
      <c r="A253" s="58" t="s">
        <v>1918</v>
      </c>
      <c r="B253" s="56">
        <v>66</v>
      </c>
      <c r="C253" s="56">
        <v>100.5</v>
      </c>
      <c r="D253" s="57">
        <v>83.3</v>
      </c>
      <c r="E253" s="56">
        <v>-62.41</v>
      </c>
      <c r="F253" s="56">
        <v>300.33</v>
      </c>
      <c r="G253" s="55">
        <v>10</v>
      </c>
      <c r="H253" s="56">
        <v>3.72</v>
      </c>
      <c r="I253" s="56">
        <v>-73.180000000000007</v>
      </c>
      <c r="J253" s="56"/>
      <c r="K253" s="56"/>
      <c r="L253" s="57">
        <v>-86.03</v>
      </c>
      <c r="M253" s="57">
        <v>149.12</v>
      </c>
      <c r="N253" s="56">
        <v>38.29</v>
      </c>
      <c r="O253" s="56">
        <v>7.47</v>
      </c>
      <c r="P253" s="56" t="s">
        <v>1575</v>
      </c>
      <c r="Q253" s="56" t="s">
        <v>1575</v>
      </c>
      <c r="R253" s="61">
        <v>803</v>
      </c>
      <c r="S253" s="57">
        <v>-72.028870287465907</v>
      </c>
      <c r="T253" s="57">
        <v>63.840787818659003</v>
      </c>
      <c r="U253" s="56">
        <v>-3.4695788960601601</v>
      </c>
      <c r="V253" s="56">
        <v>-38.475602854296099</v>
      </c>
      <c r="W253" s="56">
        <v>18.068868915306101</v>
      </c>
      <c r="X253" s="54" t="s">
        <v>1574</v>
      </c>
      <c r="Y253" s="58"/>
      <c r="Z253" s="58"/>
      <c r="AA253" s="58" t="b">
        <v>1</v>
      </c>
      <c r="AB253" s="54" t="s">
        <v>31</v>
      </c>
      <c r="AC253" s="51" t="s">
        <v>1579</v>
      </c>
      <c r="AD253" s="54"/>
      <c r="AE253" s="54" t="s">
        <v>1798</v>
      </c>
      <c r="AF253" s="58" t="s">
        <v>562</v>
      </c>
      <c r="AG253" s="51"/>
      <c r="AH253" s="58" t="s">
        <v>1783</v>
      </c>
      <c r="AJ253" s="32"/>
    </row>
    <row r="254" spans="1:36" s="12" customFormat="1" ht="14" customHeight="1" x14ac:dyDescent="0.2">
      <c r="A254" s="14" t="s">
        <v>566</v>
      </c>
      <c r="B254" s="9">
        <v>78</v>
      </c>
      <c r="C254" s="9">
        <v>90</v>
      </c>
      <c r="D254" s="13">
        <v>84</v>
      </c>
      <c r="E254" s="9">
        <v>-21.8</v>
      </c>
      <c r="F254" s="9">
        <v>313.5</v>
      </c>
      <c r="G254" s="34">
        <v>47</v>
      </c>
      <c r="H254" s="9">
        <v>179.5</v>
      </c>
      <c r="I254" s="9">
        <v>47</v>
      </c>
      <c r="J254" s="9">
        <v>64.099999999999994</v>
      </c>
      <c r="K254" s="9">
        <v>2.6</v>
      </c>
      <c r="L254" s="13">
        <v>-83.2</v>
      </c>
      <c r="M254" s="13">
        <v>320.10000000000002</v>
      </c>
      <c r="N254" s="9">
        <v>60.3</v>
      </c>
      <c r="O254" s="9">
        <v>2.7</v>
      </c>
      <c r="P254" s="9" t="s">
        <v>1575</v>
      </c>
      <c r="Q254" s="9" t="s">
        <v>1575</v>
      </c>
      <c r="R254" s="7">
        <v>201</v>
      </c>
      <c r="S254" s="13">
        <v>-71.890732005159293</v>
      </c>
      <c r="T254" s="13">
        <v>48.517000869343804</v>
      </c>
      <c r="U254" s="9">
        <v>61.83119350906</v>
      </c>
      <c r="V254" s="9">
        <v>-34.370378743900403</v>
      </c>
      <c r="W254" s="9">
        <v>33.723941028443001</v>
      </c>
      <c r="X254" s="7" t="s">
        <v>1574</v>
      </c>
      <c r="Y254" s="10"/>
      <c r="Z254" s="10"/>
      <c r="AA254" s="10" t="b">
        <v>1</v>
      </c>
      <c r="AB254" s="7">
        <v>0</v>
      </c>
      <c r="AC254" s="14" t="s">
        <v>510</v>
      </c>
      <c r="AD254" s="7">
        <v>3261</v>
      </c>
      <c r="AE254" s="7" t="s">
        <v>199</v>
      </c>
      <c r="AF254" s="10" t="s">
        <v>568</v>
      </c>
      <c r="AG254" s="14"/>
      <c r="AH254" s="10" t="s">
        <v>567</v>
      </c>
      <c r="AJ254" s="32"/>
    </row>
    <row r="255" spans="1:36" s="12" customFormat="1" ht="14" customHeight="1" x14ac:dyDescent="0.2">
      <c r="A255" s="58" t="s">
        <v>569</v>
      </c>
      <c r="B255" s="56">
        <v>72.099999999999994</v>
      </c>
      <c r="C255" s="56">
        <v>100.5</v>
      </c>
      <c r="D255" s="57">
        <v>86</v>
      </c>
      <c r="E255" s="56">
        <v>42.4</v>
      </c>
      <c r="F255" s="56">
        <v>46.9</v>
      </c>
      <c r="G255" s="55">
        <v>29</v>
      </c>
      <c r="H255" s="56">
        <v>20</v>
      </c>
      <c r="I255" s="56">
        <v>57</v>
      </c>
      <c r="J255" s="56">
        <v>66</v>
      </c>
      <c r="K255" s="56">
        <v>3.2</v>
      </c>
      <c r="L255" s="57">
        <v>-74</v>
      </c>
      <c r="M255" s="57">
        <v>327.7</v>
      </c>
      <c r="N255" s="56"/>
      <c r="O255" s="56"/>
      <c r="P255" s="56">
        <v>45.058185811353681</v>
      </c>
      <c r="Q255" s="56">
        <v>4.0301050763584252</v>
      </c>
      <c r="R255" s="54">
        <v>301</v>
      </c>
      <c r="S255" s="57">
        <v>-70.036502885131696</v>
      </c>
      <c r="T255" s="57">
        <v>29.255839437626101</v>
      </c>
      <c r="U255" s="56">
        <v>37.020744578064303</v>
      </c>
      <c r="V255" s="56">
        <v>-14.547491575048401</v>
      </c>
      <c r="W255" s="56">
        <v>19.920036583093999</v>
      </c>
      <c r="X255" s="54" t="s">
        <v>1576</v>
      </c>
      <c r="Y255" s="58"/>
      <c r="Z255" s="58"/>
      <c r="AA255" s="58" t="b">
        <v>1</v>
      </c>
      <c r="AB255" s="54" t="s">
        <v>218</v>
      </c>
      <c r="AC255" s="51" t="s">
        <v>570</v>
      </c>
      <c r="AD255" s="54">
        <v>3037</v>
      </c>
      <c r="AE255" s="54" t="s">
        <v>199</v>
      </c>
      <c r="AF255" s="58" t="s">
        <v>1769</v>
      </c>
      <c r="AG255" s="51"/>
      <c r="AH255" s="58" t="s">
        <v>1783</v>
      </c>
      <c r="AJ255" s="32"/>
    </row>
    <row r="256" spans="1:36" s="17" customFormat="1" ht="14" customHeight="1" x14ac:dyDescent="0.2">
      <c r="A256" s="58" t="s">
        <v>569</v>
      </c>
      <c r="B256" s="56">
        <v>72.099999999999994</v>
      </c>
      <c r="C256" s="56">
        <v>100.5</v>
      </c>
      <c r="D256" s="57">
        <v>86</v>
      </c>
      <c r="E256" s="56">
        <v>42.6</v>
      </c>
      <c r="F256" s="56">
        <v>46.7</v>
      </c>
      <c r="G256" s="55">
        <v>36</v>
      </c>
      <c r="H256" s="56">
        <v>18</v>
      </c>
      <c r="I256" s="56">
        <v>54</v>
      </c>
      <c r="J256" s="56">
        <v>87</v>
      </c>
      <c r="K256" s="56">
        <v>2.5</v>
      </c>
      <c r="L256" s="57">
        <v>-73.8</v>
      </c>
      <c r="M256" s="57">
        <v>340.6</v>
      </c>
      <c r="N256" s="56"/>
      <c r="O256" s="56"/>
      <c r="P256" s="56">
        <v>67.247769384996005</v>
      </c>
      <c r="Q256" s="56">
        <v>2.9340534694624445</v>
      </c>
      <c r="R256" s="54">
        <v>301</v>
      </c>
      <c r="S256" s="57">
        <v>-67.233826527251594</v>
      </c>
      <c r="T256" s="57">
        <v>35.367043482760799</v>
      </c>
      <c r="U256" s="56">
        <v>37.020744578064303</v>
      </c>
      <c r="V256" s="56">
        <v>-14.547491575048401</v>
      </c>
      <c r="W256" s="56">
        <v>19.920036583093999</v>
      </c>
      <c r="X256" s="54" t="s">
        <v>1576</v>
      </c>
      <c r="Y256" s="58"/>
      <c r="Z256" s="58"/>
      <c r="AA256" s="58" t="b">
        <v>1</v>
      </c>
      <c r="AB256" s="54" t="s">
        <v>218</v>
      </c>
      <c r="AC256" s="51" t="s">
        <v>570</v>
      </c>
      <c r="AD256" s="54">
        <v>3037</v>
      </c>
      <c r="AE256" s="54" t="s">
        <v>199</v>
      </c>
      <c r="AF256" s="58" t="s">
        <v>1769</v>
      </c>
      <c r="AG256" s="51" t="s">
        <v>1816</v>
      </c>
      <c r="AH256" s="58" t="s">
        <v>1783</v>
      </c>
      <c r="AJ256" s="32"/>
    </row>
    <row r="257" spans="1:36" s="17" customFormat="1" ht="14" customHeight="1" x14ac:dyDescent="0.2">
      <c r="A257" s="58" t="s">
        <v>571</v>
      </c>
      <c r="B257" s="56">
        <v>83</v>
      </c>
      <c r="C257" s="56">
        <v>90</v>
      </c>
      <c r="D257" s="57">
        <v>86.5</v>
      </c>
      <c r="E257" s="56">
        <v>-18.399999999999999</v>
      </c>
      <c r="F257" s="56">
        <v>44.9</v>
      </c>
      <c r="G257" s="55">
        <v>7</v>
      </c>
      <c r="H257" s="56">
        <v>0.4</v>
      </c>
      <c r="I257" s="56">
        <v>-53.6</v>
      </c>
      <c r="J257" s="56">
        <v>185.9</v>
      </c>
      <c r="K257" s="56">
        <v>4.4000000000000004</v>
      </c>
      <c r="L257" s="57">
        <v>-74</v>
      </c>
      <c r="M257" s="57">
        <v>43.7</v>
      </c>
      <c r="N257" s="56">
        <v>130.1</v>
      </c>
      <c r="O257" s="56">
        <v>5.3</v>
      </c>
      <c r="P257" s="56" t="s">
        <v>1575</v>
      </c>
      <c r="Q257" s="56" t="s">
        <v>1575</v>
      </c>
      <c r="R257" s="54">
        <v>702</v>
      </c>
      <c r="S257" s="57">
        <v>-73.655356562635802</v>
      </c>
      <c r="T257" s="57">
        <v>44.737060343184801</v>
      </c>
      <c r="U257" s="56">
        <v>-44.389999999999901</v>
      </c>
      <c r="V257" s="56">
        <v>7.6799999999999899</v>
      </c>
      <c r="W257" s="56">
        <v>0.81</v>
      </c>
      <c r="X257" s="54" t="s">
        <v>1574</v>
      </c>
      <c r="Y257" s="58"/>
      <c r="Z257" s="58"/>
      <c r="AA257" s="58" t="b">
        <v>0</v>
      </c>
      <c r="AB257" s="54">
        <v>0</v>
      </c>
      <c r="AC257" s="51" t="s">
        <v>572</v>
      </c>
      <c r="AD257" s="54">
        <v>3482</v>
      </c>
      <c r="AE257" s="54" t="s">
        <v>199</v>
      </c>
      <c r="AF257" s="58" t="s">
        <v>573</v>
      </c>
      <c r="AG257" s="58"/>
      <c r="AH257" s="58"/>
      <c r="AJ257" s="32"/>
    </row>
    <row r="258" spans="1:36" s="12" customFormat="1" ht="14" customHeight="1" x14ac:dyDescent="0.2">
      <c r="A258" s="10" t="s">
        <v>574</v>
      </c>
      <c r="B258" s="9">
        <v>84</v>
      </c>
      <c r="C258" s="9">
        <v>90</v>
      </c>
      <c r="D258" s="13">
        <v>87</v>
      </c>
      <c r="E258" s="9">
        <v>-24.2</v>
      </c>
      <c r="F258" s="9">
        <v>46</v>
      </c>
      <c r="G258" s="34">
        <v>6</v>
      </c>
      <c r="H258" s="9">
        <v>348.8</v>
      </c>
      <c r="I258" s="9">
        <v>-66.2</v>
      </c>
      <c r="J258" s="9">
        <v>77.7</v>
      </c>
      <c r="K258" s="9">
        <v>7.6</v>
      </c>
      <c r="L258" s="13">
        <v>-64</v>
      </c>
      <c r="M258" s="13">
        <v>63</v>
      </c>
      <c r="N258" s="9"/>
      <c r="O258" s="9"/>
      <c r="P258" s="9">
        <v>35.978177493270472</v>
      </c>
      <c r="Q258" s="9">
        <v>11.320853423660262</v>
      </c>
      <c r="R258" s="7">
        <v>702</v>
      </c>
      <c r="S258" s="13">
        <v>-63.523713394564403</v>
      </c>
      <c r="T258" s="13">
        <v>63.100721190240399</v>
      </c>
      <c r="U258" s="9">
        <v>-44.389999999999901</v>
      </c>
      <c r="V258" s="9">
        <v>7.6799999999999899</v>
      </c>
      <c r="W258" s="9">
        <v>0.81</v>
      </c>
      <c r="X258" s="7" t="s">
        <v>1574</v>
      </c>
      <c r="Y258" s="10"/>
      <c r="Z258" s="10"/>
      <c r="AA258" s="10" t="b">
        <v>1</v>
      </c>
      <c r="AB258" s="7">
        <v>0</v>
      </c>
      <c r="AC258" s="14" t="s">
        <v>575</v>
      </c>
      <c r="AD258" s="7">
        <v>547</v>
      </c>
      <c r="AE258" s="7" t="s">
        <v>199</v>
      </c>
      <c r="AF258" s="14" t="s">
        <v>1683</v>
      </c>
      <c r="AG258" s="14"/>
      <c r="AH258" s="10"/>
      <c r="AJ258" s="32"/>
    </row>
    <row r="259" spans="1:36" s="12" customFormat="1" ht="14" customHeight="1" x14ac:dyDescent="0.2">
      <c r="A259" s="10" t="s">
        <v>582</v>
      </c>
      <c r="B259" s="9">
        <v>84</v>
      </c>
      <c r="C259" s="9">
        <v>90</v>
      </c>
      <c r="D259" s="13">
        <v>87</v>
      </c>
      <c r="E259" s="9">
        <v>-18</v>
      </c>
      <c r="F259" s="9">
        <v>44.4</v>
      </c>
      <c r="G259" s="34">
        <v>10</v>
      </c>
      <c r="H259" s="9">
        <v>352.2</v>
      </c>
      <c r="I259" s="9">
        <v>-55.8</v>
      </c>
      <c r="J259" s="9">
        <v>49.1</v>
      </c>
      <c r="K259" s="9">
        <v>6.9</v>
      </c>
      <c r="L259" s="13">
        <v>-70.3</v>
      </c>
      <c r="M259" s="13">
        <v>63.1</v>
      </c>
      <c r="N259" s="9"/>
      <c r="O259" s="9"/>
      <c r="P259" s="9">
        <v>35.240231951431333</v>
      </c>
      <c r="Q259" s="9">
        <v>8.2509526822158445</v>
      </c>
      <c r="R259" s="7">
        <v>702</v>
      </c>
      <c r="S259" s="13">
        <v>-69.822463184548198</v>
      </c>
      <c r="T259" s="13">
        <v>63.435131143064702</v>
      </c>
      <c r="U259" s="9">
        <v>-44.389999999999901</v>
      </c>
      <c r="V259" s="9">
        <v>7.6799999999999899</v>
      </c>
      <c r="W259" s="9">
        <v>0.81</v>
      </c>
      <c r="X259" s="7" t="s">
        <v>1574</v>
      </c>
      <c r="Y259" s="10"/>
      <c r="Z259" s="10"/>
      <c r="AA259" s="10" t="b">
        <v>1</v>
      </c>
      <c r="AB259" s="7">
        <v>0</v>
      </c>
      <c r="AC259" s="14" t="s">
        <v>577</v>
      </c>
      <c r="AD259" s="7">
        <v>708</v>
      </c>
      <c r="AE259" s="7" t="s">
        <v>199</v>
      </c>
      <c r="AF259" s="14" t="s">
        <v>1683</v>
      </c>
      <c r="AG259" s="10"/>
      <c r="AH259" s="10"/>
      <c r="AJ259" s="32"/>
    </row>
    <row r="260" spans="1:36" s="12" customFormat="1" ht="14" customHeight="1" x14ac:dyDescent="0.2">
      <c r="A260" s="10" t="s">
        <v>579</v>
      </c>
      <c r="B260" s="9">
        <v>84</v>
      </c>
      <c r="C260" s="9">
        <v>90</v>
      </c>
      <c r="D260" s="13">
        <v>87</v>
      </c>
      <c r="E260" s="9">
        <v>-22.8</v>
      </c>
      <c r="F260" s="9">
        <v>44.3</v>
      </c>
      <c r="G260" s="34">
        <v>11</v>
      </c>
      <c r="H260" s="9">
        <v>350.3</v>
      </c>
      <c r="I260" s="9">
        <v>-56.1</v>
      </c>
      <c r="J260" s="9">
        <v>27.1</v>
      </c>
      <c r="K260" s="9">
        <v>8.9</v>
      </c>
      <c r="L260" s="13">
        <v>-73.7</v>
      </c>
      <c r="M260" s="13">
        <v>73.099999999999994</v>
      </c>
      <c r="N260" s="9">
        <v>21.8</v>
      </c>
      <c r="O260" s="9">
        <v>10</v>
      </c>
      <c r="P260" s="9" t="s">
        <v>1575</v>
      </c>
      <c r="Q260" s="9" t="s">
        <v>1575</v>
      </c>
      <c r="R260" s="7">
        <v>702</v>
      </c>
      <c r="S260" s="13">
        <v>-73.173117156028894</v>
      </c>
      <c r="T260" s="13">
        <v>73.339211594856295</v>
      </c>
      <c r="U260" s="9">
        <v>-44.389999999999901</v>
      </c>
      <c r="V260" s="9">
        <v>7.6799999999999899</v>
      </c>
      <c r="W260" s="9">
        <v>0.81</v>
      </c>
      <c r="X260" s="7" t="s">
        <v>1574</v>
      </c>
      <c r="Y260" s="10"/>
      <c r="Z260" s="10"/>
      <c r="AA260" s="10" t="b">
        <v>1</v>
      </c>
      <c r="AB260" s="7">
        <v>0</v>
      </c>
      <c r="AC260" s="14" t="s">
        <v>577</v>
      </c>
      <c r="AD260" s="7">
        <v>708</v>
      </c>
      <c r="AE260" s="7" t="s">
        <v>199</v>
      </c>
      <c r="AF260" s="14" t="s">
        <v>1683</v>
      </c>
      <c r="AG260" s="10"/>
      <c r="AH260" s="10"/>
      <c r="AJ260" s="32"/>
    </row>
    <row r="261" spans="1:36" s="12" customFormat="1" ht="14" customHeight="1" x14ac:dyDescent="0.2">
      <c r="A261" s="10" t="s">
        <v>576</v>
      </c>
      <c r="B261" s="9">
        <v>84</v>
      </c>
      <c r="C261" s="9">
        <v>90</v>
      </c>
      <c r="D261" s="13">
        <v>87</v>
      </c>
      <c r="E261" s="9">
        <v>-16.399999999999999</v>
      </c>
      <c r="F261" s="9">
        <v>46</v>
      </c>
      <c r="G261" s="34">
        <v>12</v>
      </c>
      <c r="H261" s="9">
        <v>358</v>
      </c>
      <c r="I261" s="9">
        <v>-59.4</v>
      </c>
      <c r="J261" s="9">
        <v>78.900000000000006</v>
      </c>
      <c r="K261" s="9">
        <v>4.9000000000000004</v>
      </c>
      <c r="L261" s="13">
        <v>-66.099999999999994</v>
      </c>
      <c r="M261" s="13">
        <v>49.7</v>
      </c>
      <c r="N261" s="9"/>
      <c r="O261" s="9"/>
      <c r="P261" s="9">
        <v>48.685361266381122</v>
      </c>
      <c r="Q261" s="9">
        <v>6.283244689451351</v>
      </c>
      <c r="R261" s="7">
        <v>702</v>
      </c>
      <c r="S261" s="13">
        <v>-65.711060041862396</v>
      </c>
      <c r="T261" s="13">
        <v>50.091970600344403</v>
      </c>
      <c r="U261" s="9">
        <v>-44.389999999999901</v>
      </c>
      <c r="V261" s="9">
        <v>7.6799999999999899</v>
      </c>
      <c r="W261" s="9">
        <v>0.81</v>
      </c>
      <c r="X261" s="7" t="s">
        <v>1574</v>
      </c>
      <c r="Y261" s="10"/>
      <c r="Z261" s="10"/>
      <c r="AA261" s="10" t="b">
        <v>1</v>
      </c>
      <c r="AB261" s="7">
        <v>0</v>
      </c>
      <c r="AC261" s="14" t="s">
        <v>577</v>
      </c>
      <c r="AD261" s="7">
        <v>708</v>
      </c>
      <c r="AE261" s="7" t="s">
        <v>199</v>
      </c>
      <c r="AF261" s="14" t="s">
        <v>1683</v>
      </c>
      <c r="AG261" s="10"/>
      <c r="AH261" s="10"/>
      <c r="AJ261" s="32"/>
    </row>
    <row r="262" spans="1:36" s="12" customFormat="1" ht="14" customHeight="1" x14ac:dyDescent="0.2">
      <c r="A262" s="10" t="s">
        <v>578</v>
      </c>
      <c r="B262" s="9">
        <v>84</v>
      </c>
      <c r="C262" s="9">
        <v>90</v>
      </c>
      <c r="D262" s="13">
        <v>87</v>
      </c>
      <c r="E262" s="9">
        <v>-21.8</v>
      </c>
      <c r="F262" s="9">
        <v>48</v>
      </c>
      <c r="G262" s="34">
        <v>14</v>
      </c>
      <c r="H262" s="9">
        <v>7.1</v>
      </c>
      <c r="I262" s="9">
        <v>-63.6</v>
      </c>
      <c r="J262" s="9">
        <v>81.5</v>
      </c>
      <c r="K262" s="9">
        <v>4.4000000000000004</v>
      </c>
      <c r="L262" s="13">
        <v>-65.8</v>
      </c>
      <c r="M262" s="13">
        <v>35.6</v>
      </c>
      <c r="N262" s="9"/>
      <c r="O262" s="9"/>
      <c r="P262" s="37">
        <v>42.085307899473243</v>
      </c>
      <c r="Q262" s="38">
        <v>6.1989273283237516</v>
      </c>
      <c r="R262" s="7">
        <v>702</v>
      </c>
      <c r="S262" s="13">
        <v>-65.526457864460497</v>
      </c>
      <c r="T262" s="13">
        <v>36.161240372622601</v>
      </c>
      <c r="U262" s="9">
        <v>-44.389999999999901</v>
      </c>
      <c r="V262" s="9">
        <v>7.6799999999999899</v>
      </c>
      <c r="W262" s="9">
        <v>0.81</v>
      </c>
      <c r="X262" s="7" t="s">
        <v>1574</v>
      </c>
      <c r="Y262" s="10"/>
      <c r="Z262" s="10"/>
      <c r="AA262" s="10" t="b">
        <v>1</v>
      </c>
      <c r="AB262" s="7">
        <v>0</v>
      </c>
      <c r="AC262" s="14" t="s">
        <v>577</v>
      </c>
      <c r="AD262" s="7">
        <v>708</v>
      </c>
      <c r="AE262" s="7" t="s">
        <v>199</v>
      </c>
      <c r="AF262" s="14" t="s">
        <v>1683</v>
      </c>
      <c r="AG262" s="10"/>
      <c r="AH262" s="10"/>
      <c r="AJ262" s="32"/>
    </row>
    <row r="263" spans="1:36" s="12" customFormat="1" ht="14" customHeight="1" x14ac:dyDescent="0.2">
      <c r="A263" s="10" t="s">
        <v>583</v>
      </c>
      <c r="B263" s="9">
        <v>84</v>
      </c>
      <c r="C263" s="9">
        <v>90</v>
      </c>
      <c r="D263" s="13">
        <v>87</v>
      </c>
      <c r="E263" s="9">
        <v>-23.2</v>
      </c>
      <c r="F263" s="9">
        <v>44.3</v>
      </c>
      <c r="G263" s="34">
        <v>41</v>
      </c>
      <c r="H263" s="9">
        <v>353.5</v>
      </c>
      <c r="I263" s="9">
        <v>-54.8</v>
      </c>
      <c r="J263" s="9">
        <v>91.1</v>
      </c>
      <c r="K263" s="9">
        <v>2.4</v>
      </c>
      <c r="L263" s="13">
        <v>-76.8</v>
      </c>
      <c r="M263" s="13">
        <v>68.2</v>
      </c>
      <c r="N263" s="9"/>
      <c r="O263" s="9"/>
      <c r="P263" s="9">
        <v>68.14420433446206</v>
      </c>
      <c r="Q263" s="9">
        <v>2.7235612338116511</v>
      </c>
      <c r="R263" s="7">
        <v>702</v>
      </c>
      <c r="S263" s="13">
        <v>-76.294577592255294</v>
      </c>
      <c r="T263" s="13">
        <v>68.812923840807997</v>
      </c>
      <c r="U263" s="9">
        <v>-44.389999999999901</v>
      </c>
      <c r="V263" s="9">
        <v>7.6799999999999899</v>
      </c>
      <c r="W263" s="9">
        <v>0.81</v>
      </c>
      <c r="X263" s="7" t="s">
        <v>1574</v>
      </c>
      <c r="Y263" s="10"/>
      <c r="Z263" s="10"/>
      <c r="AA263" s="10" t="b">
        <v>1</v>
      </c>
      <c r="AB263" s="7">
        <v>0</v>
      </c>
      <c r="AC263" s="14" t="s">
        <v>584</v>
      </c>
      <c r="AD263" s="7">
        <v>3210</v>
      </c>
      <c r="AE263" s="7" t="s">
        <v>199</v>
      </c>
      <c r="AF263" s="10" t="s">
        <v>586</v>
      </c>
      <c r="AG263" s="14" t="s">
        <v>585</v>
      </c>
      <c r="AH263" s="10"/>
      <c r="AJ263" s="32"/>
    </row>
    <row r="264" spans="1:36" s="10" customFormat="1" ht="14" customHeight="1" x14ac:dyDescent="0.2">
      <c r="A264" s="10" t="s">
        <v>580</v>
      </c>
      <c r="B264" s="9">
        <v>84</v>
      </c>
      <c r="C264" s="9">
        <v>90</v>
      </c>
      <c r="D264" s="13">
        <v>87</v>
      </c>
      <c r="E264" s="9">
        <v>-18</v>
      </c>
      <c r="F264" s="9">
        <v>47</v>
      </c>
      <c r="G264" s="34">
        <v>16</v>
      </c>
      <c r="H264" s="9">
        <v>6</v>
      </c>
      <c r="I264" s="9">
        <v>-61</v>
      </c>
      <c r="J264" s="9">
        <v>75</v>
      </c>
      <c r="K264" s="9">
        <v>4.3</v>
      </c>
      <c r="L264" s="13">
        <v>-65.5</v>
      </c>
      <c r="M264" s="13">
        <v>38</v>
      </c>
      <c r="N264" s="9">
        <v>38.799999999999997</v>
      </c>
      <c r="O264" s="9">
        <v>6</v>
      </c>
      <c r="P264" s="9" t="s">
        <v>1575</v>
      </c>
      <c r="Q264" s="9" t="s">
        <v>1575</v>
      </c>
      <c r="R264" s="7">
        <v>702</v>
      </c>
      <c r="S264" s="13">
        <v>-65.205518184039803</v>
      </c>
      <c r="T264" s="13">
        <v>38.519449511142199</v>
      </c>
      <c r="U264" s="9">
        <v>-44.389999999999901</v>
      </c>
      <c r="V264" s="9">
        <v>7.6799999999999899</v>
      </c>
      <c r="W264" s="9">
        <v>0.81</v>
      </c>
      <c r="X264" s="7" t="s">
        <v>1574</v>
      </c>
      <c r="AA264" s="10" t="b">
        <v>1</v>
      </c>
      <c r="AB264" s="7">
        <v>0</v>
      </c>
      <c r="AC264" s="14" t="s">
        <v>581</v>
      </c>
      <c r="AD264" s="7">
        <v>3211</v>
      </c>
      <c r="AE264" s="7" t="s">
        <v>199</v>
      </c>
      <c r="AF264" s="14" t="s">
        <v>1683</v>
      </c>
      <c r="AJ264" s="32"/>
    </row>
    <row r="265" spans="1:36" s="12" customFormat="1" ht="14" customHeight="1" x14ac:dyDescent="0.15">
      <c r="A265" s="14" t="s">
        <v>504</v>
      </c>
      <c r="B265" s="9">
        <v>85</v>
      </c>
      <c r="C265" s="9">
        <v>90</v>
      </c>
      <c r="D265" s="13">
        <v>87.5</v>
      </c>
      <c r="E265" s="9">
        <v>10.199999999999999</v>
      </c>
      <c r="F265" s="9">
        <v>76.099999999999994</v>
      </c>
      <c r="G265" s="34">
        <v>6</v>
      </c>
      <c r="H265" s="9">
        <v>316.72000000000003</v>
      </c>
      <c r="I265" s="9">
        <v>-57.84</v>
      </c>
      <c r="J265" s="9">
        <v>63.89</v>
      </c>
      <c r="K265" s="9">
        <v>8.4499999999999993</v>
      </c>
      <c r="L265" s="13">
        <v>-26.78</v>
      </c>
      <c r="M265" s="13">
        <v>113.05</v>
      </c>
      <c r="N265" s="9"/>
      <c r="O265" s="9"/>
      <c r="P265" s="37">
        <v>42.106873117158678</v>
      </c>
      <c r="Q265" s="37">
        <v>10.444048095383181</v>
      </c>
      <c r="R265" s="30">
        <v>501</v>
      </c>
      <c r="S265" s="13">
        <v>-72.661854662650498</v>
      </c>
      <c r="T265" s="13">
        <v>67.588655761107503</v>
      </c>
      <c r="U265" s="9">
        <v>-22.907512738238498</v>
      </c>
      <c r="V265" s="9">
        <v>-156.99687456208699</v>
      </c>
      <c r="W265" s="9">
        <v>52.811758653600002</v>
      </c>
      <c r="X265" s="7" t="s">
        <v>1574</v>
      </c>
      <c r="Y265" s="10"/>
      <c r="Z265" s="10"/>
      <c r="AA265" s="10" t="b">
        <v>1</v>
      </c>
      <c r="AB265" s="7">
        <v>0</v>
      </c>
      <c r="AC265" s="14" t="s">
        <v>1949</v>
      </c>
      <c r="AD265" s="7"/>
      <c r="AE265" s="7" t="s">
        <v>1798</v>
      </c>
      <c r="AF265" s="10" t="s">
        <v>1627</v>
      </c>
      <c r="AG265" s="14"/>
      <c r="AH265" s="10"/>
      <c r="AJ265" s="32"/>
    </row>
    <row r="266" spans="1:36" s="12" customFormat="1" ht="14" customHeight="1" x14ac:dyDescent="0.15">
      <c r="A266" s="58" t="s">
        <v>587</v>
      </c>
      <c r="B266" s="56">
        <v>78</v>
      </c>
      <c r="C266" s="56">
        <v>84</v>
      </c>
      <c r="D266" s="57">
        <v>88</v>
      </c>
      <c r="E266" s="54">
        <v>9.6999999999999993</v>
      </c>
      <c r="F266" s="54">
        <v>76.7</v>
      </c>
      <c r="G266" s="60">
        <v>3</v>
      </c>
      <c r="H266" s="56">
        <v>127</v>
      </c>
      <c r="I266" s="56">
        <v>57</v>
      </c>
      <c r="J266" s="56">
        <v>107</v>
      </c>
      <c r="K266" s="56">
        <v>12</v>
      </c>
      <c r="L266" s="57">
        <v>-21.6</v>
      </c>
      <c r="M266" s="60">
        <v>119.4</v>
      </c>
      <c r="N266" s="54"/>
      <c r="O266" s="54"/>
      <c r="P266" s="63">
        <v>73.048876997194611</v>
      </c>
      <c r="Q266" s="63">
        <v>14.529098539414335</v>
      </c>
      <c r="R266" s="54">
        <v>501</v>
      </c>
      <c r="S266" s="57">
        <v>-69.593296405315598</v>
      </c>
      <c r="T266" s="57">
        <v>88.879269767364406</v>
      </c>
      <c r="U266" s="56">
        <v>-23.0156255084664</v>
      </c>
      <c r="V266" s="56">
        <v>-156.58679882414901</v>
      </c>
      <c r="W266" s="56">
        <v>52.936841344422398</v>
      </c>
      <c r="X266" s="54" t="s">
        <v>1574</v>
      </c>
      <c r="Y266" s="54"/>
      <c r="Z266" s="54"/>
      <c r="AA266" s="58" t="b">
        <v>1</v>
      </c>
      <c r="AB266" s="54" t="s">
        <v>31</v>
      </c>
      <c r="AC266" s="51" t="s">
        <v>508</v>
      </c>
      <c r="AD266" s="54">
        <v>2754</v>
      </c>
      <c r="AE266" s="54" t="s">
        <v>199</v>
      </c>
      <c r="AF266" s="51" t="s">
        <v>1626</v>
      </c>
      <c r="AG266" s="58"/>
      <c r="AH266" s="58"/>
      <c r="AJ266" s="32"/>
    </row>
    <row r="267" spans="1:36" s="12" customFormat="1" ht="14" customHeight="1" x14ac:dyDescent="0.2">
      <c r="A267" s="14" t="s">
        <v>588</v>
      </c>
      <c r="B267" s="9">
        <v>87.9</v>
      </c>
      <c r="C267" s="9">
        <v>88.6</v>
      </c>
      <c r="D267" s="13">
        <f>(B267+C267)/2</f>
        <v>88.25</v>
      </c>
      <c r="E267" s="9">
        <v>25.7</v>
      </c>
      <c r="F267" s="9">
        <v>119</v>
      </c>
      <c r="G267" s="34">
        <v>19</v>
      </c>
      <c r="H267" s="9">
        <v>3</v>
      </c>
      <c r="I267" s="9">
        <v>60.5</v>
      </c>
      <c r="J267" s="9">
        <v>114.61988304093565</v>
      </c>
      <c r="K267" s="9">
        <v>3</v>
      </c>
      <c r="L267" s="13">
        <v>-83.1</v>
      </c>
      <c r="M267" s="6">
        <v>332.6</v>
      </c>
      <c r="N267" s="9">
        <v>76.5</v>
      </c>
      <c r="O267" s="9">
        <v>3.9</v>
      </c>
      <c r="P267" s="9" t="s">
        <v>1575</v>
      </c>
      <c r="Q267" s="9" t="s">
        <v>1575</v>
      </c>
      <c r="R267" s="7">
        <v>602</v>
      </c>
      <c r="S267" s="13">
        <v>-73.405908820665701</v>
      </c>
      <c r="T267" s="13">
        <v>62.306817756434</v>
      </c>
      <c r="U267" s="9">
        <v>39.888009506605897</v>
      </c>
      <c r="V267" s="9">
        <v>-10.169663723018299</v>
      </c>
      <c r="W267" s="9">
        <v>21.449106938068098</v>
      </c>
      <c r="X267" s="7" t="s">
        <v>1574</v>
      </c>
      <c r="Y267" s="7"/>
      <c r="Z267" s="7"/>
      <c r="AA267" s="10" t="b">
        <v>1</v>
      </c>
      <c r="AB267" s="7">
        <v>0</v>
      </c>
      <c r="AC267" s="14" t="s">
        <v>1950</v>
      </c>
      <c r="AD267" s="7"/>
      <c r="AE267" s="7" t="s">
        <v>1798</v>
      </c>
      <c r="AF267" s="14" t="s">
        <v>1595</v>
      </c>
      <c r="AG267" s="14"/>
      <c r="AH267" s="7"/>
      <c r="AJ267" s="32"/>
    </row>
    <row r="268" spans="1:36" s="17" customFormat="1" ht="14" customHeight="1" x14ac:dyDescent="0.2">
      <c r="A268" s="58" t="s">
        <v>589</v>
      </c>
      <c r="B268" s="56">
        <v>89.8</v>
      </c>
      <c r="C268" s="56">
        <v>93.8</v>
      </c>
      <c r="D268" s="60">
        <v>89.5</v>
      </c>
      <c r="E268" s="56">
        <v>51.5</v>
      </c>
      <c r="F268" s="56">
        <v>8.3000000000000007</v>
      </c>
      <c r="G268" s="55">
        <v>5</v>
      </c>
      <c r="H268" s="56">
        <v>17</v>
      </c>
      <c r="I268" s="56">
        <v>52</v>
      </c>
      <c r="J268" s="56">
        <v>209.4</v>
      </c>
      <c r="K268" s="56">
        <v>5.3</v>
      </c>
      <c r="L268" s="57">
        <v>-68</v>
      </c>
      <c r="M268" s="57">
        <v>329</v>
      </c>
      <c r="N268" s="56"/>
      <c r="O268" s="56"/>
      <c r="P268" s="56">
        <v>175.48732704564057</v>
      </c>
      <c r="Q268" s="56">
        <v>5.7919411589409169</v>
      </c>
      <c r="R268" s="54">
        <v>301</v>
      </c>
      <c r="S268" s="57">
        <v>-64.184247864859501</v>
      </c>
      <c r="T268" s="57">
        <v>24.2048586877678</v>
      </c>
      <c r="U268" s="56">
        <v>38.086117798426201</v>
      </c>
      <c r="V268" s="56">
        <v>-14.7732228403747</v>
      </c>
      <c r="W268" s="56">
        <v>22.9030889134456</v>
      </c>
      <c r="X268" s="54" t="s">
        <v>1576</v>
      </c>
      <c r="Y268" s="54"/>
      <c r="Z268" s="54"/>
      <c r="AA268" s="58" t="b">
        <v>0</v>
      </c>
      <c r="AB268" s="54" t="s">
        <v>218</v>
      </c>
      <c r="AC268" s="51" t="s">
        <v>590</v>
      </c>
      <c r="AD268" s="54">
        <v>1507</v>
      </c>
      <c r="AE268" s="54" t="s">
        <v>199</v>
      </c>
      <c r="AF268" s="58" t="s">
        <v>603</v>
      </c>
      <c r="AG268" s="51"/>
      <c r="AH268" s="58"/>
      <c r="AJ268" s="32"/>
    </row>
    <row r="269" spans="1:36" s="12" customFormat="1" ht="14" customHeight="1" x14ac:dyDescent="0.2">
      <c r="A269" s="58" t="s">
        <v>591</v>
      </c>
      <c r="B269" s="56">
        <v>81</v>
      </c>
      <c r="C269" s="56">
        <v>100</v>
      </c>
      <c r="D269" s="60">
        <v>90.5</v>
      </c>
      <c r="E269" s="56">
        <v>-29</v>
      </c>
      <c r="F269" s="56">
        <v>26</v>
      </c>
      <c r="G269" s="55">
        <v>14</v>
      </c>
      <c r="H269" s="56">
        <v>345.7</v>
      </c>
      <c r="I269" s="56">
        <v>-69.099999999999994</v>
      </c>
      <c r="J269" s="56">
        <v>165.4</v>
      </c>
      <c r="K269" s="56">
        <v>3.1</v>
      </c>
      <c r="L269" s="57">
        <v>-64.099999999999994</v>
      </c>
      <c r="M269" s="60">
        <v>46.1</v>
      </c>
      <c r="N269" s="56">
        <v>59</v>
      </c>
      <c r="O269" s="56">
        <v>5.2</v>
      </c>
      <c r="P269" s="56" t="s">
        <v>1575</v>
      </c>
      <c r="Q269" s="56" t="s">
        <v>1575</v>
      </c>
      <c r="R269" s="54">
        <v>701</v>
      </c>
      <c r="S269" s="57">
        <v>-64.099999999999994</v>
      </c>
      <c r="T269" s="57">
        <v>46.099999999999902</v>
      </c>
      <c r="U269" s="56">
        <v>0</v>
      </c>
      <c r="V269" s="56">
        <v>0</v>
      </c>
      <c r="W269" s="56">
        <v>0</v>
      </c>
      <c r="X269" s="54" t="s">
        <v>1574</v>
      </c>
      <c r="Y269" s="54"/>
      <c r="Z269" s="54"/>
      <c r="AA269" s="58" t="b">
        <v>1</v>
      </c>
      <c r="AB269" s="54" t="s">
        <v>31</v>
      </c>
      <c r="AC269" s="51" t="s">
        <v>592</v>
      </c>
      <c r="AD269" s="54">
        <v>2293</v>
      </c>
      <c r="AE269" s="54" t="s">
        <v>199</v>
      </c>
      <c r="AF269" s="58" t="s">
        <v>593</v>
      </c>
      <c r="AG269" s="51"/>
      <c r="AH269" s="58"/>
      <c r="AJ269" s="32"/>
    </row>
    <row r="270" spans="1:36" s="12" customFormat="1" ht="14" customHeight="1" x14ac:dyDescent="0.2">
      <c r="A270" s="10" t="s">
        <v>594</v>
      </c>
      <c r="B270" s="9">
        <v>91</v>
      </c>
      <c r="C270" s="9">
        <v>91.4</v>
      </c>
      <c r="D270" s="6">
        <v>91.2</v>
      </c>
      <c r="E270" s="9">
        <v>13.35</v>
      </c>
      <c r="F270" s="9">
        <v>74.680000000000007</v>
      </c>
      <c r="G270" s="34">
        <v>7</v>
      </c>
      <c r="H270" s="9">
        <v>301.2</v>
      </c>
      <c r="I270" s="9">
        <v>-58.5</v>
      </c>
      <c r="J270" s="9">
        <v>65.7</v>
      </c>
      <c r="K270" s="9">
        <v>7.5</v>
      </c>
      <c r="L270" s="13">
        <v>-14.2</v>
      </c>
      <c r="M270" s="6">
        <v>117.8</v>
      </c>
      <c r="N270" s="9"/>
      <c r="O270" s="9"/>
      <c r="P270" s="9">
        <v>42.112280005492323</v>
      </c>
      <c r="Q270" s="9">
        <v>9.4091338139605387</v>
      </c>
      <c r="R270" s="7">
        <v>501</v>
      </c>
      <c r="S270" s="13">
        <v>-61.8458344027488</v>
      </c>
      <c r="T270" s="13">
        <v>84.204543021620594</v>
      </c>
      <c r="U270" s="9">
        <v>-23.671495030391998</v>
      </c>
      <c r="V270" s="9">
        <v>-153.99092610474699</v>
      </c>
      <c r="W270" s="9">
        <v>53.787358769982902</v>
      </c>
      <c r="X270" s="7" t="s">
        <v>1574</v>
      </c>
      <c r="Y270" s="7"/>
      <c r="Z270" s="7"/>
      <c r="AA270" s="10" t="b">
        <v>1</v>
      </c>
      <c r="AB270" s="7">
        <v>0</v>
      </c>
      <c r="AC270" s="14" t="s">
        <v>595</v>
      </c>
      <c r="AD270" s="7"/>
      <c r="AE270" s="7" t="s">
        <v>199</v>
      </c>
      <c r="AF270" s="10" t="s">
        <v>596</v>
      </c>
      <c r="AG270" s="14"/>
      <c r="AH270" s="10"/>
      <c r="AJ270" s="32"/>
    </row>
    <row r="271" spans="1:36" s="12" customFormat="1" ht="14" customHeight="1" x14ac:dyDescent="0.2">
      <c r="A271" s="51" t="s">
        <v>597</v>
      </c>
      <c r="B271" s="56">
        <v>85.1</v>
      </c>
      <c r="C271" s="56">
        <v>97.9</v>
      </c>
      <c r="D271" s="57">
        <v>91.5</v>
      </c>
      <c r="E271" s="56">
        <v>45.1</v>
      </c>
      <c r="F271" s="56">
        <v>290.5</v>
      </c>
      <c r="G271" s="55">
        <v>9</v>
      </c>
      <c r="H271" s="56">
        <v>355.6</v>
      </c>
      <c r="I271" s="56">
        <v>-62.8</v>
      </c>
      <c r="J271" s="56">
        <v>659</v>
      </c>
      <c r="K271" s="56">
        <v>2</v>
      </c>
      <c r="L271" s="57">
        <v>-86.8</v>
      </c>
      <c r="M271" s="57">
        <v>35.200000000000003</v>
      </c>
      <c r="N271" s="56">
        <v>346</v>
      </c>
      <c r="O271" s="56">
        <v>2.8</v>
      </c>
      <c r="P271" s="73" t="s">
        <v>1575</v>
      </c>
      <c r="Q271" s="73" t="s">
        <v>1575</v>
      </c>
      <c r="R271" s="54">
        <v>291</v>
      </c>
      <c r="S271" s="57">
        <v>-68.4494626147562</v>
      </c>
      <c r="T271" s="57">
        <v>70.246932593716494</v>
      </c>
      <c r="U271" s="56">
        <v>60.895679386026003</v>
      </c>
      <c r="V271" s="56">
        <v>-36.385696310658503</v>
      </c>
      <c r="W271" s="56">
        <v>38.2759216928307</v>
      </c>
      <c r="X271" s="54" t="s">
        <v>1576</v>
      </c>
      <c r="Y271" s="54"/>
      <c r="Z271" s="54"/>
      <c r="AA271" s="58" t="b">
        <v>0</v>
      </c>
      <c r="AB271" s="54" t="s">
        <v>218</v>
      </c>
      <c r="AC271" s="51" t="s">
        <v>598</v>
      </c>
      <c r="AD271" s="54"/>
      <c r="AE271" s="54" t="s">
        <v>199</v>
      </c>
      <c r="AF271" s="58" t="s">
        <v>599</v>
      </c>
      <c r="AG271" s="51" t="s">
        <v>1819</v>
      </c>
      <c r="AH271" s="58"/>
      <c r="AJ271" s="32"/>
    </row>
    <row r="272" spans="1:36" s="17" customFormat="1" ht="14" customHeight="1" x14ac:dyDescent="0.2">
      <c r="A272" s="14" t="s">
        <v>600</v>
      </c>
      <c r="B272" s="9">
        <v>91.3</v>
      </c>
      <c r="C272" s="9">
        <v>91.9</v>
      </c>
      <c r="D272" s="13">
        <v>91.6</v>
      </c>
      <c r="E272" s="9">
        <v>-14.5</v>
      </c>
      <c r="F272" s="9">
        <v>50.1</v>
      </c>
      <c r="G272" s="34">
        <v>5</v>
      </c>
      <c r="H272" s="9">
        <v>3.6</v>
      </c>
      <c r="I272" s="9">
        <v>-56.1</v>
      </c>
      <c r="J272" s="9">
        <v>52</v>
      </c>
      <c r="K272" s="9">
        <v>10.7</v>
      </c>
      <c r="L272" s="13">
        <v>-66.7</v>
      </c>
      <c r="M272" s="6">
        <v>43.5</v>
      </c>
      <c r="N272" s="9">
        <v>41.6</v>
      </c>
      <c r="O272" s="9">
        <v>12</v>
      </c>
      <c r="P272" s="9" t="s">
        <v>1575</v>
      </c>
      <c r="Q272" s="9" t="s">
        <v>1575</v>
      </c>
      <c r="R272" s="7">
        <v>702</v>
      </c>
      <c r="S272" s="13">
        <v>-66.359145408130502</v>
      </c>
      <c r="T272" s="13">
        <v>44.010841639213197</v>
      </c>
      <c r="U272" s="9">
        <v>-44.389999999999901</v>
      </c>
      <c r="V272" s="9">
        <v>7.6799999999999899</v>
      </c>
      <c r="W272" s="9">
        <v>0.81</v>
      </c>
      <c r="X272" s="7" t="s">
        <v>1574</v>
      </c>
      <c r="Y272" s="7"/>
      <c r="Z272" s="7"/>
      <c r="AA272" s="7" t="b">
        <v>1</v>
      </c>
      <c r="AB272" s="7">
        <v>0</v>
      </c>
      <c r="AC272" s="14" t="s">
        <v>601</v>
      </c>
      <c r="AD272" s="7"/>
      <c r="AE272" s="7" t="s">
        <v>199</v>
      </c>
      <c r="AF272" s="10" t="s">
        <v>602</v>
      </c>
      <c r="AG272" s="14" t="s">
        <v>1699</v>
      </c>
      <c r="AH272" s="10" t="s">
        <v>1712</v>
      </c>
      <c r="AJ272" s="32"/>
    </row>
    <row r="273" spans="1:36" s="12" customFormat="1" ht="14" customHeight="1" x14ac:dyDescent="0.2">
      <c r="A273" s="14" t="s">
        <v>604</v>
      </c>
      <c r="B273" s="9">
        <v>89.4</v>
      </c>
      <c r="C273" s="9">
        <v>93.9</v>
      </c>
      <c r="D273" s="13">
        <f>AVERAGE(B273,C273)</f>
        <v>91.65</v>
      </c>
      <c r="E273" s="9">
        <v>28.2</v>
      </c>
      <c r="F273" s="9">
        <f>360-11.78</f>
        <v>348.22</v>
      </c>
      <c r="G273" s="34">
        <v>88</v>
      </c>
      <c r="H273" s="9">
        <v>331.6</v>
      </c>
      <c r="I273" s="9">
        <v>41.3</v>
      </c>
      <c r="J273" s="9">
        <v>32.700000000000003</v>
      </c>
      <c r="K273" s="9">
        <v>2.7</v>
      </c>
      <c r="L273" s="13">
        <v>-64.3</v>
      </c>
      <c r="M273" s="13">
        <v>76.3</v>
      </c>
      <c r="N273" s="9">
        <v>38.700000000000003</v>
      </c>
      <c r="O273" s="9">
        <v>2.5</v>
      </c>
      <c r="P273" s="9" t="s">
        <v>1575</v>
      </c>
      <c r="Q273" s="9" t="s">
        <v>1575</v>
      </c>
      <c r="R273" s="7">
        <v>707</v>
      </c>
      <c r="S273" s="13">
        <v>-65.023243868470303</v>
      </c>
      <c r="T273" s="13">
        <v>75.071244887758397</v>
      </c>
      <c r="U273" s="9">
        <v>-35.61</v>
      </c>
      <c r="V273" s="9">
        <v>-170.82</v>
      </c>
      <c r="W273" s="9">
        <v>0.96999999999999897</v>
      </c>
      <c r="X273" s="7" t="s">
        <v>1576</v>
      </c>
      <c r="Y273" s="28">
        <v>0.7</v>
      </c>
      <c r="Z273" s="9">
        <v>2</v>
      </c>
      <c r="AA273" s="7" t="s">
        <v>204</v>
      </c>
      <c r="AB273" s="7">
        <v>0</v>
      </c>
      <c r="AC273" s="14" t="s">
        <v>605</v>
      </c>
      <c r="AD273" s="7"/>
      <c r="AE273" s="7" t="s">
        <v>1798</v>
      </c>
      <c r="AF273" s="10" t="s">
        <v>603</v>
      </c>
      <c r="AG273" s="14" t="s">
        <v>606</v>
      </c>
      <c r="AH273" s="10"/>
      <c r="AJ273" s="32"/>
    </row>
    <row r="274" spans="1:36" s="12" customFormat="1" ht="14" customHeight="1" x14ac:dyDescent="0.2">
      <c r="A274" s="51" t="s">
        <v>607</v>
      </c>
      <c r="B274" s="56">
        <v>85</v>
      </c>
      <c r="C274" s="56">
        <v>99</v>
      </c>
      <c r="D274" s="57">
        <v>92</v>
      </c>
      <c r="E274" s="56">
        <v>-8.4</v>
      </c>
      <c r="F274" s="56">
        <v>325</v>
      </c>
      <c r="G274" s="55">
        <v>9</v>
      </c>
      <c r="H274" s="56">
        <v>0.4</v>
      </c>
      <c r="I274" s="56">
        <v>-20.6</v>
      </c>
      <c r="J274" s="56">
        <v>114</v>
      </c>
      <c r="K274" s="56">
        <v>4.8</v>
      </c>
      <c r="L274" s="57">
        <v>-87.6</v>
      </c>
      <c r="M274" s="60">
        <v>315.10000000000002</v>
      </c>
      <c r="N274" s="56">
        <v>127</v>
      </c>
      <c r="O274" s="56">
        <v>4.5</v>
      </c>
      <c r="P274" s="56" t="s">
        <v>1575</v>
      </c>
      <c r="Q274" s="56" t="s">
        <v>1575</v>
      </c>
      <c r="R274" s="54">
        <v>201</v>
      </c>
      <c r="S274" s="57">
        <v>-70.9724047618881</v>
      </c>
      <c r="T274" s="57">
        <v>63.1989747480335</v>
      </c>
      <c r="U274" s="56">
        <v>60.839999999999897</v>
      </c>
      <c r="V274" s="56">
        <v>-36.499999999999901</v>
      </c>
      <c r="W274" s="56">
        <v>38.579999999999899</v>
      </c>
      <c r="X274" s="54" t="s">
        <v>1574</v>
      </c>
      <c r="Y274" s="54"/>
      <c r="Z274" s="54"/>
      <c r="AA274" s="54" t="b">
        <v>0</v>
      </c>
      <c r="AB274" s="54">
        <v>0</v>
      </c>
      <c r="AC274" s="51" t="s">
        <v>608</v>
      </c>
      <c r="AD274" s="54">
        <v>1448</v>
      </c>
      <c r="AE274" s="54" t="s">
        <v>199</v>
      </c>
      <c r="AF274" s="58" t="s">
        <v>609</v>
      </c>
      <c r="AG274" s="51"/>
      <c r="AH274" s="58"/>
      <c r="AJ274" s="32"/>
    </row>
    <row r="275" spans="1:36" s="12" customFormat="1" ht="14" customHeight="1" x14ac:dyDescent="0.2">
      <c r="A275" s="10" t="s">
        <v>610</v>
      </c>
      <c r="B275" s="9">
        <v>86</v>
      </c>
      <c r="C275" s="9">
        <v>100</v>
      </c>
      <c r="D275" s="13">
        <v>93</v>
      </c>
      <c r="E275" s="9">
        <v>24.4</v>
      </c>
      <c r="F275" s="9">
        <v>34.299999999999997</v>
      </c>
      <c r="G275" s="34">
        <v>15</v>
      </c>
      <c r="H275" s="9">
        <v>354.4</v>
      </c>
      <c r="I275" s="9">
        <v>16.7</v>
      </c>
      <c r="J275" s="9">
        <v>21.4</v>
      </c>
      <c r="K275" s="9">
        <v>8.5</v>
      </c>
      <c r="L275" s="13">
        <v>-69.3</v>
      </c>
      <c r="M275" s="6">
        <v>78.099999999999994</v>
      </c>
      <c r="N275" s="9">
        <v>44.4</v>
      </c>
      <c r="O275" s="9">
        <v>5.8</v>
      </c>
      <c r="P275" s="9" t="s">
        <v>1575</v>
      </c>
      <c r="Q275" s="9" t="s">
        <v>1575</v>
      </c>
      <c r="R275" s="7">
        <v>715</v>
      </c>
      <c r="S275" s="13">
        <v>-69.385487238110997</v>
      </c>
      <c r="T275" s="13">
        <v>78.253608065799199</v>
      </c>
      <c r="U275" s="9">
        <v>-40.499999999999901</v>
      </c>
      <c r="V275" s="9">
        <v>118.6</v>
      </c>
      <c r="W275" s="9">
        <v>0.17337748344370801</v>
      </c>
      <c r="X275" s="7" t="s">
        <v>1574</v>
      </c>
      <c r="Y275" s="7"/>
      <c r="Z275" s="7"/>
      <c r="AA275" s="7" t="b">
        <v>1</v>
      </c>
      <c r="AB275" s="7">
        <v>0</v>
      </c>
      <c r="AC275" s="14" t="s">
        <v>1951</v>
      </c>
      <c r="AD275" s="7">
        <v>1500</v>
      </c>
      <c r="AE275" s="7" t="s">
        <v>199</v>
      </c>
      <c r="AF275" s="10" t="s">
        <v>611</v>
      </c>
      <c r="AG275" s="14" t="s">
        <v>1700</v>
      </c>
      <c r="AH275" s="10"/>
      <c r="AJ275" s="32"/>
    </row>
    <row r="276" spans="1:36" s="12" customFormat="1" ht="14" customHeight="1" x14ac:dyDescent="0.2">
      <c r="A276" s="10" t="s">
        <v>612</v>
      </c>
      <c r="B276" s="9">
        <f>D276-2.6</f>
        <v>90.800000000000011</v>
      </c>
      <c r="C276" s="9">
        <f>D276+2.6</f>
        <v>96</v>
      </c>
      <c r="D276" s="13">
        <v>93.4</v>
      </c>
      <c r="E276" s="9">
        <v>44.2</v>
      </c>
      <c r="F276" s="9">
        <v>103.4</v>
      </c>
      <c r="G276" s="34">
        <v>23</v>
      </c>
      <c r="H276" s="7">
        <v>7.4</v>
      </c>
      <c r="I276" s="7">
        <v>62.7</v>
      </c>
      <c r="J276" s="7">
        <v>41.4</v>
      </c>
      <c r="K276" s="7">
        <v>4.8</v>
      </c>
      <c r="L276" s="13">
        <v>-84.7</v>
      </c>
      <c r="M276" s="13">
        <v>15</v>
      </c>
      <c r="N276" s="7"/>
      <c r="O276" s="7"/>
      <c r="P276" s="9">
        <v>22.208483889158547</v>
      </c>
      <c r="Q276" s="9">
        <v>6.5692497475694864</v>
      </c>
      <c r="R276" s="7">
        <v>301</v>
      </c>
      <c r="S276" s="13">
        <v>-66.457375502436705</v>
      </c>
      <c r="T276" s="13">
        <v>73.500461360957502</v>
      </c>
      <c r="U276" s="9">
        <v>39.102669719648397</v>
      </c>
      <c r="V276" s="9">
        <v>-14.130541239957701</v>
      </c>
      <c r="W276" s="9">
        <v>25.812241080340598</v>
      </c>
      <c r="X276" s="7" t="s">
        <v>1574</v>
      </c>
      <c r="Y276" s="7"/>
      <c r="Z276" s="7"/>
      <c r="AA276" s="7" t="b">
        <v>1</v>
      </c>
      <c r="AB276" s="7">
        <v>0</v>
      </c>
      <c r="AC276" s="14" t="s">
        <v>613</v>
      </c>
      <c r="AD276" s="7"/>
      <c r="AE276" s="7" t="s">
        <v>1798</v>
      </c>
      <c r="AF276" s="10" t="s">
        <v>614</v>
      </c>
      <c r="AG276" s="14" t="s">
        <v>1605</v>
      </c>
      <c r="AH276" s="10"/>
      <c r="AJ276" s="32"/>
    </row>
    <row r="277" spans="1:36" s="12" customFormat="1" ht="14" customHeight="1" x14ac:dyDescent="0.15">
      <c r="A277" s="58" t="s">
        <v>615</v>
      </c>
      <c r="B277" s="56">
        <v>92</v>
      </c>
      <c r="C277" s="56">
        <v>96</v>
      </c>
      <c r="D277" s="57">
        <v>94</v>
      </c>
      <c r="E277" s="52">
        <v>-36.299999999999997</v>
      </c>
      <c r="F277" s="52">
        <v>150.69999999999999</v>
      </c>
      <c r="G277" s="55">
        <v>22</v>
      </c>
      <c r="H277" s="56">
        <v>13</v>
      </c>
      <c r="I277" s="56">
        <v>-82</v>
      </c>
      <c r="J277" s="56">
        <v>16</v>
      </c>
      <c r="K277" s="56">
        <v>8</v>
      </c>
      <c r="L277" s="57">
        <v>-51.482514248504202</v>
      </c>
      <c r="M277" s="57">
        <v>145.09069682568401</v>
      </c>
      <c r="N277" s="56"/>
      <c r="O277" s="56"/>
      <c r="P277" s="63">
        <v>4.3553976894622197</v>
      </c>
      <c r="Q277" s="63">
        <v>16.870440991348808</v>
      </c>
      <c r="R277" s="54">
        <v>801</v>
      </c>
      <c r="S277" s="57">
        <v>-69.316014840509794</v>
      </c>
      <c r="T277" s="57">
        <v>92.627355574500498</v>
      </c>
      <c r="U277" s="56">
        <v>-13.056666220554099</v>
      </c>
      <c r="V277" s="56">
        <v>-94.528880676271498</v>
      </c>
      <c r="W277" s="56">
        <v>30.265616649047999</v>
      </c>
      <c r="X277" s="54" t="s">
        <v>1574</v>
      </c>
      <c r="Y277" s="54"/>
      <c r="Z277" s="54"/>
      <c r="AA277" s="54" t="b">
        <v>0</v>
      </c>
      <c r="AB277" s="54">
        <v>0</v>
      </c>
      <c r="AC277" s="51" t="s">
        <v>616</v>
      </c>
      <c r="AD277" s="54"/>
      <c r="AE277" s="54" t="s">
        <v>1798</v>
      </c>
      <c r="AF277" s="58" t="s">
        <v>617</v>
      </c>
      <c r="AG277" s="51"/>
      <c r="AH277" s="58"/>
      <c r="AJ277" s="32"/>
    </row>
    <row r="278" spans="1:36" s="12" customFormat="1" ht="14" customHeight="1" x14ac:dyDescent="0.15">
      <c r="A278" s="10" t="s">
        <v>615</v>
      </c>
      <c r="B278" s="9">
        <v>92</v>
      </c>
      <c r="C278" s="9">
        <v>96</v>
      </c>
      <c r="D278" s="13">
        <v>94</v>
      </c>
      <c r="E278" s="28">
        <v>-36.299999999999997</v>
      </c>
      <c r="F278" s="28">
        <v>150.69999999999999</v>
      </c>
      <c r="G278" s="34">
        <v>22</v>
      </c>
      <c r="H278" s="9">
        <v>19</v>
      </c>
      <c r="I278" s="9">
        <v>-79</v>
      </c>
      <c r="J278" s="9">
        <v>39.4</v>
      </c>
      <c r="K278" s="9">
        <v>5</v>
      </c>
      <c r="L278" s="13">
        <v>-55.8831248751423</v>
      </c>
      <c r="M278" s="13">
        <v>138.55865734576997</v>
      </c>
      <c r="N278" s="9"/>
      <c r="O278" s="9"/>
      <c r="P278" s="37">
        <v>11.52254272757849</v>
      </c>
      <c r="Q278" s="37">
        <v>9.5467707507222421</v>
      </c>
      <c r="R278" s="7">
        <v>801</v>
      </c>
      <c r="S278" s="13">
        <v>-68.5737849932503</v>
      </c>
      <c r="T278" s="13">
        <v>76.414112387331301</v>
      </c>
      <c r="U278" s="9">
        <v>-13.056666220554099</v>
      </c>
      <c r="V278" s="9">
        <v>-94.528880676271498</v>
      </c>
      <c r="W278" s="9">
        <v>30.265616649047999</v>
      </c>
      <c r="X278" s="7" t="s">
        <v>1574</v>
      </c>
      <c r="Y278" s="7"/>
      <c r="Z278" s="7"/>
      <c r="AA278" s="7" t="b">
        <v>1</v>
      </c>
      <c r="AB278" s="7">
        <v>0</v>
      </c>
      <c r="AC278" s="14" t="s">
        <v>616</v>
      </c>
      <c r="AD278" s="7"/>
      <c r="AE278" s="7" t="s">
        <v>1798</v>
      </c>
      <c r="AF278" s="10" t="s">
        <v>617</v>
      </c>
      <c r="AG278" s="14"/>
      <c r="AH278" s="10"/>
      <c r="AJ278" s="32"/>
    </row>
    <row r="279" spans="1:36" s="12" customFormat="1" ht="14" customHeight="1" x14ac:dyDescent="0.2">
      <c r="A279" s="51" t="s">
        <v>610</v>
      </c>
      <c r="B279" s="56">
        <v>78</v>
      </c>
      <c r="C279" s="56">
        <v>111</v>
      </c>
      <c r="D279" s="60">
        <v>94.5</v>
      </c>
      <c r="E279" s="56">
        <v>24.5</v>
      </c>
      <c r="F279" s="56">
        <v>33.5</v>
      </c>
      <c r="G279" s="55">
        <v>5</v>
      </c>
      <c r="H279" s="56">
        <v>356.5</v>
      </c>
      <c r="I279" s="56">
        <v>20.5</v>
      </c>
      <c r="J279" s="56">
        <v>18.100000000000001</v>
      </c>
      <c r="K279" s="56">
        <v>18.100000000000001</v>
      </c>
      <c r="L279" s="57">
        <v>-75.7</v>
      </c>
      <c r="M279" s="60">
        <v>48.3</v>
      </c>
      <c r="N279" s="56"/>
      <c r="O279" s="56"/>
      <c r="P279" s="56">
        <v>38.064200360823605</v>
      </c>
      <c r="Q279" s="56">
        <v>12.560124555260144</v>
      </c>
      <c r="R279" s="54">
        <v>715</v>
      </c>
      <c r="S279" s="57">
        <v>-75.844000637862706</v>
      </c>
      <c r="T279" s="57">
        <v>48.373088803551099</v>
      </c>
      <c r="U279" s="56">
        <v>-40.5</v>
      </c>
      <c r="V279" s="56">
        <v>118.6</v>
      </c>
      <c r="W279" s="56">
        <v>0.20119205298013201</v>
      </c>
      <c r="X279" s="54" t="s">
        <v>1574</v>
      </c>
      <c r="Y279" s="54"/>
      <c r="Z279" s="54"/>
      <c r="AA279" s="58" t="b">
        <v>1</v>
      </c>
      <c r="AB279" s="54" t="s">
        <v>31</v>
      </c>
      <c r="AC279" s="51" t="s">
        <v>618</v>
      </c>
      <c r="AD279" s="54">
        <v>3260</v>
      </c>
      <c r="AE279" s="54" t="s">
        <v>199</v>
      </c>
      <c r="AF279" s="58" t="s">
        <v>619</v>
      </c>
      <c r="AG279" s="51" t="s">
        <v>1701</v>
      </c>
      <c r="AH279" s="58" t="s">
        <v>1783</v>
      </c>
      <c r="AJ279" s="32"/>
    </row>
    <row r="280" spans="1:36" s="12" customFormat="1" ht="14" customHeight="1" x14ac:dyDescent="0.2">
      <c r="A280" s="58" t="s">
        <v>623</v>
      </c>
      <c r="B280" s="56">
        <v>89.8</v>
      </c>
      <c r="C280" s="56">
        <v>100.5</v>
      </c>
      <c r="D280" s="57">
        <v>95.2</v>
      </c>
      <c r="E280" s="56">
        <v>52</v>
      </c>
      <c r="F280" s="56">
        <v>8</v>
      </c>
      <c r="G280" s="55">
        <v>9</v>
      </c>
      <c r="H280" s="56">
        <v>2.5</v>
      </c>
      <c r="I280" s="56">
        <v>57.8</v>
      </c>
      <c r="J280" s="56">
        <v>276</v>
      </c>
      <c r="K280" s="56">
        <v>3.1</v>
      </c>
      <c r="L280" s="57">
        <v>-75.8</v>
      </c>
      <c r="M280" s="57">
        <v>1.1000000000000001</v>
      </c>
      <c r="N280" s="56">
        <v>184.5</v>
      </c>
      <c r="O280" s="56">
        <v>3.8</v>
      </c>
      <c r="P280" s="56" t="s">
        <v>1575</v>
      </c>
      <c r="Q280" s="56" t="s">
        <v>1575</v>
      </c>
      <c r="R280" s="54">
        <v>301</v>
      </c>
      <c r="S280" s="57">
        <v>-60.916284704286397</v>
      </c>
      <c r="T280" s="57">
        <v>57.733099814119903</v>
      </c>
      <c r="U280" s="56">
        <v>39.585520020492297</v>
      </c>
      <c r="V280" s="56">
        <v>-13.211060383846601</v>
      </c>
      <c r="W280" s="56">
        <v>26.812660622154699</v>
      </c>
      <c r="X280" s="54" t="s">
        <v>1576</v>
      </c>
      <c r="Y280" s="54"/>
      <c r="Z280" s="54"/>
      <c r="AA280" s="58" t="b">
        <v>0</v>
      </c>
      <c r="AB280" s="54" t="s">
        <v>218</v>
      </c>
      <c r="AC280" s="51" t="s">
        <v>624</v>
      </c>
      <c r="AD280" s="54">
        <v>1495</v>
      </c>
      <c r="AE280" s="54" t="s">
        <v>199</v>
      </c>
      <c r="AF280" s="58" t="s">
        <v>1770</v>
      </c>
      <c r="AG280" s="51" t="s">
        <v>1818</v>
      </c>
      <c r="AH280" s="58"/>
      <c r="AJ280" s="32"/>
    </row>
    <row r="281" spans="1:36" s="12" customFormat="1" ht="14" customHeight="1" x14ac:dyDescent="0.2">
      <c r="A281" s="10" t="s">
        <v>620</v>
      </c>
      <c r="B281" s="9">
        <v>93.2</v>
      </c>
      <c r="C281" s="9">
        <v>97.2</v>
      </c>
      <c r="D281" s="13">
        <v>95.2</v>
      </c>
      <c r="E281" s="9">
        <v>79.38</v>
      </c>
      <c r="F281" s="9">
        <v>267.63</v>
      </c>
      <c r="G281" s="6">
        <v>36</v>
      </c>
      <c r="H281" s="9">
        <v>281.31</v>
      </c>
      <c r="I281" s="9">
        <v>80.319999999999993</v>
      </c>
      <c r="J281" s="10"/>
      <c r="K281" s="7"/>
      <c r="L281" s="13">
        <v>-70.349999999999994</v>
      </c>
      <c r="M281" s="13">
        <v>17.010000000000002</v>
      </c>
      <c r="N281" s="9">
        <v>15.01</v>
      </c>
      <c r="O281" s="9">
        <v>6.38</v>
      </c>
      <c r="P281" s="9" t="s">
        <v>1575</v>
      </c>
      <c r="Q281" s="9" t="s">
        <v>1575</v>
      </c>
      <c r="R281" s="7">
        <v>101</v>
      </c>
      <c r="S281" s="13">
        <v>-58.905084003867003</v>
      </c>
      <c r="T281" s="13">
        <v>64.924175555569306</v>
      </c>
      <c r="U281" s="9">
        <v>70.478975118160207</v>
      </c>
      <c r="V281" s="9">
        <v>-23.4158889507565</v>
      </c>
      <c r="W281" s="9">
        <v>38.402049424749599</v>
      </c>
      <c r="X281" s="7" t="s">
        <v>1574</v>
      </c>
      <c r="Y281" s="7"/>
      <c r="Z281" s="7"/>
      <c r="AA281" s="10" t="b">
        <v>1</v>
      </c>
      <c r="AB281" s="7">
        <v>0</v>
      </c>
      <c r="AC281" s="14" t="s">
        <v>1817</v>
      </c>
      <c r="AD281" s="7"/>
      <c r="AE281" s="7" t="s">
        <v>1798</v>
      </c>
      <c r="AF281" s="10" t="s">
        <v>622</v>
      </c>
      <c r="AG281" s="14" t="s">
        <v>621</v>
      </c>
      <c r="AH281" s="10" t="s">
        <v>1630</v>
      </c>
      <c r="AJ281" s="32"/>
    </row>
    <row r="282" spans="1:36" s="17" customFormat="1" ht="14" customHeight="1" x14ac:dyDescent="0.2">
      <c r="A282" s="58" t="s">
        <v>625</v>
      </c>
      <c r="B282" s="56">
        <v>74</v>
      </c>
      <c r="C282" s="56">
        <v>114</v>
      </c>
      <c r="D282" s="60">
        <v>95.5</v>
      </c>
      <c r="E282" s="56">
        <v>-25.8</v>
      </c>
      <c r="F282" s="56">
        <v>294.2</v>
      </c>
      <c r="G282" s="55">
        <v>14</v>
      </c>
      <c r="H282" s="56">
        <v>5</v>
      </c>
      <c r="I282" s="56">
        <v>-46</v>
      </c>
      <c r="J282" s="56">
        <v>27</v>
      </c>
      <c r="K282" s="56">
        <v>8</v>
      </c>
      <c r="L282" s="57">
        <v>-85</v>
      </c>
      <c r="M282" s="57">
        <v>222</v>
      </c>
      <c r="N282" s="56"/>
      <c r="O282" s="56"/>
      <c r="P282" s="56">
        <v>28.480426784331268</v>
      </c>
      <c r="Q282" s="56">
        <v>7.5782051319253636</v>
      </c>
      <c r="R282" s="54">
        <v>290</v>
      </c>
      <c r="S282" s="57">
        <v>-75.743745242138104</v>
      </c>
      <c r="T282" s="57">
        <v>67.9255765779521</v>
      </c>
      <c r="U282" s="56">
        <v>61.187059526989898</v>
      </c>
      <c r="V282" s="56">
        <v>-37.402630064566999</v>
      </c>
      <c r="W282" s="56">
        <v>40.493275620430701</v>
      </c>
      <c r="X282" s="54" t="s">
        <v>291</v>
      </c>
      <c r="Y282" s="54"/>
      <c r="Z282" s="54"/>
      <c r="AA282" s="58" t="b">
        <v>1</v>
      </c>
      <c r="AB282" s="54" t="s">
        <v>293</v>
      </c>
      <c r="AC282" s="51" t="s">
        <v>626</v>
      </c>
      <c r="AD282" s="54">
        <v>1131</v>
      </c>
      <c r="AE282" s="54" t="s">
        <v>199</v>
      </c>
      <c r="AF282" s="58" t="s">
        <v>628</v>
      </c>
      <c r="AG282" s="51" t="s">
        <v>627</v>
      </c>
      <c r="AH282" s="58" t="s">
        <v>1783</v>
      </c>
      <c r="AJ282" s="32"/>
    </row>
    <row r="283" spans="1:36" s="17" customFormat="1" ht="14" customHeight="1" x14ac:dyDescent="0.2">
      <c r="A283" s="10" t="s">
        <v>629</v>
      </c>
      <c r="B283" s="9">
        <v>98</v>
      </c>
      <c r="C283" s="9">
        <v>102</v>
      </c>
      <c r="D283" s="13">
        <v>100</v>
      </c>
      <c r="E283" s="9">
        <v>34.299999999999997</v>
      </c>
      <c r="F283" s="9">
        <v>267.5</v>
      </c>
      <c r="G283" s="34">
        <v>20</v>
      </c>
      <c r="H283" s="9">
        <v>340.4</v>
      </c>
      <c r="I283" s="9">
        <v>56</v>
      </c>
      <c r="J283" s="9">
        <v>56.8</v>
      </c>
      <c r="K283" s="9">
        <v>4.4000000000000004</v>
      </c>
      <c r="L283" s="13">
        <v>-74.099999999999994</v>
      </c>
      <c r="M283" s="6">
        <v>12.5</v>
      </c>
      <c r="N283" s="9">
        <v>34</v>
      </c>
      <c r="O283" s="9">
        <v>5.7</v>
      </c>
      <c r="P283" s="9" t="s">
        <v>1575</v>
      </c>
      <c r="Q283" s="9" t="s">
        <v>1575</v>
      </c>
      <c r="R283" s="7">
        <v>101</v>
      </c>
      <c r="S283" s="13">
        <v>-61.462279936031699</v>
      </c>
      <c r="T283" s="13">
        <v>68.306057582898703</v>
      </c>
      <c r="U283" s="9">
        <v>69.495823323876806</v>
      </c>
      <c r="V283" s="9">
        <v>-20.985500974270401</v>
      </c>
      <c r="W283" s="9">
        <v>41.402255691600303</v>
      </c>
      <c r="X283" s="7" t="s">
        <v>1574</v>
      </c>
      <c r="Y283" s="10"/>
      <c r="Z283" s="10"/>
      <c r="AA283" s="10" t="b">
        <v>1</v>
      </c>
      <c r="AB283" s="7">
        <v>0</v>
      </c>
      <c r="AC283" s="14" t="s">
        <v>630</v>
      </c>
      <c r="AD283" s="7">
        <v>1322</v>
      </c>
      <c r="AE283" s="7" t="s">
        <v>199</v>
      </c>
      <c r="AF283" s="10" t="s">
        <v>631</v>
      </c>
      <c r="AG283" s="14"/>
      <c r="AH283" s="10"/>
      <c r="AJ283" s="32"/>
    </row>
    <row r="284" spans="1:36" s="12" customFormat="1" ht="14" customHeight="1" x14ac:dyDescent="0.2">
      <c r="A284" s="10" t="s">
        <v>632</v>
      </c>
      <c r="B284" s="9">
        <v>99.7</v>
      </c>
      <c r="C284" s="9">
        <v>100.3</v>
      </c>
      <c r="D284" s="13">
        <v>100</v>
      </c>
      <c r="E284" s="9">
        <v>43.5</v>
      </c>
      <c r="F284" s="9">
        <v>287.13</v>
      </c>
      <c r="G284" s="34">
        <v>5</v>
      </c>
      <c r="H284" s="9">
        <v>336</v>
      </c>
      <c r="I284" s="9">
        <v>61</v>
      </c>
      <c r="J284" s="9">
        <v>87</v>
      </c>
      <c r="K284" s="9">
        <v>8.3000000000000007</v>
      </c>
      <c r="L284" s="13">
        <v>-72.099999999999994</v>
      </c>
      <c r="M284" s="13">
        <v>17</v>
      </c>
      <c r="N284" s="9"/>
      <c r="O284" s="9"/>
      <c r="P284" s="9">
        <v>50.161580014177453</v>
      </c>
      <c r="Q284" s="9">
        <v>10.907655409775629</v>
      </c>
      <c r="R284" s="7">
        <v>101</v>
      </c>
      <c r="S284" s="13">
        <v>-59.174552966847799</v>
      </c>
      <c r="T284" s="13">
        <v>69.692923349462703</v>
      </c>
      <c r="U284" s="9">
        <v>69.495823323876806</v>
      </c>
      <c r="V284" s="9">
        <v>-20.985500974270401</v>
      </c>
      <c r="W284" s="9">
        <v>41.402255691600303</v>
      </c>
      <c r="X284" s="7" t="s">
        <v>1574</v>
      </c>
      <c r="Y284" s="10"/>
      <c r="Z284" s="10"/>
      <c r="AA284" s="10" t="b">
        <v>1</v>
      </c>
      <c r="AB284" s="7">
        <v>0</v>
      </c>
      <c r="AC284" s="14" t="s">
        <v>1954</v>
      </c>
      <c r="AD284" s="7">
        <v>3087</v>
      </c>
      <c r="AE284" s="7" t="s">
        <v>199</v>
      </c>
      <c r="AF284" s="10" t="s">
        <v>633</v>
      </c>
      <c r="AG284" s="14" t="s">
        <v>1702</v>
      </c>
      <c r="AH284" s="10"/>
      <c r="AJ284" s="32"/>
    </row>
    <row r="285" spans="1:36" s="12" customFormat="1" ht="14" customHeight="1" x14ac:dyDescent="0.2">
      <c r="A285" s="10" t="s">
        <v>634</v>
      </c>
      <c r="B285" s="9">
        <v>94.7</v>
      </c>
      <c r="C285" s="9">
        <v>107</v>
      </c>
      <c r="D285" s="13">
        <f>(B285+C285)/2</f>
        <v>100.85</v>
      </c>
      <c r="E285" s="9">
        <v>44.27</v>
      </c>
      <c r="F285" s="9">
        <v>102.22</v>
      </c>
      <c r="G285" s="34">
        <v>7</v>
      </c>
      <c r="H285" s="7">
        <v>6.5</v>
      </c>
      <c r="I285" s="7">
        <v>66.2</v>
      </c>
      <c r="J285" s="7"/>
      <c r="K285" s="7"/>
      <c r="L285" s="13">
        <v>-82.1</v>
      </c>
      <c r="M285" s="13">
        <v>324.89999999999998</v>
      </c>
      <c r="N285" s="9">
        <v>19.2</v>
      </c>
      <c r="O285" s="9">
        <v>14.1</v>
      </c>
      <c r="P285" s="9" t="s">
        <v>1575</v>
      </c>
      <c r="Q285" s="9" t="s">
        <v>1575</v>
      </c>
      <c r="R285" s="7">
        <v>301</v>
      </c>
      <c r="S285" s="13">
        <v>-68.119080230395497</v>
      </c>
      <c r="T285" s="13">
        <v>68.402836724007798</v>
      </c>
      <c r="U285" s="9">
        <v>40.869197623180597</v>
      </c>
      <c r="V285" s="9">
        <v>-10.6197833469217</v>
      </c>
      <c r="W285" s="9">
        <v>29.980404096369998</v>
      </c>
      <c r="X285" s="7" t="s">
        <v>1574</v>
      </c>
      <c r="Y285" s="10"/>
      <c r="Z285" s="10"/>
      <c r="AA285" s="10" t="b">
        <v>1</v>
      </c>
      <c r="AB285" s="7">
        <v>0</v>
      </c>
      <c r="AC285" s="14" t="s">
        <v>635</v>
      </c>
      <c r="AD285" s="7"/>
      <c r="AE285" s="7" t="s">
        <v>1798</v>
      </c>
      <c r="AF285" s="10" t="s">
        <v>636</v>
      </c>
      <c r="AG285" s="14"/>
      <c r="AH285" s="10"/>
      <c r="AJ285" s="32"/>
    </row>
    <row r="286" spans="1:36" s="12" customFormat="1" ht="14" customHeight="1" x14ac:dyDescent="0.2">
      <c r="A286" s="51" t="s">
        <v>637</v>
      </c>
      <c r="B286" s="56">
        <v>101</v>
      </c>
      <c r="C286" s="56">
        <v>103</v>
      </c>
      <c r="D286" s="57">
        <v>102</v>
      </c>
      <c r="E286" s="56">
        <v>-8.35</v>
      </c>
      <c r="F286" s="56">
        <v>-34.950000000000003</v>
      </c>
      <c r="G286" s="55">
        <v>24</v>
      </c>
      <c r="H286" s="56">
        <v>359.6</v>
      </c>
      <c r="I286" s="56">
        <v>-20.399999999999999</v>
      </c>
      <c r="J286" s="56">
        <v>98.2</v>
      </c>
      <c r="K286" s="56">
        <v>3</v>
      </c>
      <c r="L286" s="57">
        <v>-87.9</v>
      </c>
      <c r="M286" s="60">
        <v>335.9</v>
      </c>
      <c r="N286" s="54">
        <v>137.6</v>
      </c>
      <c r="O286" s="54">
        <v>2.5</v>
      </c>
      <c r="P286" s="56" t="s">
        <v>1575</v>
      </c>
      <c r="Q286" s="56" t="s">
        <v>1575</v>
      </c>
      <c r="R286" s="54">
        <v>201</v>
      </c>
      <c r="S286" s="57">
        <v>-68.289989418689203</v>
      </c>
      <c r="T286" s="57">
        <v>66.005740022812901</v>
      </c>
      <c r="U286" s="56">
        <v>61.741395513711502</v>
      </c>
      <c r="V286" s="56">
        <v>-38.922120738760697</v>
      </c>
      <c r="W286" s="56">
        <v>44.054744203517103</v>
      </c>
      <c r="X286" s="54" t="s">
        <v>1574</v>
      </c>
      <c r="Y286" s="58"/>
      <c r="Z286" s="58"/>
      <c r="AA286" s="58" t="b">
        <v>0</v>
      </c>
      <c r="AB286" s="54">
        <v>0</v>
      </c>
      <c r="AC286" s="51" t="s">
        <v>638</v>
      </c>
      <c r="AD286" s="54"/>
      <c r="AE286" s="54" t="s">
        <v>199</v>
      </c>
      <c r="AF286" s="58" t="s">
        <v>639</v>
      </c>
      <c r="AG286" s="51"/>
      <c r="AH286" s="58"/>
      <c r="AJ286" s="32"/>
    </row>
    <row r="287" spans="1:36" s="12" customFormat="1" ht="14" customHeight="1" x14ac:dyDescent="0.2">
      <c r="A287" s="58" t="s">
        <v>640</v>
      </c>
      <c r="B287" s="56">
        <v>99</v>
      </c>
      <c r="C287" s="56">
        <v>107</v>
      </c>
      <c r="D287" s="57">
        <v>103</v>
      </c>
      <c r="E287" s="56">
        <v>43.67</v>
      </c>
      <c r="F287" s="56">
        <v>70.83</v>
      </c>
      <c r="G287" s="55">
        <v>10</v>
      </c>
      <c r="H287" s="56">
        <v>352</v>
      </c>
      <c r="I287" s="56">
        <v>51</v>
      </c>
      <c r="J287" s="56">
        <v>145</v>
      </c>
      <c r="K287" s="56">
        <v>4</v>
      </c>
      <c r="L287" s="57">
        <v>-76.5</v>
      </c>
      <c r="M287" s="57">
        <v>320</v>
      </c>
      <c r="N287" s="54"/>
      <c r="O287" s="54"/>
      <c r="P287" s="56">
        <v>126.44101758810939</v>
      </c>
      <c r="Q287" s="56">
        <v>4.3126089810423771</v>
      </c>
      <c r="R287" s="54">
        <v>101</v>
      </c>
      <c r="S287" s="57">
        <v>-69.742102544901897</v>
      </c>
      <c r="T287" s="57">
        <v>48.198638103086402</v>
      </c>
      <c r="U287" s="56">
        <v>68.934222208838605</v>
      </c>
      <c r="V287" s="56">
        <v>-19.726468796924799</v>
      </c>
      <c r="W287" s="56">
        <v>43.2860618101885</v>
      </c>
      <c r="X287" s="54" t="s">
        <v>1574</v>
      </c>
      <c r="Y287" s="58"/>
      <c r="Z287" s="58"/>
      <c r="AA287" s="58" t="b">
        <v>0</v>
      </c>
      <c r="AB287" s="54">
        <v>0</v>
      </c>
      <c r="AC287" s="51" t="s">
        <v>1954</v>
      </c>
      <c r="AD287" s="54">
        <v>3087</v>
      </c>
      <c r="AE287" s="54" t="s">
        <v>199</v>
      </c>
      <c r="AF287" s="58" t="s">
        <v>641</v>
      </c>
      <c r="AG287" s="51"/>
      <c r="AH287" s="58"/>
      <c r="AJ287" s="32"/>
    </row>
    <row r="288" spans="1:36" s="12" customFormat="1" ht="14" customHeight="1" x14ac:dyDescent="0.2">
      <c r="A288" s="51" t="s">
        <v>560</v>
      </c>
      <c r="B288" s="56">
        <v>97</v>
      </c>
      <c r="C288" s="56">
        <v>111</v>
      </c>
      <c r="D288" s="57">
        <v>104</v>
      </c>
      <c r="E288" s="56">
        <v>24.5</v>
      </c>
      <c r="F288" s="56">
        <v>34.25</v>
      </c>
      <c r="G288" s="55">
        <v>12</v>
      </c>
      <c r="H288" s="56">
        <v>340</v>
      </c>
      <c r="I288" s="56">
        <v>-10</v>
      </c>
      <c r="J288" s="56">
        <v>54</v>
      </c>
      <c r="K288" s="56">
        <v>6</v>
      </c>
      <c r="L288" s="57">
        <v>-55</v>
      </c>
      <c r="M288" s="57">
        <v>70</v>
      </c>
      <c r="N288" s="56"/>
      <c r="O288" s="56"/>
      <c r="P288" s="63">
        <v>129.55972670267872</v>
      </c>
      <c r="Q288" s="66">
        <v>3.8275916450648539</v>
      </c>
      <c r="R288" s="54">
        <v>715</v>
      </c>
      <c r="S288" s="57">
        <v>-55.2151926043679</v>
      </c>
      <c r="T288" s="57">
        <v>70.027090040369302</v>
      </c>
      <c r="U288" s="56">
        <v>-40.5</v>
      </c>
      <c r="V288" s="56">
        <v>118.6</v>
      </c>
      <c r="W288" s="56">
        <v>0.37735099337748301</v>
      </c>
      <c r="X288" s="54" t="s">
        <v>1574</v>
      </c>
      <c r="Y288" s="54"/>
      <c r="Z288" s="54"/>
      <c r="AA288" s="54" t="b">
        <v>0</v>
      </c>
      <c r="AB288" s="54">
        <v>0</v>
      </c>
      <c r="AC288" s="51" t="s">
        <v>561</v>
      </c>
      <c r="AD288" s="54"/>
      <c r="AE288" s="54" t="s">
        <v>1798</v>
      </c>
      <c r="AF288" s="58" t="s">
        <v>1629</v>
      </c>
      <c r="AG288" s="51"/>
      <c r="AH288" s="58"/>
      <c r="AJ288" s="32"/>
    </row>
    <row r="289" spans="1:36" s="17" customFormat="1" ht="14" customHeight="1" x14ac:dyDescent="0.2">
      <c r="A289" s="51" t="s">
        <v>642</v>
      </c>
      <c r="B289" s="56">
        <v>98</v>
      </c>
      <c r="C289" s="56">
        <v>118.2</v>
      </c>
      <c r="D289" s="57">
        <v>104.6</v>
      </c>
      <c r="E289" s="56">
        <v>44.3</v>
      </c>
      <c r="F289" s="56">
        <v>102.2</v>
      </c>
      <c r="G289" s="55">
        <v>27</v>
      </c>
      <c r="H289" s="54">
        <v>12.1</v>
      </c>
      <c r="I289" s="54">
        <v>66.400000000000006</v>
      </c>
      <c r="J289" s="54">
        <v>53</v>
      </c>
      <c r="K289" s="54">
        <v>3.9</v>
      </c>
      <c r="L289" s="57">
        <v>-80.5</v>
      </c>
      <c r="M289" s="57">
        <v>339</v>
      </c>
      <c r="N289" s="56"/>
      <c r="O289" s="56"/>
      <c r="P289" s="56">
        <v>24.33839072689938</v>
      </c>
      <c r="Q289" s="56">
        <v>5.7496275209249852</v>
      </c>
      <c r="R289" s="54">
        <v>301</v>
      </c>
      <c r="S289" s="57">
        <v>-64.574231684904603</v>
      </c>
      <c r="T289" s="57">
        <v>69.096185213436698</v>
      </c>
      <c r="U289" s="56">
        <v>41.567783551652496</v>
      </c>
      <c r="V289" s="56">
        <v>-9.10763715791545</v>
      </c>
      <c r="W289" s="56">
        <v>32.101354199887602</v>
      </c>
      <c r="X289" s="54" t="s">
        <v>1574</v>
      </c>
      <c r="Y289" s="58"/>
      <c r="Z289" s="58"/>
      <c r="AA289" s="58" t="b">
        <v>1</v>
      </c>
      <c r="AB289" s="54" t="s">
        <v>31</v>
      </c>
      <c r="AC289" s="51" t="s">
        <v>613</v>
      </c>
      <c r="AD289" s="54"/>
      <c r="AE289" s="54" t="s">
        <v>1798</v>
      </c>
      <c r="AF289" s="58" t="s">
        <v>643</v>
      </c>
      <c r="AG289" s="51"/>
      <c r="AH289" s="58" t="s">
        <v>1783</v>
      </c>
      <c r="AJ289" s="32"/>
    </row>
    <row r="290" spans="1:36" s="12" customFormat="1" ht="14" customHeight="1" x14ac:dyDescent="0.2">
      <c r="A290" s="58" t="s">
        <v>644</v>
      </c>
      <c r="B290" s="56">
        <v>92</v>
      </c>
      <c r="C290" s="56">
        <v>124</v>
      </c>
      <c r="D290" s="57">
        <v>108</v>
      </c>
      <c r="E290" s="56">
        <v>44.5</v>
      </c>
      <c r="F290" s="56">
        <v>101.5</v>
      </c>
      <c r="G290" s="55">
        <v>126</v>
      </c>
      <c r="H290" s="56">
        <v>11.1</v>
      </c>
      <c r="I290" s="56">
        <v>65.900000000000006</v>
      </c>
      <c r="J290" s="56">
        <v>25.3</v>
      </c>
      <c r="K290" s="56">
        <v>2.5</v>
      </c>
      <c r="L290" s="57">
        <v>-80.8</v>
      </c>
      <c r="M290" s="60">
        <v>338.4</v>
      </c>
      <c r="N290" s="54">
        <v>25.3</v>
      </c>
      <c r="O290" s="54">
        <v>2.5</v>
      </c>
      <c r="P290" s="56" t="s">
        <v>1575</v>
      </c>
      <c r="Q290" s="56" t="s">
        <v>1575</v>
      </c>
      <c r="R290" s="54">
        <v>301</v>
      </c>
      <c r="S290" s="57">
        <v>-63.719828204103699</v>
      </c>
      <c r="T290" s="57">
        <v>72.592836619937799</v>
      </c>
      <c r="U290" s="56">
        <v>42.119708749584397</v>
      </c>
      <c r="V290" s="56">
        <v>-7.8547593050358797</v>
      </c>
      <c r="W290" s="56">
        <v>34.0343153664328</v>
      </c>
      <c r="X290" s="54" t="s">
        <v>1574</v>
      </c>
      <c r="Y290" s="58"/>
      <c r="Z290" s="58"/>
      <c r="AA290" s="58" t="b">
        <v>1</v>
      </c>
      <c r="AB290" s="54" t="s">
        <v>31</v>
      </c>
      <c r="AC290" s="51" t="s">
        <v>645</v>
      </c>
      <c r="AD290" s="54"/>
      <c r="AE290" s="54" t="s">
        <v>199</v>
      </c>
      <c r="AF290" s="58"/>
      <c r="AG290" s="51" t="s">
        <v>1820</v>
      </c>
      <c r="AH290" s="58" t="s">
        <v>1783</v>
      </c>
      <c r="AJ290" s="32"/>
    </row>
    <row r="291" spans="1:36" s="10" customFormat="1" ht="14" customHeight="1" x14ac:dyDescent="0.2">
      <c r="A291" s="58" t="s">
        <v>648</v>
      </c>
      <c r="B291" s="56"/>
      <c r="C291" s="56"/>
      <c r="D291" s="57">
        <v>111</v>
      </c>
      <c r="E291" s="56">
        <v>-16.2</v>
      </c>
      <c r="F291" s="56">
        <v>34.200000000000003</v>
      </c>
      <c r="G291" s="55">
        <v>7</v>
      </c>
      <c r="H291" s="56">
        <v>336</v>
      </c>
      <c r="I291" s="56">
        <v>-54</v>
      </c>
      <c r="J291" s="56">
        <v>339</v>
      </c>
      <c r="K291" s="56">
        <v>3</v>
      </c>
      <c r="L291" s="57">
        <v>-61.8</v>
      </c>
      <c r="M291" s="60">
        <v>79.5</v>
      </c>
      <c r="N291" s="54">
        <v>217.7</v>
      </c>
      <c r="O291" s="54">
        <v>4.0999999999999996</v>
      </c>
      <c r="P291" s="56" t="s">
        <v>1575</v>
      </c>
      <c r="Q291" s="56" t="s">
        <v>1575</v>
      </c>
      <c r="R291" s="54">
        <v>709</v>
      </c>
      <c r="S291" s="57">
        <v>-61.250437997850199</v>
      </c>
      <c r="T291" s="57">
        <v>79.268382257799502</v>
      </c>
      <c r="U291" s="56">
        <v>-44.389999999999901</v>
      </c>
      <c r="V291" s="56">
        <v>7.6799999999999899</v>
      </c>
      <c r="W291" s="56">
        <v>0.81</v>
      </c>
      <c r="X291" s="54" t="s">
        <v>1574</v>
      </c>
      <c r="Y291" s="58"/>
      <c r="Z291" s="58"/>
      <c r="AA291" s="54" t="b">
        <v>0</v>
      </c>
      <c r="AB291" s="54" t="s">
        <v>31</v>
      </c>
      <c r="AC291" s="51" t="s">
        <v>649</v>
      </c>
      <c r="AD291" s="54">
        <v>992</v>
      </c>
      <c r="AE291" s="54" t="s">
        <v>199</v>
      </c>
      <c r="AF291" s="68" t="s">
        <v>650</v>
      </c>
      <c r="AG291" s="67"/>
      <c r="AH291" s="68"/>
      <c r="AJ291" s="32"/>
    </row>
    <row r="292" spans="1:36" s="17" customFormat="1" ht="14" customHeight="1" x14ac:dyDescent="0.2">
      <c r="A292" s="10" t="s">
        <v>646</v>
      </c>
      <c r="B292" s="9">
        <v>108</v>
      </c>
      <c r="C292" s="9">
        <v>114</v>
      </c>
      <c r="D292" s="13">
        <v>111</v>
      </c>
      <c r="E292" s="9">
        <v>42.98</v>
      </c>
      <c r="F292" s="9">
        <f>360-71.08</f>
        <v>288.92</v>
      </c>
      <c r="G292" s="34">
        <v>12</v>
      </c>
      <c r="H292" s="9">
        <v>338</v>
      </c>
      <c r="I292" s="9">
        <v>55</v>
      </c>
      <c r="J292" s="9">
        <v>96</v>
      </c>
      <c r="K292" s="9">
        <v>4.4000000000000004</v>
      </c>
      <c r="L292" s="13">
        <v>-71.5</v>
      </c>
      <c r="M292" s="6">
        <v>2.6</v>
      </c>
      <c r="N292" s="7"/>
      <c r="O292" s="7"/>
      <c r="P292" s="9">
        <v>71.22022453872161</v>
      </c>
      <c r="Q292" s="9">
        <v>5.1784190717557479</v>
      </c>
      <c r="R292" s="7">
        <v>101</v>
      </c>
      <c r="S292" s="13">
        <v>-56.618395146434899</v>
      </c>
      <c r="T292" s="13">
        <v>69.269916139795001</v>
      </c>
      <c r="U292" s="9">
        <v>67.590295235833807</v>
      </c>
      <c r="V292" s="9">
        <v>-18.517333760197399</v>
      </c>
      <c r="W292" s="9">
        <v>48.217310338572503</v>
      </c>
      <c r="X292" s="7" t="s">
        <v>1574</v>
      </c>
      <c r="Y292" s="10"/>
      <c r="Z292" s="10"/>
      <c r="AA292" s="7" t="b">
        <v>1</v>
      </c>
      <c r="AB292" s="7">
        <v>0</v>
      </c>
      <c r="AC292" s="14" t="s">
        <v>1954</v>
      </c>
      <c r="AD292" s="7">
        <v>3087</v>
      </c>
      <c r="AE292" s="7" t="s">
        <v>199</v>
      </c>
      <c r="AF292" s="10" t="s">
        <v>647</v>
      </c>
      <c r="AG292" s="14"/>
      <c r="AH292" s="10"/>
      <c r="AJ292" s="32"/>
    </row>
    <row r="293" spans="1:36" s="12" customFormat="1" ht="14" customHeight="1" x14ac:dyDescent="0.2">
      <c r="A293" s="10" t="s">
        <v>651</v>
      </c>
      <c r="B293" s="9">
        <v>111.7</v>
      </c>
      <c r="C293" s="9">
        <v>112.5</v>
      </c>
      <c r="D293" s="13">
        <v>112.1</v>
      </c>
      <c r="E293" s="9">
        <v>44.03</v>
      </c>
      <c r="F293" s="9">
        <f>360-70.82</f>
        <v>289.18</v>
      </c>
      <c r="G293" s="34">
        <v>5</v>
      </c>
      <c r="H293" s="9">
        <v>344</v>
      </c>
      <c r="I293" s="9">
        <v>59</v>
      </c>
      <c r="J293" s="9">
        <v>141</v>
      </c>
      <c r="K293" s="9">
        <v>6.5</v>
      </c>
      <c r="L293" s="13">
        <v>-77.400000000000006</v>
      </c>
      <c r="M293" s="13">
        <v>5</v>
      </c>
      <c r="N293" s="7"/>
      <c r="O293" s="7"/>
      <c r="P293" s="9">
        <v>88.489201563957195</v>
      </c>
      <c r="Q293" s="9">
        <v>8.1783482795273432</v>
      </c>
      <c r="R293" s="7">
        <v>101</v>
      </c>
      <c r="S293" s="13">
        <v>-61.290651672959598</v>
      </c>
      <c r="T293" s="13">
        <v>75.825788706730506</v>
      </c>
      <c r="U293" s="9">
        <v>67.419144601602596</v>
      </c>
      <c r="V293" s="9">
        <v>-18.706288258479301</v>
      </c>
      <c r="W293" s="9">
        <v>48.870603884888403</v>
      </c>
      <c r="X293" s="7" t="s">
        <v>1574</v>
      </c>
      <c r="Y293" s="10"/>
      <c r="Z293" s="10"/>
      <c r="AA293" s="7" t="b">
        <v>1</v>
      </c>
      <c r="AB293" s="7">
        <v>0</v>
      </c>
      <c r="AC293" s="14" t="s">
        <v>1954</v>
      </c>
      <c r="AD293" s="7">
        <v>3087</v>
      </c>
      <c r="AE293" s="7" t="s">
        <v>199</v>
      </c>
      <c r="AF293" s="10" t="s">
        <v>652</v>
      </c>
      <c r="AG293" s="14"/>
      <c r="AH293" s="10"/>
      <c r="AJ293" s="32"/>
    </row>
    <row r="294" spans="1:36" customFormat="1" ht="13.5" customHeight="1" x14ac:dyDescent="0.2">
      <c r="A294" s="14" t="s">
        <v>653</v>
      </c>
      <c r="B294" s="9">
        <v>110.6</v>
      </c>
      <c r="C294" s="9">
        <v>114.1</v>
      </c>
      <c r="D294" s="13">
        <f>AVERAGE(B294,C294)</f>
        <v>112.35</v>
      </c>
      <c r="E294" s="9">
        <v>41.2</v>
      </c>
      <c r="F294" s="9">
        <v>104.1</v>
      </c>
      <c r="G294" s="34">
        <v>31</v>
      </c>
      <c r="H294" s="9">
        <v>12.8</v>
      </c>
      <c r="I294" s="9">
        <v>58.6</v>
      </c>
      <c r="J294" s="9">
        <v>125.6</v>
      </c>
      <c r="K294" s="9">
        <v>2.2999999999999998</v>
      </c>
      <c r="L294" s="13">
        <v>-80.3</v>
      </c>
      <c r="M294" s="6">
        <v>20.3</v>
      </c>
      <c r="N294" s="9">
        <v>64.400000000000006</v>
      </c>
      <c r="O294" s="9">
        <v>3.2</v>
      </c>
      <c r="P294" s="9" t="s">
        <v>1575</v>
      </c>
      <c r="Q294" s="9" t="s">
        <v>1575</v>
      </c>
      <c r="R294" s="7">
        <v>601</v>
      </c>
      <c r="S294" s="13">
        <v>-56.3556568730625</v>
      </c>
      <c r="T294" s="13">
        <v>81.384486620557297</v>
      </c>
      <c r="U294" s="9">
        <v>42.645236384315403</v>
      </c>
      <c r="V294" s="9">
        <v>-7.8440033793460398</v>
      </c>
      <c r="W294" s="9">
        <v>36.403174576879799</v>
      </c>
      <c r="X294" s="7" t="s">
        <v>1574</v>
      </c>
      <c r="Y294" s="7"/>
      <c r="Z294" s="7"/>
      <c r="AA294" s="10" t="b">
        <v>1</v>
      </c>
      <c r="AB294" s="30">
        <v>0</v>
      </c>
      <c r="AC294" s="14" t="s">
        <v>1821</v>
      </c>
      <c r="AD294" s="7"/>
      <c r="AE294" s="7" t="s">
        <v>1798</v>
      </c>
      <c r="AF294" s="10" t="s">
        <v>1628</v>
      </c>
      <c r="AG294" s="14"/>
      <c r="AH294" s="10"/>
      <c r="AJ294" s="32"/>
    </row>
    <row r="295" spans="1:36" s="17" customFormat="1" ht="14" customHeight="1" x14ac:dyDescent="0.2">
      <c r="A295" s="58" t="s">
        <v>654</v>
      </c>
      <c r="B295" s="56">
        <v>110</v>
      </c>
      <c r="C295" s="56">
        <v>115</v>
      </c>
      <c r="D295" s="57">
        <v>112.5</v>
      </c>
      <c r="E295" s="56">
        <v>-38.4</v>
      </c>
      <c r="F295" s="56">
        <v>144.19999999999999</v>
      </c>
      <c r="G295" s="55">
        <v>18</v>
      </c>
      <c r="H295" s="56">
        <v>344.5</v>
      </c>
      <c r="I295" s="56">
        <v>-84.2</v>
      </c>
      <c r="J295" s="56">
        <v>359.9</v>
      </c>
      <c r="K295" s="56">
        <v>1.8</v>
      </c>
      <c r="L295" s="57">
        <v>-48.9</v>
      </c>
      <c r="M295" s="60">
        <v>148.69999999999999</v>
      </c>
      <c r="N295" s="54">
        <v>97.3</v>
      </c>
      <c r="O295" s="56">
        <v>3.6</v>
      </c>
      <c r="P295" s="73" t="s">
        <v>1575</v>
      </c>
      <c r="Q295" s="73" t="s">
        <v>1575</v>
      </c>
      <c r="R295" s="54">
        <v>801</v>
      </c>
      <c r="S295" s="57">
        <v>-60.3459182084204</v>
      </c>
      <c r="T295" s="57">
        <v>90.314774304142205</v>
      </c>
      <c r="U295" s="56">
        <v>-19.1085503240798</v>
      </c>
      <c r="V295" s="56">
        <v>-78.6274237832924</v>
      </c>
      <c r="W295" s="56">
        <v>34.926347718734199</v>
      </c>
      <c r="X295" s="54" t="s">
        <v>1576</v>
      </c>
      <c r="Y295" s="58"/>
      <c r="Z295" s="58"/>
      <c r="AA295" s="54" t="b">
        <v>0</v>
      </c>
      <c r="AB295" s="54" t="s">
        <v>31</v>
      </c>
      <c r="AC295" s="58" t="s">
        <v>258</v>
      </c>
      <c r="AD295" s="61">
        <v>1201</v>
      </c>
      <c r="AE295" s="54" t="s">
        <v>199</v>
      </c>
      <c r="AF295" s="58" t="s">
        <v>655</v>
      </c>
      <c r="AG295" s="51"/>
      <c r="AH295" s="58"/>
      <c r="AJ295" s="32"/>
    </row>
    <row r="296" spans="1:36" s="12" customFormat="1" ht="14" customHeight="1" x14ac:dyDescent="0.2">
      <c r="A296" s="10" t="s">
        <v>656</v>
      </c>
      <c r="B296" s="9">
        <v>112.4</v>
      </c>
      <c r="C296" s="9">
        <v>112.8</v>
      </c>
      <c r="D296" s="13">
        <v>112.6</v>
      </c>
      <c r="E296" s="9">
        <v>43.85</v>
      </c>
      <c r="F296" s="9">
        <f>360-70.92</f>
        <v>289.08</v>
      </c>
      <c r="G296" s="34">
        <v>10</v>
      </c>
      <c r="H296" s="9">
        <v>340</v>
      </c>
      <c r="I296" s="9">
        <v>63</v>
      </c>
      <c r="J296" s="9">
        <v>98</v>
      </c>
      <c r="K296" s="9">
        <v>5.6</v>
      </c>
      <c r="L296" s="13">
        <v>-75.7</v>
      </c>
      <c r="M296" s="6">
        <v>28.5</v>
      </c>
      <c r="N296" s="7"/>
      <c r="O296" s="7"/>
      <c r="P296" s="9">
        <v>51.906785481025111</v>
      </c>
      <c r="Q296" s="9">
        <v>6.768133791065317</v>
      </c>
      <c r="R296" s="7">
        <v>101</v>
      </c>
      <c r="S296" s="13">
        <v>-57.749723678700498</v>
      </c>
      <c r="T296" s="13">
        <v>85.068883857432596</v>
      </c>
      <c r="U296" s="9">
        <v>67.342691025413103</v>
      </c>
      <c r="V296" s="9">
        <v>-18.789743151154401</v>
      </c>
      <c r="W296" s="9">
        <v>49.167702857912801</v>
      </c>
      <c r="X296" s="7" t="s">
        <v>1574</v>
      </c>
      <c r="Y296" s="10"/>
      <c r="Z296" s="10"/>
      <c r="AA296" s="7" t="b">
        <v>1</v>
      </c>
      <c r="AB296" s="7">
        <v>0</v>
      </c>
      <c r="AC296" s="14" t="s">
        <v>1954</v>
      </c>
      <c r="AD296" s="7">
        <v>3087</v>
      </c>
      <c r="AE296" s="7" t="s">
        <v>199</v>
      </c>
      <c r="AF296" s="10" t="s">
        <v>657</v>
      </c>
      <c r="AG296" s="14"/>
      <c r="AH296" s="10"/>
      <c r="AJ296" s="32"/>
    </row>
    <row r="297" spans="1:36" s="17" customFormat="1" ht="14" customHeight="1" x14ac:dyDescent="0.15">
      <c r="A297" s="10" t="s">
        <v>658</v>
      </c>
      <c r="B297" s="9">
        <v>109.1</v>
      </c>
      <c r="C297" s="9">
        <v>116.6</v>
      </c>
      <c r="D297" s="13">
        <f>AVERAGE(B297,C297)</f>
        <v>112.85</v>
      </c>
      <c r="E297" s="9">
        <v>23.75</v>
      </c>
      <c r="F297" s="9">
        <v>87</v>
      </c>
      <c r="G297" s="34">
        <v>11</v>
      </c>
      <c r="H297" s="9">
        <v>331.3</v>
      </c>
      <c r="I297" s="9">
        <v>-62.4</v>
      </c>
      <c r="J297" s="9">
        <v>55</v>
      </c>
      <c r="K297" s="9">
        <v>6.2</v>
      </c>
      <c r="L297" s="13">
        <v>-14.9</v>
      </c>
      <c r="M297" s="13">
        <v>107.6</v>
      </c>
      <c r="N297" s="9">
        <v>30.5</v>
      </c>
      <c r="O297" s="9">
        <v>8.4</v>
      </c>
      <c r="P297" s="37" t="s">
        <v>1575</v>
      </c>
      <c r="Q297" s="37" t="s">
        <v>1575</v>
      </c>
      <c r="R297" s="30">
        <v>501</v>
      </c>
      <c r="S297" s="13">
        <v>-58.846645661496296</v>
      </c>
      <c r="T297" s="13">
        <v>62.740964400552997</v>
      </c>
      <c r="U297" s="9">
        <v>-24.4201182193347</v>
      </c>
      <c r="V297" s="9">
        <v>-153.86039396087099</v>
      </c>
      <c r="W297" s="9">
        <v>54.958151749182598</v>
      </c>
      <c r="X297" s="7" t="s">
        <v>1574</v>
      </c>
      <c r="Y297" s="7"/>
      <c r="Z297" s="46"/>
      <c r="AA297" s="10" t="b">
        <v>1</v>
      </c>
      <c r="AB297" s="7">
        <v>0</v>
      </c>
      <c r="AC297" s="14" t="s">
        <v>659</v>
      </c>
      <c r="AD297" s="7"/>
      <c r="AE297" s="7" t="s">
        <v>1798</v>
      </c>
      <c r="AF297" s="10" t="s">
        <v>660</v>
      </c>
      <c r="AG297" s="14" t="s">
        <v>1633</v>
      </c>
      <c r="AH297" s="10"/>
      <c r="AJ297" s="32"/>
    </row>
    <row r="298" spans="1:36" s="12" customFormat="1" ht="14" customHeight="1" x14ac:dyDescent="0.2">
      <c r="A298" s="58" t="s">
        <v>661</v>
      </c>
      <c r="B298" s="56"/>
      <c r="C298" s="56"/>
      <c r="D298" s="57">
        <v>116</v>
      </c>
      <c r="E298" s="56"/>
      <c r="F298" s="56"/>
      <c r="G298" s="55"/>
      <c r="H298" s="56"/>
      <c r="I298" s="56"/>
      <c r="J298" s="56"/>
      <c r="K298" s="56"/>
      <c r="L298" s="57">
        <v>-87</v>
      </c>
      <c r="M298" s="57">
        <v>159</v>
      </c>
      <c r="N298" s="56"/>
      <c r="O298" s="56"/>
      <c r="P298" s="63"/>
      <c r="Q298" s="66"/>
      <c r="R298" s="54">
        <v>291</v>
      </c>
      <c r="S298" s="57">
        <v>-63.848918572306602</v>
      </c>
      <c r="T298" s="57">
        <v>79.9841923349871</v>
      </c>
      <c r="U298" s="56">
        <v>55.508362940771299</v>
      </c>
      <c r="V298" s="56">
        <v>-36.623233807631202</v>
      </c>
      <c r="W298" s="56">
        <v>50.287763283498101</v>
      </c>
      <c r="X298" s="54" t="s">
        <v>1576</v>
      </c>
      <c r="Y298" s="58"/>
      <c r="Z298" s="58"/>
      <c r="AA298" s="54" t="b">
        <v>0</v>
      </c>
      <c r="AB298" s="54" t="s">
        <v>31</v>
      </c>
      <c r="AC298" s="58" t="s">
        <v>662</v>
      </c>
      <c r="AD298" s="54"/>
      <c r="AE298" s="54" t="s">
        <v>199</v>
      </c>
      <c r="AF298" s="58"/>
      <c r="AG298" s="51" t="s">
        <v>663</v>
      </c>
      <c r="AH298" s="58"/>
      <c r="AJ298" s="32"/>
    </row>
    <row r="299" spans="1:36" s="12" customFormat="1" ht="14" customHeight="1" x14ac:dyDescent="0.2">
      <c r="A299" s="10" t="s">
        <v>664</v>
      </c>
      <c r="B299" s="9">
        <v>115</v>
      </c>
      <c r="C299" s="9">
        <v>117</v>
      </c>
      <c r="D299" s="13">
        <v>116</v>
      </c>
      <c r="E299" s="9">
        <v>24.8</v>
      </c>
      <c r="F299" s="9">
        <v>87.7</v>
      </c>
      <c r="G299" s="34">
        <v>16</v>
      </c>
      <c r="H299" s="9">
        <v>310</v>
      </c>
      <c r="I299" s="9">
        <v>-67</v>
      </c>
      <c r="J299" s="9">
        <v>187</v>
      </c>
      <c r="K299" s="9">
        <v>4</v>
      </c>
      <c r="L299" s="13">
        <v>-3.2</v>
      </c>
      <c r="M299" s="13">
        <v>117.5</v>
      </c>
      <c r="N299" s="9">
        <v>91</v>
      </c>
      <c r="O299" s="9">
        <v>6</v>
      </c>
      <c r="P299" s="9" t="s">
        <v>1575</v>
      </c>
      <c r="Q299" s="9" t="s">
        <v>1575</v>
      </c>
      <c r="R299" s="7">
        <v>501</v>
      </c>
      <c r="S299" s="13">
        <v>-51.339929824734099</v>
      </c>
      <c r="T299" s="13">
        <v>86.597590032484007</v>
      </c>
      <c r="U299" s="9">
        <v>-24.707175835005099</v>
      </c>
      <c r="V299" s="9">
        <v>-154.09692241545801</v>
      </c>
      <c r="W299" s="9">
        <v>54.705861890573502</v>
      </c>
      <c r="X299" s="7" t="s">
        <v>1574</v>
      </c>
      <c r="Y299" s="10"/>
      <c r="Z299" s="10"/>
      <c r="AA299" s="7" t="b">
        <v>1</v>
      </c>
      <c r="AB299" s="7">
        <v>0</v>
      </c>
      <c r="AC299" s="14" t="s">
        <v>1822</v>
      </c>
      <c r="AD299" s="7">
        <v>633</v>
      </c>
      <c r="AE299" s="7" t="s">
        <v>199</v>
      </c>
      <c r="AF299" s="10" t="s">
        <v>1684</v>
      </c>
      <c r="AG299" s="14"/>
      <c r="AH299" s="10"/>
      <c r="AJ299" s="32"/>
    </row>
    <row r="300" spans="1:36" s="12" customFormat="1" ht="14" customHeight="1" x14ac:dyDescent="0.15">
      <c r="A300" s="10" t="s">
        <v>665</v>
      </c>
      <c r="B300" s="9">
        <v>115</v>
      </c>
      <c r="C300" s="9">
        <v>117</v>
      </c>
      <c r="D300" s="13">
        <v>116</v>
      </c>
      <c r="E300" s="9">
        <v>24.600000381469727</v>
      </c>
      <c r="F300" s="9">
        <v>87.699996948242188</v>
      </c>
      <c r="G300" s="34">
        <v>25</v>
      </c>
      <c r="H300" s="9">
        <v>314.5</v>
      </c>
      <c r="I300" s="9">
        <v>-64.5</v>
      </c>
      <c r="J300" s="9">
        <v>60</v>
      </c>
      <c r="K300" s="9">
        <v>3.5</v>
      </c>
      <c r="L300" s="13">
        <v>-7</v>
      </c>
      <c r="M300" s="13">
        <v>117</v>
      </c>
      <c r="N300" s="9"/>
      <c r="O300" s="9"/>
      <c r="P300" s="37">
        <v>29.829118712861142</v>
      </c>
      <c r="Q300" s="37">
        <v>5.3895913684630941</v>
      </c>
      <c r="R300" s="7">
        <v>501</v>
      </c>
      <c r="S300" s="13">
        <v>-54.911597187088198</v>
      </c>
      <c r="T300" s="13">
        <v>84.279262821967293</v>
      </c>
      <c r="U300" s="9">
        <v>-24.707175835005099</v>
      </c>
      <c r="V300" s="9">
        <v>-154.09692241545801</v>
      </c>
      <c r="W300" s="9">
        <v>54.705861890573502</v>
      </c>
      <c r="X300" s="7" t="s">
        <v>1574</v>
      </c>
      <c r="Y300" s="10"/>
      <c r="Z300" s="10"/>
      <c r="AA300" s="7" t="b">
        <v>1</v>
      </c>
      <c r="AB300" s="7">
        <v>0</v>
      </c>
      <c r="AC300" s="14" t="s">
        <v>666</v>
      </c>
      <c r="AD300" s="7">
        <v>678</v>
      </c>
      <c r="AE300" s="7" t="s">
        <v>199</v>
      </c>
      <c r="AF300" s="10" t="s">
        <v>1686</v>
      </c>
      <c r="AG300" s="14"/>
      <c r="AH300" s="10"/>
      <c r="AJ300" s="32"/>
    </row>
    <row r="301" spans="1:36" s="12" customFormat="1" ht="14" customHeight="1" x14ac:dyDescent="0.15">
      <c r="A301" s="10" t="s">
        <v>667</v>
      </c>
      <c r="B301" s="9">
        <v>115</v>
      </c>
      <c r="C301" s="9">
        <v>117</v>
      </c>
      <c r="D301" s="13">
        <v>116</v>
      </c>
      <c r="E301" s="9">
        <v>25</v>
      </c>
      <c r="F301" s="9">
        <v>87.400001525878906</v>
      </c>
      <c r="G301" s="34">
        <v>19</v>
      </c>
      <c r="H301" s="9">
        <v>308.5</v>
      </c>
      <c r="I301" s="9">
        <v>-59.200000762939453</v>
      </c>
      <c r="J301" s="9">
        <v>17</v>
      </c>
      <c r="K301" s="9">
        <v>8.3000000000000007</v>
      </c>
      <c r="L301" s="13">
        <v>-9.3000000000000007</v>
      </c>
      <c r="M301" s="6">
        <v>124.8</v>
      </c>
      <c r="N301" s="7"/>
      <c r="O301" s="7"/>
      <c r="P301" s="37">
        <v>10.579043328885295</v>
      </c>
      <c r="Q301" s="37">
        <v>10.830002440782001</v>
      </c>
      <c r="R301" s="7">
        <v>501</v>
      </c>
      <c r="S301" s="13">
        <v>-58.505412652420901</v>
      </c>
      <c r="T301" s="13">
        <v>97.451800194590106</v>
      </c>
      <c r="U301" s="9">
        <v>-24.707175835005099</v>
      </c>
      <c r="V301" s="9">
        <v>-154.09692241545801</v>
      </c>
      <c r="W301" s="9">
        <v>54.705861890573502</v>
      </c>
      <c r="X301" s="7" t="s">
        <v>1574</v>
      </c>
      <c r="Y301" s="10"/>
      <c r="Z301" s="10"/>
      <c r="AA301" s="7" t="b">
        <v>1</v>
      </c>
      <c r="AB301" s="7">
        <v>0</v>
      </c>
      <c r="AC301" s="14" t="s">
        <v>668</v>
      </c>
      <c r="AD301" s="7">
        <v>2977</v>
      </c>
      <c r="AE301" s="7" t="s">
        <v>199</v>
      </c>
      <c r="AF301" s="10" t="s">
        <v>1685</v>
      </c>
      <c r="AG301" s="14"/>
      <c r="AH301" s="10"/>
      <c r="AJ301" s="32"/>
    </row>
    <row r="302" spans="1:36" s="12" customFormat="1" ht="14" customHeight="1" x14ac:dyDescent="0.15">
      <c r="A302" s="10" t="s">
        <v>669</v>
      </c>
      <c r="B302" s="9">
        <v>115</v>
      </c>
      <c r="C302" s="9">
        <v>117</v>
      </c>
      <c r="D302" s="13">
        <v>116</v>
      </c>
      <c r="E302" s="9">
        <v>24.7</v>
      </c>
      <c r="F302" s="9">
        <v>87.5</v>
      </c>
      <c r="G302" s="34">
        <v>8</v>
      </c>
      <c r="H302" s="9">
        <v>309.8</v>
      </c>
      <c r="I302" s="9">
        <v>-63.2</v>
      </c>
      <c r="J302" s="9">
        <v>100.6</v>
      </c>
      <c r="K302" s="9">
        <v>5.5</v>
      </c>
      <c r="L302" s="13">
        <v>-6.5</v>
      </c>
      <c r="M302" s="6">
        <v>120.2</v>
      </c>
      <c r="N302" s="7"/>
      <c r="O302" s="7"/>
      <c r="P302" s="37">
        <v>52.834597688159214</v>
      </c>
      <c r="Q302" s="37">
        <v>7.6905476066043255</v>
      </c>
      <c r="R302" s="7">
        <v>501</v>
      </c>
      <c r="S302" s="13">
        <v>-55.118169772453598</v>
      </c>
      <c r="T302" s="13">
        <v>89.879773376735201</v>
      </c>
      <c r="U302" s="9">
        <v>-24.707175835005099</v>
      </c>
      <c r="V302" s="9">
        <v>-154.09692241545801</v>
      </c>
      <c r="W302" s="9">
        <v>54.705861890573502</v>
      </c>
      <c r="X302" s="7" t="s">
        <v>1574</v>
      </c>
      <c r="Y302" s="10"/>
      <c r="Z302" s="10"/>
      <c r="AA302" s="7" t="b">
        <v>1</v>
      </c>
      <c r="AB302" s="7">
        <v>0</v>
      </c>
      <c r="AC302" s="14" t="s">
        <v>670</v>
      </c>
      <c r="AD302" s="7"/>
      <c r="AE302" s="7" t="s">
        <v>199</v>
      </c>
      <c r="AF302" s="10" t="s">
        <v>1685</v>
      </c>
      <c r="AG302" s="14"/>
      <c r="AH302" s="10"/>
      <c r="AJ302" s="32"/>
    </row>
    <row r="303" spans="1:36" s="12" customFormat="1" ht="14" customHeight="1" x14ac:dyDescent="0.2">
      <c r="A303" s="10" t="s">
        <v>671</v>
      </c>
      <c r="B303" s="9">
        <v>114</v>
      </c>
      <c r="C303" s="9">
        <v>118</v>
      </c>
      <c r="D303" s="13">
        <v>116</v>
      </c>
      <c r="E303" s="9">
        <v>36.9</v>
      </c>
      <c r="F303" s="9">
        <v>121.2</v>
      </c>
      <c r="G303" s="34">
        <v>11</v>
      </c>
      <c r="H303" s="9">
        <v>1.5</v>
      </c>
      <c r="I303" s="9">
        <v>57</v>
      </c>
      <c r="J303" s="9">
        <v>60.2</v>
      </c>
      <c r="K303" s="9">
        <v>6.3</v>
      </c>
      <c r="L303" s="13">
        <v>-86.5</v>
      </c>
      <c r="M303" s="6">
        <v>341.1</v>
      </c>
      <c r="N303" s="9">
        <v>27.3</v>
      </c>
      <c r="O303" s="9">
        <v>8.9</v>
      </c>
      <c r="P303" s="9" t="s">
        <v>1575</v>
      </c>
      <c r="Q303" s="9" t="s">
        <v>1575</v>
      </c>
      <c r="R303" s="7">
        <v>601</v>
      </c>
      <c r="S303" s="13">
        <v>-61.850694716353203</v>
      </c>
      <c r="T303" s="13">
        <v>88.120860196662704</v>
      </c>
      <c r="U303" s="9">
        <v>43.042510065594399</v>
      </c>
      <c r="V303" s="9">
        <v>-7.8175300910854597</v>
      </c>
      <c r="W303" s="9">
        <v>38.392378976616698</v>
      </c>
      <c r="X303" s="7" t="s">
        <v>1574</v>
      </c>
      <c r="Y303" s="10"/>
      <c r="Z303" s="10"/>
      <c r="AA303" s="10" t="b">
        <v>1</v>
      </c>
      <c r="AB303" s="30">
        <v>0</v>
      </c>
      <c r="AC303" s="14" t="s">
        <v>1952</v>
      </c>
      <c r="AD303" s="7"/>
      <c r="AE303" s="7" t="s">
        <v>1798</v>
      </c>
      <c r="AF303" s="10" t="s">
        <v>672</v>
      </c>
      <c r="AG303" s="14"/>
      <c r="AH303" s="10"/>
      <c r="AJ303" s="32"/>
    </row>
    <row r="304" spans="1:36" s="12" customFormat="1" ht="14" customHeight="1" x14ac:dyDescent="0.15">
      <c r="A304" s="58" t="s">
        <v>673</v>
      </c>
      <c r="B304" s="56"/>
      <c r="C304" s="56"/>
      <c r="D304" s="60">
        <v>116.5</v>
      </c>
      <c r="E304" s="56">
        <v>25</v>
      </c>
      <c r="F304" s="56">
        <v>91</v>
      </c>
      <c r="G304" s="55">
        <v>25</v>
      </c>
      <c r="H304" s="56">
        <v>332</v>
      </c>
      <c r="I304" s="56">
        <v>-59</v>
      </c>
      <c r="J304" s="56">
        <v>18.100000000000001</v>
      </c>
      <c r="K304" s="56">
        <v>7</v>
      </c>
      <c r="L304" s="57">
        <v>-16</v>
      </c>
      <c r="M304" s="57">
        <v>121</v>
      </c>
      <c r="N304" s="56"/>
      <c r="O304" s="56"/>
      <c r="P304" s="63">
        <v>11.359252115656917</v>
      </c>
      <c r="Q304" s="63">
        <v>8.9857967921953019</v>
      </c>
      <c r="R304" s="54">
        <v>501</v>
      </c>
      <c r="S304" s="57">
        <v>-64.5373645688354</v>
      </c>
      <c r="T304" s="57">
        <v>87.6646979242322</v>
      </c>
      <c r="U304" s="56">
        <v>-24.752930683318901</v>
      </c>
      <c r="V304" s="56">
        <v>-154.13475207787201</v>
      </c>
      <c r="W304" s="56">
        <v>54.665985233478402</v>
      </c>
      <c r="X304" s="54" t="s">
        <v>1574</v>
      </c>
      <c r="Y304" s="58"/>
      <c r="Z304" s="58"/>
      <c r="AA304" s="54" t="b">
        <v>1</v>
      </c>
      <c r="AB304" s="54" t="s">
        <v>31</v>
      </c>
      <c r="AC304" s="51" t="s">
        <v>674</v>
      </c>
      <c r="AD304" s="54">
        <v>985</v>
      </c>
      <c r="AE304" s="54" t="s">
        <v>199</v>
      </c>
      <c r="AF304" s="58"/>
      <c r="AG304" s="51" t="s">
        <v>675</v>
      </c>
      <c r="AH304" s="58"/>
      <c r="AJ304" s="32"/>
    </row>
    <row r="305" spans="1:36" s="12" customFormat="1" ht="14" customHeight="1" x14ac:dyDescent="0.15">
      <c r="A305" s="51" t="s">
        <v>677</v>
      </c>
      <c r="B305" s="56">
        <v>116</v>
      </c>
      <c r="C305" s="56">
        <v>118</v>
      </c>
      <c r="D305" s="57">
        <v>117</v>
      </c>
      <c r="E305" s="56">
        <v>25.166</v>
      </c>
      <c r="F305" s="56">
        <v>87.67</v>
      </c>
      <c r="G305" s="55">
        <v>18</v>
      </c>
      <c r="H305" s="56">
        <v>317.51</v>
      </c>
      <c r="I305" s="56">
        <v>-61.9</v>
      </c>
      <c r="J305" s="56">
        <v>93.39</v>
      </c>
      <c r="K305" s="56">
        <v>3.6</v>
      </c>
      <c r="L305" s="57">
        <v>-11.4</v>
      </c>
      <c r="M305" s="57">
        <v>117.6</v>
      </c>
      <c r="N305" s="56">
        <v>99.99</v>
      </c>
      <c r="O305" s="56">
        <v>3.5</v>
      </c>
      <c r="P305" s="63" t="s">
        <v>1575</v>
      </c>
      <c r="Q305" s="63" t="s">
        <v>1575</v>
      </c>
      <c r="R305" s="54">
        <v>501</v>
      </c>
      <c r="S305" s="57">
        <v>-59.224801072407502</v>
      </c>
      <c r="T305" s="57">
        <v>83.273524944975506</v>
      </c>
      <c r="U305" s="56">
        <v>-24.798737623949499</v>
      </c>
      <c r="V305" s="56">
        <v>-154.17266060479699</v>
      </c>
      <c r="W305" s="56">
        <v>54.626155257266198</v>
      </c>
      <c r="X305" s="54" t="s">
        <v>1574</v>
      </c>
      <c r="Y305" s="58"/>
      <c r="Z305" s="58"/>
      <c r="AA305" s="54" t="b">
        <v>0</v>
      </c>
      <c r="AB305" s="54">
        <v>0</v>
      </c>
      <c r="AC305" s="51" t="s">
        <v>678</v>
      </c>
      <c r="AD305" s="54"/>
      <c r="AE305" s="54" t="s">
        <v>1798</v>
      </c>
      <c r="AF305" s="58" t="s">
        <v>1632</v>
      </c>
      <c r="AG305" s="51"/>
      <c r="AH305" s="58"/>
      <c r="AJ305" s="32"/>
    </row>
    <row r="306" spans="1:36" s="17" customFormat="1" ht="14" customHeight="1" x14ac:dyDescent="0.15">
      <c r="A306" s="10" t="s">
        <v>665</v>
      </c>
      <c r="B306" s="9">
        <v>116</v>
      </c>
      <c r="C306" s="9">
        <v>118</v>
      </c>
      <c r="D306" s="13">
        <v>117</v>
      </c>
      <c r="E306" s="9">
        <v>24.700000762939453</v>
      </c>
      <c r="F306" s="9">
        <v>87.7</v>
      </c>
      <c r="G306" s="34">
        <v>34</v>
      </c>
      <c r="H306" s="9">
        <v>317</v>
      </c>
      <c r="I306" s="9">
        <v>-64</v>
      </c>
      <c r="J306" s="9">
        <v>105.8</v>
      </c>
      <c r="K306" s="9">
        <v>2.4</v>
      </c>
      <c r="L306" s="13">
        <v>-9.4</v>
      </c>
      <c r="M306" s="6">
        <v>116.6</v>
      </c>
      <c r="N306" s="7"/>
      <c r="O306" s="7"/>
      <c r="P306" s="37">
        <v>53.718423696394716</v>
      </c>
      <c r="Q306" s="37">
        <v>3.3887653486848661</v>
      </c>
      <c r="R306" s="7">
        <v>501</v>
      </c>
      <c r="S306" s="13">
        <v>-57.032515841760002</v>
      </c>
      <c r="T306" s="13">
        <v>82.512747598053593</v>
      </c>
      <c r="U306" s="9">
        <v>-24.798737623949499</v>
      </c>
      <c r="V306" s="9">
        <v>-154.17266060479699</v>
      </c>
      <c r="W306" s="9">
        <v>54.626155257266198</v>
      </c>
      <c r="X306" s="7" t="s">
        <v>1574</v>
      </c>
      <c r="Y306" s="10"/>
      <c r="Z306" s="10"/>
      <c r="AA306" s="7" t="b">
        <v>1</v>
      </c>
      <c r="AB306" s="7">
        <v>0</v>
      </c>
      <c r="AC306" s="14" t="s">
        <v>676</v>
      </c>
      <c r="AD306" s="7">
        <v>3095</v>
      </c>
      <c r="AE306" s="7" t="s">
        <v>199</v>
      </c>
      <c r="AF306" s="10" t="s">
        <v>1685</v>
      </c>
      <c r="AG306" s="14"/>
      <c r="AH306" s="10"/>
      <c r="AJ306" s="32"/>
    </row>
    <row r="307" spans="1:36" s="12" customFormat="1" ht="14" customHeight="1" x14ac:dyDescent="0.2">
      <c r="A307" s="14" t="s">
        <v>679</v>
      </c>
      <c r="B307" s="9">
        <v>115.4</v>
      </c>
      <c r="C307" s="9">
        <v>119.3</v>
      </c>
      <c r="D307" s="13">
        <f>(B307+C307)/2</f>
        <v>117.35</v>
      </c>
      <c r="E307" s="9">
        <v>44.4</v>
      </c>
      <c r="F307" s="9">
        <v>102.5</v>
      </c>
      <c r="G307" s="34">
        <v>24</v>
      </c>
      <c r="H307" s="7">
        <v>10.3</v>
      </c>
      <c r="I307" s="7">
        <v>73.400000000000006</v>
      </c>
      <c r="J307" s="7"/>
      <c r="K307" s="7"/>
      <c r="L307" s="13">
        <v>-75.599999999999994</v>
      </c>
      <c r="M307" s="6">
        <v>312.3</v>
      </c>
      <c r="N307" s="7">
        <v>38.1</v>
      </c>
      <c r="O307" s="7">
        <v>4.9000000000000004</v>
      </c>
      <c r="P307" s="9" t="s">
        <v>1575</v>
      </c>
      <c r="Q307" s="9" t="s">
        <v>1575</v>
      </c>
      <c r="R307" s="7">
        <v>301</v>
      </c>
      <c r="S307" s="13">
        <v>-64.8406855420385</v>
      </c>
      <c r="T307" s="13">
        <v>64.213352766807304</v>
      </c>
      <c r="U307" s="9">
        <v>43.180715724768604</v>
      </c>
      <c r="V307" s="9">
        <v>-7.8041757489230896</v>
      </c>
      <c r="W307" s="9">
        <v>39.128409650885303</v>
      </c>
      <c r="X307" s="7" t="s">
        <v>1574</v>
      </c>
      <c r="Y307" s="10"/>
      <c r="Z307" s="10"/>
      <c r="AA307" s="7" t="b">
        <v>1</v>
      </c>
      <c r="AB307" s="7">
        <v>0</v>
      </c>
      <c r="AC307" s="14" t="s">
        <v>635</v>
      </c>
      <c r="AD307" s="7"/>
      <c r="AE307" s="7" t="s">
        <v>1798</v>
      </c>
      <c r="AF307" s="10" t="s">
        <v>680</v>
      </c>
      <c r="AG307" s="14"/>
      <c r="AH307" s="10"/>
      <c r="AJ307" s="32"/>
    </row>
    <row r="308" spans="1:36" s="12" customFormat="1" ht="14" customHeight="1" x14ac:dyDescent="0.2">
      <c r="A308" s="51" t="s">
        <v>681</v>
      </c>
      <c r="B308" s="56">
        <v>112</v>
      </c>
      <c r="C308" s="56">
        <v>124</v>
      </c>
      <c r="D308" s="57">
        <v>118</v>
      </c>
      <c r="E308" s="56">
        <v>-6.5</v>
      </c>
      <c r="F308" s="56">
        <v>318</v>
      </c>
      <c r="G308" s="55">
        <v>21</v>
      </c>
      <c r="H308" s="56">
        <v>174.7</v>
      </c>
      <c r="I308" s="56">
        <v>6</v>
      </c>
      <c r="J308" s="56">
        <v>122</v>
      </c>
      <c r="K308" s="56">
        <v>2.8</v>
      </c>
      <c r="L308" s="57">
        <v>-83.6</v>
      </c>
      <c r="M308" s="57">
        <v>81</v>
      </c>
      <c r="N308" s="56">
        <v>276</v>
      </c>
      <c r="O308" s="56">
        <v>1.9</v>
      </c>
      <c r="P308" s="56" t="s">
        <v>1575</v>
      </c>
      <c r="Q308" s="56" t="s">
        <v>1575</v>
      </c>
      <c r="R308" s="54">
        <v>201</v>
      </c>
      <c r="S308" s="57">
        <v>-56.005452584682203</v>
      </c>
      <c r="T308" s="57">
        <v>83.704226292546295</v>
      </c>
      <c r="U308" s="56">
        <v>53.949169627953999</v>
      </c>
      <c r="V308" s="56">
        <v>-35.968625396193097</v>
      </c>
      <c r="W308" s="56">
        <v>51.115650072033297</v>
      </c>
      <c r="X308" s="54" t="s">
        <v>1574</v>
      </c>
      <c r="Y308" s="58"/>
      <c r="Z308" s="58"/>
      <c r="AA308" s="54" t="b">
        <v>0</v>
      </c>
      <c r="AB308" s="54">
        <v>0</v>
      </c>
      <c r="AC308" s="51" t="s">
        <v>682</v>
      </c>
      <c r="AD308" s="54">
        <v>1431</v>
      </c>
      <c r="AE308" s="54" t="s">
        <v>199</v>
      </c>
      <c r="AF308" s="58" t="s">
        <v>683</v>
      </c>
      <c r="AG308" s="51"/>
      <c r="AH308" s="58"/>
      <c r="AJ308" s="32"/>
    </row>
    <row r="309" spans="1:36" s="12" customFormat="1" ht="14" customHeight="1" x14ac:dyDescent="0.2">
      <c r="A309" s="10" t="s">
        <v>684</v>
      </c>
      <c r="B309" s="9">
        <v>116</v>
      </c>
      <c r="C309" s="9">
        <v>120</v>
      </c>
      <c r="D309" s="13">
        <v>118</v>
      </c>
      <c r="E309" s="9">
        <v>37.200000000000003</v>
      </c>
      <c r="F309" s="9">
        <v>122.4</v>
      </c>
      <c r="G309" s="34">
        <v>9</v>
      </c>
      <c r="H309" s="9">
        <v>11.3</v>
      </c>
      <c r="I309" s="9">
        <v>61</v>
      </c>
      <c r="J309" s="9">
        <v>59.5</v>
      </c>
      <c r="K309" s="9">
        <v>6.7</v>
      </c>
      <c r="L309" s="13">
        <v>-80.099999999999994</v>
      </c>
      <c r="M309" s="6">
        <v>0.1</v>
      </c>
      <c r="N309" s="9">
        <v>33.700000000000003</v>
      </c>
      <c r="O309" s="9">
        <v>9</v>
      </c>
      <c r="P309" s="9" t="s">
        <v>1575</v>
      </c>
      <c r="Q309" s="9" t="s">
        <v>1575</v>
      </c>
      <c r="R309" s="7">
        <v>601</v>
      </c>
      <c r="S309" s="13">
        <v>-56.668267936380502</v>
      </c>
      <c r="T309" s="13">
        <v>79.116599913472996</v>
      </c>
      <c r="U309" s="9">
        <v>43.245714943368803</v>
      </c>
      <c r="V309" s="9">
        <v>-7.7971076528182799</v>
      </c>
      <c r="W309" s="9">
        <v>39.4828461699272</v>
      </c>
      <c r="X309" s="7" t="s">
        <v>1574</v>
      </c>
      <c r="Y309" s="10"/>
      <c r="Z309" s="10"/>
      <c r="AA309" s="10" t="b">
        <v>1</v>
      </c>
      <c r="AB309" s="30">
        <v>0</v>
      </c>
      <c r="AC309" s="14" t="s">
        <v>1823</v>
      </c>
      <c r="AD309" s="7"/>
      <c r="AE309" s="7" t="s">
        <v>1798</v>
      </c>
      <c r="AF309" s="10" t="s">
        <v>1591</v>
      </c>
      <c r="AG309" s="14"/>
      <c r="AH309" s="10"/>
      <c r="AJ309" s="32"/>
    </row>
    <row r="310" spans="1:36" s="12" customFormat="1" ht="14" customHeight="1" x14ac:dyDescent="0.2">
      <c r="A310" s="10" t="s">
        <v>689</v>
      </c>
      <c r="B310" s="9">
        <v>117</v>
      </c>
      <c r="C310" s="9">
        <v>121</v>
      </c>
      <c r="D310" s="13">
        <v>119</v>
      </c>
      <c r="E310" s="9">
        <v>40.9</v>
      </c>
      <c r="F310" s="9">
        <v>119.8</v>
      </c>
      <c r="G310" s="34">
        <v>5</v>
      </c>
      <c r="H310" s="9">
        <v>11.1</v>
      </c>
      <c r="I310" s="9">
        <v>57.2</v>
      </c>
      <c r="J310" s="9">
        <v>183</v>
      </c>
      <c r="K310" s="9">
        <v>5.7</v>
      </c>
      <c r="L310" s="13">
        <v>-81.099999999999994</v>
      </c>
      <c r="M310" s="13">
        <v>44.2</v>
      </c>
      <c r="N310" s="9">
        <v>31.5</v>
      </c>
      <c r="O310" s="9">
        <v>7.6</v>
      </c>
      <c r="P310" s="9" t="s">
        <v>1575</v>
      </c>
      <c r="Q310" s="9" t="s">
        <v>1575</v>
      </c>
      <c r="R310" s="7">
        <v>601</v>
      </c>
      <c r="S310" s="13">
        <v>-52.881883854705301</v>
      </c>
      <c r="T310" s="13">
        <v>90.271202103712099</v>
      </c>
      <c r="U310" s="9">
        <v>43.343837940687699</v>
      </c>
      <c r="V310" s="9">
        <v>-7.7854532752349002</v>
      </c>
      <c r="W310" s="9">
        <v>40.028194686559203</v>
      </c>
      <c r="X310" s="7" t="s">
        <v>1574</v>
      </c>
      <c r="Y310" s="10"/>
      <c r="Z310" s="10"/>
      <c r="AA310" s="10" t="b">
        <v>1</v>
      </c>
      <c r="AB310" s="30">
        <v>0</v>
      </c>
      <c r="AC310" s="14" t="s">
        <v>1953</v>
      </c>
      <c r="AD310" s="7"/>
      <c r="AE310" s="7" t="s">
        <v>1798</v>
      </c>
      <c r="AF310" s="10" t="s">
        <v>1587</v>
      </c>
      <c r="AG310" s="14"/>
      <c r="AH310" s="10"/>
      <c r="AJ310" s="32"/>
    </row>
    <row r="311" spans="1:36" s="12" customFormat="1" ht="14" customHeight="1" x14ac:dyDescent="0.2">
      <c r="A311" s="58" t="s">
        <v>685</v>
      </c>
      <c r="B311" s="56">
        <v>110</v>
      </c>
      <c r="C311" s="56">
        <v>128</v>
      </c>
      <c r="D311" s="57">
        <v>119</v>
      </c>
      <c r="E311" s="56">
        <v>32.5</v>
      </c>
      <c r="F311" s="56">
        <v>352.5</v>
      </c>
      <c r="G311" s="55">
        <v>4</v>
      </c>
      <c r="H311" s="56">
        <v>312</v>
      </c>
      <c r="I311" s="56">
        <v>34</v>
      </c>
      <c r="J311" s="56">
        <v>43.5</v>
      </c>
      <c r="K311" s="56">
        <v>14</v>
      </c>
      <c r="L311" s="57">
        <v>-46</v>
      </c>
      <c r="M311" s="57">
        <v>78</v>
      </c>
      <c r="N311" s="56">
        <v>38.5</v>
      </c>
      <c r="O311" s="56">
        <v>15</v>
      </c>
      <c r="P311" s="66" t="s">
        <v>1575</v>
      </c>
      <c r="Q311" s="66" t="s">
        <v>1575</v>
      </c>
      <c r="R311" s="54">
        <v>707</v>
      </c>
      <c r="S311" s="57">
        <v>-46.733156691883302</v>
      </c>
      <c r="T311" s="57">
        <v>77.130496325946197</v>
      </c>
      <c r="U311" s="56">
        <v>-35.61</v>
      </c>
      <c r="V311" s="56">
        <v>-170.82</v>
      </c>
      <c r="W311" s="56">
        <v>0.96999999999999897</v>
      </c>
      <c r="X311" s="54" t="s">
        <v>1574</v>
      </c>
      <c r="Y311" s="58"/>
      <c r="Z311" s="58"/>
      <c r="AA311" s="54" t="b">
        <v>1</v>
      </c>
      <c r="AB311" s="54" t="s">
        <v>31</v>
      </c>
      <c r="AC311" s="51" t="s">
        <v>686</v>
      </c>
      <c r="AD311" s="54">
        <v>1859</v>
      </c>
      <c r="AE311" s="54" t="s">
        <v>199</v>
      </c>
      <c r="AF311" s="58" t="s">
        <v>688</v>
      </c>
      <c r="AG311" s="51" t="s">
        <v>687</v>
      </c>
      <c r="AH311" s="58"/>
      <c r="AJ311" s="32"/>
    </row>
    <row r="312" spans="1:36" s="12" customFormat="1" ht="14" customHeight="1" x14ac:dyDescent="0.2">
      <c r="A312" s="10" t="s">
        <v>690</v>
      </c>
      <c r="B312" s="9">
        <v>118</v>
      </c>
      <c r="C312" s="9">
        <v>122</v>
      </c>
      <c r="D312" s="13">
        <v>120</v>
      </c>
      <c r="E312" s="9">
        <v>43.5</v>
      </c>
      <c r="F312" s="9">
        <v>289.3</v>
      </c>
      <c r="G312" s="6">
        <v>14</v>
      </c>
      <c r="H312" s="9">
        <v>338</v>
      </c>
      <c r="I312" s="9">
        <v>63</v>
      </c>
      <c r="J312" s="9">
        <v>121</v>
      </c>
      <c r="K312" s="9">
        <v>3.6</v>
      </c>
      <c r="L312" s="13">
        <v>-74</v>
      </c>
      <c r="M312" s="13">
        <v>29.8</v>
      </c>
      <c r="N312" s="7"/>
      <c r="O312" s="9"/>
      <c r="P312" s="9">
        <v>64.088990236775899</v>
      </c>
      <c r="Q312" s="9">
        <v>5.0031169903570838</v>
      </c>
      <c r="R312" s="7">
        <v>101</v>
      </c>
      <c r="S312" s="13">
        <v>-53.4699675636978</v>
      </c>
      <c r="T312" s="13">
        <v>87.821236291653406</v>
      </c>
      <c r="U312" s="9">
        <v>66.300228771349495</v>
      </c>
      <c r="V312" s="9">
        <v>-19.8725735249858</v>
      </c>
      <c r="W312" s="9">
        <v>53.574456605782203</v>
      </c>
      <c r="X312" s="7" t="s">
        <v>1574</v>
      </c>
      <c r="Y312" s="10"/>
      <c r="Z312" s="10"/>
      <c r="AA312" s="7" t="b">
        <v>1</v>
      </c>
      <c r="AB312" s="7">
        <v>0</v>
      </c>
      <c r="AC312" s="14" t="s">
        <v>691</v>
      </c>
      <c r="AD312" s="7">
        <v>3036</v>
      </c>
      <c r="AE312" s="7" t="s">
        <v>199</v>
      </c>
      <c r="AF312" s="10" t="s">
        <v>692</v>
      </c>
      <c r="AG312" s="14" t="s">
        <v>1641</v>
      </c>
      <c r="AH312" s="10"/>
      <c r="AJ312" s="32"/>
    </row>
    <row r="313" spans="1:36" s="12" customFormat="1" ht="14" customHeight="1" x14ac:dyDescent="0.2">
      <c r="A313" s="10" t="s">
        <v>693</v>
      </c>
      <c r="B313" s="9">
        <v>120.2</v>
      </c>
      <c r="C313" s="9">
        <v>121</v>
      </c>
      <c r="D313" s="13">
        <v>120.6</v>
      </c>
      <c r="E313" s="9">
        <v>43.2</v>
      </c>
      <c r="F313" s="9">
        <v>291.39999999999998</v>
      </c>
      <c r="G313" s="34">
        <v>12</v>
      </c>
      <c r="H313" s="9">
        <v>162</v>
      </c>
      <c r="I313" s="9">
        <v>-55</v>
      </c>
      <c r="J313" s="9">
        <v>91</v>
      </c>
      <c r="K313" s="9">
        <v>4.5999999999999996</v>
      </c>
      <c r="L313" s="13">
        <v>-74.8</v>
      </c>
      <c r="M313" s="6">
        <v>354.8</v>
      </c>
      <c r="N313" s="7"/>
      <c r="O313" s="7"/>
      <c r="P313" s="9">
        <v>67.510837843996512</v>
      </c>
      <c r="Q313" s="9">
        <v>5.3207882662810748</v>
      </c>
      <c r="R313" s="7">
        <v>101</v>
      </c>
      <c r="S313" s="13">
        <v>-57.105574071469</v>
      </c>
      <c r="T313" s="13">
        <v>73.3263669752059</v>
      </c>
      <c r="U313" s="9">
        <v>66.160318974948495</v>
      </c>
      <c r="V313" s="9">
        <v>-19.838263102106399</v>
      </c>
      <c r="W313" s="9">
        <v>54.0091513726911</v>
      </c>
      <c r="X313" s="7" t="s">
        <v>1574</v>
      </c>
      <c r="Y313" s="10"/>
      <c r="Z313" s="10"/>
      <c r="AA313" s="7" t="b">
        <v>1</v>
      </c>
      <c r="AB313" s="7">
        <v>0</v>
      </c>
      <c r="AC313" s="14" t="s">
        <v>691</v>
      </c>
      <c r="AD313" s="7">
        <v>3036</v>
      </c>
      <c r="AE313" s="7" t="s">
        <v>199</v>
      </c>
      <c r="AF313" s="10" t="s">
        <v>694</v>
      </c>
      <c r="AG313" s="14" t="s">
        <v>1641</v>
      </c>
      <c r="AH313" s="10"/>
      <c r="AJ313" s="32"/>
    </row>
    <row r="314" spans="1:36" s="12" customFormat="1" ht="14" customHeight="1" x14ac:dyDescent="0.2">
      <c r="A314" s="58" t="s">
        <v>695</v>
      </c>
      <c r="B314" s="56">
        <v>120.13</v>
      </c>
      <c r="C314" s="56">
        <v>121.73</v>
      </c>
      <c r="D314" s="57">
        <v>120.93</v>
      </c>
      <c r="E314" s="56">
        <v>41.5</v>
      </c>
      <c r="F314" s="56">
        <v>121.1</v>
      </c>
      <c r="G314" s="55">
        <v>20</v>
      </c>
      <c r="H314" s="56">
        <v>354.9</v>
      </c>
      <c r="I314" s="56">
        <v>60.1</v>
      </c>
      <c r="J314" s="56">
        <v>196.3</v>
      </c>
      <c r="K314" s="56">
        <v>2.2999999999999998</v>
      </c>
      <c r="L314" s="57">
        <v>-86.1</v>
      </c>
      <c r="M314" s="57">
        <v>205.9</v>
      </c>
      <c r="N314" s="56">
        <v>103.4</v>
      </c>
      <c r="O314" s="56">
        <v>3.2</v>
      </c>
      <c r="P314" s="56" t="s">
        <v>1575</v>
      </c>
      <c r="Q314" s="56" t="s">
        <v>1575</v>
      </c>
      <c r="R314" s="54">
        <v>601</v>
      </c>
      <c r="S314" s="57">
        <v>-63.182705889846901</v>
      </c>
      <c r="T314" s="57">
        <v>102.660709822103</v>
      </c>
      <c r="U314" s="56">
        <v>43.474083341929898</v>
      </c>
      <c r="V314" s="56">
        <v>-7.63254291725685</v>
      </c>
      <c r="W314" s="56">
        <v>41.222682775827899</v>
      </c>
      <c r="X314" s="54" t="s">
        <v>1574</v>
      </c>
      <c r="Y314" s="58"/>
      <c r="Z314" s="58"/>
      <c r="AA314" s="58" t="b">
        <v>0</v>
      </c>
      <c r="AB314" s="61">
        <v>0</v>
      </c>
      <c r="AC314" s="51" t="s">
        <v>1955</v>
      </c>
      <c r="AD314" s="54"/>
      <c r="AE314" s="54" t="s">
        <v>1798</v>
      </c>
      <c r="AF314" s="58" t="s">
        <v>255</v>
      </c>
      <c r="AG314" s="51"/>
      <c r="AH314" s="58"/>
      <c r="AJ314" s="32"/>
    </row>
    <row r="315" spans="1:36" s="17" customFormat="1" ht="14" customHeight="1" x14ac:dyDescent="0.2">
      <c r="A315" s="10" t="s">
        <v>696</v>
      </c>
      <c r="B315" s="9">
        <v>115</v>
      </c>
      <c r="C315" s="9">
        <v>127</v>
      </c>
      <c r="D315" s="13">
        <v>121</v>
      </c>
      <c r="E315" s="9">
        <v>-32</v>
      </c>
      <c r="F315" s="9">
        <v>-64</v>
      </c>
      <c r="G315" s="34">
        <v>6</v>
      </c>
      <c r="H315" s="9">
        <v>169.5</v>
      </c>
      <c r="I315" s="9">
        <v>52</v>
      </c>
      <c r="J315" s="7">
        <v>27.5</v>
      </c>
      <c r="K315" s="9">
        <v>10.4</v>
      </c>
      <c r="L315" s="13">
        <v>-81</v>
      </c>
      <c r="M315" s="13">
        <v>14</v>
      </c>
      <c r="N315" s="7">
        <v>27.5</v>
      </c>
      <c r="O315" s="9">
        <v>13</v>
      </c>
      <c r="P315" s="9" t="s">
        <v>1575</v>
      </c>
      <c r="Q315" s="9" t="s">
        <v>1575</v>
      </c>
      <c r="R315" s="7">
        <v>202</v>
      </c>
      <c r="S315" s="13">
        <v>-49.649724400958299</v>
      </c>
      <c r="T315" s="13">
        <v>71.327339874325403</v>
      </c>
      <c r="U315" s="9">
        <v>51.693263200935498</v>
      </c>
      <c r="V315" s="9">
        <v>-35.105684487639998</v>
      </c>
      <c r="W315" s="9">
        <v>52.420549504395098</v>
      </c>
      <c r="X315" s="7" t="s">
        <v>1574</v>
      </c>
      <c r="Y315" s="10"/>
      <c r="Z315" s="10"/>
      <c r="AA315" s="7" t="b">
        <v>1</v>
      </c>
      <c r="AB315" s="7">
        <v>0</v>
      </c>
      <c r="AC315" s="14" t="s">
        <v>697</v>
      </c>
      <c r="AD315" s="7">
        <v>123</v>
      </c>
      <c r="AE315" s="7" t="s">
        <v>199</v>
      </c>
      <c r="AF315" s="10" t="s">
        <v>698</v>
      </c>
      <c r="AG315" s="14"/>
      <c r="AH315" s="10"/>
      <c r="AJ315" s="32"/>
    </row>
    <row r="316" spans="1:36" s="10" customFormat="1" ht="14" customHeight="1" x14ac:dyDescent="0.2">
      <c r="A316" s="14" t="s">
        <v>699</v>
      </c>
      <c r="B316" s="9">
        <v>118.2</v>
      </c>
      <c r="C316" s="9">
        <v>124.3</v>
      </c>
      <c r="D316" s="13">
        <f>(B316+C316)/2</f>
        <v>121.25</v>
      </c>
      <c r="E316" s="9">
        <v>44.83</v>
      </c>
      <c r="F316" s="9">
        <v>100.74</v>
      </c>
      <c r="G316" s="34">
        <v>21</v>
      </c>
      <c r="H316" s="7">
        <v>8.4</v>
      </c>
      <c r="I316" s="7">
        <v>4.8</v>
      </c>
      <c r="J316" s="7"/>
      <c r="K316" s="9"/>
      <c r="L316" s="13">
        <v>-83.7</v>
      </c>
      <c r="M316" s="6">
        <v>16.399999999999999</v>
      </c>
      <c r="N316" s="7">
        <v>34.299999999999997</v>
      </c>
      <c r="O316" s="7">
        <v>5.7</v>
      </c>
      <c r="P316" s="9" t="s">
        <v>1575</v>
      </c>
      <c r="Q316" s="9" t="s">
        <v>1575</v>
      </c>
      <c r="R316" s="7">
        <v>301</v>
      </c>
      <c r="S316" s="13">
        <v>-55.993269957345198</v>
      </c>
      <c r="T316" s="13">
        <v>88.185045509469404</v>
      </c>
      <c r="U316" s="9">
        <v>43.485497671213103</v>
      </c>
      <c r="V316" s="9">
        <v>-7.5851765384436396</v>
      </c>
      <c r="W316" s="9">
        <v>41.446058015355497</v>
      </c>
      <c r="X316" s="7" t="s">
        <v>1574</v>
      </c>
      <c r="AA316" s="7" t="b">
        <v>1</v>
      </c>
      <c r="AB316" s="7">
        <v>0</v>
      </c>
      <c r="AC316" s="14" t="s">
        <v>635</v>
      </c>
      <c r="AD316" s="7"/>
      <c r="AE316" s="7" t="s">
        <v>1798</v>
      </c>
      <c r="AF316" s="10" t="s">
        <v>700</v>
      </c>
      <c r="AG316" s="14"/>
      <c r="AJ316" s="32"/>
    </row>
    <row r="317" spans="1:36" s="12" customFormat="1" ht="14" customHeight="1" x14ac:dyDescent="0.2">
      <c r="A317" s="10" t="s">
        <v>701</v>
      </c>
      <c r="B317" s="9">
        <v>120</v>
      </c>
      <c r="C317" s="9">
        <v>124</v>
      </c>
      <c r="D317" s="13">
        <v>122</v>
      </c>
      <c r="E317" s="7">
        <v>43.3</v>
      </c>
      <c r="F317" s="7">
        <v>289.3</v>
      </c>
      <c r="G317" s="34">
        <v>10</v>
      </c>
      <c r="H317" s="9">
        <v>327</v>
      </c>
      <c r="I317" s="9">
        <v>61</v>
      </c>
      <c r="J317" s="9">
        <v>113</v>
      </c>
      <c r="K317" s="7">
        <v>4.5999999999999996</v>
      </c>
      <c r="L317" s="13">
        <v>-65.900000000000006</v>
      </c>
      <c r="M317" s="6">
        <v>27.8</v>
      </c>
      <c r="N317" s="7"/>
      <c r="O317" s="7"/>
      <c r="P317" s="9">
        <v>65.152397029908641</v>
      </c>
      <c r="Q317" s="9">
        <v>6.0295671060783045</v>
      </c>
      <c r="R317" s="7">
        <v>101</v>
      </c>
      <c r="S317" s="13">
        <v>-44.805570617800001</v>
      </c>
      <c r="T317" s="13">
        <v>85.961931982826897</v>
      </c>
      <c r="U317" s="9">
        <v>65.961701549028305</v>
      </c>
      <c r="V317" s="9">
        <v>-19.584432975532099</v>
      </c>
      <c r="W317" s="9">
        <v>54.879327059875898</v>
      </c>
      <c r="X317" s="7" t="s">
        <v>1574</v>
      </c>
      <c r="Y317" s="10"/>
      <c r="Z317" s="10"/>
      <c r="AA317" s="7" t="b">
        <v>1</v>
      </c>
      <c r="AB317" s="7">
        <v>0</v>
      </c>
      <c r="AC317" s="14" t="s">
        <v>691</v>
      </c>
      <c r="AD317" s="7">
        <v>3036</v>
      </c>
      <c r="AE317" s="7" t="s">
        <v>199</v>
      </c>
      <c r="AF317" s="10" t="s">
        <v>702</v>
      </c>
      <c r="AG317" s="14" t="s">
        <v>1641</v>
      </c>
      <c r="AH317" s="10"/>
      <c r="AJ317" s="32"/>
    </row>
    <row r="318" spans="1:36" s="12" customFormat="1" ht="14" customHeight="1" x14ac:dyDescent="0.2">
      <c r="A318" s="58" t="s">
        <v>703</v>
      </c>
      <c r="B318" s="56">
        <v>117</v>
      </c>
      <c r="C318" s="56">
        <v>127</v>
      </c>
      <c r="D318" s="57">
        <v>122</v>
      </c>
      <c r="E318" s="54">
        <v>45.3</v>
      </c>
      <c r="F318" s="54">
        <v>286.8</v>
      </c>
      <c r="G318" s="60">
        <v>70</v>
      </c>
      <c r="H318" s="54">
        <v>336.4</v>
      </c>
      <c r="I318" s="54">
        <v>60.3</v>
      </c>
      <c r="J318" s="54">
        <v>49.2</v>
      </c>
      <c r="K318" s="54">
        <v>2.4</v>
      </c>
      <c r="L318" s="57">
        <v>-72</v>
      </c>
      <c r="M318" s="60">
        <v>11.2</v>
      </c>
      <c r="N318" s="54"/>
      <c r="O318" s="54"/>
      <c r="P318" s="56">
        <v>29.222674405525726</v>
      </c>
      <c r="Q318" s="56">
        <v>3.1894672446198924</v>
      </c>
      <c r="R318" s="54">
        <v>101</v>
      </c>
      <c r="S318" s="57">
        <v>-52.128928340404102</v>
      </c>
      <c r="T318" s="57">
        <v>79.504235879923002</v>
      </c>
      <c r="U318" s="56">
        <v>65.961701549028305</v>
      </c>
      <c r="V318" s="56">
        <v>-19.584432975532099</v>
      </c>
      <c r="W318" s="56">
        <v>54.879327059875898</v>
      </c>
      <c r="X318" s="54" t="s">
        <v>1574</v>
      </c>
      <c r="Y318" s="58"/>
      <c r="Z318" s="58"/>
      <c r="AA318" s="54" t="b">
        <v>1</v>
      </c>
      <c r="AB318" s="54" t="s">
        <v>31</v>
      </c>
      <c r="AC318" s="51" t="s">
        <v>704</v>
      </c>
      <c r="AD318" s="54">
        <v>1853</v>
      </c>
      <c r="AE318" s="54" t="s">
        <v>199</v>
      </c>
      <c r="AF318" s="58" t="s">
        <v>705</v>
      </c>
      <c r="AG318" s="51"/>
      <c r="AH318" s="58" t="s">
        <v>1797</v>
      </c>
      <c r="AJ318" s="32"/>
    </row>
    <row r="319" spans="1:36" s="12" customFormat="1" ht="14" customHeight="1" x14ac:dyDescent="0.2">
      <c r="A319" s="58" t="s">
        <v>706</v>
      </c>
      <c r="B319" s="56">
        <v>119</v>
      </c>
      <c r="C319" s="56">
        <v>126</v>
      </c>
      <c r="D319" s="57">
        <v>122.5</v>
      </c>
      <c r="E319" s="54">
        <v>43.5</v>
      </c>
      <c r="F319" s="54">
        <v>288.3</v>
      </c>
      <c r="G319" s="60">
        <v>8</v>
      </c>
      <c r="H319" s="54">
        <v>156.5</v>
      </c>
      <c r="I319" s="54">
        <v>-56.8</v>
      </c>
      <c r="J319" s="54">
        <v>274.89999999999998</v>
      </c>
      <c r="K319" s="54">
        <v>3.3</v>
      </c>
      <c r="L319" s="57">
        <v>-71.3</v>
      </c>
      <c r="M319" s="60">
        <v>7.5</v>
      </c>
      <c r="N319" s="54">
        <v>174.9</v>
      </c>
      <c r="O319" s="54">
        <v>4.2</v>
      </c>
      <c r="P319" s="56" t="s">
        <v>1575</v>
      </c>
      <c r="Q319" s="56" t="s">
        <v>1575</v>
      </c>
      <c r="R319" s="54">
        <v>101</v>
      </c>
      <c r="S319" s="57">
        <v>-51.792603354586497</v>
      </c>
      <c r="T319" s="57">
        <v>77.630791649359693</v>
      </c>
      <c r="U319" s="56">
        <v>65.949204069759006</v>
      </c>
      <c r="V319" s="56">
        <v>-19.4112933629502</v>
      </c>
      <c r="W319" s="56">
        <v>55.121356712336997</v>
      </c>
      <c r="X319" s="54" t="s">
        <v>1574</v>
      </c>
      <c r="Y319" s="58"/>
      <c r="Z319" s="58"/>
      <c r="AA319" s="54" t="b">
        <v>0</v>
      </c>
      <c r="AB319" s="54">
        <v>0</v>
      </c>
      <c r="AC319" s="51" t="s">
        <v>707</v>
      </c>
      <c r="AD319" s="54">
        <v>2644</v>
      </c>
      <c r="AE319" s="54" t="s">
        <v>199</v>
      </c>
      <c r="AF319" s="58" t="s">
        <v>708</v>
      </c>
      <c r="AG319" s="51"/>
      <c r="AH319" s="58"/>
      <c r="AJ319" s="32"/>
    </row>
    <row r="320" spans="1:36" s="12" customFormat="1" ht="14" customHeight="1" x14ac:dyDescent="0.2">
      <c r="A320" s="14" t="s">
        <v>709</v>
      </c>
      <c r="B320" s="9">
        <v>119</v>
      </c>
      <c r="C320" s="9">
        <v>128.30000000000001</v>
      </c>
      <c r="D320" s="13">
        <v>123.65</v>
      </c>
      <c r="E320" s="9">
        <v>-27.7</v>
      </c>
      <c r="F320" s="9">
        <v>311.5</v>
      </c>
      <c r="G320" s="34">
        <v>65</v>
      </c>
      <c r="H320" s="9">
        <v>358.9</v>
      </c>
      <c r="I320" s="9">
        <v>-46</v>
      </c>
      <c r="J320" s="9">
        <v>46.4</v>
      </c>
      <c r="K320" s="9">
        <v>2.6</v>
      </c>
      <c r="L320" s="13">
        <v>-89.1</v>
      </c>
      <c r="M320" s="6">
        <v>3.3</v>
      </c>
      <c r="N320" s="7">
        <v>47.3</v>
      </c>
      <c r="O320" s="7">
        <v>2.6</v>
      </c>
      <c r="P320" s="38" t="s">
        <v>1575</v>
      </c>
      <c r="Q320" s="38" t="s">
        <v>1575</v>
      </c>
      <c r="R320" s="7">
        <v>201</v>
      </c>
      <c r="S320" s="13">
        <v>-56.463982124875798</v>
      </c>
      <c r="T320" s="13">
        <v>76.023529223892595</v>
      </c>
      <c r="U320" s="9">
        <v>51.044064441342499</v>
      </c>
      <c r="V320" s="9">
        <v>-34.458696816749303</v>
      </c>
      <c r="W320" s="9">
        <v>53.301857410020702</v>
      </c>
      <c r="X320" s="7" t="s">
        <v>1574</v>
      </c>
      <c r="Y320" s="10"/>
      <c r="Z320" s="10"/>
      <c r="AA320" s="7" t="b">
        <v>1</v>
      </c>
      <c r="AB320" s="7">
        <v>0</v>
      </c>
      <c r="AC320" s="14" t="s">
        <v>710</v>
      </c>
      <c r="AD320" s="7">
        <v>3190</v>
      </c>
      <c r="AE320" s="7" t="s">
        <v>199</v>
      </c>
      <c r="AF320" s="10" t="s">
        <v>711</v>
      </c>
      <c r="AG320" s="14"/>
      <c r="AH320" s="10"/>
      <c r="AJ320" s="32"/>
    </row>
    <row r="321" spans="1:36" s="17" customFormat="1" ht="14" customHeight="1" x14ac:dyDescent="0.2">
      <c r="A321" s="14" t="s">
        <v>712</v>
      </c>
      <c r="B321" s="9">
        <v>122.7</v>
      </c>
      <c r="C321" s="9">
        <v>124.7</v>
      </c>
      <c r="D321" s="13">
        <f>(B321+C321)/2</f>
        <v>123.7</v>
      </c>
      <c r="E321" s="9">
        <v>44.76</v>
      </c>
      <c r="F321" s="9">
        <v>101.9</v>
      </c>
      <c r="G321" s="34">
        <v>29</v>
      </c>
      <c r="H321" s="9">
        <v>15</v>
      </c>
      <c r="I321" s="7">
        <v>63.3</v>
      </c>
      <c r="J321" s="7"/>
      <c r="K321" s="7"/>
      <c r="L321" s="13">
        <v>-79.900000000000006</v>
      </c>
      <c r="M321" s="6">
        <v>339.9</v>
      </c>
      <c r="N321" s="7">
        <v>18.8</v>
      </c>
      <c r="O321" s="7">
        <v>6.3</v>
      </c>
      <c r="P321" s="9" t="s">
        <v>1575</v>
      </c>
      <c r="Q321" s="9" t="s">
        <v>1575</v>
      </c>
      <c r="R321" s="7">
        <v>301</v>
      </c>
      <c r="S321" s="13">
        <v>-57.9416358735646</v>
      </c>
      <c r="T321" s="13">
        <v>79.038879689235401</v>
      </c>
      <c r="U321" s="9">
        <v>43.889228901514599</v>
      </c>
      <c r="V321" s="9">
        <v>-6.7633075825809099</v>
      </c>
      <c r="W321" s="9">
        <v>42.493079643412301</v>
      </c>
      <c r="X321" s="7" t="s">
        <v>1574</v>
      </c>
      <c r="Y321" s="10"/>
      <c r="Z321" s="10"/>
      <c r="AA321" s="7" t="b">
        <v>1</v>
      </c>
      <c r="AB321" s="7">
        <v>0</v>
      </c>
      <c r="AC321" s="14" t="s">
        <v>635</v>
      </c>
      <c r="AD321" s="7"/>
      <c r="AE321" s="7" t="s">
        <v>1798</v>
      </c>
      <c r="AF321" s="10" t="s">
        <v>713</v>
      </c>
      <c r="AG321" s="14"/>
      <c r="AH321" s="10"/>
      <c r="AJ321" s="32"/>
    </row>
    <row r="322" spans="1:36" s="17" customFormat="1" ht="14" customHeight="1" x14ac:dyDescent="0.2">
      <c r="A322" s="10" t="s">
        <v>714</v>
      </c>
      <c r="B322" s="9">
        <v>119</v>
      </c>
      <c r="C322" s="9">
        <v>129</v>
      </c>
      <c r="D322" s="13">
        <v>124</v>
      </c>
      <c r="E322" s="7">
        <v>-32.200000000000003</v>
      </c>
      <c r="F322" s="7">
        <v>-64.2</v>
      </c>
      <c r="G322" s="6">
        <v>15</v>
      </c>
      <c r="H322" s="7">
        <v>159.19999999999999</v>
      </c>
      <c r="I322" s="7">
        <v>49.4</v>
      </c>
      <c r="J322" s="7">
        <v>42.5</v>
      </c>
      <c r="K322" s="7">
        <v>5.9</v>
      </c>
      <c r="L322" s="13">
        <v>-72</v>
      </c>
      <c r="M322" s="13">
        <v>25</v>
      </c>
      <c r="N322" s="9"/>
      <c r="O322" s="9"/>
      <c r="P322" s="9">
        <v>39.449498602188143</v>
      </c>
      <c r="Q322" s="9">
        <v>6.164221710645311</v>
      </c>
      <c r="R322" s="7">
        <v>202</v>
      </c>
      <c r="S322" s="13">
        <v>-39.296927564167198</v>
      </c>
      <c r="T322" s="13">
        <v>73.284912660339103</v>
      </c>
      <c r="U322" s="9">
        <v>50.989258029001</v>
      </c>
      <c r="V322" s="9">
        <v>-34.376418527356201</v>
      </c>
      <c r="W322" s="9">
        <v>53.411335100853996</v>
      </c>
      <c r="X322" s="7" t="s">
        <v>1574</v>
      </c>
      <c r="Y322" s="10"/>
      <c r="Z322" s="10"/>
      <c r="AA322" s="7" t="b">
        <v>1</v>
      </c>
      <c r="AB322" s="7">
        <v>0</v>
      </c>
      <c r="AC322" s="14" t="s">
        <v>715</v>
      </c>
      <c r="AD322" s="7">
        <v>1087</v>
      </c>
      <c r="AE322" s="7" t="s">
        <v>199</v>
      </c>
      <c r="AF322" s="10" t="s">
        <v>716</v>
      </c>
      <c r="AG322" s="14"/>
      <c r="AH322" s="10"/>
      <c r="AJ322" s="32"/>
    </row>
    <row r="323" spans="1:36" s="12" customFormat="1" ht="14" customHeight="1" x14ac:dyDescent="0.2">
      <c r="A323" s="58" t="s">
        <v>717</v>
      </c>
      <c r="B323" s="74">
        <v>118</v>
      </c>
      <c r="C323" s="74">
        <v>131</v>
      </c>
      <c r="D323" s="57">
        <v>124.5</v>
      </c>
      <c r="E323" s="56">
        <v>-16.100000000000001</v>
      </c>
      <c r="F323" s="56">
        <v>35.533299999999997</v>
      </c>
      <c r="G323" s="55">
        <v>1</v>
      </c>
      <c r="H323" s="56">
        <v>333</v>
      </c>
      <c r="I323" s="56">
        <v>-54</v>
      </c>
      <c r="J323" s="56">
        <v>36.4</v>
      </c>
      <c r="K323" s="56">
        <v>9.3000000000000007</v>
      </c>
      <c r="L323" s="57">
        <v>-60</v>
      </c>
      <c r="M323" s="57">
        <v>82</v>
      </c>
      <c r="N323" s="56"/>
      <c r="O323" s="56"/>
      <c r="P323" s="63">
        <v>28.135848340389131</v>
      </c>
      <c r="Q323" s="66" t="e">
        <v>#DIV/0!</v>
      </c>
      <c r="R323" s="54">
        <v>709</v>
      </c>
      <c r="S323" s="57">
        <v>-59.443125036174699</v>
      </c>
      <c r="T323" s="57">
        <v>81.703774566557001</v>
      </c>
      <c r="U323" s="56">
        <v>-44.389999999999901</v>
      </c>
      <c r="V323" s="56">
        <v>7.6799999999999899</v>
      </c>
      <c r="W323" s="56">
        <v>0.81</v>
      </c>
      <c r="X323" s="54" t="s">
        <v>1574</v>
      </c>
      <c r="Y323" s="58"/>
      <c r="Z323" s="58"/>
      <c r="AA323" s="54" t="b">
        <v>0</v>
      </c>
      <c r="AB323" s="54" t="s">
        <v>31</v>
      </c>
      <c r="AC323" s="67" t="s">
        <v>718</v>
      </c>
      <c r="AD323" s="54">
        <v>401</v>
      </c>
      <c r="AE323" s="54" t="s">
        <v>199</v>
      </c>
      <c r="AF323" s="58" t="s">
        <v>719</v>
      </c>
      <c r="AG323" s="51" t="s">
        <v>1716</v>
      </c>
      <c r="AH323" s="58"/>
      <c r="AJ323" s="32"/>
    </row>
    <row r="324" spans="1:36" s="12" customFormat="1" ht="14" customHeight="1" x14ac:dyDescent="0.2">
      <c r="A324" s="10" t="s">
        <v>720</v>
      </c>
      <c r="B324" s="9">
        <v>122</v>
      </c>
      <c r="C324" s="9">
        <v>128</v>
      </c>
      <c r="D324" s="13">
        <v>125</v>
      </c>
      <c r="E324" s="7">
        <v>43.4</v>
      </c>
      <c r="F324" s="7">
        <v>289.2</v>
      </c>
      <c r="G324" s="6">
        <v>5</v>
      </c>
      <c r="H324" s="9">
        <v>158</v>
      </c>
      <c r="I324" s="9">
        <v>-59</v>
      </c>
      <c r="J324" s="9">
        <v>113</v>
      </c>
      <c r="K324" s="7">
        <v>7.5</v>
      </c>
      <c r="L324" s="13">
        <v>-71</v>
      </c>
      <c r="M324" s="6">
        <v>16.899999999999999</v>
      </c>
      <c r="N324" s="7"/>
      <c r="O324" s="7"/>
      <c r="P324" s="9">
        <v>70.916877849128809</v>
      </c>
      <c r="Q324" s="9">
        <v>9.1478704394870007</v>
      </c>
      <c r="R324" s="7">
        <v>101</v>
      </c>
      <c r="S324" s="13">
        <v>-50.073231285492803</v>
      </c>
      <c r="T324" s="13">
        <v>83.471846718094298</v>
      </c>
      <c r="U324" s="9">
        <v>65.884395720453298</v>
      </c>
      <c r="V324" s="9">
        <v>-18.575965614201699</v>
      </c>
      <c r="W324" s="9">
        <v>56.333264089126402</v>
      </c>
      <c r="X324" s="7" t="s">
        <v>1574</v>
      </c>
      <c r="Y324" s="10"/>
      <c r="Z324" s="10"/>
      <c r="AA324" s="7" t="b">
        <v>1</v>
      </c>
      <c r="AB324" s="7">
        <v>0</v>
      </c>
      <c r="AC324" s="14" t="s">
        <v>691</v>
      </c>
      <c r="AD324" s="7">
        <v>3036</v>
      </c>
      <c r="AE324" s="7" t="s">
        <v>199</v>
      </c>
      <c r="AF324" s="10" t="s">
        <v>721</v>
      </c>
      <c r="AG324" s="14" t="s">
        <v>1641</v>
      </c>
      <c r="AH324" s="10"/>
      <c r="AJ324" s="32"/>
    </row>
    <row r="325" spans="1:36" s="17" customFormat="1" ht="14" customHeight="1" x14ac:dyDescent="0.2">
      <c r="A325" s="10" t="s">
        <v>722</v>
      </c>
      <c r="B325" s="9">
        <v>122</v>
      </c>
      <c r="C325" s="9">
        <v>136</v>
      </c>
      <c r="D325" s="13">
        <v>129</v>
      </c>
      <c r="E325" s="7">
        <v>49.5</v>
      </c>
      <c r="F325" s="7">
        <v>304.60000000000002</v>
      </c>
      <c r="G325" s="6">
        <v>10</v>
      </c>
      <c r="H325" s="9">
        <v>328</v>
      </c>
      <c r="I325" s="9">
        <v>62</v>
      </c>
      <c r="J325" s="9">
        <v>180</v>
      </c>
      <c r="K325" s="7">
        <v>3.6</v>
      </c>
      <c r="L325" s="13">
        <v>-67.2</v>
      </c>
      <c r="M325" s="6">
        <v>30.8</v>
      </c>
      <c r="N325" s="7"/>
      <c r="O325" s="7"/>
      <c r="P325" s="37">
        <v>99.468707651333503</v>
      </c>
      <c r="Q325" s="38">
        <v>4.867337345889692</v>
      </c>
      <c r="R325" s="7">
        <v>101</v>
      </c>
      <c r="S325" s="13">
        <v>-44.558367333436202</v>
      </c>
      <c r="T325" s="13">
        <v>91.563813775716795</v>
      </c>
      <c r="U325" s="9">
        <v>65.774040796786096</v>
      </c>
      <c r="V325" s="9">
        <v>-17.3390731293184</v>
      </c>
      <c r="W325" s="9">
        <v>58.278036946857704</v>
      </c>
      <c r="X325" s="7" t="s">
        <v>1574</v>
      </c>
      <c r="Y325" s="10"/>
      <c r="Z325" s="10"/>
      <c r="AA325" s="7" t="b">
        <v>1</v>
      </c>
      <c r="AB325" s="7">
        <v>0</v>
      </c>
      <c r="AC325" s="14" t="s">
        <v>723</v>
      </c>
      <c r="AD325" s="7">
        <v>1854</v>
      </c>
      <c r="AE325" s="7" t="s">
        <v>199</v>
      </c>
      <c r="AF325" s="10" t="s">
        <v>1643</v>
      </c>
      <c r="AG325" s="14"/>
      <c r="AH325" s="10"/>
      <c r="AJ325" s="32"/>
    </row>
    <row r="326" spans="1:36" s="12" customFormat="1" ht="14" customHeight="1" x14ac:dyDescent="0.2">
      <c r="A326" s="58" t="s">
        <v>724</v>
      </c>
      <c r="B326" s="56">
        <v>113</v>
      </c>
      <c r="C326" s="56">
        <v>145</v>
      </c>
      <c r="D326" s="57">
        <v>129</v>
      </c>
      <c r="E326" s="54">
        <v>-28.5</v>
      </c>
      <c r="F326" s="54">
        <v>24</v>
      </c>
      <c r="G326" s="60">
        <v>10</v>
      </c>
      <c r="H326" s="54">
        <v>310.10000000000002</v>
      </c>
      <c r="I326" s="54">
        <v>-55.9</v>
      </c>
      <c r="J326" s="54">
        <v>51.4</v>
      </c>
      <c r="K326" s="54">
        <v>6.8</v>
      </c>
      <c r="L326" s="57">
        <v>-47.6</v>
      </c>
      <c r="M326" s="60">
        <v>89.9</v>
      </c>
      <c r="N326" s="56">
        <v>26</v>
      </c>
      <c r="O326" s="54">
        <v>9.6999999999999993</v>
      </c>
      <c r="P326" s="66" t="s">
        <v>1575</v>
      </c>
      <c r="Q326" s="66" t="s">
        <v>1575</v>
      </c>
      <c r="R326" s="54">
        <v>701</v>
      </c>
      <c r="S326" s="57">
        <v>-47.6</v>
      </c>
      <c r="T326" s="57">
        <v>89.9</v>
      </c>
      <c r="U326" s="56">
        <v>0</v>
      </c>
      <c r="V326" s="56">
        <v>0</v>
      </c>
      <c r="W326" s="56">
        <v>0</v>
      </c>
      <c r="X326" s="54" t="s">
        <v>1574</v>
      </c>
      <c r="Y326" s="58"/>
      <c r="Z326" s="58"/>
      <c r="AA326" s="54" t="b">
        <v>1</v>
      </c>
      <c r="AB326" s="54" t="s">
        <v>31</v>
      </c>
      <c r="AC326" s="67" t="s">
        <v>592</v>
      </c>
      <c r="AD326" s="54">
        <v>2293</v>
      </c>
      <c r="AE326" s="54" t="s">
        <v>199</v>
      </c>
      <c r="AF326" s="68" t="s">
        <v>725</v>
      </c>
      <c r="AG326" s="51"/>
      <c r="AH326" s="58" t="s">
        <v>1783</v>
      </c>
      <c r="AJ326" s="32"/>
    </row>
    <row r="327" spans="1:36" s="12" customFormat="1" ht="14" customHeight="1" x14ac:dyDescent="0.2">
      <c r="A327" s="14" t="s">
        <v>726</v>
      </c>
      <c r="B327" s="9">
        <v>129.19999999999999</v>
      </c>
      <c r="C327" s="9">
        <v>131.4</v>
      </c>
      <c r="D327" s="13">
        <v>130.30000000000001</v>
      </c>
      <c r="E327" s="9">
        <v>-24.5</v>
      </c>
      <c r="F327" s="9">
        <v>310</v>
      </c>
      <c r="G327" s="6">
        <v>115</v>
      </c>
      <c r="H327" s="7">
        <v>351.7</v>
      </c>
      <c r="I327" s="7">
        <v>-42.7</v>
      </c>
      <c r="J327" s="7">
        <v>42.6</v>
      </c>
      <c r="K327" s="9">
        <v>2</v>
      </c>
      <c r="L327" s="13">
        <v>-82.4</v>
      </c>
      <c r="M327" s="6">
        <v>30.3</v>
      </c>
      <c r="N327" s="7">
        <v>43.8</v>
      </c>
      <c r="O327" s="9">
        <v>2</v>
      </c>
      <c r="P327" s="38" t="s">
        <v>1575</v>
      </c>
      <c r="Q327" s="38" t="s">
        <v>1575</v>
      </c>
      <c r="R327" s="7">
        <v>201</v>
      </c>
      <c r="S327" s="13">
        <v>-46.9876270356907</v>
      </c>
      <c r="T327" s="13">
        <v>77.666288193659</v>
      </c>
      <c r="U327" s="9">
        <v>49.213947228425099</v>
      </c>
      <c r="V327" s="9">
        <v>-33.1319367131955</v>
      </c>
      <c r="W327" s="9">
        <v>55.533697593648</v>
      </c>
      <c r="X327" s="7" t="s">
        <v>1574</v>
      </c>
      <c r="Y327" s="10"/>
      <c r="Z327" s="10"/>
      <c r="AA327" s="7" t="b">
        <v>1</v>
      </c>
      <c r="AB327" s="7">
        <v>0</v>
      </c>
      <c r="AC327" s="14" t="s">
        <v>727</v>
      </c>
      <c r="AD327" s="7">
        <v>2958</v>
      </c>
      <c r="AE327" s="7" t="s">
        <v>199</v>
      </c>
      <c r="AF327" s="10" t="s">
        <v>728</v>
      </c>
      <c r="AG327" s="14"/>
      <c r="AH327" s="10"/>
      <c r="AJ327" s="32"/>
    </row>
    <row r="328" spans="1:36" s="17" customFormat="1" ht="14" customHeight="1" x14ac:dyDescent="0.2">
      <c r="A328" s="10" t="s">
        <v>729</v>
      </c>
      <c r="B328" s="9">
        <v>129.19999999999999</v>
      </c>
      <c r="C328" s="9">
        <v>131.4</v>
      </c>
      <c r="D328" s="13">
        <v>130.30000000000001</v>
      </c>
      <c r="E328" s="9">
        <v>-23.8</v>
      </c>
      <c r="F328" s="9">
        <v>310</v>
      </c>
      <c r="G328" s="6">
        <v>24</v>
      </c>
      <c r="H328" s="7"/>
      <c r="I328" s="7"/>
      <c r="J328" s="7"/>
      <c r="K328" s="7"/>
      <c r="L328" s="6">
        <v>-88.1</v>
      </c>
      <c r="M328" s="13">
        <v>222</v>
      </c>
      <c r="N328" s="7">
        <v>35.700000000000003</v>
      </c>
      <c r="O328" s="9">
        <v>5</v>
      </c>
      <c r="P328" s="38" t="s">
        <v>1575</v>
      </c>
      <c r="Q328" s="38" t="s">
        <v>1575</v>
      </c>
      <c r="R328" s="7">
        <v>201</v>
      </c>
      <c r="S328" s="13">
        <v>-56.215561743248301</v>
      </c>
      <c r="T328" s="13">
        <v>78.006334467685605</v>
      </c>
      <c r="U328" s="9">
        <v>49.000911619142897</v>
      </c>
      <c r="V328" s="9">
        <v>-33.2992873606415</v>
      </c>
      <c r="W328" s="9">
        <v>55.659459245121802</v>
      </c>
      <c r="X328" s="7" t="s">
        <v>1574</v>
      </c>
      <c r="Y328" s="7"/>
      <c r="Z328" s="7"/>
      <c r="AA328" s="7" t="b">
        <v>1</v>
      </c>
      <c r="AB328" s="7">
        <v>0</v>
      </c>
      <c r="AC328" s="14" t="s">
        <v>730</v>
      </c>
      <c r="AD328" s="7"/>
      <c r="AE328" s="7" t="s">
        <v>1798</v>
      </c>
      <c r="AF328" s="10" t="s">
        <v>728</v>
      </c>
      <c r="AG328" s="14"/>
      <c r="AH328" s="10"/>
      <c r="AJ328" s="32"/>
    </row>
    <row r="329" spans="1:36" s="12" customFormat="1" ht="14" customHeight="1" x14ac:dyDescent="0.2">
      <c r="A329" s="58" t="s">
        <v>731</v>
      </c>
      <c r="B329" s="56">
        <v>132</v>
      </c>
      <c r="C329" s="56">
        <v>136</v>
      </c>
      <c r="D329" s="57">
        <v>132</v>
      </c>
      <c r="E329" s="56">
        <v>-26</v>
      </c>
      <c r="F329" s="56">
        <v>308</v>
      </c>
      <c r="G329" s="60">
        <v>173</v>
      </c>
      <c r="H329" s="54"/>
      <c r="I329" s="54"/>
      <c r="J329" s="54"/>
      <c r="K329" s="54"/>
      <c r="L329" s="60">
        <v>-84.4</v>
      </c>
      <c r="M329" s="57">
        <v>111.6</v>
      </c>
      <c r="N329" s="54">
        <v>95.8</v>
      </c>
      <c r="O329" s="56">
        <v>1.1000000000000001</v>
      </c>
      <c r="P329" s="56" t="s">
        <v>1575</v>
      </c>
      <c r="Q329" s="56" t="s">
        <v>1575</v>
      </c>
      <c r="R329" s="54">
        <v>202</v>
      </c>
      <c r="S329" s="57">
        <v>-52.113222819073499</v>
      </c>
      <c r="T329" s="57">
        <v>86.927203296284503</v>
      </c>
      <c r="U329" s="56">
        <v>48.172147561226403</v>
      </c>
      <c r="V329" s="56">
        <v>-33.4032020013939</v>
      </c>
      <c r="W329" s="56">
        <v>55.588583680667703</v>
      </c>
      <c r="X329" s="54" t="s">
        <v>1574</v>
      </c>
      <c r="Y329" s="54"/>
      <c r="Z329" s="54"/>
      <c r="AA329" s="54" t="b">
        <v>0</v>
      </c>
      <c r="AB329" s="54">
        <v>0</v>
      </c>
      <c r="AC329" s="51" t="s">
        <v>732</v>
      </c>
      <c r="AD329" s="54"/>
      <c r="AE329" s="54" t="s">
        <v>1798</v>
      </c>
      <c r="AF329" s="58" t="s">
        <v>1598</v>
      </c>
      <c r="AG329" s="51" t="s">
        <v>1606</v>
      </c>
      <c r="AH329" s="58"/>
      <c r="AJ329" s="32"/>
    </row>
    <row r="330" spans="1:36" s="17" customFormat="1" ht="14" customHeight="1" x14ac:dyDescent="0.2">
      <c r="A330" s="10" t="s">
        <v>733</v>
      </c>
      <c r="B330" s="9">
        <v>131</v>
      </c>
      <c r="C330" s="9">
        <v>135</v>
      </c>
      <c r="D330" s="13">
        <v>133</v>
      </c>
      <c r="E330" s="9">
        <v>-29</v>
      </c>
      <c r="F330" s="9">
        <v>310</v>
      </c>
      <c r="G330" s="34">
        <v>37</v>
      </c>
      <c r="H330" s="9">
        <v>358.7</v>
      </c>
      <c r="I330" s="9">
        <v>-40</v>
      </c>
      <c r="J330" s="9">
        <v>40.4</v>
      </c>
      <c r="K330" s="9">
        <v>3.7</v>
      </c>
      <c r="L330" s="13">
        <v>-84.6</v>
      </c>
      <c r="M330" s="6">
        <v>115.4</v>
      </c>
      <c r="N330" s="7">
        <v>40.4</v>
      </c>
      <c r="O330" s="7">
        <v>3.7</v>
      </c>
      <c r="P330" s="9" t="s">
        <v>1575</v>
      </c>
      <c r="Q330" s="9" t="s">
        <v>1575</v>
      </c>
      <c r="R330" s="7">
        <v>202</v>
      </c>
      <c r="S330" s="13">
        <v>-52.0415824079899</v>
      </c>
      <c r="T330" s="13">
        <v>86.7531437528487</v>
      </c>
      <c r="U330" s="9">
        <v>47.741619684916003</v>
      </c>
      <c r="V330" s="9">
        <v>-33.336789713373797</v>
      </c>
      <c r="W330" s="9">
        <v>55.850710141507101</v>
      </c>
      <c r="X330" s="7" t="s">
        <v>1574</v>
      </c>
      <c r="Y330" s="10"/>
      <c r="Z330" s="10"/>
      <c r="AA330" s="7" t="b">
        <v>1</v>
      </c>
      <c r="AB330" s="7">
        <v>0</v>
      </c>
      <c r="AC330" s="14" t="s">
        <v>734</v>
      </c>
      <c r="AD330" s="7">
        <v>765</v>
      </c>
      <c r="AE330" s="7" t="s">
        <v>199</v>
      </c>
      <c r="AF330" s="10" t="s">
        <v>735</v>
      </c>
      <c r="AG330" s="14"/>
      <c r="AH330" s="10"/>
      <c r="AJ330" s="32"/>
    </row>
    <row r="331" spans="1:36" s="12" customFormat="1" ht="14" customHeight="1" x14ac:dyDescent="0.2">
      <c r="A331" s="10" t="s">
        <v>736</v>
      </c>
      <c r="B331" s="9">
        <v>131</v>
      </c>
      <c r="C331" s="9">
        <v>136</v>
      </c>
      <c r="D331" s="13">
        <v>133.5</v>
      </c>
      <c r="E331" s="9">
        <v>-20</v>
      </c>
      <c r="F331" s="7">
        <v>14</v>
      </c>
      <c r="G331" s="6">
        <v>40</v>
      </c>
      <c r="H331" s="7">
        <v>315</v>
      </c>
      <c r="I331" s="7">
        <v>-44.5</v>
      </c>
      <c r="J331" s="7">
        <v>53.3</v>
      </c>
      <c r="K331" s="7">
        <v>3.1</v>
      </c>
      <c r="L331" s="13">
        <v>-48.3</v>
      </c>
      <c r="M331" s="6">
        <v>86.6</v>
      </c>
      <c r="N331" s="7"/>
      <c r="O331" s="7"/>
      <c r="P331" s="9">
        <v>59.347930862854042</v>
      </c>
      <c r="Q331" s="9">
        <v>2.9593407733359478</v>
      </c>
      <c r="R331" s="7">
        <v>701</v>
      </c>
      <c r="S331" s="13">
        <v>-48.3</v>
      </c>
      <c r="T331" s="13">
        <v>86.6</v>
      </c>
      <c r="U331" s="9">
        <v>0</v>
      </c>
      <c r="V331" s="9">
        <v>0</v>
      </c>
      <c r="W331" s="9">
        <v>0</v>
      </c>
      <c r="X331" s="7" t="s">
        <v>1574</v>
      </c>
      <c r="Y331" s="10"/>
      <c r="Z331" s="10"/>
      <c r="AA331" s="7" t="b">
        <v>1</v>
      </c>
      <c r="AB331" s="7">
        <v>0</v>
      </c>
      <c r="AC331" s="42" t="s">
        <v>737</v>
      </c>
      <c r="AD331" s="7">
        <v>126</v>
      </c>
      <c r="AE331" s="7" t="s">
        <v>199</v>
      </c>
      <c r="AF331" s="10" t="s">
        <v>1688</v>
      </c>
      <c r="AG331" s="14" t="s">
        <v>1642</v>
      </c>
      <c r="AH331" s="10"/>
      <c r="AJ331" s="32"/>
    </row>
    <row r="332" spans="1:36" s="17" customFormat="1" ht="14" customHeight="1" x14ac:dyDescent="0.2">
      <c r="A332" s="14" t="s">
        <v>741</v>
      </c>
      <c r="B332" s="9">
        <v>131</v>
      </c>
      <c r="C332" s="9">
        <v>136</v>
      </c>
      <c r="D332" s="13">
        <v>133.5</v>
      </c>
      <c r="E332" s="9">
        <v>-20</v>
      </c>
      <c r="F332" s="9">
        <v>14.1</v>
      </c>
      <c r="G332" s="34">
        <v>21</v>
      </c>
      <c r="H332" s="9">
        <v>314.39999999999998</v>
      </c>
      <c r="I332" s="9">
        <v>-42.7</v>
      </c>
      <c r="J332" s="9"/>
      <c r="K332" s="9"/>
      <c r="L332" s="13">
        <v>-47.5</v>
      </c>
      <c r="M332" s="13">
        <v>88.9</v>
      </c>
      <c r="N332" s="9">
        <v>26.1</v>
      </c>
      <c r="O332" s="9">
        <v>6.3</v>
      </c>
      <c r="P332" s="9" t="s">
        <v>1575</v>
      </c>
      <c r="Q332" s="9" t="s">
        <v>1575</v>
      </c>
      <c r="R332" s="7">
        <v>701</v>
      </c>
      <c r="S332" s="13">
        <v>-47.5</v>
      </c>
      <c r="T332" s="13">
        <v>88.9</v>
      </c>
      <c r="U332" s="9">
        <v>0</v>
      </c>
      <c r="V332" s="9">
        <v>0</v>
      </c>
      <c r="W332" s="9">
        <v>0</v>
      </c>
      <c r="X332" s="7" t="s">
        <v>1574</v>
      </c>
      <c r="Y332" s="7"/>
      <c r="Z332" s="7"/>
      <c r="AA332" s="7" t="b">
        <v>1</v>
      </c>
      <c r="AB332" s="7">
        <v>0</v>
      </c>
      <c r="AC332" s="14" t="s">
        <v>732</v>
      </c>
      <c r="AD332" s="7"/>
      <c r="AE332" s="7" t="s">
        <v>1798</v>
      </c>
      <c r="AF332" s="10" t="s">
        <v>1597</v>
      </c>
      <c r="AG332" s="14"/>
      <c r="AH332" s="10"/>
      <c r="AJ332" s="32"/>
    </row>
    <row r="333" spans="1:36" s="12" customFormat="1" ht="14" customHeight="1" x14ac:dyDescent="0.2">
      <c r="A333" s="14" t="s">
        <v>738</v>
      </c>
      <c r="B333" s="9">
        <v>131</v>
      </c>
      <c r="C333" s="9">
        <v>136</v>
      </c>
      <c r="D333" s="13">
        <v>133.5</v>
      </c>
      <c r="E333" s="9">
        <v>-19.850000000000001</v>
      </c>
      <c r="F333" s="9">
        <v>14.1</v>
      </c>
      <c r="G333" s="34">
        <v>33</v>
      </c>
      <c r="H333" s="9">
        <v>133.69999999999999</v>
      </c>
      <c r="I333" s="9">
        <v>46.5</v>
      </c>
      <c r="J333" s="9">
        <v>29.3</v>
      </c>
      <c r="K333" s="9">
        <v>4.7</v>
      </c>
      <c r="L333" s="13">
        <v>-47.2</v>
      </c>
      <c r="M333" s="13">
        <v>84.2</v>
      </c>
      <c r="N333" s="9"/>
      <c r="O333" s="9"/>
      <c r="P333" s="9">
        <v>30.344322545332385</v>
      </c>
      <c r="Q333" s="9">
        <v>4.61324897976366</v>
      </c>
      <c r="R333" s="7">
        <v>701</v>
      </c>
      <c r="S333" s="13">
        <v>-47.2</v>
      </c>
      <c r="T333" s="13">
        <v>84.2</v>
      </c>
      <c r="U333" s="9">
        <v>0</v>
      </c>
      <c r="V333" s="9">
        <v>0</v>
      </c>
      <c r="W333" s="9">
        <v>0</v>
      </c>
      <c r="X333" s="7" t="s">
        <v>1574</v>
      </c>
      <c r="Y333" s="7"/>
      <c r="Z333" s="7"/>
      <c r="AA333" s="7" t="b">
        <v>1</v>
      </c>
      <c r="AB333" s="7">
        <v>0</v>
      </c>
      <c r="AC333" s="14" t="s">
        <v>739</v>
      </c>
      <c r="AD333" s="7"/>
      <c r="AE333" s="7" t="s">
        <v>1798</v>
      </c>
      <c r="AF333" s="10" t="s">
        <v>1597</v>
      </c>
      <c r="AG333" s="14"/>
      <c r="AH333" s="10"/>
      <c r="AJ333" s="32"/>
    </row>
    <row r="334" spans="1:36" s="12" customFormat="1" ht="14" customHeight="1" x14ac:dyDescent="0.2">
      <c r="A334" s="14" t="s">
        <v>740</v>
      </c>
      <c r="B334" s="9">
        <v>131</v>
      </c>
      <c r="C334" s="9">
        <v>136</v>
      </c>
      <c r="D334" s="13">
        <v>133.5</v>
      </c>
      <c r="E334" s="9">
        <v>-21.3</v>
      </c>
      <c r="F334" s="9">
        <v>14.2</v>
      </c>
      <c r="G334" s="34">
        <v>37</v>
      </c>
      <c r="H334" s="9">
        <v>140.19999999999999</v>
      </c>
      <c r="I334" s="9">
        <v>31.8</v>
      </c>
      <c r="J334" s="9">
        <v>15.9</v>
      </c>
      <c r="K334" s="9">
        <v>6.1</v>
      </c>
      <c r="L334" s="13">
        <v>-52.3</v>
      </c>
      <c r="M334" s="13">
        <v>91.7</v>
      </c>
      <c r="N334" s="9"/>
      <c r="O334" s="9"/>
      <c r="P334" s="9">
        <v>26.228128434282802</v>
      </c>
      <c r="Q334" s="9">
        <v>4.6863194395127348</v>
      </c>
      <c r="R334" s="7">
        <v>701</v>
      </c>
      <c r="S334" s="13">
        <v>-52.299999999999898</v>
      </c>
      <c r="T334" s="13">
        <v>91.7</v>
      </c>
      <c r="U334" s="9">
        <v>0</v>
      </c>
      <c r="V334" s="9">
        <v>0</v>
      </c>
      <c r="W334" s="9">
        <v>0</v>
      </c>
      <c r="X334" s="7" t="s">
        <v>1574</v>
      </c>
      <c r="Y334" s="7"/>
      <c r="Z334" s="7"/>
      <c r="AA334" s="7" t="b">
        <v>1</v>
      </c>
      <c r="AB334" s="7">
        <v>0</v>
      </c>
      <c r="AC334" s="14" t="s">
        <v>739</v>
      </c>
      <c r="AD334" s="7"/>
      <c r="AE334" s="7" t="s">
        <v>1798</v>
      </c>
      <c r="AF334" s="10" t="s">
        <v>1597</v>
      </c>
      <c r="AG334" s="14"/>
      <c r="AH334" s="10"/>
      <c r="AJ334" s="32"/>
    </row>
    <row r="335" spans="1:36" s="12" customFormat="1" ht="14" customHeight="1" x14ac:dyDescent="0.2">
      <c r="A335" s="58" t="s">
        <v>750</v>
      </c>
      <c r="B335" s="56">
        <v>132</v>
      </c>
      <c r="C335" s="56">
        <v>136</v>
      </c>
      <c r="D335" s="57">
        <v>134</v>
      </c>
      <c r="E335" s="56">
        <v>-26.1</v>
      </c>
      <c r="F335" s="56">
        <v>-52.5</v>
      </c>
      <c r="G335" s="55">
        <v>35</v>
      </c>
      <c r="H335" s="56">
        <v>4.4000000000000004</v>
      </c>
      <c r="I335" s="56">
        <v>-42.4</v>
      </c>
      <c r="J335" s="56">
        <v>97</v>
      </c>
      <c r="K335" s="56">
        <v>2.5</v>
      </c>
      <c r="L335" s="57">
        <v>-85.7</v>
      </c>
      <c r="M335" s="57">
        <v>197.9</v>
      </c>
      <c r="N335" s="56">
        <v>87.9</v>
      </c>
      <c r="O335" s="56">
        <v>2.6</v>
      </c>
      <c r="P335" s="56" t="s">
        <v>1575</v>
      </c>
      <c r="Q335" s="56" t="s">
        <v>1575</v>
      </c>
      <c r="R335" s="54">
        <v>201</v>
      </c>
      <c r="S335" s="57">
        <v>-59.489139856170901</v>
      </c>
      <c r="T335" s="57">
        <v>81.865729768575306</v>
      </c>
      <c r="U335" s="56">
        <v>50</v>
      </c>
      <c r="V335" s="56">
        <v>-32.5</v>
      </c>
      <c r="W335" s="56">
        <v>55.08</v>
      </c>
      <c r="X335" s="54" t="s">
        <v>1574</v>
      </c>
      <c r="Y335" s="58"/>
      <c r="Z335" s="56"/>
      <c r="AA335" s="54" t="b">
        <v>0</v>
      </c>
      <c r="AB335" s="54">
        <v>0</v>
      </c>
      <c r="AC335" s="58" t="s">
        <v>751</v>
      </c>
      <c r="AD335" s="54"/>
      <c r="AE335" s="54" t="s">
        <v>1798</v>
      </c>
      <c r="AF335" s="58" t="s">
        <v>1598</v>
      </c>
      <c r="AG335" s="51"/>
      <c r="AH335" s="58" t="s">
        <v>1607</v>
      </c>
      <c r="AJ335" s="32"/>
    </row>
    <row r="336" spans="1:36" s="12" customFormat="1" ht="14" customHeight="1" x14ac:dyDescent="0.2">
      <c r="A336" s="10" t="s">
        <v>754</v>
      </c>
      <c r="B336" s="9">
        <v>132</v>
      </c>
      <c r="C336" s="9">
        <v>136</v>
      </c>
      <c r="D336" s="13">
        <v>134</v>
      </c>
      <c r="E336" s="9">
        <v>-25.6</v>
      </c>
      <c r="F336" s="9">
        <v>-54.9</v>
      </c>
      <c r="G336" s="34">
        <v>18</v>
      </c>
      <c r="H336" s="9">
        <v>176.5</v>
      </c>
      <c r="I336" s="9">
        <v>46.5</v>
      </c>
      <c r="J336" s="9"/>
      <c r="K336" s="9"/>
      <c r="L336" s="13">
        <v>-86.2</v>
      </c>
      <c r="M336" s="13">
        <v>359.2</v>
      </c>
      <c r="N336" s="9">
        <v>65</v>
      </c>
      <c r="O336" s="9">
        <v>4.3</v>
      </c>
      <c r="P336" s="9" t="s">
        <v>1575</v>
      </c>
      <c r="Q336" s="9" t="s">
        <v>1575</v>
      </c>
      <c r="R336" s="7">
        <v>201</v>
      </c>
      <c r="S336" s="13">
        <v>-52.307444925191398</v>
      </c>
      <c r="T336" s="13">
        <v>75.575713820690197</v>
      </c>
      <c r="U336" s="9">
        <v>50</v>
      </c>
      <c r="V336" s="9">
        <v>-32.5</v>
      </c>
      <c r="W336" s="9">
        <v>55.08</v>
      </c>
      <c r="X336" s="7" t="s">
        <v>1574</v>
      </c>
      <c r="Y336" s="10"/>
      <c r="Z336" s="9"/>
      <c r="AA336" s="7" t="b">
        <v>1</v>
      </c>
      <c r="AB336" s="7">
        <v>0</v>
      </c>
      <c r="AC336" s="10" t="s">
        <v>755</v>
      </c>
      <c r="AD336" s="7"/>
      <c r="AE336" s="7" t="s">
        <v>1798</v>
      </c>
      <c r="AF336" s="10" t="s">
        <v>1598</v>
      </c>
      <c r="AG336" s="14"/>
      <c r="AH336" s="10"/>
      <c r="AJ336" s="32"/>
    </row>
    <row r="337" spans="1:36" s="17" customFormat="1" ht="14" customHeight="1" x14ac:dyDescent="0.2">
      <c r="A337" s="10" t="s">
        <v>749</v>
      </c>
      <c r="B337" s="9">
        <v>132</v>
      </c>
      <c r="C337" s="9">
        <v>136</v>
      </c>
      <c r="D337" s="13">
        <v>134</v>
      </c>
      <c r="E337" s="9">
        <v>-26.4</v>
      </c>
      <c r="F337" s="9">
        <v>-54.3</v>
      </c>
      <c r="G337" s="34">
        <v>26</v>
      </c>
      <c r="H337" s="9"/>
      <c r="I337" s="9"/>
      <c r="J337" s="9"/>
      <c r="K337" s="9"/>
      <c r="L337" s="13">
        <v>-89.7</v>
      </c>
      <c r="M337" s="13">
        <v>339.1</v>
      </c>
      <c r="N337" s="9">
        <v>45.6</v>
      </c>
      <c r="O337" s="9">
        <v>4.2</v>
      </c>
      <c r="P337" s="9" t="s">
        <v>1575</v>
      </c>
      <c r="Q337" s="9" t="s">
        <v>1575</v>
      </c>
      <c r="R337" s="7">
        <v>201</v>
      </c>
      <c r="S337" s="13">
        <v>-55.254652619072203</v>
      </c>
      <c r="T337" s="13">
        <v>78.835029056666002</v>
      </c>
      <c r="U337" s="9">
        <v>50</v>
      </c>
      <c r="V337" s="9">
        <v>-32.5</v>
      </c>
      <c r="W337" s="9">
        <v>55.08</v>
      </c>
      <c r="X337" s="7" t="s">
        <v>1574</v>
      </c>
      <c r="Y337" s="10"/>
      <c r="Z337" s="9"/>
      <c r="AA337" s="7" t="b">
        <v>1</v>
      </c>
      <c r="AB337" s="7">
        <v>0</v>
      </c>
      <c r="AC337" s="10" t="s">
        <v>1956</v>
      </c>
      <c r="AD337" s="7"/>
      <c r="AE337" s="7" t="s">
        <v>1798</v>
      </c>
      <c r="AF337" s="10" t="s">
        <v>1598</v>
      </c>
      <c r="AG337" s="14"/>
      <c r="AH337" s="10"/>
      <c r="AJ337" s="32"/>
    </row>
    <row r="338" spans="1:36" s="17" customFormat="1" ht="14" customHeight="1" x14ac:dyDescent="0.2">
      <c r="A338" s="14" t="s">
        <v>752</v>
      </c>
      <c r="B338" s="9">
        <v>132</v>
      </c>
      <c r="C338" s="9">
        <v>136</v>
      </c>
      <c r="D338" s="13">
        <v>134</v>
      </c>
      <c r="E338" s="9">
        <v>-31</v>
      </c>
      <c r="F338" s="9">
        <v>303</v>
      </c>
      <c r="G338" s="34">
        <v>29</v>
      </c>
      <c r="H338" s="9">
        <v>177.6</v>
      </c>
      <c r="I338" s="9">
        <v>44.2</v>
      </c>
      <c r="J338" s="9">
        <v>46</v>
      </c>
      <c r="K338" s="9">
        <v>4</v>
      </c>
      <c r="L338" s="13">
        <v>-84.8</v>
      </c>
      <c r="M338" s="13">
        <v>95.8</v>
      </c>
      <c r="N338" s="9">
        <v>42</v>
      </c>
      <c r="O338" s="7">
        <v>4.2</v>
      </c>
      <c r="P338" s="9" t="s">
        <v>1575</v>
      </c>
      <c r="Q338" s="9" t="s">
        <v>1575</v>
      </c>
      <c r="R338" s="7">
        <v>202</v>
      </c>
      <c r="S338" s="13">
        <v>-50.231878369106802</v>
      </c>
      <c r="T338" s="13">
        <v>85.1922617902638</v>
      </c>
      <c r="U338" s="9">
        <v>47.5</v>
      </c>
      <c r="V338" s="9">
        <v>-33.299999999999997</v>
      </c>
      <c r="W338" s="9">
        <v>56.005293580772701</v>
      </c>
      <c r="X338" s="7" t="s">
        <v>1574</v>
      </c>
      <c r="Y338" s="7"/>
      <c r="Z338" s="7"/>
      <c r="AA338" s="7" t="b">
        <v>1</v>
      </c>
      <c r="AB338" s="7">
        <v>0</v>
      </c>
      <c r="AC338" s="14" t="s">
        <v>753</v>
      </c>
      <c r="AD338" s="7"/>
      <c r="AE338" s="7" t="s">
        <v>1798</v>
      </c>
      <c r="AF338" s="10" t="s">
        <v>1598</v>
      </c>
      <c r="AG338" s="14"/>
      <c r="AH338" s="10"/>
      <c r="AJ338" s="32"/>
    </row>
    <row r="339" spans="1:36" s="12" customFormat="1" ht="14" customHeight="1" x14ac:dyDescent="0.2">
      <c r="A339" s="10" t="s">
        <v>748</v>
      </c>
      <c r="B339" s="9">
        <v>132</v>
      </c>
      <c r="C339" s="9">
        <v>136</v>
      </c>
      <c r="D339" s="13">
        <v>134</v>
      </c>
      <c r="E339" s="9">
        <v>-26</v>
      </c>
      <c r="F339" s="9">
        <v>308</v>
      </c>
      <c r="G339" s="6">
        <v>96</v>
      </c>
      <c r="H339" s="7"/>
      <c r="I339" s="7"/>
      <c r="J339" s="7"/>
      <c r="K339" s="7"/>
      <c r="L339" s="6">
        <v>-84.1</v>
      </c>
      <c r="M339" s="13">
        <v>69.2</v>
      </c>
      <c r="N339" s="7">
        <v>34.299999999999997</v>
      </c>
      <c r="O339" s="9">
        <v>2.5</v>
      </c>
      <c r="P339" s="9" t="s">
        <v>1575</v>
      </c>
      <c r="Q339" s="9" t="s">
        <v>1575</v>
      </c>
      <c r="R339" s="7">
        <v>201</v>
      </c>
      <c r="S339" s="13">
        <v>-50.382168776849397</v>
      </c>
      <c r="T339" s="13">
        <v>84.375720258752295</v>
      </c>
      <c r="U339" s="9">
        <v>50</v>
      </c>
      <c r="V339" s="9">
        <v>-32.5</v>
      </c>
      <c r="W339" s="9">
        <v>55.08</v>
      </c>
      <c r="X339" s="7" t="s">
        <v>1574</v>
      </c>
      <c r="Y339" s="7"/>
      <c r="Z339" s="7"/>
      <c r="AA339" s="7" t="b">
        <v>1</v>
      </c>
      <c r="AB339" s="7">
        <v>0</v>
      </c>
      <c r="AC339" s="14" t="s">
        <v>732</v>
      </c>
      <c r="AD339" s="7"/>
      <c r="AE339" s="7" t="s">
        <v>1798</v>
      </c>
      <c r="AF339" s="10" t="s">
        <v>1598</v>
      </c>
      <c r="AG339" s="14" t="s">
        <v>1606</v>
      </c>
      <c r="AH339" s="10"/>
      <c r="AJ339" s="32"/>
    </row>
    <row r="340" spans="1:36" s="12" customFormat="1" ht="14" customHeight="1" x14ac:dyDescent="0.15">
      <c r="A340" s="14" t="s">
        <v>746</v>
      </c>
      <c r="B340" s="9">
        <v>132</v>
      </c>
      <c r="C340" s="9">
        <v>136</v>
      </c>
      <c r="D340" s="13">
        <v>134</v>
      </c>
      <c r="E340" s="9">
        <v>-22</v>
      </c>
      <c r="F340" s="9">
        <v>308</v>
      </c>
      <c r="G340" s="34">
        <v>128</v>
      </c>
      <c r="H340" s="9">
        <v>174.8</v>
      </c>
      <c r="I340" s="9">
        <v>30.9</v>
      </c>
      <c r="J340" s="9"/>
      <c r="K340" s="9"/>
      <c r="L340" s="13">
        <v>-82.7</v>
      </c>
      <c r="M340" s="13">
        <v>84.5</v>
      </c>
      <c r="N340" s="9">
        <v>48</v>
      </c>
      <c r="O340" s="7">
        <v>1.8</v>
      </c>
      <c r="P340" s="37" t="s">
        <v>1575</v>
      </c>
      <c r="Q340" s="37" t="s">
        <v>1575</v>
      </c>
      <c r="R340" s="7">
        <v>201</v>
      </c>
      <c r="S340" s="13">
        <v>-50.2767148249172</v>
      </c>
      <c r="T340" s="13">
        <v>87.874887354972699</v>
      </c>
      <c r="U340" s="9">
        <v>50</v>
      </c>
      <c r="V340" s="9">
        <v>-32.5</v>
      </c>
      <c r="W340" s="9">
        <v>55.08</v>
      </c>
      <c r="X340" s="7" t="s">
        <v>1574</v>
      </c>
      <c r="Y340" s="7"/>
      <c r="Z340" s="7"/>
      <c r="AA340" s="7" t="b">
        <v>1</v>
      </c>
      <c r="AB340" s="7">
        <v>0</v>
      </c>
      <c r="AC340" s="14" t="s">
        <v>747</v>
      </c>
      <c r="AD340" s="7"/>
      <c r="AE340" s="7" t="s">
        <v>1798</v>
      </c>
      <c r="AF340" s="10" t="s">
        <v>1598</v>
      </c>
      <c r="AG340" s="14" t="s">
        <v>1894</v>
      </c>
      <c r="AH340" s="10"/>
      <c r="AJ340" s="32"/>
    </row>
    <row r="341" spans="1:36" s="17" customFormat="1" ht="14" customHeight="1" x14ac:dyDescent="0.2">
      <c r="A341" s="51" t="s">
        <v>742</v>
      </c>
      <c r="B341" s="56">
        <v>132</v>
      </c>
      <c r="C341" s="56">
        <v>136</v>
      </c>
      <c r="D341" s="57">
        <v>134</v>
      </c>
      <c r="E341" s="56">
        <v>-22</v>
      </c>
      <c r="F341" s="54">
        <v>-47.5</v>
      </c>
      <c r="G341" s="60">
        <v>92</v>
      </c>
      <c r="H341" s="56">
        <v>174</v>
      </c>
      <c r="I341" s="56">
        <v>34</v>
      </c>
      <c r="J341" s="54">
        <v>39</v>
      </c>
      <c r="K341" s="54">
        <v>2.4</v>
      </c>
      <c r="L341" s="57">
        <v>-83</v>
      </c>
      <c r="M341" s="60">
        <v>71.400000000000006</v>
      </c>
      <c r="N341" s="56">
        <v>39</v>
      </c>
      <c r="O341" s="54">
        <v>2.4</v>
      </c>
      <c r="P341" s="56" t="s">
        <v>1575</v>
      </c>
      <c r="Q341" s="56" t="s">
        <v>1575</v>
      </c>
      <c r="R341" s="54">
        <v>201</v>
      </c>
      <c r="S341" s="57">
        <v>-49.553762984653098</v>
      </c>
      <c r="T341" s="57">
        <v>85.564256630866595</v>
      </c>
      <c r="U341" s="56">
        <v>50</v>
      </c>
      <c r="V341" s="56">
        <v>-32.5</v>
      </c>
      <c r="W341" s="56">
        <v>55.08</v>
      </c>
      <c r="X341" s="54" t="s">
        <v>1574</v>
      </c>
      <c r="Y341" s="58"/>
      <c r="Z341" s="58"/>
      <c r="AA341" s="54" t="b">
        <v>1</v>
      </c>
      <c r="AB341" s="54" t="s">
        <v>31</v>
      </c>
      <c r="AC341" s="51" t="s">
        <v>743</v>
      </c>
      <c r="AD341" s="61">
        <v>3422</v>
      </c>
      <c r="AE341" s="54" t="s">
        <v>199</v>
      </c>
      <c r="AF341" s="58" t="s">
        <v>745</v>
      </c>
      <c r="AG341" s="51" t="s">
        <v>744</v>
      </c>
      <c r="AH341" s="58"/>
      <c r="AJ341" s="32"/>
    </row>
    <row r="342" spans="1:36" s="17" customFormat="1" ht="14" customHeight="1" x14ac:dyDescent="0.2">
      <c r="A342" s="14" t="s">
        <v>756</v>
      </c>
      <c r="B342" s="9">
        <v>125</v>
      </c>
      <c r="C342" s="9">
        <v>145</v>
      </c>
      <c r="D342" s="13">
        <v>135</v>
      </c>
      <c r="E342" s="9">
        <v>80.7</v>
      </c>
      <c r="F342" s="9">
        <v>56</v>
      </c>
      <c r="G342" s="34">
        <v>40</v>
      </c>
      <c r="H342" s="9">
        <v>42.4</v>
      </c>
      <c r="I342" s="9">
        <v>75.7</v>
      </c>
      <c r="J342" s="9">
        <v>76.599999999999994</v>
      </c>
      <c r="K342" s="9">
        <v>2.6</v>
      </c>
      <c r="L342" s="13">
        <v>-68.900000000000006</v>
      </c>
      <c r="M342" s="13">
        <v>357.5</v>
      </c>
      <c r="N342" s="9">
        <v>26.2</v>
      </c>
      <c r="O342" s="9">
        <v>4.5</v>
      </c>
      <c r="P342" s="9" t="s">
        <v>1575</v>
      </c>
      <c r="Q342" s="9" t="s">
        <v>1575</v>
      </c>
      <c r="R342" s="7">
        <v>301</v>
      </c>
      <c r="S342" s="13">
        <v>-46.308403998350897</v>
      </c>
      <c r="T342" s="13">
        <v>73.433943130592596</v>
      </c>
      <c r="U342" s="9">
        <v>45.116642074434502</v>
      </c>
      <c r="V342" s="9">
        <v>-4.0997180427027597</v>
      </c>
      <c r="W342" s="9">
        <v>46.9693079940687</v>
      </c>
      <c r="X342" s="7" t="s">
        <v>1574</v>
      </c>
      <c r="Y342" s="7"/>
      <c r="Z342" s="7"/>
      <c r="AA342" s="7" t="b">
        <v>1</v>
      </c>
      <c r="AB342" s="7">
        <v>0</v>
      </c>
      <c r="AC342" s="14" t="s">
        <v>757</v>
      </c>
      <c r="AD342" s="7"/>
      <c r="AE342" s="7" t="s">
        <v>1798</v>
      </c>
      <c r="AF342" s="10" t="s">
        <v>1599</v>
      </c>
      <c r="AG342" s="14"/>
      <c r="AH342" s="10"/>
      <c r="AJ342" s="32"/>
    </row>
    <row r="343" spans="1:36" s="12" customFormat="1" ht="14" customHeight="1" x14ac:dyDescent="0.2">
      <c r="A343" s="58" t="s">
        <v>758</v>
      </c>
      <c r="B343" s="56">
        <v>129</v>
      </c>
      <c r="C343" s="56">
        <v>150</v>
      </c>
      <c r="D343" s="57">
        <v>139.5</v>
      </c>
      <c r="E343" s="56">
        <v>-31.8</v>
      </c>
      <c r="F343" s="56">
        <v>295.5</v>
      </c>
      <c r="G343" s="55">
        <v>5</v>
      </c>
      <c r="H343" s="56">
        <v>166</v>
      </c>
      <c r="I343" s="56">
        <v>51</v>
      </c>
      <c r="J343" s="56">
        <v>49.3</v>
      </c>
      <c r="K343" s="56">
        <v>11</v>
      </c>
      <c r="L343" s="57">
        <v>-79</v>
      </c>
      <c r="M343" s="57">
        <v>8</v>
      </c>
      <c r="N343" s="56">
        <v>19</v>
      </c>
      <c r="O343" s="56">
        <v>18</v>
      </c>
      <c r="P343" s="56" t="s">
        <v>1575</v>
      </c>
      <c r="Q343" s="56" t="s">
        <v>1575</v>
      </c>
      <c r="R343" s="54">
        <v>202</v>
      </c>
      <c r="S343" s="57">
        <v>-42.962374959910498</v>
      </c>
      <c r="T343" s="57">
        <v>71.275656296041305</v>
      </c>
      <c r="U343" s="56">
        <v>47.499999999999901</v>
      </c>
      <c r="V343" s="56">
        <v>-33.299999999999898</v>
      </c>
      <c r="W343" s="56">
        <v>56.0722239123821</v>
      </c>
      <c r="X343" s="54" t="s">
        <v>1574</v>
      </c>
      <c r="Y343" s="58"/>
      <c r="Z343" s="58"/>
      <c r="AA343" s="54" t="b">
        <v>1</v>
      </c>
      <c r="AB343" s="54" t="s">
        <v>31</v>
      </c>
      <c r="AC343" s="51" t="s">
        <v>486</v>
      </c>
      <c r="AD343" s="54">
        <v>102</v>
      </c>
      <c r="AE343" s="54" t="s">
        <v>199</v>
      </c>
      <c r="AF343" s="58" t="s">
        <v>759</v>
      </c>
      <c r="AG343" s="51"/>
      <c r="AH343" s="58" t="s">
        <v>1783</v>
      </c>
      <c r="AJ343" s="32"/>
    </row>
    <row r="344" spans="1:36" s="12" customFormat="1" ht="14" customHeight="1" x14ac:dyDescent="0.2">
      <c r="A344" s="58" t="s">
        <v>760</v>
      </c>
      <c r="B344" s="56">
        <v>138</v>
      </c>
      <c r="C344" s="56">
        <v>146</v>
      </c>
      <c r="D344" s="57">
        <v>142</v>
      </c>
      <c r="E344" s="56">
        <v>42.6</v>
      </c>
      <c r="F344" s="54">
        <v>283.5</v>
      </c>
      <c r="G344" s="60">
        <v>7</v>
      </c>
      <c r="H344" s="54">
        <v>317.3</v>
      </c>
      <c r="I344" s="54">
        <v>58.9</v>
      </c>
      <c r="J344" s="56">
        <v>550</v>
      </c>
      <c r="K344" s="54">
        <v>2.6</v>
      </c>
      <c r="L344" s="57">
        <v>-58</v>
      </c>
      <c r="M344" s="60">
        <v>23.1</v>
      </c>
      <c r="N344" s="54">
        <v>253.3</v>
      </c>
      <c r="O344" s="54">
        <v>3.8</v>
      </c>
      <c r="P344" s="56" t="s">
        <v>1575</v>
      </c>
      <c r="Q344" s="56" t="s">
        <v>1575</v>
      </c>
      <c r="R344" s="54">
        <v>101</v>
      </c>
      <c r="S344" s="57">
        <v>-33.7538227216343</v>
      </c>
      <c r="T344" s="57">
        <v>88.601261484565399</v>
      </c>
      <c r="U344" s="56">
        <v>64.882649888887002</v>
      </c>
      <c r="V344" s="56">
        <v>-16.357750784581501</v>
      </c>
      <c r="W344" s="56">
        <v>62.288339960486603</v>
      </c>
      <c r="X344" s="54" t="s">
        <v>1574</v>
      </c>
      <c r="Y344" s="58"/>
      <c r="Z344" s="58"/>
      <c r="AA344" s="54" t="b">
        <v>0</v>
      </c>
      <c r="AB344" s="54">
        <v>0</v>
      </c>
      <c r="AC344" s="51" t="s">
        <v>761</v>
      </c>
      <c r="AD344" s="54">
        <v>2717</v>
      </c>
      <c r="AE344" s="54" t="s">
        <v>199</v>
      </c>
      <c r="AF344" s="58" t="s">
        <v>1643</v>
      </c>
      <c r="AG344" s="51"/>
      <c r="AH344" s="58"/>
      <c r="AJ344" s="32"/>
    </row>
    <row r="345" spans="1:36" s="12" customFormat="1" ht="14" customHeight="1" x14ac:dyDescent="0.2">
      <c r="A345" s="58" t="s">
        <v>762</v>
      </c>
      <c r="B345" s="54">
        <v>139.4</v>
      </c>
      <c r="C345" s="56">
        <v>145</v>
      </c>
      <c r="D345" s="57">
        <v>142.19999999999999</v>
      </c>
      <c r="E345" s="56">
        <v>44.38</v>
      </c>
      <c r="F345" s="54">
        <v>4.25</v>
      </c>
      <c r="G345" s="60">
        <v>163</v>
      </c>
      <c r="H345" s="54">
        <v>0.4</v>
      </c>
      <c r="I345" s="54">
        <v>47.3</v>
      </c>
      <c r="J345" s="54">
        <v>15.75</v>
      </c>
      <c r="K345" s="54">
        <v>2.9</v>
      </c>
      <c r="L345" s="57">
        <v>-75</v>
      </c>
      <c r="M345" s="57">
        <v>359.4</v>
      </c>
      <c r="N345" s="56">
        <v>12.9</v>
      </c>
      <c r="O345" s="56">
        <v>3.2</v>
      </c>
      <c r="P345" s="56" t="s">
        <v>1575</v>
      </c>
      <c r="Q345" s="56" t="s">
        <v>1575</v>
      </c>
      <c r="R345" s="54">
        <v>301</v>
      </c>
      <c r="S345" s="57">
        <v>-48.841020405691701</v>
      </c>
      <c r="T345" s="57">
        <v>82.841133747267406</v>
      </c>
      <c r="U345" s="56">
        <v>45.657694912095401</v>
      </c>
      <c r="V345" s="56">
        <v>-3.63359490550177</v>
      </c>
      <c r="W345" s="56">
        <v>48.885496488428402</v>
      </c>
      <c r="X345" s="54" t="s">
        <v>1576</v>
      </c>
      <c r="Y345" s="58"/>
      <c r="Z345" s="58"/>
      <c r="AA345" s="54" t="b">
        <v>1</v>
      </c>
      <c r="AB345" s="54" t="s">
        <v>218</v>
      </c>
      <c r="AC345" s="51" t="s">
        <v>763</v>
      </c>
      <c r="AD345" s="54">
        <v>1397</v>
      </c>
      <c r="AE345" s="54" t="s">
        <v>199</v>
      </c>
      <c r="AF345" s="58" t="s">
        <v>1763</v>
      </c>
      <c r="AG345" s="51" t="s">
        <v>1746</v>
      </c>
      <c r="AH345" s="58"/>
      <c r="AJ345" s="32"/>
    </row>
    <row r="346" spans="1:36" s="17" customFormat="1" ht="14" customHeight="1" x14ac:dyDescent="0.2">
      <c r="A346" s="51" t="s">
        <v>764</v>
      </c>
      <c r="B346" s="56">
        <v>125</v>
      </c>
      <c r="C346" s="56">
        <v>167</v>
      </c>
      <c r="D346" s="57">
        <v>146</v>
      </c>
      <c r="E346" s="54">
        <v>-5.7</v>
      </c>
      <c r="F346" s="54">
        <v>-36.6</v>
      </c>
      <c r="G346" s="60">
        <v>10</v>
      </c>
      <c r="H346" s="54">
        <v>186.6</v>
      </c>
      <c r="I346" s="54">
        <v>20.8</v>
      </c>
      <c r="J346" s="54">
        <v>12.6</v>
      </c>
      <c r="K346" s="54">
        <v>14.1</v>
      </c>
      <c r="L346" s="57">
        <v>-80.599999999999994</v>
      </c>
      <c r="M346" s="57">
        <v>275</v>
      </c>
      <c r="N346" s="56">
        <v>26.7</v>
      </c>
      <c r="O346" s="56">
        <v>9.5</v>
      </c>
      <c r="P346" s="56" t="s">
        <v>1575</v>
      </c>
      <c r="Q346" s="56" t="s">
        <v>1575</v>
      </c>
      <c r="R346" s="54">
        <v>201</v>
      </c>
      <c r="S346" s="57">
        <v>-59.276631947269003</v>
      </c>
      <c r="T346" s="57">
        <v>63.323849074521902</v>
      </c>
      <c r="U346" s="56">
        <v>50</v>
      </c>
      <c r="V346" s="56">
        <v>-32.5</v>
      </c>
      <c r="W346" s="56">
        <v>55.08</v>
      </c>
      <c r="X346" s="54" t="s">
        <v>1574</v>
      </c>
      <c r="Y346" s="58"/>
      <c r="Z346" s="58"/>
      <c r="AA346" s="54" t="b">
        <v>1</v>
      </c>
      <c r="AB346" s="54" t="s">
        <v>31</v>
      </c>
      <c r="AC346" s="51" t="s">
        <v>765</v>
      </c>
      <c r="AD346" s="54">
        <v>1509</v>
      </c>
      <c r="AE346" s="54" t="s">
        <v>199</v>
      </c>
      <c r="AF346" s="58" t="s">
        <v>766</v>
      </c>
      <c r="AG346" s="51"/>
      <c r="AH346" s="58" t="s">
        <v>1783</v>
      </c>
      <c r="AJ346" s="32"/>
    </row>
    <row r="347" spans="1:36" s="12" customFormat="1" ht="14" customHeight="1" x14ac:dyDescent="0.2">
      <c r="A347" s="14" t="s">
        <v>767</v>
      </c>
      <c r="B347" s="9">
        <v>144.19999999999999</v>
      </c>
      <c r="C347" s="9">
        <v>151</v>
      </c>
      <c r="D347" s="13">
        <v>147.6</v>
      </c>
      <c r="E347" s="9">
        <v>62.3</v>
      </c>
      <c r="F347" s="9">
        <f>360-49.8</f>
        <v>310.2</v>
      </c>
      <c r="G347" s="34">
        <v>40</v>
      </c>
      <c r="H347" s="9"/>
      <c r="I347" s="9"/>
      <c r="J347" s="9"/>
      <c r="K347" s="9"/>
      <c r="L347" s="13">
        <v>-69.3</v>
      </c>
      <c r="M347" s="13">
        <v>5</v>
      </c>
      <c r="N347" s="9">
        <v>25.1</v>
      </c>
      <c r="O347" s="9">
        <v>4.5999999999999996</v>
      </c>
      <c r="P347" s="9" t="s">
        <v>1575</v>
      </c>
      <c r="Q347" s="9" t="s">
        <v>1575</v>
      </c>
      <c r="R347" s="7">
        <v>102</v>
      </c>
      <c r="S347" s="13">
        <v>-50.8927508770348</v>
      </c>
      <c r="T347" s="13">
        <v>85.946961783831497</v>
      </c>
      <c r="U347" s="9">
        <v>60.6746385133061</v>
      </c>
      <c r="V347" s="9">
        <v>2.2430561246345002</v>
      </c>
      <c r="W347" s="9">
        <v>53.646026381447101</v>
      </c>
      <c r="X347" s="7" t="s">
        <v>1574</v>
      </c>
      <c r="Y347" s="10"/>
      <c r="Z347" s="10"/>
      <c r="AA347" s="7" t="b">
        <v>1</v>
      </c>
      <c r="AB347" s="7">
        <v>0</v>
      </c>
      <c r="AC347" s="14" t="s">
        <v>768</v>
      </c>
      <c r="AD347" s="7"/>
      <c r="AE347" s="7" t="s">
        <v>1798</v>
      </c>
      <c r="AF347" s="10" t="s">
        <v>1600</v>
      </c>
      <c r="AG347" s="14"/>
      <c r="AH347" s="10"/>
      <c r="AJ347" s="32"/>
    </row>
    <row r="348" spans="1:36" s="17" customFormat="1" ht="14" customHeight="1" x14ac:dyDescent="0.2">
      <c r="A348" s="51" t="s">
        <v>769</v>
      </c>
      <c r="B348" s="56">
        <v>149</v>
      </c>
      <c r="C348" s="56">
        <v>153</v>
      </c>
      <c r="D348" s="57">
        <v>151</v>
      </c>
      <c r="E348" s="56">
        <v>31.5</v>
      </c>
      <c r="F348" s="56">
        <v>249.5</v>
      </c>
      <c r="G348" s="60">
        <v>15</v>
      </c>
      <c r="H348" s="56">
        <v>334.9</v>
      </c>
      <c r="I348" s="56">
        <v>29.9</v>
      </c>
      <c r="J348" s="56">
        <v>33.4</v>
      </c>
      <c r="K348" s="56">
        <v>6.7</v>
      </c>
      <c r="L348" s="57">
        <v>-58.7</v>
      </c>
      <c r="M348" s="60">
        <v>315.10000000000002</v>
      </c>
      <c r="N348" s="54"/>
      <c r="O348" s="54"/>
      <c r="P348" s="56">
        <v>57.809116290018274</v>
      </c>
      <c r="Q348" s="56">
        <v>5.0718734731220039</v>
      </c>
      <c r="R348" s="54">
        <v>101</v>
      </c>
      <c r="S348" s="57">
        <v>-50.009307260876099</v>
      </c>
      <c r="T348" s="57">
        <v>51.438744111764798</v>
      </c>
      <c r="U348" s="56">
        <v>65.492367252297399</v>
      </c>
      <c r="V348" s="56">
        <v>-15.015677110424701</v>
      </c>
      <c r="W348" s="56">
        <v>65.605542764884305</v>
      </c>
      <c r="X348" s="54" t="s">
        <v>1574</v>
      </c>
      <c r="Y348" s="58"/>
      <c r="Z348" s="58"/>
      <c r="AA348" s="54" t="b">
        <v>1</v>
      </c>
      <c r="AB348" s="54" t="s">
        <v>1715</v>
      </c>
      <c r="AC348" s="51" t="s">
        <v>770</v>
      </c>
      <c r="AD348" s="54">
        <v>1256</v>
      </c>
      <c r="AE348" s="54" t="s">
        <v>199</v>
      </c>
      <c r="AF348" s="58" t="s">
        <v>771</v>
      </c>
      <c r="AG348" s="51"/>
      <c r="AH348" s="58" t="s">
        <v>1919</v>
      </c>
      <c r="AJ348" s="32"/>
    </row>
    <row r="349" spans="1:36" s="12" customFormat="1" ht="14" customHeight="1" x14ac:dyDescent="0.2">
      <c r="A349" s="51" t="s">
        <v>772</v>
      </c>
      <c r="B349" s="56">
        <v>143.1</v>
      </c>
      <c r="C349" s="56">
        <v>161.5</v>
      </c>
      <c r="D349" s="57">
        <f>(B349+C349)/2</f>
        <v>152.30000000000001</v>
      </c>
      <c r="E349" s="56">
        <v>36.200000000000003</v>
      </c>
      <c r="F349" s="56">
        <v>10</v>
      </c>
      <c r="G349" s="60">
        <v>6</v>
      </c>
      <c r="H349" s="56">
        <v>355.7</v>
      </c>
      <c r="I349" s="56">
        <v>23.1</v>
      </c>
      <c r="J349" s="56">
        <v>114.6</v>
      </c>
      <c r="K349" s="56">
        <v>6.3</v>
      </c>
      <c r="L349" s="57">
        <v>-65.2</v>
      </c>
      <c r="M349" s="60">
        <v>20.3</v>
      </c>
      <c r="N349" s="56">
        <v>121.6</v>
      </c>
      <c r="O349" s="54">
        <v>6.1</v>
      </c>
      <c r="P349" s="56" t="s">
        <v>1575</v>
      </c>
      <c r="Q349" s="56" t="s">
        <v>1575</v>
      </c>
      <c r="R349" s="54">
        <v>714</v>
      </c>
      <c r="S349" s="57">
        <v>-65.300700738385501</v>
      </c>
      <c r="T349" s="57">
        <v>25.817791121794102</v>
      </c>
      <c r="U349" s="56">
        <v>33.65</v>
      </c>
      <c r="V349" s="56">
        <v>26.02</v>
      </c>
      <c r="W349" s="56">
        <v>2.34</v>
      </c>
      <c r="X349" s="54" t="s">
        <v>1576</v>
      </c>
      <c r="Y349" s="58"/>
      <c r="Z349" s="58"/>
      <c r="AA349" s="54" t="b">
        <v>1</v>
      </c>
      <c r="AB349" s="54" t="s">
        <v>218</v>
      </c>
      <c r="AC349" s="51" t="s">
        <v>773</v>
      </c>
      <c r="AD349" s="54">
        <v>1167</v>
      </c>
      <c r="AE349" s="54" t="s">
        <v>199</v>
      </c>
      <c r="AF349" s="58" t="s">
        <v>1771</v>
      </c>
      <c r="AG349" s="51"/>
      <c r="AH349" s="58"/>
      <c r="AJ349" s="32"/>
    </row>
    <row r="350" spans="1:36" s="12" customFormat="1" ht="14" customHeight="1" x14ac:dyDescent="0.2">
      <c r="A350" s="14" t="s">
        <v>774</v>
      </c>
      <c r="B350" s="9">
        <v>151.19999999999999</v>
      </c>
      <c r="C350" s="9">
        <v>154.4</v>
      </c>
      <c r="D350" s="13">
        <v>152.80000000000001</v>
      </c>
      <c r="E350" s="9">
        <v>-22.2</v>
      </c>
      <c r="F350" s="9">
        <f>360-70.2</f>
        <v>289.8</v>
      </c>
      <c r="G350" s="34">
        <v>18</v>
      </c>
      <c r="H350" s="9"/>
      <c r="I350" s="9"/>
      <c r="J350" s="9"/>
      <c r="K350" s="9"/>
      <c r="L350" s="13">
        <v>-84.5</v>
      </c>
      <c r="M350" s="6">
        <v>76.400000000000006</v>
      </c>
      <c r="N350" s="9">
        <v>11.2</v>
      </c>
      <c r="O350" s="9">
        <v>10.8</v>
      </c>
      <c r="P350" s="9" t="s">
        <v>1575</v>
      </c>
      <c r="Q350" s="9" t="s">
        <v>1575</v>
      </c>
      <c r="R350" s="7">
        <v>290</v>
      </c>
      <c r="S350" s="13">
        <v>-47.954748724504</v>
      </c>
      <c r="T350" s="13">
        <v>84.096764600103</v>
      </c>
      <c r="U350" s="9">
        <v>47.499999999999901</v>
      </c>
      <c r="V350" s="9">
        <v>-33.299999999999997</v>
      </c>
      <c r="W350" s="9">
        <v>57.299999999999898</v>
      </c>
      <c r="X350" s="7" t="s">
        <v>1574</v>
      </c>
      <c r="Y350" s="7"/>
      <c r="Z350" s="7"/>
      <c r="AA350" s="7" t="b">
        <v>1</v>
      </c>
      <c r="AB350" s="7">
        <v>0</v>
      </c>
      <c r="AC350" s="14" t="s">
        <v>775</v>
      </c>
      <c r="AD350" s="7"/>
      <c r="AE350" s="7" t="s">
        <v>1798</v>
      </c>
      <c r="AF350" s="10" t="s">
        <v>1590</v>
      </c>
      <c r="AG350" s="14"/>
      <c r="AH350" s="10" t="s">
        <v>1748</v>
      </c>
      <c r="AJ350" s="32"/>
    </row>
    <row r="351" spans="1:36" s="17" customFormat="1" ht="14" customHeight="1" x14ac:dyDescent="0.2">
      <c r="A351" s="51" t="s">
        <v>778</v>
      </c>
      <c r="B351" s="56">
        <v>150</v>
      </c>
      <c r="C351" s="56">
        <v>157</v>
      </c>
      <c r="D351" s="57">
        <v>153.5</v>
      </c>
      <c r="E351" s="56">
        <v>38.1</v>
      </c>
      <c r="F351" s="56">
        <v>251.8</v>
      </c>
      <c r="G351" s="60">
        <v>4</v>
      </c>
      <c r="H351" s="56">
        <v>152.30000000000001</v>
      </c>
      <c r="I351" s="56">
        <v>-54.2</v>
      </c>
      <c r="J351" s="56">
        <v>663</v>
      </c>
      <c r="K351" s="56">
        <v>3.6</v>
      </c>
      <c r="L351" s="57">
        <v>-63.4</v>
      </c>
      <c r="M351" s="60">
        <v>344.8</v>
      </c>
      <c r="N351" s="56"/>
      <c r="O351" s="54"/>
      <c r="P351" s="63">
        <v>508.30021065378162</v>
      </c>
      <c r="Q351" s="66">
        <v>4.0792356503329561</v>
      </c>
      <c r="R351" s="54">
        <v>101</v>
      </c>
      <c r="S351" s="57">
        <v>-44.8243178200172</v>
      </c>
      <c r="T351" s="57">
        <v>73.407118630635694</v>
      </c>
      <c r="U351" s="56">
        <v>65.797845100860599</v>
      </c>
      <c r="V351" s="56">
        <v>-14.4330806916835</v>
      </c>
      <c r="W351" s="56">
        <v>66.591003066447797</v>
      </c>
      <c r="X351" s="54" t="s">
        <v>1576</v>
      </c>
      <c r="Y351" s="58"/>
      <c r="Z351" s="58"/>
      <c r="AA351" s="54" t="b">
        <v>0</v>
      </c>
      <c r="AB351" s="54" t="s">
        <v>1714</v>
      </c>
      <c r="AC351" s="51" t="s">
        <v>779</v>
      </c>
      <c r="AD351" s="54">
        <v>787</v>
      </c>
      <c r="AE351" s="54" t="s">
        <v>199</v>
      </c>
      <c r="AF351" s="58" t="s">
        <v>1923</v>
      </c>
      <c r="AG351" s="51" t="s">
        <v>1920</v>
      </c>
      <c r="AH351" s="58"/>
      <c r="AJ351" s="32"/>
    </row>
    <row r="352" spans="1:36" s="12" customFormat="1" ht="14" customHeight="1" x14ac:dyDescent="0.2">
      <c r="A352" s="51" t="s">
        <v>776</v>
      </c>
      <c r="B352" s="56">
        <v>150</v>
      </c>
      <c r="C352" s="56">
        <v>157</v>
      </c>
      <c r="D352" s="57">
        <v>153.5</v>
      </c>
      <c r="E352" s="54">
        <v>37.700000000000003</v>
      </c>
      <c r="F352" s="54">
        <v>251.2</v>
      </c>
      <c r="G352" s="60">
        <v>18</v>
      </c>
      <c r="H352" s="54">
        <v>333.7</v>
      </c>
      <c r="I352" s="54">
        <v>51.8</v>
      </c>
      <c r="J352" s="54">
        <v>70</v>
      </c>
      <c r="K352" s="54">
        <v>4.0999999999999996</v>
      </c>
      <c r="L352" s="57">
        <v>-68.3</v>
      </c>
      <c r="M352" s="60">
        <v>336.2</v>
      </c>
      <c r="N352" s="56">
        <v>53</v>
      </c>
      <c r="O352" s="54">
        <v>4.8</v>
      </c>
      <c r="P352" s="73" t="s">
        <v>1575</v>
      </c>
      <c r="Q352" s="73" t="s">
        <v>1575</v>
      </c>
      <c r="R352" s="54">
        <v>101</v>
      </c>
      <c r="S352" s="57">
        <v>-50.844881559721998</v>
      </c>
      <c r="T352" s="57">
        <v>73.491393645226594</v>
      </c>
      <c r="U352" s="56">
        <v>65.797845100860599</v>
      </c>
      <c r="V352" s="56">
        <v>-14.4330806916835</v>
      </c>
      <c r="W352" s="56">
        <v>66.591003066447797</v>
      </c>
      <c r="X352" s="54" t="s">
        <v>1576</v>
      </c>
      <c r="Y352" s="58"/>
      <c r="Z352" s="58"/>
      <c r="AA352" s="54" t="b">
        <v>1</v>
      </c>
      <c r="AB352" s="54" t="s">
        <v>1714</v>
      </c>
      <c r="AC352" s="51" t="s">
        <v>777</v>
      </c>
      <c r="AD352" s="54">
        <v>2870</v>
      </c>
      <c r="AE352" s="54" t="s">
        <v>199</v>
      </c>
      <c r="AF352" s="58" t="s">
        <v>1923</v>
      </c>
      <c r="AG352" s="51"/>
      <c r="AH352" s="58"/>
      <c r="AJ352" s="32"/>
    </row>
    <row r="353" spans="1:36" s="12" customFormat="1" ht="14" customHeight="1" x14ac:dyDescent="0.2">
      <c r="A353" s="10" t="s">
        <v>780</v>
      </c>
      <c r="B353" s="9">
        <v>153</v>
      </c>
      <c r="C353" s="9">
        <v>157</v>
      </c>
      <c r="D353" s="13">
        <v>155</v>
      </c>
      <c r="E353" s="9">
        <v>-47.43</v>
      </c>
      <c r="F353" s="9">
        <v>-71.77</v>
      </c>
      <c r="G353" s="6">
        <v>16</v>
      </c>
      <c r="H353" s="9">
        <v>11.3</v>
      </c>
      <c r="I353" s="9">
        <v>-61</v>
      </c>
      <c r="J353" s="9">
        <v>47</v>
      </c>
      <c r="K353" s="9">
        <v>5.5</v>
      </c>
      <c r="L353" s="13">
        <v>-81</v>
      </c>
      <c r="M353" s="13">
        <v>172</v>
      </c>
      <c r="N353" s="9">
        <v>24.5</v>
      </c>
      <c r="O353" s="9">
        <v>7.6</v>
      </c>
      <c r="P353" s="9" t="s">
        <v>1575</v>
      </c>
      <c r="Q353" s="9" t="s">
        <v>1575</v>
      </c>
      <c r="R353" s="7">
        <v>291</v>
      </c>
      <c r="S353" s="13">
        <v>-57.907598093453899</v>
      </c>
      <c r="T353" s="13">
        <v>90.396486472984506</v>
      </c>
      <c r="U353" s="9">
        <v>47.5</v>
      </c>
      <c r="V353" s="9">
        <v>-33.299999999999997</v>
      </c>
      <c r="W353" s="9">
        <v>58</v>
      </c>
      <c r="X353" s="7" t="s">
        <v>1574</v>
      </c>
      <c r="Y353" s="10"/>
      <c r="Z353" s="10"/>
      <c r="AA353" s="7" t="b">
        <v>1</v>
      </c>
      <c r="AB353" s="7">
        <v>0</v>
      </c>
      <c r="AC353" s="14" t="s">
        <v>781</v>
      </c>
      <c r="AD353" s="30">
        <v>3535</v>
      </c>
      <c r="AE353" s="7" t="s">
        <v>199</v>
      </c>
      <c r="AF353" s="10" t="s">
        <v>782</v>
      </c>
      <c r="AG353" s="14"/>
      <c r="AH353" s="10"/>
      <c r="AJ353" s="32"/>
    </row>
    <row r="354" spans="1:36" s="12" customFormat="1" ht="14" customHeight="1" x14ac:dyDescent="0.2">
      <c r="A354" s="10" t="s">
        <v>783</v>
      </c>
      <c r="B354" s="9">
        <f>155-3.5</f>
        <v>151.5</v>
      </c>
      <c r="C354" s="9">
        <f>155+3.5</f>
        <v>158.5</v>
      </c>
      <c r="D354" s="13">
        <v>155</v>
      </c>
      <c r="E354" s="9">
        <v>-47.2</v>
      </c>
      <c r="F354" s="9">
        <v>-69</v>
      </c>
      <c r="G354" s="34">
        <v>23</v>
      </c>
      <c r="H354" s="9"/>
      <c r="I354" s="9"/>
      <c r="J354" s="9"/>
      <c r="K354" s="9"/>
      <c r="L354" s="13">
        <v>-84.3</v>
      </c>
      <c r="M354" s="13">
        <v>191.3</v>
      </c>
      <c r="N354" s="9">
        <v>13.3</v>
      </c>
      <c r="O354" s="9">
        <v>8.6</v>
      </c>
      <c r="P354" s="9" t="s">
        <v>1575</v>
      </c>
      <c r="Q354" s="9" t="s">
        <v>1575</v>
      </c>
      <c r="R354" s="7">
        <v>291</v>
      </c>
      <c r="S354" s="13">
        <v>-56.937354570568601</v>
      </c>
      <c r="T354" s="13">
        <v>83.036665966363699</v>
      </c>
      <c r="U354" s="9">
        <v>47.5</v>
      </c>
      <c r="V354" s="9">
        <v>-33.299999999999997</v>
      </c>
      <c r="W354" s="9">
        <v>58</v>
      </c>
      <c r="X354" s="7" t="s">
        <v>1574</v>
      </c>
      <c r="Y354" s="10"/>
      <c r="Z354" s="9"/>
      <c r="AA354" s="7" t="b">
        <v>1</v>
      </c>
      <c r="AB354" s="7">
        <v>0</v>
      </c>
      <c r="AC354" s="10" t="s">
        <v>784</v>
      </c>
      <c r="AD354" s="7"/>
      <c r="AE354" s="7" t="s">
        <v>1798</v>
      </c>
      <c r="AF354" s="10" t="s">
        <v>785</v>
      </c>
      <c r="AG354" s="14"/>
      <c r="AH354" s="10"/>
      <c r="AJ354" s="32"/>
    </row>
    <row r="355" spans="1:36" s="17" customFormat="1" ht="14" customHeight="1" x14ac:dyDescent="0.2">
      <c r="A355" s="58" t="s">
        <v>786</v>
      </c>
      <c r="B355" s="56">
        <v>149.19999999999999</v>
      </c>
      <c r="C355" s="56">
        <v>161.5</v>
      </c>
      <c r="D355" s="57">
        <f>(B355+C355)/2</f>
        <v>155.35</v>
      </c>
      <c r="E355" s="56">
        <v>47.3</v>
      </c>
      <c r="F355" s="56">
        <v>7.2</v>
      </c>
      <c r="G355" s="60">
        <v>24</v>
      </c>
      <c r="H355" s="56">
        <v>10</v>
      </c>
      <c r="I355" s="56">
        <v>56</v>
      </c>
      <c r="J355" s="56">
        <v>43.2</v>
      </c>
      <c r="K355" s="56">
        <v>4.5999999999999996</v>
      </c>
      <c r="L355" s="57">
        <v>-77.7</v>
      </c>
      <c r="M355" s="57">
        <v>328.4</v>
      </c>
      <c r="N355" s="56">
        <v>26</v>
      </c>
      <c r="O355" s="56">
        <v>5.9</v>
      </c>
      <c r="P355" s="73" t="s">
        <v>1575</v>
      </c>
      <c r="Q355" s="73" t="s">
        <v>1575</v>
      </c>
      <c r="R355" s="54">
        <v>301</v>
      </c>
      <c r="S355" s="57">
        <v>-55.5419751090378</v>
      </c>
      <c r="T355" s="57">
        <v>87.530269806630997</v>
      </c>
      <c r="U355" s="56">
        <v>48.449259006662402</v>
      </c>
      <c r="V355" s="56">
        <v>-1.2735131335140299</v>
      </c>
      <c r="W355" s="56">
        <v>53.303425850309203</v>
      </c>
      <c r="X355" s="54" t="s">
        <v>1576</v>
      </c>
      <c r="Y355" s="58"/>
      <c r="Z355" s="58"/>
      <c r="AA355" s="54" t="b">
        <v>1</v>
      </c>
      <c r="AB355" s="54" t="s">
        <v>218</v>
      </c>
      <c r="AC355" s="51" t="s">
        <v>787</v>
      </c>
      <c r="AD355" s="54">
        <v>1337</v>
      </c>
      <c r="AE355" s="54" t="s">
        <v>199</v>
      </c>
      <c r="AF355" s="58" t="s">
        <v>788</v>
      </c>
      <c r="AG355" s="51" t="s">
        <v>1657</v>
      </c>
      <c r="AH355" s="58"/>
      <c r="AJ355" s="32"/>
    </row>
    <row r="356" spans="1:36" s="12" customFormat="1" ht="14" customHeight="1" x14ac:dyDescent="0.15">
      <c r="A356" s="51" t="s">
        <v>789</v>
      </c>
      <c r="B356" s="56"/>
      <c r="C356" s="56"/>
      <c r="D356" s="57">
        <v>156</v>
      </c>
      <c r="E356" s="56"/>
      <c r="F356" s="56"/>
      <c r="G356" s="60"/>
      <c r="H356" s="56"/>
      <c r="I356" s="56"/>
      <c r="J356" s="56"/>
      <c r="K356" s="56">
        <v>5.3</v>
      </c>
      <c r="L356" s="57">
        <v>-57.4</v>
      </c>
      <c r="M356" s="60">
        <v>327.5</v>
      </c>
      <c r="N356" s="54"/>
      <c r="O356" s="54"/>
      <c r="P356" s="63"/>
      <c r="Q356" s="63"/>
      <c r="R356" s="54">
        <v>101</v>
      </c>
      <c r="S356" s="57">
        <v>-44.276272982811399</v>
      </c>
      <c r="T356" s="57">
        <v>59.959036261317799</v>
      </c>
      <c r="U356" s="56">
        <v>65.617479401734101</v>
      </c>
      <c r="V356" s="56">
        <v>-14.357500788015299</v>
      </c>
      <c r="W356" s="56">
        <v>67.670823964045695</v>
      </c>
      <c r="X356" s="54" t="s">
        <v>1576</v>
      </c>
      <c r="Y356" s="58"/>
      <c r="Z356" s="58"/>
      <c r="AA356" s="54" t="b">
        <v>0</v>
      </c>
      <c r="AB356" s="54" t="s">
        <v>1713</v>
      </c>
      <c r="AC356" s="51" t="s">
        <v>779</v>
      </c>
      <c r="AD356" s="54">
        <v>787</v>
      </c>
      <c r="AE356" s="54" t="s">
        <v>199</v>
      </c>
      <c r="AF356" s="58"/>
      <c r="AG356" s="51"/>
      <c r="AH356" s="58" t="s">
        <v>1924</v>
      </c>
      <c r="AJ356" s="32"/>
    </row>
    <row r="357" spans="1:36" s="12" customFormat="1" ht="14" customHeight="1" x14ac:dyDescent="0.2">
      <c r="A357" s="10" t="s">
        <v>790</v>
      </c>
      <c r="B357" s="7">
        <v>156.69999999999999</v>
      </c>
      <c r="C357" s="7">
        <v>158.1</v>
      </c>
      <c r="D357" s="6">
        <v>157.4</v>
      </c>
      <c r="E357" s="7">
        <v>-47.8</v>
      </c>
      <c r="F357" s="7">
        <f>360-68.8</f>
        <v>291.2</v>
      </c>
      <c r="G357" s="6">
        <v>10</v>
      </c>
      <c r="H357" s="9">
        <v>7.8</v>
      </c>
      <c r="I357" s="9">
        <v>-62.2</v>
      </c>
      <c r="J357" s="9">
        <v>27</v>
      </c>
      <c r="K357" s="9">
        <v>9.4</v>
      </c>
      <c r="L357" s="6">
        <v>-84.1</v>
      </c>
      <c r="M357" s="6">
        <v>179.2</v>
      </c>
      <c r="N357" s="7">
        <v>13.6</v>
      </c>
      <c r="O357" s="7">
        <v>13.6</v>
      </c>
      <c r="P357" s="9" t="s">
        <v>1575</v>
      </c>
      <c r="Q357" s="9" t="s">
        <v>1575</v>
      </c>
      <c r="R357" s="7">
        <v>291</v>
      </c>
      <c r="S357" s="13">
        <v>-56.4316234868339</v>
      </c>
      <c r="T357" s="13">
        <v>85.091406295985493</v>
      </c>
      <c r="U357" s="9">
        <v>47.5</v>
      </c>
      <c r="V357" s="9">
        <v>-33.299999999999997</v>
      </c>
      <c r="W357" s="9">
        <v>58</v>
      </c>
      <c r="X357" s="7" t="s">
        <v>1574</v>
      </c>
      <c r="Y357" s="7"/>
      <c r="Z357" s="10"/>
      <c r="AA357" s="7" t="b">
        <v>1</v>
      </c>
      <c r="AB357" s="7">
        <v>0</v>
      </c>
      <c r="AC357" s="14" t="s">
        <v>791</v>
      </c>
      <c r="AD357" s="7"/>
      <c r="AE357" s="7" t="s">
        <v>1798</v>
      </c>
      <c r="AF357" s="10" t="s">
        <v>792</v>
      </c>
      <c r="AG357" s="14"/>
      <c r="AH357" s="10"/>
      <c r="AJ357" s="32"/>
    </row>
    <row r="358" spans="1:36" s="12" customFormat="1" ht="14" customHeight="1" x14ac:dyDescent="0.2">
      <c r="A358" s="14" t="s">
        <v>797</v>
      </c>
      <c r="B358" s="9">
        <v>154.6</v>
      </c>
      <c r="C358" s="9">
        <v>160.6</v>
      </c>
      <c r="D358" s="13">
        <v>157.6</v>
      </c>
      <c r="E358" s="9">
        <v>-33.31</v>
      </c>
      <c r="F358" s="9">
        <v>-55.56</v>
      </c>
      <c r="G358" s="34">
        <v>8</v>
      </c>
      <c r="H358" s="9">
        <v>183.4</v>
      </c>
      <c r="I358" s="9">
        <v>51.7</v>
      </c>
      <c r="J358" s="9"/>
      <c r="K358" s="9"/>
      <c r="L358" s="13">
        <v>-87</v>
      </c>
      <c r="M358" s="13">
        <v>197.3</v>
      </c>
      <c r="N358" s="9">
        <v>30</v>
      </c>
      <c r="O358" s="9">
        <v>10.199999999999999</v>
      </c>
      <c r="P358" s="9" t="s">
        <v>1575</v>
      </c>
      <c r="Q358" s="9" t="s">
        <v>1575</v>
      </c>
      <c r="R358" s="7">
        <v>202</v>
      </c>
      <c r="S358" s="13">
        <v>-55.734400845198202</v>
      </c>
      <c r="T358" s="13">
        <v>79.826268458616994</v>
      </c>
      <c r="U358" s="9">
        <v>47.5</v>
      </c>
      <c r="V358" s="9">
        <v>-33.299999999999997</v>
      </c>
      <c r="W358" s="9">
        <v>56.2</v>
      </c>
      <c r="X358" s="7" t="s">
        <v>1574</v>
      </c>
      <c r="Y358" s="10"/>
      <c r="Z358" s="9"/>
      <c r="AA358" s="7" t="b">
        <v>1</v>
      </c>
      <c r="AB358" s="7">
        <v>0</v>
      </c>
      <c r="AC358" s="14" t="s">
        <v>798</v>
      </c>
      <c r="AD358" s="7"/>
      <c r="AE358" s="7" t="s">
        <v>1798</v>
      </c>
      <c r="AF358" s="10" t="s">
        <v>799</v>
      </c>
      <c r="AG358" s="14"/>
      <c r="AH358" s="10"/>
      <c r="AJ358" s="32"/>
    </row>
    <row r="359" spans="1:36" s="17" customFormat="1" ht="14" customHeight="1" x14ac:dyDescent="0.2">
      <c r="A359" s="14" t="s">
        <v>793</v>
      </c>
      <c r="B359" s="9">
        <v>154.6</v>
      </c>
      <c r="C359" s="9">
        <v>160.6</v>
      </c>
      <c r="D359" s="13">
        <v>157.6</v>
      </c>
      <c r="E359" s="9">
        <v>-33.51</v>
      </c>
      <c r="F359" s="9">
        <v>-54.96</v>
      </c>
      <c r="G359" s="34">
        <v>19</v>
      </c>
      <c r="H359" s="9">
        <v>3.5</v>
      </c>
      <c r="I359" s="9">
        <v>-50.6</v>
      </c>
      <c r="J359" s="9">
        <v>29.4</v>
      </c>
      <c r="K359" s="9">
        <v>6.3</v>
      </c>
      <c r="L359" s="13">
        <v>-86.4</v>
      </c>
      <c r="M359" s="13">
        <v>178.9</v>
      </c>
      <c r="N359" s="9">
        <v>22.7</v>
      </c>
      <c r="O359" s="9">
        <v>7.2</v>
      </c>
      <c r="P359" s="9" t="s">
        <v>1575</v>
      </c>
      <c r="Q359" s="9" t="s">
        <v>1575</v>
      </c>
      <c r="R359" s="7">
        <v>202</v>
      </c>
      <c r="S359" s="13">
        <v>-58.237844319235101</v>
      </c>
      <c r="T359" s="13">
        <v>83.374545451955001</v>
      </c>
      <c r="U359" s="9">
        <v>50</v>
      </c>
      <c r="V359" s="9">
        <v>-32.5</v>
      </c>
      <c r="W359" s="9">
        <v>55.08</v>
      </c>
      <c r="X359" s="7" t="s">
        <v>1574</v>
      </c>
      <c r="Y359" s="10"/>
      <c r="Z359" s="10"/>
      <c r="AA359" s="7" t="b">
        <v>1</v>
      </c>
      <c r="AB359" s="7">
        <v>0</v>
      </c>
      <c r="AC359" s="14" t="s">
        <v>794</v>
      </c>
      <c r="AD359" s="7"/>
      <c r="AE359" s="7" t="s">
        <v>1798</v>
      </c>
      <c r="AF359" s="10" t="s">
        <v>796</v>
      </c>
      <c r="AG359" s="14" t="s">
        <v>795</v>
      </c>
      <c r="AH359" s="10"/>
      <c r="AJ359" s="32"/>
    </row>
    <row r="360" spans="1:36" s="12" customFormat="1" ht="14" customHeight="1" x14ac:dyDescent="0.15">
      <c r="A360" s="58" t="s">
        <v>800</v>
      </c>
      <c r="B360" s="56"/>
      <c r="C360" s="56"/>
      <c r="D360" s="57">
        <v>158</v>
      </c>
      <c r="E360" s="56"/>
      <c r="F360" s="56"/>
      <c r="G360" s="60"/>
      <c r="H360" s="56"/>
      <c r="I360" s="56"/>
      <c r="J360" s="56"/>
      <c r="K360" s="56"/>
      <c r="L360" s="57">
        <v>-78</v>
      </c>
      <c r="M360" s="57">
        <v>310</v>
      </c>
      <c r="N360" s="56"/>
      <c r="O360" s="56"/>
      <c r="P360" s="63"/>
      <c r="Q360" s="63"/>
      <c r="R360" s="54">
        <v>301</v>
      </c>
      <c r="S360" s="57">
        <v>-58.757750023277403</v>
      </c>
      <c r="T360" s="57">
        <v>89.2016413662286</v>
      </c>
      <c r="U360" s="56">
        <v>48.5914518253662</v>
      </c>
      <c r="V360" s="56">
        <v>-1.1216671686748201</v>
      </c>
      <c r="W360" s="56">
        <v>54.439176327766702</v>
      </c>
      <c r="X360" s="54" t="s">
        <v>1576</v>
      </c>
      <c r="Y360" s="58"/>
      <c r="Z360" s="58"/>
      <c r="AA360" s="54" t="b">
        <v>0</v>
      </c>
      <c r="AB360" s="54" t="s">
        <v>31</v>
      </c>
      <c r="AC360" s="51" t="s">
        <v>801</v>
      </c>
      <c r="AD360" s="54">
        <v>3156</v>
      </c>
      <c r="AE360" s="54" t="s">
        <v>199</v>
      </c>
      <c r="AF360" s="58"/>
      <c r="AG360" s="51"/>
      <c r="AH360" s="58" t="s">
        <v>1762</v>
      </c>
      <c r="AJ360" s="32"/>
    </row>
    <row r="361" spans="1:36" s="17" customFormat="1" ht="14" customHeight="1" x14ac:dyDescent="0.2">
      <c r="A361" s="58" t="s">
        <v>802</v>
      </c>
      <c r="B361" s="56">
        <v>154.80000000000001</v>
      </c>
      <c r="C361" s="56">
        <v>161.5</v>
      </c>
      <c r="D361" s="57">
        <f>(B361+C361)/2</f>
        <v>158.15</v>
      </c>
      <c r="E361" s="56">
        <v>52.9</v>
      </c>
      <c r="F361" s="56">
        <v>18</v>
      </c>
      <c r="G361" s="60">
        <v>6</v>
      </c>
      <c r="H361" s="56">
        <v>19.7</v>
      </c>
      <c r="I361" s="56">
        <v>57.7</v>
      </c>
      <c r="J361" s="56">
        <v>288</v>
      </c>
      <c r="K361" s="56">
        <v>3.9</v>
      </c>
      <c r="L361" s="57">
        <v>-70</v>
      </c>
      <c r="M361" s="57">
        <v>327</v>
      </c>
      <c r="N361" s="56"/>
      <c r="O361" s="56"/>
      <c r="P361" s="56">
        <v>190.92783001945429</v>
      </c>
      <c r="Q361" s="56">
        <v>4.8612593427144679</v>
      </c>
      <c r="R361" s="54">
        <v>301</v>
      </c>
      <c r="S361" s="57">
        <v>-53.534849355835</v>
      </c>
      <c r="T361" s="57">
        <v>75.584911582594003</v>
      </c>
      <c r="U361" s="56">
        <v>48.5993368572503</v>
      </c>
      <c r="V361" s="56">
        <v>-1.11319783491858</v>
      </c>
      <c r="W361" s="56">
        <v>54.503474916362201</v>
      </c>
      <c r="X361" s="54" t="s">
        <v>1576</v>
      </c>
      <c r="Y361" s="58"/>
      <c r="Z361" s="58"/>
      <c r="AA361" s="54" t="b">
        <v>0</v>
      </c>
      <c r="AB361" s="54" t="s">
        <v>218</v>
      </c>
      <c r="AC361" s="51" t="s">
        <v>803</v>
      </c>
      <c r="AD361" s="54">
        <v>616</v>
      </c>
      <c r="AE361" s="54" t="s">
        <v>199</v>
      </c>
      <c r="AF361" s="58" t="s">
        <v>804</v>
      </c>
      <c r="AG361" s="51"/>
      <c r="AH361" s="58"/>
      <c r="AJ361" s="32"/>
    </row>
    <row r="362" spans="1:36" s="17" customFormat="1" ht="14" customHeight="1" x14ac:dyDescent="0.2">
      <c r="A362" s="58" t="s">
        <v>805</v>
      </c>
      <c r="B362" s="56">
        <v>149.19999999999999</v>
      </c>
      <c r="C362" s="56">
        <v>168.2</v>
      </c>
      <c r="D362" s="57">
        <f>(B362+C362)/2</f>
        <v>158.69999999999999</v>
      </c>
      <c r="E362" s="56">
        <v>49.3</v>
      </c>
      <c r="F362" s="56">
        <v>19.8</v>
      </c>
      <c r="G362" s="60">
        <v>7</v>
      </c>
      <c r="H362" s="56">
        <v>22.3</v>
      </c>
      <c r="I362" s="56">
        <v>59.1</v>
      </c>
      <c r="J362" s="56">
        <v>198</v>
      </c>
      <c r="K362" s="56">
        <v>4.3</v>
      </c>
      <c r="L362" s="57">
        <v>-71.7</v>
      </c>
      <c r="M362" s="57">
        <v>312.2</v>
      </c>
      <c r="N362" s="56"/>
      <c r="O362" s="56"/>
      <c r="P362" s="56">
        <v>123.73707117617383</v>
      </c>
      <c r="Q362" s="56">
        <v>5.4478316605042032</v>
      </c>
      <c r="R362" s="54">
        <v>301</v>
      </c>
      <c r="S362" s="57">
        <v>-58.466757288087599</v>
      </c>
      <c r="T362" s="57">
        <v>77.331804614796894</v>
      </c>
      <c r="U362" s="56">
        <v>48.628102727736298</v>
      </c>
      <c r="V362" s="56">
        <v>-1.0822561478973101</v>
      </c>
      <c r="W362" s="56">
        <v>54.739246058790201</v>
      </c>
      <c r="X362" s="54" t="s">
        <v>291</v>
      </c>
      <c r="Y362" s="58"/>
      <c r="Z362" s="58"/>
      <c r="AA362" s="54" t="b">
        <v>0</v>
      </c>
      <c r="AB362" s="54" t="s">
        <v>218</v>
      </c>
      <c r="AC362" s="51" t="s">
        <v>806</v>
      </c>
      <c r="AD362" s="54">
        <v>1948</v>
      </c>
      <c r="AE362" s="54" t="s">
        <v>199</v>
      </c>
      <c r="AF362" s="58" t="s">
        <v>807</v>
      </c>
      <c r="AG362" s="51"/>
      <c r="AH362" s="58"/>
      <c r="AJ362" s="32"/>
    </row>
    <row r="363" spans="1:36" s="17" customFormat="1" ht="14" customHeight="1" x14ac:dyDescent="0.2">
      <c r="A363" s="14" t="s">
        <v>808</v>
      </c>
      <c r="B363" s="9">
        <v>150</v>
      </c>
      <c r="C363" s="9">
        <v>170</v>
      </c>
      <c r="D363" s="13">
        <v>160</v>
      </c>
      <c r="E363" s="9">
        <v>9</v>
      </c>
      <c r="F363" s="9">
        <v>8.6</v>
      </c>
      <c r="G363" s="6">
        <v>6</v>
      </c>
      <c r="H363" s="9">
        <v>337.9</v>
      </c>
      <c r="I363" s="9">
        <v>-14.2</v>
      </c>
      <c r="J363" s="9">
        <v>13</v>
      </c>
      <c r="K363" s="9">
        <v>19.2</v>
      </c>
      <c r="L363" s="13">
        <v>-62.5</v>
      </c>
      <c r="M363" s="13">
        <v>61.6</v>
      </c>
      <c r="N363" s="9">
        <v>27.8</v>
      </c>
      <c r="O363" s="9">
        <v>13</v>
      </c>
      <c r="P363" s="9" t="s">
        <v>1575</v>
      </c>
      <c r="Q363" s="9" t="s">
        <v>1575</v>
      </c>
      <c r="R363" s="7">
        <v>714</v>
      </c>
      <c r="S363" s="13">
        <v>-61.309113701377498</v>
      </c>
      <c r="T363" s="13">
        <v>65.785364038730805</v>
      </c>
      <c r="U363" s="9">
        <v>33.65</v>
      </c>
      <c r="V363" s="9">
        <v>26.02</v>
      </c>
      <c r="W363" s="9">
        <v>2.34</v>
      </c>
      <c r="X363" s="7" t="s">
        <v>1574</v>
      </c>
      <c r="Y363" s="10"/>
      <c r="Z363" s="10"/>
      <c r="AA363" s="7" t="b">
        <v>1</v>
      </c>
      <c r="AB363" s="7">
        <v>0</v>
      </c>
      <c r="AC363" s="42" t="s">
        <v>809</v>
      </c>
      <c r="AD363" s="7">
        <v>1081</v>
      </c>
      <c r="AE363" s="7" t="s">
        <v>199</v>
      </c>
      <c r="AF363" s="10" t="s">
        <v>1644</v>
      </c>
      <c r="AG363" s="14"/>
      <c r="AH363" s="10"/>
      <c r="AJ363" s="32"/>
    </row>
    <row r="364" spans="1:36" s="17" customFormat="1" ht="14" customHeight="1" x14ac:dyDescent="0.2">
      <c r="A364" s="51" t="s">
        <v>818</v>
      </c>
      <c r="B364" s="56">
        <v>154.80000000000001</v>
      </c>
      <c r="C364" s="56">
        <v>165.3</v>
      </c>
      <c r="D364" s="57">
        <f>(B364+C364)/2</f>
        <v>160.05000000000001</v>
      </c>
      <c r="E364" s="56">
        <v>39</v>
      </c>
      <c r="F364" s="56">
        <v>249</v>
      </c>
      <c r="G364" s="60">
        <v>23</v>
      </c>
      <c r="H364" s="56">
        <v>164.2</v>
      </c>
      <c r="I364" s="56">
        <v>-36.4</v>
      </c>
      <c r="J364" s="56">
        <v>51.5</v>
      </c>
      <c r="K364" s="56">
        <v>4.3</v>
      </c>
      <c r="L364" s="57">
        <v>-67</v>
      </c>
      <c r="M364" s="57">
        <v>289.8</v>
      </c>
      <c r="N364" s="56"/>
      <c r="O364" s="56"/>
      <c r="P364" s="63">
        <v>74.727270986114632</v>
      </c>
      <c r="Q364" s="66">
        <v>3.5245507112445549</v>
      </c>
      <c r="R364" s="54">
        <v>101</v>
      </c>
      <c r="S364" s="57">
        <v>-62.778921465605897</v>
      </c>
      <c r="T364" s="57">
        <v>56.528170378331403</v>
      </c>
      <c r="U364" s="56">
        <v>65.335725817788997</v>
      </c>
      <c r="V364" s="56">
        <v>-14.241543738246801</v>
      </c>
      <c r="W364" s="56">
        <v>69.421238813356894</v>
      </c>
      <c r="X364" s="54" t="s">
        <v>1576</v>
      </c>
      <c r="Y364" s="58"/>
      <c r="Z364" s="58"/>
      <c r="AA364" s="54" t="b">
        <v>1</v>
      </c>
      <c r="AB364" s="54" t="s">
        <v>1714</v>
      </c>
      <c r="AC364" s="51" t="s">
        <v>819</v>
      </c>
      <c r="AD364" s="54">
        <v>1121</v>
      </c>
      <c r="AE364" s="54" t="s">
        <v>199</v>
      </c>
      <c r="AF364" s="58" t="s">
        <v>815</v>
      </c>
      <c r="AG364" s="51" t="s">
        <v>1893</v>
      </c>
      <c r="AH364" s="58"/>
      <c r="AJ364" s="32"/>
    </row>
    <row r="365" spans="1:36" s="12" customFormat="1" ht="14" customHeight="1" x14ac:dyDescent="0.2">
      <c r="A365" s="58" t="s">
        <v>810</v>
      </c>
      <c r="B365" s="56">
        <v>154.80000000000001</v>
      </c>
      <c r="C365" s="56">
        <v>165.3</v>
      </c>
      <c r="D365" s="57">
        <f>(B365+C365)/2</f>
        <v>160.05000000000001</v>
      </c>
      <c r="E365" s="56">
        <v>50.3</v>
      </c>
      <c r="F365" s="56">
        <v>19.5</v>
      </c>
      <c r="G365" s="60">
        <v>8</v>
      </c>
      <c r="H365" s="56">
        <v>16.8</v>
      </c>
      <c r="I365" s="56">
        <v>56.7</v>
      </c>
      <c r="J365" s="56">
        <v>58</v>
      </c>
      <c r="K365" s="56">
        <v>7.3</v>
      </c>
      <c r="L365" s="57">
        <v>-72.3</v>
      </c>
      <c r="M365" s="57">
        <v>330.4</v>
      </c>
      <c r="N365" s="56"/>
      <c r="O365" s="56"/>
      <c r="P365" s="56">
        <v>40.096512803349704</v>
      </c>
      <c r="Q365" s="56">
        <v>8.85388984897941</v>
      </c>
      <c r="R365" s="54">
        <v>301</v>
      </c>
      <c r="S365" s="57">
        <v>-52.723720470058097</v>
      </c>
      <c r="T365" s="57">
        <v>80.606960000359805</v>
      </c>
      <c r="U365" s="56">
        <v>48.697753730875597</v>
      </c>
      <c r="V365" s="56">
        <v>-1.0070474409943</v>
      </c>
      <c r="W365" s="56">
        <v>55.318020270799799</v>
      </c>
      <c r="X365" s="54" t="s">
        <v>1576</v>
      </c>
      <c r="Y365" s="58"/>
      <c r="Z365" s="58"/>
      <c r="AA365" s="54" t="b">
        <v>1</v>
      </c>
      <c r="AB365" s="54" t="s">
        <v>1714</v>
      </c>
      <c r="AC365" s="51" t="s">
        <v>806</v>
      </c>
      <c r="AD365" s="54">
        <v>1948</v>
      </c>
      <c r="AE365" s="54" t="s">
        <v>199</v>
      </c>
      <c r="AF365" s="58" t="s">
        <v>811</v>
      </c>
      <c r="AG365" s="51" t="s">
        <v>1743</v>
      </c>
      <c r="AH365" s="58"/>
      <c r="AJ365" s="32"/>
    </row>
    <row r="366" spans="1:36" s="12" customFormat="1" ht="14" customHeight="1" x14ac:dyDescent="0.2">
      <c r="A366" s="51" t="s">
        <v>816</v>
      </c>
      <c r="B366" s="56">
        <v>154.80000000000001</v>
      </c>
      <c r="C366" s="56">
        <v>165.3</v>
      </c>
      <c r="D366" s="57">
        <f>(B366+C366)/2</f>
        <v>160.05000000000001</v>
      </c>
      <c r="E366" s="56">
        <v>38.799999999999997</v>
      </c>
      <c r="F366" s="56">
        <v>248.9</v>
      </c>
      <c r="G366" s="60">
        <v>11</v>
      </c>
      <c r="H366" s="56">
        <v>148.19999999999999</v>
      </c>
      <c r="I366" s="56">
        <v>-35</v>
      </c>
      <c r="J366" s="56">
        <v>38.9</v>
      </c>
      <c r="K366" s="56">
        <v>7.4</v>
      </c>
      <c r="L366" s="57">
        <v>-56.3</v>
      </c>
      <c r="M366" s="57">
        <v>313.39999999999998</v>
      </c>
      <c r="N366" s="56">
        <v>41.2</v>
      </c>
      <c r="O366" s="56">
        <v>7.2</v>
      </c>
      <c r="P366" s="73" t="s">
        <v>1575</v>
      </c>
      <c r="Q366" s="73" t="s">
        <v>1575</v>
      </c>
      <c r="R366" s="54">
        <v>101</v>
      </c>
      <c r="S366" s="57">
        <v>-47.6250774314274</v>
      </c>
      <c r="T366" s="57">
        <v>52.539515913119303</v>
      </c>
      <c r="U366" s="56">
        <v>65.335725817788997</v>
      </c>
      <c r="V366" s="56">
        <v>-14.241543738246801</v>
      </c>
      <c r="W366" s="56">
        <v>69.421238813356894</v>
      </c>
      <c r="X366" s="54" t="s">
        <v>1576</v>
      </c>
      <c r="Y366" s="58"/>
      <c r="Z366" s="58"/>
      <c r="AA366" s="54" t="b">
        <v>1</v>
      </c>
      <c r="AB366" s="54" t="s">
        <v>1714</v>
      </c>
      <c r="AC366" s="51" t="s">
        <v>817</v>
      </c>
      <c r="AD366" s="54">
        <v>2419</v>
      </c>
      <c r="AE366" s="54" t="s">
        <v>199</v>
      </c>
      <c r="AF366" s="58" t="s">
        <v>815</v>
      </c>
      <c r="AG366" s="51" t="s">
        <v>1893</v>
      </c>
      <c r="AH366" s="58"/>
      <c r="AJ366" s="32"/>
    </row>
    <row r="367" spans="1:36" s="12" customFormat="1" ht="14" customHeight="1" x14ac:dyDescent="0.2">
      <c r="A367" s="51" t="s">
        <v>812</v>
      </c>
      <c r="B367" s="56">
        <v>154.80000000000001</v>
      </c>
      <c r="C367" s="56">
        <v>165.3</v>
      </c>
      <c r="D367" s="57">
        <f>(B367+C367)/2</f>
        <v>160.05000000000001</v>
      </c>
      <c r="E367" s="56">
        <v>35.5</v>
      </c>
      <c r="F367" s="56">
        <v>255.4</v>
      </c>
      <c r="G367" s="60">
        <v>20</v>
      </c>
      <c r="H367" s="56">
        <v>326.2</v>
      </c>
      <c r="I367" s="56">
        <v>36.799999999999997</v>
      </c>
      <c r="J367" s="56">
        <v>30.3</v>
      </c>
      <c r="K367" s="56">
        <v>6</v>
      </c>
      <c r="L367" s="57">
        <v>-57.3</v>
      </c>
      <c r="M367" s="57">
        <v>328.2</v>
      </c>
      <c r="N367" s="56">
        <v>31</v>
      </c>
      <c r="O367" s="56">
        <v>6</v>
      </c>
      <c r="P367" s="73" t="s">
        <v>1575</v>
      </c>
      <c r="Q367" s="73" t="s">
        <v>1575</v>
      </c>
      <c r="R367" s="54">
        <v>101</v>
      </c>
      <c r="S367" s="57">
        <v>-43.115983345173397</v>
      </c>
      <c r="T367" s="57">
        <v>62.217478113848799</v>
      </c>
      <c r="U367" s="56">
        <v>65.335725817788997</v>
      </c>
      <c r="V367" s="56">
        <v>-14.241543738246801</v>
      </c>
      <c r="W367" s="56">
        <v>69.421238813356894</v>
      </c>
      <c r="X367" s="54" t="s">
        <v>1576</v>
      </c>
      <c r="Y367" s="58"/>
      <c r="Z367" s="58"/>
      <c r="AA367" s="54" t="b">
        <v>1</v>
      </c>
      <c r="AB367" s="54" t="s">
        <v>1714</v>
      </c>
      <c r="AC367" s="58" t="s">
        <v>813</v>
      </c>
      <c r="AD367" s="54"/>
      <c r="AE367" s="54" t="s">
        <v>199</v>
      </c>
      <c r="AF367" s="58" t="s">
        <v>815</v>
      </c>
      <c r="AG367" s="51"/>
      <c r="AH367" s="58" t="s">
        <v>814</v>
      </c>
      <c r="AJ367" s="32"/>
    </row>
    <row r="368" spans="1:36" s="12" customFormat="1" ht="14" customHeight="1" x14ac:dyDescent="0.2">
      <c r="A368" s="51" t="s">
        <v>820</v>
      </c>
      <c r="B368" s="56">
        <v>152</v>
      </c>
      <c r="C368" s="56">
        <v>176</v>
      </c>
      <c r="D368" s="57">
        <v>164</v>
      </c>
      <c r="E368" s="56">
        <v>-73.7</v>
      </c>
      <c r="F368" s="56">
        <v>345.1</v>
      </c>
      <c r="G368" s="60">
        <v>29</v>
      </c>
      <c r="H368" s="56">
        <v>29.3</v>
      </c>
      <c r="I368" s="56">
        <v>-52.2</v>
      </c>
      <c r="J368" s="56">
        <v>38.6</v>
      </c>
      <c r="K368" s="56">
        <v>4.4000000000000004</v>
      </c>
      <c r="L368" s="57">
        <v>-51.4</v>
      </c>
      <c r="M368" s="57">
        <v>203.4</v>
      </c>
      <c r="N368" s="56"/>
      <c r="O368" s="56"/>
      <c r="P368" s="63">
        <v>32.090814452253078</v>
      </c>
      <c r="Q368" s="66">
        <v>4.7971150313458155</v>
      </c>
      <c r="R368" s="54">
        <v>802</v>
      </c>
      <c r="S368" s="57">
        <v>-58.378521083346797</v>
      </c>
      <c r="T368" s="57">
        <v>99.734957756012605</v>
      </c>
      <c r="U368" s="56">
        <v>-7.7525839272092396</v>
      </c>
      <c r="V368" s="56">
        <v>-32.935608863221702</v>
      </c>
      <c r="W368" s="56">
        <v>55.691327864184601</v>
      </c>
      <c r="X368" s="54" t="s">
        <v>1574</v>
      </c>
      <c r="Y368" s="58"/>
      <c r="Z368" s="58"/>
      <c r="AA368" s="54" t="b">
        <v>1</v>
      </c>
      <c r="AB368" s="54" t="s">
        <v>31</v>
      </c>
      <c r="AC368" s="51" t="s">
        <v>821</v>
      </c>
      <c r="AD368" s="54">
        <v>1548</v>
      </c>
      <c r="AE368" s="54" t="s">
        <v>199</v>
      </c>
      <c r="AF368" s="58" t="s">
        <v>822</v>
      </c>
      <c r="AG368" s="51" t="s">
        <v>1747</v>
      </c>
      <c r="AH368" s="58" t="s">
        <v>1783</v>
      </c>
      <c r="AJ368" s="32"/>
    </row>
    <row r="369" spans="1:36" s="12" customFormat="1" ht="14" customHeight="1" x14ac:dyDescent="0.2">
      <c r="A369" s="14" t="s">
        <v>823</v>
      </c>
      <c r="B369" s="9">
        <v>162.19999999999999</v>
      </c>
      <c r="C369" s="9">
        <v>169.4</v>
      </c>
      <c r="D369" s="13">
        <v>165.8</v>
      </c>
      <c r="E369" s="9">
        <v>-22.2</v>
      </c>
      <c r="F369" s="9">
        <f>360-70.2</f>
        <v>289.8</v>
      </c>
      <c r="G369" s="34">
        <v>28</v>
      </c>
      <c r="H369" s="9"/>
      <c r="I369" s="9"/>
      <c r="J369" s="9"/>
      <c r="K369" s="9"/>
      <c r="L369" s="13">
        <v>-84.3</v>
      </c>
      <c r="M369" s="6">
        <v>180.9</v>
      </c>
      <c r="N369" s="9">
        <v>13.8</v>
      </c>
      <c r="O369" s="9">
        <v>7.6</v>
      </c>
      <c r="P369" s="9" t="s">
        <v>1575</v>
      </c>
      <c r="Q369" s="9" t="s">
        <v>1575</v>
      </c>
      <c r="R369" s="7">
        <v>290</v>
      </c>
      <c r="S369" s="13">
        <v>-56.803561625282697</v>
      </c>
      <c r="T369" s="13">
        <v>84.440980145546007</v>
      </c>
      <c r="U369" s="9">
        <v>47.499999999999901</v>
      </c>
      <c r="V369" s="9">
        <v>-33.299999999999997</v>
      </c>
      <c r="W369" s="9">
        <v>57.299999999999898</v>
      </c>
      <c r="X369" s="7" t="s">
        <v>1574</v>
      </c>
      <c r="Y369" s="7"/>
      <c r="Z369" s="7"/>
      <c r="AA369" s="7" t="b">
        <v>1</v>
      </c>
      <c r="AB369" s="7">
        <v>0</v>
      </c>
      <c r="AC369" s="14" t="s">
        <v>775</v>
      </c>
      <c r="AD369" s="7"/>
      <c r="AE369" s="7" t="s">
        <v>1798</v>
      </c>
      <c r="AF369" s="10" t="s">
        <v>1590</v>
      </c>
      <c r="AG369" s="14"/>
      <c r="AH369" s="10" t="s">
        <v>1748</v>
      </c>
      <c r="AJ369" s="32"/>
    </row>
    <row r="370" spans="1:36" s="12" customFormat="1" ht="14" customHeight="1" x14ac:dyDescent="0.2">
      <c r="A370" s="10" t="s">
        <v>828</v>
      </c>
      <c r="B370" s="9">
        <v>166</v>
      </c>
      <c r="C370" s="9">
        <v>170</v>
      </c>
      <c r="D370" s="13">
        <v>168</v>
      </c>
      <c r="E370" s="9">
        <v>-48</v>
      </c>
      <c r="F370" s="7">
        <f>360-67.4</f>
        <v>292.60000000000002</v>
      </c>
      <c r="G370" s="6">
        <v>13</v>
      </c>
      <c r="H370" s="7"/>
      <c r="I370" s="7"/>
      <c r="J370" s="7"/>
      <c r="K370" s="7"/>
      <c r="L370" s="6">
        <v>-81.2</v>
      </c>
      <c r="M370" s="6">
        <v>207.7</v>
      </c>
      <c r="N370" s="7">
        <v>10.3</v>
      </c>
      <c r="O370" s="7">
        <v>13.5</v>
      </c>
      <c r="P370" s="9" t="s">
        <v>1575</v>
      </c>
      <c r="Q370" s="9" t="s">
        <v>1575</v>
      </c>
      <c r="R370" s="7">
        <v>291</v>
      </c>
      <c r="S370" s="13">
        <v>-59.665203825989501</v>
      </c>
      <c r="T370" s="13">
        <v>81.361313693941298</v>
      </c>
      <c r="U370" s="9">
        <v>47.499999999999901</v>
      </c>
      <c r="V370" s="9">
        <v>-33.299999999999997</v>
      </c>
      <c r="W370" s="9">
        <v>59.3333333333333</v>
      </c>
      <c r="X370" s="7" t="s">
        <v>1574</v>
      </c>
      <c r="Y370" s="7"/>
      <c r="Z370" s="7"/>
      <c r="AA370" s="7" t="b">
        <v>1</v>
      </c>
      <c r="AB370" s="7">
        <v>0</v>
      </c>
      <c r="AC370" s="14" t="s">
        <v>829</v>
      </c>
      <c r="AD370" s="7"/>
      <c r="AE370" s="7" t="s">
        <v>1798</v>
      </c>
      <c r="AF370" s="10" t="s">
        <v>830</v>
      </c>
      <c r="AG370" s="14" t="s">
        <v>1608</v>
      </c>
      <c r="AH370" s="10"/>
      <c r="AJ370" s="32"/>
    </row>
    <row r="371" spans="1:36" s="12" customFormat="1" ht="14" customHeight="1" x14ac:dyDescent="0.2">
      <c r="A371" s="58" t="s">
        <v>824</v>
      </c>
      <c r="B371" s="56">
        <v>168</v>
      </c>
      <c r="C371" s="56">
        <v>168</v>
      </c>
      <c r="D371" s="57">
        <v>168</v>
      </c>
      <c r="E371" s="56">
        <v>-33.799999999999997</v>
      </c>
      <c r="F371" s="56">
        <v>150.9</v>
      </c>
      <c r="G371" s="60">
        <v>10</v>
      </c>
      <c r="H371" s="56">
        <v>322.10000000000002</v>
      </c>
      <c r="I371" s="56">
        <v>-74.900000000000006</v>
      </c>
      <c r="J371" s="56">
        <v>171.4</v>
      </c>
      <c r="K371" s="56">
        <v>3.7</v>
      </c>
      <c r="L371" s="57">
        <v>-53</v>
      </c>
      <c r="M371" s="57">
        <v>179.6</v>
      </c>
      <c r="N371" s="56">
        <v>57.9</v>
      </c>
      <c r="O371" s="56">
        <v>6.4</v>
      </c>
      <c r="P371" s="56" t="s">
        <v>1575</v>
      </c>
      <c r="Q371" s="56" t="s">
        <v>1575</v>
      </c>
      <c r="R371" s="54">
        <v>801</v>
      </c>
      <c r="S371" s="57">
        <v>-62.788794372006002</v>
      </c>
      <c r="T371" s="57">
        <v>64.054526701506504</v>
      </c>
      <c r="U371" s="56">
        <v>-21.244524677897399</v>
      </c>
      <c r="V371" s="56">
        <v>-65.337219855067502</v>
      </c>
      <c r="W371" s="56">
        <v>53.808951974515402</v>
      </c>
      <c r="X371" s="54" t="s">
        <v>1574</v>
      </c>
      <c r="Y371" s="58"/>
      <c r="Z371" s="58"/>
      <c r="AA371" s="54" t="b">
        <v>1</v>
      </c>
      <c r="AB371" s="54" t="s">
        <v>31</v>
      </c>
      <c r="AC371" s="51" t="s">
        <v>825</v>
      </c>
      <c r="AD371" s="61">
        <v>1177</v>
      </c>
      <c r="AE371" s="54" t="s">
        <v>199</v>
      </c>
      <c r="AF371" s="58" t="s">
        <v>827</v>
      </c>
      <c r="AG371" s="51"/>
      <c r="AH371" s="58" t="s">
        <v>826</v>
      </c>
      <c r="AJ371" s="32"/>
    </row>
    <row r="372" spans="1:36" s="17" customFormat="1" ht="14" customHeight="1" x14ac:dyDescent="0.2">
      <c r="A372" s="58" t="s">
        <v>831</v>
      </c>
      <c r="B372" s="56">
        <v>161.53</v>
      </c>
      <c r="C372" s="56">
        <v>174.7</v>
      </c>
      <c r="D372" s="57">
        <f>(B372+C372)/2</f>
        <v>168.11500000000001</v>
      </c>
      <c r="E372" s="56">
        <v>-48.17</v>
      </c>
      <c r="F372" s="56">
        <v>-68.83</v>
      </c>
      <c r="G372" s="60">
        <v>54</v>
      </c>
      <c r="H372" s="56">
        <v>9.3000000000000007</v>
      </c>
      <c r="I372" s="56">
        <v>-62.9</v>
      </c>
      <c r="J372" s="56">
        <v>16.399999999999999</v>
      </c>
      <c r="K372" s="56">
        <v>4.9000000000000004</v>
      </c>
      <c r="L372" s="57">
        <v>-85</v>
      </c>
      <c r="M372" s="57">
        <v>197</v>
      </c>
      <c r="N372" s="56">
        <v>11.4</v>
      </c>
      <c r="O372" s="56">
        <v>6</v>
      </c>
      <c r="P372" s="56" t="s">
        <v>1575</v>
      </c>
      <c r="Q372" s="56" t="s">
        <v>1575</v>
      </c>
      <c r="R372" s="54">
        <v>291</v>
      </c>
      <c r="S372" s="57">
        <v>-55.675522929072002</v>
      </c>
      <c r="T372" s="57">
        <v>82.065727199580806</v>
      </c>
      <c r="U372" s="56">
        <v>47.499999999999901</v>
      </c>
      <c r="V372" s="56">
        <v>-33.299999999999997</v>
      </c>
      <c r="W372" s="56">
        <v>59.352499999999999</v>
      </c>
      <c r="X372" s="54" t="s">
        <v>1574</v>
      </c>
      <c r="Y372" s="58"/>
      <c r="Z372" s="58"/>
      <c r="AA372" s="54" t="b">
        <v>1</v>
      </c>
      <c r="AB372" s="54" t="s">
        <v>31</v>
      </c>
      <c r="AC372" s="51" t="s">
        <v>832</v>
      </c>
      <c r="AD372" s="54">
        <v>133</v>
      </c>
      <c r="AE372" s="54" t="s">
        <v>199</v>
      </c>
      <c r="AF372" s="58" t="s">
        <v>1886</v>
      </c>
      <c r="AG372" s="51" t="s">
        <v>1745</v>
      </c>
      <c r="AH372" s="58"/>
      <c r="AJ372" s="32"/>
    </row>
    <row r="373" spans="1:36" s="12" customFormat="1" ht="14" customHeight="1" x14ac:dyDescent="0.2">
      <c r="A373" s="51" t="s">
        <v>833</v>
      </c>
      <c r="B373" s="56">
        <v>166</v>
      </c>
      <c r="C373" s="56">
        <v>172</v>
      </c>
      <c r="D373" s="57">
        <v>169</v>
      </c>
      <c r="E373" s="56">
        <v>44</v>
      </c>
      <c r="F373" s="56">
        <v>288.89999999999998</v>
      </c>
      <c r="G373" s="60">
        <v>9</v>
      </c>
      <c r="H373" s="56">
        <v>184.3</v>
      </c>
      <c r="I373" s="56">
        <v>-52.7</v>
      </c>
      <c r="J373" s="56">
        <v>49</v>
      </c>
      <c r="K373" s="56">
        <v>7.4</v>
      </c>
      <c r="L373" s="57">
        <v>-78.7</v>
      </c>
      <c r="M373" s="57">
        <v>270.3</v>
      </c>
      <c r="N373" s="56"/>
      <c r="O373" s="56"/>
      <c r="P373" s="56">
        <v>39.926823483751789</v>
      </c>
      <c r="Q373" s="56">
        <v>8.2475301727876147</v>
      </c>
      <c r="R373" s="54">
        <v>101</v>
      </c>
      <c r="S373" s="57">
        <v>-66.601500118904397</v>
      </c>
      <c r="T373" s="57">
        <v>88.327743725520904</v>
      </c>
      <c r="U373" s="56">
        <v>64.7546988230186</v>
      </c>
      <c r="V373" s="56">
        <v>-14.0101933781092</v>
      </c>
      <c r="W373" s="56">
        <v>73.293836982420203</v>
      </c>
      <c r="X373" s="54" t="s">
        <v>1574</v>
      </c>
      <c r="Y373" s="58"/>
      <c r="Z373" s="58"/>
      <c r="AA373" s="54" t="b">
        <v>1</v>
      </c>
      <c r="AB373" s="54" t="s">
        <v>31</v>
      </c>
      <c r="AC373" s="58" t="s">
        <v>834</v>
      </c>
      <c r="AD373" s="54">
        <v>2311</v>
      </c>
      <c r="AE373" s="54" t="s">
        <v>199</v>
      </c>
      <c r="AF373" s="58"/>
      <c r="AG373" s="51" t="s">
        <v>1744</v>
      </c>
      <c r="AH373" s="58" t="s">
        <v>835</v>
      </c>
      <c r="AJ373" s="32"/>
    </row>
    <row r="374" spans="1:36" s="12" customFormat="1" ht="14" customHeight="1" x14ac:dyDescent="0.2">
      <c r="A374" s="58" t="s">
        <v>836</v>
      </c>
      <c r="B374" s="56">
        <v>168.2</v>
      </c>
      <c r="C374" s="56">
        <v>170.9</v>
      </c>
      <c r="D374" s="57">
        <f>(B374+C374)/2</f>
        <v>169.55</v>
      </c>
      <c r="E374" s="56">
        <v>48.7</v>
      </c>
      <c r="F374" s="56">
        <v>7.5</v>
      </c>
      <c r="G374" s="60">
        <v>7</v>
      </c>
      <c r="H374" s="56">
        <v>30.1</v>
      </c>
      <c r="I374" s="56">
        <v>53.2</v>
      </c>
      <c r="J374" s="56">
        <v>92</v>
      </c>
      <c r="K374" s="56">
        <v>6.3</v>
      </c>
      <c r="L374" s="57">
        <v>-63.1</v>
      </c>
      <c r="M374" s="57">
        <v>300.10000000000002</v>
      </c>
      <c r="N374" s="56"/>
      <c r="O374" s="56"/>
      <c r="P374" s="56">
        <v>73.465328784036856</v>
      </c>
      <c r="Q374" s="56">
        <v>7.0889970911550355</v>
      </c>
      <c r="R374" s="54">
        <v>301</v>
      </c>
      <c r="S374" s="57">
        <v>-60.2050192225188</v>
      </c>
      <c r="T374" s="57">
        <v>65.4325167240479</v>
      </c>
      <c r="U374" s="56">
        <v>49.152742455572401</v>
      </c>
      <c r="V374" s="56">
        <v>-0.50528734805513298</v>
      </c>
      <c r="W374" s="56">
        <v>59.393196883883498</v>
      </c>
      <c r="X374" s="54" t="s">
        <v>1576</v>
      </c>
      <c r="Y374" s="58"/>
      <c r="Z374" s="58"/>
      <c r="AA374" s="54" t="b">
        <v>1</v>
      </c>
      <c r="AB374" s="54" t="s">
        <v>218</v>
      </c>
      <c r="AC374" s="51" t="s">
        <v>837</v>
      </c>
      <c r="AD374" s="54">
        <v>1514</v>
      </c>
      <c r="AE374" s="54" t="s">
        <v>199</v>
      </c>
      <c r="AF374" s="58" t="s">
        <v>838</v>
      </c>
      <c r="AG374" s="51" t="s">
        <v>1743</v>
      </c>
      <c r="AH374" s="58"/>
      <c r="AJ374" s="32"/>
    </row>
    <row r="375" spans="1:36" s="12" customFormat="1" ht="14" customHeight="1" x14ac:dyDescent="0.2">
      <c r="A375" s="10" t="s">
        <v>839</v>
      </c>
      <c r="B375" s="9">
        <v>167</v>
      </c>
      <c r="C375" s="9">
        <v>177</v>
      </c>
      <c r="D375" s="13">
        <v>172</v>
      </c>
      <c r="E375" s="9">
        <v>-34.5</v>
      </c>
      <c r="F375" s="9">
        <v>150.30000000000001</v>
      </c>
      <c r="G375" s="34">
        <v>7</v>
      </c>
      <c r="H375" s="9">
        <v>354</v>
      </c>
      <c r="I375" s="9">
        <v>-81</v>
      </c>
      <c r="J375" s="9">
        <v>33</v>
      </c>
      <c r="K375" s="9">
        <v>11</v>
      </c>
      <c r="L375" s="13">
        <v>-52</v>
      </c>
      <c r="M375" s="13">
        <v>153</v>
      </c>
      <c r="N375" s="9"/>
      <c r="O375" s="9"/>
      <c r="P375" s="9">
        <v>9.1807463220636656</v>
      </c>
      <c r="Q375" s="9">
        <v>21.042059573543995</v>
      </c>
      <c r="R375" s="30">
        <v>801</v>
      </c>
      <c r="S375" s="13">
        <v>-46.328926302952802</v>
      </c>
      <c r="T375" s="13">
        <v>66.227729021673198</v>
      </c>
      <c r="U375" s="9">
        <v>-21.480352809159001</v>
      </c>
      <c r="V375" s="9">
        <v>-65.293453799459996</v>
      </c>
      <c r="W375" s="9">
        <v>54.331154067417302</v>
      </c>
      <c r="X375" s="7" t="s">
        <v>1574</v>
      </c>
      <c r="Y375" s="7"/>
      <c r="Z375" s="7"/>
      <c r="AA375" s="7" t="b">
        <v>1</v>
      </c>
      <c r="AB375" s="7">
        <v>0</v>
      </c>
      <c r="AC375" s="14" t="s">
        <v>840</v>
      </c>
      <c r="AD375" s="7"/>
      <c r="AE375" s="7" t="s">
        <v>1798</v>
      </c>
      <c r="AF375" s="10" t="s">
        <v>841</v>
      </c>
      <c r="AG375" s="14" t="s">
        <v>1609</v>
      </c>
      <c r="AH375" s="10"/>
      <c r="AJ375" s="32"/>
    </row>
    <row r="376" spans="1:36" s="17" customFormat="1" ht="14" customHeight="1" x14ac:dyDescent="0.2">
      <c r="A376" s="51" t="s">
        <v>842</v>
      </c>
      <c r="B376" s="56">
        <v>166.4</v>
      </c>
      <c r="C376" s="56">
        <v>178</v>
      </c>
      <c r="D376" s="57">
        <v>172.2</v>
      </c>
      <c r="E376" s="56">
        <v>31.4</v>
      </c>
      <c r="F376" s="56">
        <v>249.3</v>
      </c>
      <c r="G376" s="60">
        <v>12</v>
      </c>
      <c r="H376" s="56">
        <v>339.4</v>
      </c>
      <c r="I376" s="56">
        <v>19.899999999999999</v>
      </c>
      <c r="J376" s="56">
        <v>32.200000000000003</v>
      </c>
      <c r="K376" s="56">
        <v>7.8</v>
      </c>
      <c r="L376" s="57">
        <v>-61.8</v>
      </c>
      <c r="M376" s="57">
        <v>296</v>
      </c>
      <c r="N376" s="56">
        <v>49.6</v>
      </c>
      <c r="O376" s="56">
        <v>6.2</v>
      </c>
      <c r="P376" s="56" t="s">
        <v>1575</v>
      </c>
      <c r="Q376" s="56" t="s">
        <v>1575</v>
      </c>
      <c r="R376" s="54">
        <v>101</v>
      </c>
      <c r="S376" s="57">
        <v>-55.380445289212098</v>
      </c>
      <c r="T376" s="57">
        <v>57.090874440892698</v>
      </c>
      <c r="U376" s="56">
        <v>64.485704681044595</v>
      </c>
      <c r="V376" s="56">
        <v>-14.168138764930299</v>
      </c>
      <c r="W376" s="56">
        <v>74.8980454810401</v>
      </c>
      <c r="X376" s="54" t="s">
        <v>1574</v>
      </c>
      <c r="Y376" s="58"/>
      <c r="Z376" s="58"/>
      <c r="AA376" s="54" t="b">
        <v>1</v>
      </c>
      <c r="AB376" s="54" t="s">
        <v>1715</v>
      </c>
      <c r="AC376" s="51" t="s">
        <v>843</v>
      </c>
      <c r="AD376" s="54">
        <v>1294</v>
      </c>
      <c r="AE376" s="54" t="s">
        <v>199</v>
      </c>
      <c r="AF376" s="58" t="s">
        <v>1687</v>
      </c>
      <c r="AG376" s="51"/>
      <c r="AH376" s="58" t="s">
        <v>1925</v>
      </c>
      <c r="AJ376" s="32"/>
    </row>
    <row r="377" spans="1:36" s="17" customFormat="1" ht="14" customHeight="1" x14ac:dyDescent="0.15">
      <c r="A377" s="58" t="s">
        <v>844</v>
      </c>
      <c r="B377" s="56">
        <v>170</v>
      </c>
      <c r="C377" s="56">
        <v>177</v>
      </c>
      <c r="D377" s="57">
        <v>173.5</v>
      </c>
      <c r="E377" s="56">
        <v>32.200000000000003</v>
      </c>
      <c r="F377" s="56">
        <v>-6</v>
      </c>
      <c r="G377" s="60">
        <v>11</v>
      </c>
      <c r="H377" s="56">
        <v>134.1</v>
      </c>
      <c r="I377" s="56">
        <v>-26.8</v>
      </c>
      <c r="J377" s="56">
        <v>26.4</v>
      </c>
      <c r="K377" s="56">
        <v>9</v>
      </c>
      <c r="L377" s="57">
        <v>-44</v>
      </c>
      <c r="M377" s="57">
        <v>71</v>
      </c>
      <c r="N377" s="56"/>
      <c r="O377" s="56"/>
      <c r="P377" s="63">
        <v>49.114224796341404</v>
      </c>
      <c r="Q377" s="63">
        <v>6.5799402868890242</v>
      </c>
      <c r="R377" s="54">
        <v>707</v>
      </c>
      <c r="S377" s="57">
        <v>-43.306064725506602</v>
      </c>
      <c r="T377" s="57">
        <v>72.684349382292694</v>
      </c>
      <c r="U377" s="56">
        <v>31.250219940610901</v>
      </c>
      <c r="V377" s="56">
        <v>36.930099144381401</v>
      </c>
      <c r="W377" s="56">
        <v>1.41820132763735</v>
      </c>
      <c r="X377" s="54" t="s">
        <v>1574</v>
      </c>
      <c r="Y377" s="58"/>
      <c r="Z377" s="58"/>
      <c r="AA377" s="54" t="b">
        <v>1</v>
      </c>
      <c r="AB377" s="54" t="s">
        <v>31</v>
      </c>
      <c r="AC377" s="67" t="s">
        <v>845</v>
      </c>
      <c r="AD377" s="54">
        <v>125</v>
      </c>
      <c r="AE377" s="54" t="s">
        <v>199</v>
      </c>
      <c r="AF377" s="58" t="s">
        <v>846</v>
      </c>
      <c r="AG377" s="51"/>
      <c r="AH377" s="58" t="s">
        <v>1926</v>
      </c>
      <c r="AJ377" s="32"/>
    </row>
    <row r="378" spans="1:36" s="12" customFormat="1" ht="14" customHeight="1" x14ac:dyDescent="0.15">
      <c r="A378" s="58" t="s">
        <v>847</v>
      </c>
      <c r="B378" s="56">
        <v>170</v>
      </c>
      <c r="C378" s="56">
        <v>177</v>
      </c>
      <c r="D378" s="57">
        <v>173.5</v>
      </c>
      <c r="E378" s="56">
        <v>32.5</v>
      </c>
      <c r="F378" s="56">
        <v>-6</v>
      </c>
      <c r="G378" s="60">
        <v>9</v>
      </c>
      <c r="H378" s="56">
        <v>315</v>
      </c>
      <c r="I378" s="56">
        <v>26</v>
      </c>
      <c r="J378" s="56">
        <v>24.8</v>
      </c>
      <c r="K378" s="56">
        <v>11</v>
      </c>
      <c r="L378" s="57">
        <v>-45</v>
      </c>
      <c r="M378" s="57">
        <v>68</v>
      </c>
      <c r="N378" s="56">
        <v>24.8</v>
      </c>
      <c r="O378" s="56">
        <v>11</v>
      </c>
      <c r="P378" s="63" t="s">
        <v>1575</v>
      </c>
      <c r="Q378" s="63" t="s">
        <v>1575</v>
      </c>
      <c r="R378" s="54">
        <v>707</v>
      </c>
      <c r="S378" s="57">
        <v>-44.358430398502101</v>
      </c>
      <c r="T378" s="57">
        <v>69.753147759893395</v>
      </c>
      <c r="U378" s="56">
        <v>31.250219940610901</v>
      </c>
      <c r="V378" s="56">
        <v>36.930099144381401</v>
      </c>
      <c r="W378" s="56">
        <v>1.41820132763735</v>
      </c>
      <c r="X378" s="54" t="s">
        <v>1574</v>
      </c>
      <c r="Y378" s="58"/>
      <c r="Z378" s="58"/>
      <c r="AA378" s="54" t="b">
        <v>1</v>
      </c>
      <c r="AB378" s="54" t="s">
        <v>31</v>
      </c>
      <c r="AC378" s="67" t="s">
        <v>686</v>
      </c>
      <c r="AD378" s="54">
        <v>1859</v>
      </c>
      <c r="AE378" s="54" t="s">
        <v>199</v>
      </c>
      <c r="AF378" s="58" t="s">
        <v>846</v>
      </c>
      <c r="AG378" s="51"/>
      <c r="AH378" s="58" t="s">
        <v>1926</v>
      </c>
      <c r="AJ378" s="32"/>
    </row>
    <row r="379" spans="1:36" s="17" customFormat="1" ht="14" customHeight="1" x14ac:dyDescent="0.15">
      <c r="A379" s="14" t="s">
        <v>848</v>
      </c>
      <c r="B379" s="9">
        <v>173</v>
      </c>
      <c r="C379" s="9">
        <v>177</v>
      </c>
      <c r="D379" s="13">
        <v>175</v>
      </c>
      <c r="E379" s="9">
        <v>-6.4</v>
      </c>
      <c r="F379" s="9">
        <v>-47.4</v>
      </c>
      <c r="G379" s="6">
        <v>15</v>
      </c>
      <c r="H379" s="9">
        <v>3.9</v>
      </c>
      <c r="I379" s="9">
        <v>-17.899999999999999</v>
      </c>
      <c r="J379" s="9">
        <v>17.899999999999999</v>
      </c>
      <c r="K379" s="9">
        <v>9.3000000000000007</v>
      </c>
      <c r="L379" s="13">
        <v>-85.3</v>
      </c>
      <c r="M379" s="13">
        <v>262.5</v>
      </c>
      <c r="N379" s="9">
        <v>31.8</v>
      </c>
      <c r="O379" s="9">
        <v>6.9</v>
      </c>
      <c r="P379" s="37" t="s">
        <v>1575</v>
      </c>
      <c r="Q379" s="37" t="s">
        <v>1575</v>
      </c>
      <c r="R379" s="7">
        <v>201</v>
      </c>
      <c r="S379" s="13">
        <v>-58.475864916395103</v>
      </c>
      <c r="T379" s="13">
        <v>72.717631304769498</v>
      </c>
      <c r="U379" s="9">
        <v>50</v>
      </c>
      <c r="V379" s="9">
        <v>-32.5</v>
      </c>
      <c r="W379" s="9">
        <v>55.08</v>
      </c>
      <c r="X379" s="7" t="s">
        <v>1574</v>
      </c>
      <c r="Y379" s="10"/>
      <c r="Z379" s="10"/>
      <c r="AA379" s="7" t="b">
        <v>1</v>
      </c>
      <c r="AB379" s="7">
        <v>0</v>
      </c>
      <c r="AC379" s="14" t="s">
        <v>682</v>
      </c>
      <c r="AD379" s="7">
        <v>1431</v>
      </c>
      <c r="AE379" s="7" t="s">
        <v>199</v>
      </c>
      <c r="AF379" s="10" t="s">
        <v>1900</v>
      </c>
      <c r="AG379" s="14"/>
      <c r="AH379" s="10"/>
      <c r="AJ379" s="32"/>
    </row>
    <row r="380" spans="1:36" s="17" customFormat="1" ht="14" customHeight="1" x14ac:dyDescent="0.2">
      <c r="A380" s="58" t="s">
        <v>849</v>
      </c>
      <c r="B380" s="56">
        <v>174.7</v>
      </c>
      <c r="C380" s="56">
        <v>184.2</v>
      </c>
      <c r="D380" s="57">
        <f>(B380+C380)/2</f>
        <v>179.45</v>
      </c>
      <c r="E380" s="56">
        <v>47</v>
      </c>
      <c r="F380" s="56">
        <v>359.2</v>
      </c>
      <c r="G380" s="60">
        <v>4</v>
      </c>
      <c r="H380" s="56">
        <v>26.3</v>
      </c>
      <c r="I380" s="56">
        <v>60.6</v>
      </c>
      <c r="J380" s="56">
        <v>62.1</v>
      </c>
      <c r="K380" s="56">
        <v>11.8</v>
      </c>
      <c r="L380" s="57">
        <v>-71</v>
      </c>
      <c r="M380" s="57">
        <v>276</v>
      </c>
      <c r="N380" s="56"/>
      <c r="O380" s="56"/>
      <c r="P380" s="56">
        <v>36.418148150974531</v>
      </c>
      <c r="Q380" s="56">
        <v>15.431198923695531</v>
      </c>
      <c r="R380" s="54">
        <v>301</v>
      </c>
      <c r="S380" s="57">
        <v>-64.742039308109298</v>
      </c>
      <c r="T380" s="57">
        <v>90.831106543720793</v>
      </c>
      <c r="U380" s="56">
        <v>49.186333838409602</v>
      </c>
      <c r="V380" s="56">
        <v>-0.56498102622623403</v>
      </c>
      <c r="W380" s="56">
        <v>62.770551599743698</v>
      </c>
      <c r="X380" s="54" t="s">
        <v>1576</v>
      </c>
      <c r="Y380" s="58"/>
      <c r="Z380" s="58"/>
      <c r="AA380" s="54" t="b">
        <v>1</v>
      </c>
      <c r="AB380" s="54" t="s">
        <v>218</v>
      </c>
      <c r="AC380" s="51" t="s">
        <v>850</v>
      </c>
      <c r="AD380" s="54">
        <v>1427</v>
      </c>
      <c r="AE380" s="54" t="s">
        <v>199</v>
      </c>
      <c r="AF380" s="58" t="s">
        <v>851</v>
      </c>
      <c r="AG380" s="51"/>
      <c r="AH380" s="58"/>
      <c r="AJ380" s="32"/>
    </row>
    <row r="381" spans="1:36" s="12" customFormat="1" ht="14" customHeight="1" x14ac:dyDescent="0.2">
      <c r="A381" s="51" t="s">
        <v>1899</v>
      </c>
      <c r="B381" s="56"/>
      <c r="C381" s="56"/>
      <c r="D381" s="57">
        <v>180</v>
      </c>
      <c r="E381" s="56"/>
      <c r="F381" s="56"/>
      <c r="G381" s="60">
        <v>156</v>
      </c>
      <c r="H381" s="56"/>
      <c r="I381" s="56"/>
      <c r="J381" s="56">
        <v>92</v>
      </c>
      <c r="K381" s="56">
        <v>1.4</v>
      </c>
      <c r="L381" s="57">
        <v>-63.2</v>
      </c>
      <c r="M381" s="57">
        <v>283.2</v>
      </c>
      <c r="N381" s="56"/>
      <c r="O381" s="56"/>
      <c r="P381" s="56">
        <v>230</v>
      </c>
      <c r="Q381" s="56">
        <v>0.74560341794386376</v>
      </c>
      <c r="R381" s="54">
        <v>101</v>
      </c>
      <c r="S381" s="57">
        <v>-60.100971734797596</v>
      </c>
      <c r="T381" s="57">
        <v>57.442610242024699</v>
      </c>
      <c r="U381" s="56">
        <v>63.977590635985898</v>
      </c>
      <c r="V381" s="56">
        <v>-14.3376285116674</v>
      </c>
      <c r="W381" s="56">
        <v>76.926666854095402</v>
      </c>
      <c r="X381" s="54" t="s">
        <v>1574</v>
      </c>
      <c r="Y381" s="58"/>
      <c r="Z381" s="58"/>
      <c r="AA381" s="54" t="b">
        <v>0</v>
      </c>
      <c r="AB381" s="54" t="s">
        <v>31</v>
      </c>
      <c r="AC381" s="51" t="s">
        <v>852</v>
      </c>
      <c r="AD381" s="54">
        <v>1702</v>
      </c>
      <c r="AE381" s="54" t="s">
        <v>199</v>
      </c>
      <c r="AF381" s="58"/>
      <c r="AG381" s="51"/>
      <c r="AH381" s="58" t="s">
        <v>853</v>
      </c>
      <c r="AJ381" s="32"/>
    </row>
    <row r="382" spans="1:36" s="12" customFormat="1" ht="14" customHeight="1" x14ac:dyDescent="0.2">
      <c r="A382" s="10" t="s">
        <v>1896</v>
      </c>
      <c r="B382" s="9">
        <v>177</v>
      </c>
      <c r="C382" s="9">
        <v>183</v>
      </c>
      <c r="D382" s="13">
        <v>180</v>
      </c>
      <c r="E382" s="9">
        <v>-31</v>
      </c>
      <c r="F382" s="9">
        <v>150</v>
      </c>
      <c r="G382" s="6">
        <v>14</v>
      </c>
      <c r="H382" s="9">
        <v>315.89999999999998</v>
      </c>
      <c r="I382" s="9">
        <v>-76.7</v>
      </c>
      <c r="J382" s="9">
        <v>44.9</v>
      </c>
      <c r="K382" s="9">
        <v>6</v>
      </c>
      <c r="L382" s="13">
        <v>-46.1</v>
      </c>
      <c r="M382" s="13">
        <v>175.2</v>
      </c>
      <c r="N382" s="9">
        <v>16.8</v>
      </c>
      <c r="O382" s="9">
        <v>10</v>
      </c>
      <c r="P382" s="9" t="s">
        <v>1575</v>
      </c>
      <c r="Q382" s="9" t="s">
        <v>1575</v>
      </c>
      <c r="R382" s="7">
        <v>801</v>
      </c>
      <c r="S382" s="13">
        <v>-59.682937574344599</v>
      </c>
      <c r="T382" s="13">
        <v>77.228761498959301</v>
      </c>
      <c r="U382" s="9">
        <v>-21.882481143250399</v>
      </c>
      <c r="V382" s="9">
        <v>-65.182506391595197</v>
      </c>
      <c r="W382" s="9">
        <v>55.0802905798095</v>
      </c>
      <c r="X382" s="7" t="s">
        <v>1574</v>
      </c>
      <c r="Y382" s="10"/>
      <c r="Z382" s="10"/>
      <c r="AA382" s="7" t="b">
        <v>1</v>
      </c>
      <c r="AB382" s="7">
        <v>0</v>
      </c>
      <c r="AC382" s="14" t="s">
        <v>854</v>
      </c>
      <c r="AD382" s="30">
        <v>780</v>
      </c>
      <c r="AE382" s="7" t="s">
        <v>199</v>
      </c>
      <c r="AF382" s="10" t="s">
        <v>855</v>
      </c>
      <c r="AG382" s="14"/>
      <c r="AH382" s="10"/>
      <c r="AJ382" s="32"/>
    </row>
    <row r="383" spans="1:36" s="12" customFormat="1" ht="14" customHeight="1" x14ac:dyDescent="0.2">
      <c r="A383" s="10" t="s">
        <v>861</v>
      </c>
      <c r="B383" s="9">
        <v>177.5</v>
      </c>
      <c r="C383" s="9">
        <v>183.3</v>
      </c>
      <c r="D383" s="13">
        <f>(B383+C383)/2</f>
        <v>180.4</v>
      </c>
      <c r="E383" s="9">
        <v>-17.899999999999999</v>
      </c>
      <c r="F383" s="9">
        <v>26.17</v>
      </c>
      <c r="G383" s="6">
        <v>5</v>
      </c>
      <c r="H383" s="9">
        <v>335</v>
      </c>
      <c r="I383" s="9">
        <v>-49.7</v>
      </c>
      <c r="J383" s="9">
        <v>33.9</v>
      </c>
      <c r="K383" s="9">
        <v>13.3</v>
      </c>
      <c r="L383" s="13">
        <v>-63.9</v>
      </c>
      <c r="M383" s="13">
        <v>80.599999999999994</v>
      </c>
      <c r="N383" s="9">
        <v>27.4</v>
      </c>
      <c r="O383" s="9">
        <v>14.9</v>
      </c>
      <c r="P383" s="9" t="s">
        <v>1575</v>
      </c>
      <c r="Q383" s="9" t="s">
        <v>1575</v>
      </c>
      <c r="R383" s="7">
        <v>701</v>
      </c>
      <c r="S383" s="13">
        <v>-63.9</v>
      </c>
      <c r="T383" s="13">
        <v>80.599999999999994</v>
      </c>
      <c r="U383" s="9">
        <v>0</v>
      </c>
      <c r="V383" s="9">
        <v>0</v>
      </c>
      <c r="W383" s="9">
        <v>0</v>
      </c>
      <c r="X383" s="7" t="s">
        <v>1574</v>
      </c>
      <c r="Y383" s="10"/>
      <c r="Z383" s="10"/>
      <c r="AA383" s="7" t="b">
        <v>1</v>
      </c>
      <c r="AB383" s="7">
        <v>0</v>
      </c>
      <c r="AC383" s="10" t="s">
        <v>862</v>
      </c>
      <c r="AD383" s="7"/>
      <c r="AE383" s="7" t="s">
        <v>199</v>
      </c>
      <c r="AF383" s="10" t="s">
        <v>863</v>
      </c>
      <c r="AG383" s="14" t="s">
        <v>1645</v>
      </c>
      <c r="AH383" s="10"/>
      <c r="AJ383" s="32"/>
    </row>
    <row r="384" spans="1:36" s="12" customFormat="1" ht="14" customHeight="1" x14ac:dyDescent="0.2">
      <c r="A384" s="14" t="s">
        <v>859</v>
      </c>
      <c r="B384" s="9">
        <v>179.5</v>
      </c>
      <c r="C384" s="9">
        <v>182.5</v>
      </c>
      <c r="D384" s="13">
        <v>181</v>
      </c>
      <c r="E384" s="9">
        <v>-71.75</v>
      </c>
      <c r="F384" s="9">
        <v>162</v>
      </c>
      <c r="G384" s="34">
        <v>8</v>
      </c>
      <c r="H384" s="9">
        <v>307.60000000000002</v>
      </c>
      <c r="I384" s="9">
        <v>-78.66</v>
      </c>
      <c r="J384" s="3"/>
      <c r="K384" s="3"/>
      <c r="L384" s="13">
        <v>-72</v>
      </c>
      <c r="M384" s="13">
        <v>236</v>
      </c>
      <c r="N384" s="9">
        <v>28</v>
      </c>
      <c r="O384" s="9">
        <v>9.3000000000000007</v>
      </c>
      <c r="P384" s="9" t="s">
        <v>1575</v>
      </c>
      <c r="Q384" s="9" t="s">
        <v>1575</v>
      </c>
      <c r="R384" s="7">
        <v>802</v>
      </c>
      <c r="S384" s="13">
        <v>-51.253988663891697</v>
      </c>
      <c r="T384" s="13">
        <v>54.008072696575198</v>
      </c>
      <c r="U384" s="9">
        <v>-8.5523731700109202</v>
      </c>
      <c r="V384" s="9">
        <v>-33.755915319411599</v>
      </c>
      <c r="W384" s="9">
        <v>57.3555731870917</v>
      </c>
      <c r="X384" s="7" t="s">
        <v>1574</v>
      </c>
      <c r="Y384" s="7"/>
      <c r="Z384" s="7"/>
      <c r="AA384" s="7" t="b">
        <v>1</v>
      </c>
      <c r="AB384" s="7">
        <v>0</v>
      </c>
      <c r="AC384" s="14" t="s">
        <v>1921</v>
      </c>
      <c r="AD384" s="7"/>
      <c r="AE384" s="7" t="s">
        <v>1798</v>
      </c>
      <c r="AF384" s="10" t="s">
        <v>860</v>
      </c>
      <c r="AG384" s="14" t="s">
        <v>1610</v>
      </c>
      <c r="AH384" s="10"/>
      <c r="AJ384" s="32"/>
    </row>
    <row r="385" spans="1:36" s="17" customFormat="1" ht="14" customHeight="1" x14ac:dyDescent="0.2">
      <c r="A385" s="10" t="s">
        <v>856</v>
      </c>
      <c r="B385" s="7">
        <v>179.5</v>
      </c>
      <c r="C385" s="9">
        <v>182.5</v>
      </c>
      <c r="D385" s="13">
        <v>181</v>
      </c>
      <c r="E385" s="9">
        <v>-73.3</v>
      </c>
      <c r="F385" s="9">
        <v>162.9</v>
      </c>
      <c r="G385" s="34">
        <v>22</v>
      </c>
      <c r="H385" s="7">
        <v>285.39999999999998</v>
      </c>
      <c r="I385" s="9">
        <v>-78.3</v>
      </c>
      <c r="J385" s="9">
        <v>25.7</v>
      </c>
      <c r="K385" s="9">
        <v>6.2</v>
      </c>
      <c r="L385" s="13">
        <v>-66.400000000000006</v>
      </c>
      <c r="M385" s="13">
        <v>222.7</v>
      </c>
      <c r="N385" s="9">
        <v>22.9</v>
      </c>
      <c r="O385" s="9">
        <v>7</v>
      </c>
      <c r="P385" s="9" t="s">
        <v>1575</v>
      </c>
      <c r="Q385" s="9" t="s">
        <v>1575</v>
      </c>
      <c r="R385" s="30">
        <v>802</v>
      </c>
      <c r="S385" s="13">
        <v>-55.223161127232899</v>
      </c>
      <c r="T385" s="13">
        <v>64.253548048177095</v>
      </c>
      <c r="U385" s="9">
        <v>-8.5523731700109202</v>
      </c>
      <c r="V385" s="9">
        <v>-33.755915319411599</v>
      </c>
      <c r="W385" s="9">
        <v>57.3555731870917</v>
      </c>
      <c r="X385" s="30" t="s">
        <v>1574</v>
      </c>
      <c r="Y385" s="7"/>
      <c r="Z385" s="7"/>
      <c r="AA385" s="7" t="b">
        <v>1</v>
      </c>
      <c r="AB385" s="7">
        <v>0</v>
      </c>
      <c r="AC385" s="43" t="s">
        <v>857</v>
      </c>
      <c r="AD385" s="7"/>
      <c r="AE385" s="7" t="s">
        <v>1798</v>
      </c>
      <c r="AF385" s="10" t="s">
        <v>858</v>
      </c>
      <c r="AG385" s="14" t="s">
        <v>1610</v>
      </c>
      <c r="AH385" s="10"/>
      <c r="AJ385" s="32"/>
    </row>
    <row r="386" spans="1:36" s="17" customFormat="1" ht="14" customHeight="1" x14ac:dyDescent="0.2">
      <c r="A386" s="10" t="s">
        <v>864</v>
      </c>
      <c r="B386" s="9">
        <v>177</v>
      </c>
      <c r="C386" s="9">
        <v>185</v>
      </c>
      <c r="D386" s="13">
        <v>181</v>
      </c>
      <c r="E386" s="9">
        <v>-44.75</v>
      </c>
      <c r="F386" s="9">
        <v>-65.650000000000006</v>
      </c>
      <c r="G386" s="6">
        <v>25</v>
      </c>
      <c r="H386" s="7"/>
      <c r="I386" s="7"/>
      <c r="J386" s="7"/>
      <c r="K386" s="7"/>
      <c r="L386" s="6">
        <v>-80.5</v>
      </c>
      <c r="M386" s="6">
        <v>203.5</v>
      </c>
      <c r="N386" s="7">
        <v>12.2</v>
      </c>
      <c r="O386" s="7">
        <v>8.6999999999999993</v>
      </c>
      <c r="P386" s="9" t="s">
        <v>1575</v>
      </c>
      <c r="Q386" s="9" t="s">
        <v>1575</v>
      </c>
      <c r="R386" s="7">
        <v>291</v>
      </c>
      <c r="S386" s="13">
        <v>-58.920746538035701</v>
      </c>
      <c r="T386" s="13">
        <v>83.413834656389596</v>
      </c>
      <c r="U386" s="9">
        <v>47.499999999999901</v>
      </c>
      <c r="V386" s="9">
        <v>-33.299999999999997</v>
      </c>
      <c r="W386" s="9">
        <v>61.499999999999901</v>
      </c>
      <c r="X386" s="7" t="s">
        <v>1574</v>
      </c>
      <c r="Y386" s="7"/>
      <c r="Z386" s="7"/>
      <c r="AA386" s="7" t="b">
        <v>1</v>
      </c>
      <c r="AB386" s="7">
        <v>0</v>
      </c>
      <c r="AC386" s="14" t="s">
        <v>829</v>
      </c>
      <c r="AD386" s="7"/>
      <c r="AE386" s="7" t="s">
        <v>1798</v>
      </c>
      <c r="AF386" s="10" t="s">
        <v>865</v>
      </c>
      <c r="AG386" s="14" t="s">
        <v>1608</v>
      </c>
      <c r="AH386" s="10"/>
      <c r="AJ386" s="32"/>
    </row>
    <row r="387" spans="1:36" s="12" customFormat="1" ht="14" customHeight="1" x14ac:dyDescent="0.2">
      <c r="A387" s="14" t="s">
        <v>866</v>
      </c>
      <c r="B387" s="9">
        <v>180.1</v>
      </c>
      <c r="C387" s="9">
        <v>182.8</v>
      </c>
      <c r="D387" s="13">
        <v>181.45</v>
      </c>
      <c r="E387" s="28">
        <v>-30.76</v>
      </c>
      <c r="F387" s="28">
        <v>28.04</v>
      </c>
      <c r="G387" s="34">
        <v>15</v>
      </c>
      <c r="H387" s="9">
        <v>344.3</v>
      </c>
      <c r="I387" s="9">
        <v>-55.6</v>
      </c>
      <c r="J387" s="9">
        <v>47.6</v>
      </c>
      <c r="K387" s="9">
        <v>5.6</v>
      </c>
      <c r="L387" s="13">
        <v>-76</v>
      </c>
      <c r="M387" s="13">
        <v>88.8</v>
      </c>
      <c r="N387" s="9">
        <v>30.8</v>
      </c>
      <c r="O387" s="9">
        <v>7</v>
      </c>
      <c r="P387" s="9" t="s">
        <v>1575</v>
      </c>
      <c r="Q387" s="9" t="s">
        <v>1575</v>
      </c>
      <c r="R387" s="7">
        <v>701</v>
      </c>
      <c r="S387" s="13">
        <v>-76</v>
      </c>
      <c r="T387" s="13">
        <v>88.8</v>
      </c>
      <c r="U387" s="9">
        <v>0</v>
      </c>
      <c r="V387" s="9">
        <v>0</v>
      </c>
      <c r="W387" s="9">
        <v>0</v>
      </c>
      <c r="X387" s="7" t="s">
        <v>1574</v>
      </c>
      <c r="Y387" s="7"/>
      <c r="Z387" s="7"/>
      <c r="AA387" s="7" t="b">
        <v>1</v>
      </c>
      <c r="AB387" s="7">
        <v>0</v>
      </c>
      <c r="AC387" s="14" t="s">
        <v>867</v>
      </c>
      <c r="AD387" s="7"/>
      <c r="AE387" s="7" t="s">
        <v>1798</v>
      </c>
      <c r="AF387" s="10" t="s">
        <v>868</v>
      </c>
      <c r="AG387" s="14" t="s">
        <v>1611</v>
      </c>
      <c r="AH387" s="10"/>
      <c r="AJ387" s="32"/>
    </row>
    <row r="388" spans="1:36" s="17" customFormat="1" ht="14" customHeight="1" x14ac:dyDescent="0.2">
      <c r="A388" s="14" t="s">
        <v>869</v>
      </c>
      <c r="B388" s="9">
        <v>180.1</v>
      </c>
      <c r="C388" s="9">
        <v>182.8</v>
      </c>
      <c r="D388" s="13">
        <v>181.45</v>
      </c>
      <c r="E388" s="9">
        <v>-28.8</v>
      </c>
      <c r="F388" s="9">
        <v>28.7</v>
      </c>
      <c r="G388" s="34">
        <v>29</v>
      </c>
      <c r="H388" s="9">
        <v>332.2</v>
      </c>
      <c r="I388" s="9">
        <v>-56.7</v>
      </c>
      <c r="J388" s="9">
        <v>36.299999999999997</v>
      </c>
      <c r="K388" s="9">
        <v>4.5</v>
      </c>
      <c r="L388" s="13">
        <v>-65.3</v>
      </c>
      <c r="M388" s="6">
        <v>87.9</v>
      </c>
      <c r="N388" s="7">
        <v>27.9</v>
      </c>
      <c r="O388" s="7">
        <v>5.2</v>
      </c>
      <c r="P388" s="9" t="s">
        <v>1575</v>
      </c>
      <c r="Q388" s="9" t="s">
        <v>1575</v>
      </c>
      <c r="R388" s="7">
        <v>701</v>
      </c>
      <c r="S388" s="13">
        <v>-65.3</v>
      </c>
      <c r="T388" s="13">
        <v>87.9</v>
      </c>
      <c r="U388" s="9">
        <v>0</v>
      </c>
      <c r="V388" s="9">
        <v>0</v>
      </c>
      <c r="W388" s="9">
        <v>0</v>
      </c>
      <c r="X388" s="7" t="s">
        <v>1574</v>
      </c>
      <c r="Y388" s="7"/>
      <c r="Z388" s="7"/>
      <c r="AA388" s="7" t="b">
        <v>1</v>
      </c>
      <c r="AB388" s="7">
        <v>0</v>
      </c>
      <c r="AC388" s="14" t="s">
        <v>870</v>
      </c>
      <c r="AD388" s="7"/>
      <c r="AE388" s="7" t="s">
        <v>1798</v>
      </c>
      <c r="AF388" s="10" t="s">
        <v>868</v>
      </c>
      <c r="AG388" s="14"/>
      <c r="AH388" s="10"/>
      <c r="AJ388" s="32"/>
    </row>
    <row r="389" spans="1:36" s="12" customFormat="1" ht="14" customHeight="1" x14ac:dyDescent="0.2">
      <c r="A389" s="58" t="s">
        <v>871</v>
      </c>
      <c r="B389" s="54">
        <v>174.1</v>
      </c>
      <c r="C389" s="54">
        <v>190.8</v>
      </c>
      <c r="D389" s="57">
        <v>182.45</v>
      </c>
      <c r="E389" s="56">
        <v>-37.299999999999997</v>
      </c>
      <c r="F389" s="56">
        <v>-70.5</v>
      </c>
      <c r="G389" s="60">
        <v>52</v>
      </c>
      <c r="H389" s="56"/>
      <c r="I389" s="56"/>
      <c r="J389" s="56"/>
      <c r="K389" s="56">
        <v>4.5</v>
      </c>
      <c r="L389" s="57">
        <v>-74</v>
      </c>
      <c r="M389" s="57">
        <v>67</v>
      </c>
      <c r="N389" s="56">
        <v>16.600000000000001</v>
      </c>
      <c r="O389" s="56">
        <v>5</v>
      </c>
      <c r="P389" s="56" t="s">
        <v>1575</v>
      </c>
      <c r="Q389" s="56" t="s">
        <v>1575</v>
      </c>
      <c r="R389" s="54">
        <v>290</v>
      </c>
      <c r="S389" s="57">
        <v>-38.072169140291102</v>
      </c>
      <c r="T389" s="57">
        <v>89.405402527662503</v>
      </c>
      <c r="U389" s="56">
        <v>47.499999999999901</v>
      </c>
      <c r="V389" s="56">
        <v>-33.299999999999997</v>
      </c>
      <c r="W389" s="56">
        <v>57.299999999999898</v>
      </c>
      <c r="X389" s="54" t="s">
        <v>291</v>
      </c>
      <c r="Y389" s="58"/>
      <c r="Z389" s="58"/>
      <c r="AA389" s="54" t="b">
        <v>1</v>
      </c>
      <c r="AB389" s="54" t="s">
        <v>31</v>
      </c>
      <c r="AC389" s="51" t="s">
        <v>872</v>
      </c>
      <c r="AD389" s="54"/>
      <c r="AE389" s="54" t="s">
        <v>199</v>
      </c>
      <c r="AF389" s="58" t="s">
        <v>873</v>
      </c>
      <c r="AG389" s="83"/>
      <c r="AH389" s="58" t="s">
        <v>1927</v>
      </c>
      <c r="AJ389" s="32"/>
    </row>
    <row r="390" spans="1:36" s="12" customFormat="1" ht="14" customHeight="1" x14ac:dyDescent="0.2">
      <c r="A390" s="51" t="s">
        <v>897</v>
      </c>
      <c r="B390" s="56"/>
      <c r="C390" s="56"/>
      <c r="D390" s="57">
        <v>183</v>
      </c>
      <c r="E390" s="56">
        <v>-77.5</v>
      </c>
      <c r="F390" s="56">
        <v>161.6</v>
      </c>
      <c r="G390" s="60">
        <v>1</v>
      </c>
      <c r="H390" s="56">
        <v>237.6</v>
      </c>
      <c r="I390" s="56">
        <v>-69.400000000000006</v>
      </c>
      <c r="J390" s="56">
        <v>136</v>
      </c>
      <c r="K390" s="56">
        <v>2.4</v>
      </c>
      <c r="L390" s="57">
        <v>-45.3</v>
      </c>
      <c r="M390" s="57">
        <v>208</v>
      </c>
      <c r="N390" s="56"/>
      <c r="O390" s="56"/>
      <c r="P390" s="56">
        <v>55.284922402621596</v>
      </c>
      <c r="Q390" s="56">
        <v>0</v>
      </c>
      <c r="R390" s="54">
        <v>802</v>
      </c>
      <c r="S390" s="57">
        <v>-62.081876268953998</v>
      </c>
      <c r="T390" s="57">
        <v>106.312297164296</v>
      </c>
      <c r="U390" s="56">
        <v>-8.6089719108621399</v>
      </c>
      <c r="V390" s="56">
        <v>-33.756122249750703</v>
      </c>
      <c r="W390" s="56">
        <v>57.420716964977998</v>
      </c>
      <c r="X390" s="54" t="s">
        <v>1574</v>
      </c>
      <c r="Y390" s="58"/>
      <c r="Z390" s="58"/>
      <c r="AA390" s="54" t="b">
        <v>0</v>
      </c>
      <c r="AB390" s="54" t="s">
        <v>31</v>
      </c>
      <c r="AC390" s="51" t="s">
        <v>898</v>
      </c>
      <c r="AD390" s="54">
        <v>1599</v>
      </c>
      <c r="AE390" s="54" t="s">
        <v>199</v>
      </c>
      <c r="AF390" s="58"/>
      <c r="AG390" s="51" t="s">
        <v>899</v>
      </c>
      <c r="AH390" s="58"/>
      <c r="AJ390" s="32"/>
    </row>
    <row r="391" spans="1:36" s="12" customFormat="1" ht="14" customHeight="1" x14ac:dyDescent="0.2">
      <c r="A391" s="51" t="s">
        <v>900</v>
      </c>
      <c r="B391" s="56"/>
      <c r="C391" s="56"/>
      <c r="D391" s="57">
        <v>183</v>
      </c>
      <c r="E391" s="56"/>
      <c r="F391" s="56"/>
      <c r="G391" s="60">
        <v>4</v>
      </c>
      <c r="H391" s="56"/>
      <c r="I391" s="56"/>
      <c r="J391" s="56">
        <v>82.1</v>
      </c>
      <c r="K391" s="56">
        <v>10.199999999999999</v>
      </c>
      <c r="L391" s="57">
        <v>-50.5</v>
      </c>
      <c r="M391" s="57">
        <v>211.4</v>
      </c>
      <c r="N391" s="56"/>
      <c r="O391" s="56"/>
      <c r="P391" s="56">
        <v>205.24999999999997</v>
      </c>
      <c r="Q391" s="56">
        <v>6.4284716729221847</v>
      </c>
      <c r="R391" s="54">
        <v>802</v>
      </c>
      <c r="S391" s="57">
        <v>-62.390292746878501</v>
      </c>
      <c r="T391" s="57">
        <v>94.127152239622305</v>
      </c>
      <c r="U391" s="56">
        <v>-8.6089719108621399</v>
      </c>
      <c r="V391" s="56">
        <v>-33.756122249750703</v>
      </c>
      <c r="W391" s="56">
        <v>57.420716964977998</v>
      </c>
      <c r="X391" s="54" t="s">
        <v>1574</v>
      </c>
      <c r="Y391" s="58"/>
      <c r="Z391" s="58"/>
      <c r="AA391" s="54" t="b">
        <v>0</v>
      </c>
      <c r="AB391" s="54" t="s">
        <v>31</v>
      </c>
      <c r="AC391" s="51" t="s">
        <v>901</v>
      </c>
      <c r="AD391" s="54">
        <v>1657</v>
      </c>
      <c r="AE391" s="54" t="s">
        <v>199</v>
      </c>
      <c r="AF391" s="58"/>
      <c r="AG391" s="51"/>
      <c r="AH391" s="58" t="s">
        <v>902</v>
      </c>
      <c r="AJ391" s="32"/>
    </row>
    <row r="392" spans="1:36" s="12" customFormat="1" ht="14" customHeight="1" x14ac:dyDescent="0.2">
      <c r="A392" s="51" t="s">
        <v>894</v>
      </c>
      <c r="B392" s="56"/>
      <c r="C392" s="56"/>
      <c r="D392" s="57">
        <v>183</v>
      </c>
      <c r="E392" s="56"/>
      <c r="F392" s="56"/>
      <c r="G392" s="60">
        <v>1</v>
      </c>
      <c r="H392" s="56"/>
      <c r="I392" s="56"/>
      <c r="J392" s="56"/>
      <c r="K392" s="56">
        <v>3.3</v>
      </c>
      <c r="L392" s="57">
        <v>-57.8</v>
      </c>
      <c r="M392" s="57">
        <v>224.3</v>
      </c>
      <c r="N392" s="56"/>
      <c r="O392" s="56"/>
      <c r="P392" s="56"/>
      <c r="Q392" s="56"/>
      <c r="R392" s="54">
        <v>802</v>
      </c>
      <c r="S392" s="57">
        <v>-63.026980200535597</v>
      </c>
      <c r="T392" s="57">
        <v>71.205266285144901</v>
      </c>
      <c r="U392" s="56">
        <v>-8.6089719108621399</v>
      </c>
      <c r="V392" s="56">
        <v>-33.756122249750703</v>
      </c>
      <c r="W392" s="56">
        <v>57.420716964977998</v>
      </c>
      <c r="X392" s="54" t="s">
        <v>1574</v>
      </c>
      <c r="Y392" s="58"/>
      <c r="Z392" s="58"/>
      <c r="AA392" s="54" t="b">
        <v>0</v>
      </c>
      <c r="AB392" s="54" t="s">
        <v>31</v>
      </c>
      <c r="AC392" s="51" t="s">
        <v>895</v>
      </c>
      <c r="AD392" s="54">
        <v>1838</v>
      </c>
      <c r="AE392" s="54" t="s">
        <v>199</v>
      </c>
      <c r="AF392" s="58"/>
      <c r="AG392" s="51" t="s">
        <v>896</v>
      </c>
      <c r="AH392" s="58"/>
      <c r="AJ392" s="32"/>
    </row>
    <row r="393" spans="1:36" s="17" customFormat="1" ht="14" customHeight="1" x14ac:dyDescent="0.2">
      <c r="A393" s="51" t="s">
        <v>874</v>
      </c>
      <c r="B393" s="56"/>
      <c r="C393" s="56"/>
      <c r="D393" s="57">
        <v>183</v>
      </c>
      <c r="E393" s="56">
        <v>49.8</v>
      </c>
      <c r="F393" s="56">
        <v>296.8</v>
      </c>
      <c r="G393" s="60">
        <v>2</v>
      </c>
      <c r="H393" s="56">
        <v>9.5</v>
      </c>
      <c r="I393" s="56">
        <v>56.6</v>
      </c>
      <c r="J393" s="56">
        <v>2085.6999999999998</v>
      </c>
      <c r="K393" s="56">
        <v>1</v>
      </c>
      <c r="L393" s="57">
        <v>-75.7</v>
      </c>
      <c r="M393" s="57">
        <v>264.7</v>
      </c>
      <c r="N393" s="56"/>
      <c r="O393" s="56"/>
      <c r="P393" s="56">
        <v>1447.9192268537131</v>
      </c>
      <c r="Q393" s="56">
        <v>6.568105018394915</v>
      </c>
      <c r="R393" s="54">
        <v>101</v>
      </c>
      <c r="S393" s="57">
        <v>-66.182605174086504</v>
      </c>
      <c r="T393" s="57">
        <v>85.873075694351797</v>
      </c>
      <c r="U393" s="56">
        <v>63.821630147561898</v>
      </c>
      <c r="V393" s="56">
        <v>-14.322083392161799</v>
      </c>
      <c r="W393" s="56">
        <v>77.321645181902099</v>
      </c>
      <c r="X393" s="54" t="s">
        <v>1574</v>
      </c>
      <c r="Y393" s="58"/>
      <c r="Z393" s="58"/>
      <c r="AA393" s="54" t="b">
        <v>0</v>
      </c>
      <c r="AB393" s="54" t="s">
        <v>31</v>
      </c>
      <c r="AC393" s="58" t="s">
        <v>875</v>
      </c>
      <c r="AD393" s="54"/>
      <c r="AE393" s="54" t="s">
        <v>199</v>
      </c>
      <c r="AF393" s="58"/>
      <c r="AG393" s="51"/>
      <c r="AH393" s="58" t="s">
        <v>876</v>
      </c>
      <c r="AJ393" s="32"/>
    </row>
    <row r="394" spans="1:36" s="12" customFormat="1" ht="14" customHeight="1" x14ac:dyDescent="0.2">
      <c r="A394" s="10" t="s">
        <v>887</v>
      </c>
      <c r="B394" s="9">
        <v>179</v>
      </c>
      <c r="C394" s="9">
        <v>187</v>
      </c>
      <c r="D394" s="13">
        <v>183</v>
      </c>
      <c r="E394" s="9">
        <v>-24</v>
      </c>
      <c r="F394" s="9">
        <v>31</v>
      </c>
      <c r="G394" s="6">
        <v>10</v>
      </c>
      <c r="H394" s="9">
        <v>338</v>
      </c>
      <c r="I394" s="9">
        <v>-59</v>
      </c>
      <c r="J394" s="9">
        <v>26.8</v>
      </c>
      <c r="K394" s="9">
        <v>9.5</v>
      </c>
      <c r="L394" s="13">
        <v>-65.400000000000006</v>
      </c>
      <c r="M394" s="13">
        <v>75.099999999999994</v>
      </c>
      <c r="N394" s="9">
        <v>16.399999999999999</v>
      </c>
      <c r="O394" s="9">
        <v>12.3</v>
      </c>
      <c r="P394" s="9" t="s">
        <v>1575</v>
      </c>
      <c r="Q394" s="9" t="s">
        <v>1575</v>
      </c>
      <c r="R394" s="7">
        <v>701</v>
      </c>
      <c r="S394" s="13">
        <v>-65.400000000000006</v>
      </c>
      <c r="T394" s="13">
        <v>75.099999999999994</v>
      </c>
      <c r="U394" s="9">
        <v>0</v>
      </c>
      <c r="V394" s="9">
        <v>0</v>
      </c>
      <c r="W394" s="9">
        <v>0</v>
      </c>
      <c r="X394" s="7" t="s">
        <v>1574</v>
      </c>
      <c r="Y394" s="10"/>
      <c r="Z394" s="10"/>
      <c r="AA394" s="7" t="b">
        <v>1</v>
      </c>
      <c r="AB394" s="7">
        <v>0</v>
      </c>
      <c r="AC394" s="14" t="s">
        <v>888</v>
      </c>
      <c r="AD394" s="7">
        <v>317</v>
      </c>
      <c r="AE394" s="7" t="s">
        <v>199</v>
      </c>
      <c r="AF394" s="10" t="s">
        <v>880</v>
      </c>
      <c r="AG394" s="14" t="s">
        <v>1647</v>
      </c>
      <c r="AH394" s="10"/>
      <c r="AJ394" s="32"/>
    </row>
    <row r="395" spans="1:36" s="17" customFormat="1" ht="14" customHeight="1" x14ac:dyDescent="0.2">
      <c r="A395" s="10" t="s">
        <v>885</v>
      </c>
      <c r="B395" s="9">
        <v>179</v>
      </c>
      <c r="C395" s="9">
        <v>187</v>
      </c>
      <c r="D395" s="13">
        <v>183</v>
      </c>
      <c r="E395" s="9">
        <v>-18</v>
      </c>
      <c r="F395" s="9">
        <v>30</v>
      </c>
      <c r="G395" s="6">
        <v>9</v>
      </c>
      <c r="H395" s="9">
        <v>328</v>
      </c>
      <c r="I395" s="9">
        <v>-54</v>
      </c>
      <c r="J395" s="9">
        <v>55.1</v>
      </c>
      <c r="K395" s="9">
        <v>7</v>
      </c>
      <c r="L395" s="13">
        <v>-57</v>
      </c>
      <c r="M395" s="13">
        <v>84</v>
      </c>
      <c r="N395" s="9">
        <v>42.4</v>
      </c>
      <c r="O395" s="9">
        <v>8</v>
      </c>
      <c r="P395" s="9" t="s">
        <v>1575</v>
      </c>
      <c r="Q395" s="9" t="s">
        <v>1575</v>
      </c>
      <c r="R395" s="7">
        <v>701</v>
      </c>
      <c r="S395" s="13">
        <v>-57</v>
      </c>
      <c r="T395" s="13">
        <v>84</v>
      </c>
      <c r="U395" s="9">
        <v>0</v>
      </c>
      <c r="V395" s="9">
        <v>0</v>
      </c>
      <c r="W395" s="9">
        <v>0</v>
      </c>
      <c r="X395" s="7" t="s">
        <v>1574</v>
      </c>
      <c r="Y395" s="10"/>
      <c r="Z395" s="10"/>
      <c r="AA395" s="7" t="b">
        <v>1</v>
      </c>
      <c r="AB395" s="7">
        <v>0</v>
      </c>
      <c r="AC395" s="14" t="s">
        <v>886</v>
      </c>
      <c r="AD395" s="7">
        <v>635</v>
      </c>
      <c r="AE395" s="7" t="s">
        <v>199</v>
      </c>
      <c r="AF395" s="10" t="s">
        <v>880</v>
      </c>
      <c r="AG395" s="42" t="s">
        <v>1646</v>
      </c>
      <c r="AH395" s="10"/>
      <c r="AJ395" s="32"/>
    </row>
    <row r="396" spans="1:36" s="12" customFormat="1" ht="14" customHeight="1" x14ac:dyDescent="0.2">
      <c r="A396" s="10" t="s">
        <v>889</v>
      </c>
      <c r="B396" s="9">
        <v>179</v>
      </c>
      <c r="C396" s="9">
        <v>187</v>
      </c>
      <c r="D396" s="13">
        <v>183</v>
      </c>
      <c r="E396" s="9">
        <v>-42</v>
      </c>
      <c r="F396" s="9">
        <v>147.5</v>
      </c>
      <c r="G396" s="6">
        <v>21</v>
      </c>
      <c r="H396" s="9">
        <v>303.60000000000002</v>
      </c>
      <c r="I396" s="9">
        <v>-79.2</v>
      </c>
      <c r="J396" s="9">
        <v>121.1</v>
      </c>
      <c r="K396" s="9">
        <v>2.9</v>
      </c>
      <c r="L396" s="13">
        <v>-50.7</v>
      </c>
      <c r="M396" s="13">
        <v>174.5</v>
      </c>
      <c r="N396" s="9">
        <v>38.299999999999997</v>
      </c>
      <c r="O396" s="9">
        <v>5.2</v>
      </c>
      <c r="P396" s="9" t="s">
        <v>1575</v>
      </c>
      <c r="Q396" s="9" t="s">
        <v>1575</v>
      </c>
      <c r="R396" s="7">
        <v>801</v>
      </c>
      <c r="S396" s="13">
        <v>-58.983361149598203</v>
      </c>
      <c r="T396" s="13">
        <v>68.190561840037304</v>
      </c>
      <c r="U396" s="9">
        <v>-21.957728476809798</v>
      </c>
      <c r="V396" s="9">
        <v>-65.144472167838501</v>
      </c>
      <c r="W396" s="9">
        <v>55.1439242365323</v>
      </c>
      <c r="X396" s="7" t="s">
        <v>1574</v>
      </c>
      <c r="Y396" s="10"/>
      <c r="Z396" s="10"/>
      <c r="AA396" s="7" t="b">
        <v>1</v>
      </c>
      <c r="AB396" s="7">
        <v>0</v>
      </c>
      <c r="AC396" s="14" t="s">
        <v>890</v>
      </c>
      <c r="AD396" s="30">
        <v>1113</v>
      </c>
      <c r="AE396" s="7" t="s">
        <v>199</v>
      </c>
      <c r="AF396" s="10" t="s">
        <v>880</v>
      </c>
      <c r="AG396" s="14" t="s">
        <v>891</v>
      </c>
      <c r="AH396" s="10"/>
      <c r="AJ396" s="32"/>
    </row>
    <row r="397" spans="1:36" s="12" customFormat="1" ht="14" customHeight="1" x14ac:dyDescent="0.2">
      <c r="A397" s="14" t="s">
        <v>892</v>
      </c>
      <c r="B397" s="9">
        <v>179</v>
      </c>
      <c r="C397" s="9">
        <v>187</v>
      </c>
      <c r="D397" s="13">
        <v>183</v>
      </c>
      <c r="E397" s="9">
        <v>-74.5</v>
      </c>
      <c r="F397" s="9">
        <v>342</v>
      </c>
      <c r="G397" s="6">
        <v>15</v>
      </c>
      <c r="H397" s="9">
        <v>261.39999999999998</v>
      </c>
      <c r="I397" s="9">
        <v>-68.8</v>
      </c>
      <c r="J397" s="9">
        <v>123.8</v>
      </c>
      <c r="K397" s="9">
        <v>3.4</v>
      </c>
      <c r="L397" s="13">
        <v>-47.8</v>
      </c>
      <c r="M397" s="13">
        <v>225.5</v>
      </c>
      <c r="N397" s="9">
        <v>59.5</v>
      </c>
      <c r="O397" s="9">
        <v>5.5</v>
      </c>
      <c r="P397" s="9" t="s">
        <v>1575</v>
      </c>
      <c r="Q397" s="9" t="s">
        <v>1575</v>
      </c>
      <c r="R397" s="7">
        <v>802</v>
      </c>
      <c r="S397" s="13">
        <v>-71.413085997555996</v>
      </c>
      <c r="T397" s="13">
        <v>85.663268891839806</v>
      </c>
      <c r="U397" s="9">
        <v>-8.6089719108621399</v>
      </c>
      <c r="V397" s="9">
        <v>-33.756122249750703</v>
      </c>
      <c r="W397" s="9">
        <v>57.420716964977998</v>
      </c>
      <c r="X397" s="7" t="s">
        <v>1574</v>
      </c>
      <c r="Y397" s="10"/>
      <c r="Z397" s="10"/>
      <c r="AA397" s="7" t="b">
        <v>1</v>
      </c>
      <c r="AB397" s="7">
        <v>0</v>
      </c>
      <c r="AC397" s="14" t="s">
        <v>893</v>
      </c>
      <c r="AD397" s="7">
        <v>2721</v>
      </c>
      <c r="AE397" s="7" t="s">
        <v>199</v>
      </c>
      <c r="AF397" s="10" t="s">
        <v>880</v>
      </c>
      <c r="AG397" s="14"/>
      <c r="AH397" s="10"/>
      <c r="AJ397" s="32"/>
    </row>
    <row r="398" spans="1:36" s="12" customFormat="1" ht="14" customHeight="1" x14ac:dyDescent="0.2">
      <c r="A398" s="10" t="s">
        <v>881</v>
      </c>
      <c r="B398" s="9">
        <v>179</v>
      </c>
      <c r="C398" s="9">
        <v>187</v>
      </c>
      <c r="D398" s="13">
        <v>183</v>
      </c>
      <c r="E398" s="9">
        <v>-29.3</v>
      </c>
      <c r="F398" s="9">
        <v>28.6</v>
      </c>
      <c r="G398" s="6">
        <v>47</v>
      </c>
      <c r="H398" s="7">
        <v>338.7</v>
      </c>
      <c r="I398" s="9">
        <v>-53.7</v>
      </c>
      <c r="J398" s="9">
        <v>42.1</v>
      </c>
      <c r="K398" s="9">
        <v>3.2</v>
      </c>
      <c r="L398" s="13">
        <v>-71.599999999999994</v>
      </c>
      <c r="M398" s="6">
        <v>93.5</v>
      </c>
      <c r="N398" s="7">
        <v>32.6</v>
      </c>
      <c r="O398" s="7">
        <v>3.7</v>
      </c>
      <c r="P398" s="9" t="s">
        <v>1575</v>
      </c>
      <c r="Q398" s="9" t="s">
        <v>1575</v>
      </c>
      <c r="R398" s="7">
        <v>701</v>
      </c>
      <c r="S398" s="13">
        <v>-71.599999999999994</v>
      </c>
      <c r="T398" s="13">
        <v>93.5</v>
      </c>
      <c r="U398" s="9">
        <v>0</v>
      </c>
      <c r="V398" s="9">
        <v>0</v>
      </c>
      <c r="W398" s="9">
        <v>0</v>
      </c>
      <c r="X398" s="7" t="s">
        <v>1574</v>
      </c>
      <c r="Y398" s="10"/>
      <c r="Z398" s="10"/>
      <c r="AA398" s="7" t="b">
        <v>1</v>
      </c>
      <c r="AB398" s="7">
        <v>0</v>
      </c>
      <c r="AC398" s="42" t="s">
        <v>882</v>
      </c>
      <c r="AD398" s="7">
        <v>3090</v>
      </c>
      <c r="AE398" s="7" t="s">
        <v>199</v>
      </c>
      <c r="AF398" s="10" t="s">
        <v>880</v>
      </c>
      <c r="AG398" s="14" t="s">
        <v>1648</v>
      </c>
      <c r="AH398" s="10"/>
      <c r="AJ398" s="32"/>
    </row>
    <row r="399" spans="1:36" s="17" customFormat="1" ht="14" customHeight="1" x14ac:dyDescent="0.2">
      <c r="A399" s="10" t="s">
        <v>877</v>
      </c>
      <c r="B399" s="9">
        <v>178</v>
      </c>
      <c r="C399" s="9">
        <v>188</v>
      </c>
      <c r="D399" s="13">
        <v>183</v>
      </c>
      <c r="E399" s="9">
        <v>-44.75</v>
      </c>
      <c r="F399" s="9">
        <v>-65.58</v>
      </c>
      <c r="G399" s="6">
        <v>10</v>
      </c>
      <c r="H399" s="9">
        <v>2.9</v>
      </c>
      <c r="I399" s="9">
        <v>-57</v>
      </c>
      <c r="J399" s="9">
        <v>32</v>
      </c>
      <c r="K399" s="9">
        <v>8.6999999999999993</v>
      </c>
      <c r="L399" s="13">
        <v>-83</v>
      </c>
      <c r="M399" s="13">
        <v>138</v>
      </c>
      <c r="N399" s="9">
        <v>19.2</v>
      </c>
      <c r="O399" s="9">
        <v>11.3</v>
      </c>
      <c r="P399" s="9" t="s">
        <v>1575</v>
      </c>
      <c r="Q399" s="9" t="s">
        <v>1575</v>
      </c>
      <c r="R399" s="7">
        <v>290</v>
      </c>
      <c r="S399" s="13">
        <v>-53.261445826592002</v>
      </c>
      <c r="T399" s="13">
        <v>90.079073152992805</v>
      </c>
      <c r="U399" s="9">
        <v>47.499999999999901</v>
      </c>
      <c r="V399" s="9">
        <v>-33.299999999999997</v>
      </c>
      <c r="W399" s="9">
        <v>57.299999999999898</v>
      </c>
      <c r="X399" s="7" t="s">
        <v>1574</v>
      </c>
      <c r="Y399" s="10"/>
      <c r="Z399" s="10"/>
      <c r="AA399" s="7" t="b">
        <v>1</v>
      </c>
      <c r="AB399" s="7">
        <v>0</v>
      </c>
      <c r="AC399" s="14" t="s">
        <v>781</v>
      </c>
      <c r="AD399" s="7">
        <v>3535</v>
      </c>
      <c r="AE399" s="7" t="s">
        <v>199</v>
      </c>
      <c r="AF399" s="10" t="s">
        <v>878</v>
      </c>
      <c r="AG399" s="14"/>
      <c r="AH399" s="10"/>
      <c r="AJ399" s="32"/>
    </row>
    <row r="400" spans="1:36" s="19" customFormat="1" ht="14" customHeight="1" x14ac:dyDescent="0.2">
      <c r="A400" s="14" t="s">
        <v>903</v>
      </c>
      <c r="B400" s="9">
        <v>179</v>
      </c>
      <c r="C400" s="9">
        <v>187</v>
      </c>
      <c r="D400" s="13">
        <v>183</v>
      </c>
      <c r="E400" s="9">
        <v>-29.4</v>
      </c>
      <c r="F400" s="9">
        <v>27.8</v>
      </c>
      <c r="G400" s="34">
        <v>15</v>
      </c>
      <c r="H400" s="9">
        <v>329.3</v>
      </c>
      <c r="I400" s="9">
        <v>-57.5</v>
      </c>
      <c r="J400" s="9">
        <v>26.9</v>
      </c>
      <c r="K400" s="9">
        <v>7.5</v>
      </c>
      <c r="L400" s="13">
        <v>-63.7</v>
      </c>
      <c r="M400" s="13">
        <v>88.5</v>
      </c>
      <c r="N400" s="9">
        <v>15.2</v>
      </c>
      <c r="O400" s="9">
        <v>10.1</v>
      </c>
      <c r="P400" s="9" t="s">
        <v>1575</v>
      </c>
      <c r="Q400" s="9" t="s">
        <v>1575</v>
      </c>
      <c r="R400" s="7">
        <v>701</v>
      </c>
      <c r="S400" s="13">
        <v>-63.7</v>
      </c>
      <c r="T400" s="13">
        <v>88.5</v>
      </c>
      <c r="U400" s="9">
        <v>0</v>
      </c>
      <c r="V400" s="9">
        <v>0</v>
      </c>
      <c r="W400" s="9">
        <v>0</v>
      </c>
      <c r="X400" s="7" t="s">
        <v>1574</v>
      </c>
      <c r="Y400" s="7"/>
      <c r="Z400" s="7"/>
      <c r="AA400" s="7" t="b">
        <v>1</v>
      </c>
      <c r="AB400" s="7">
        <v>0</v>
      </c>
      <c r="AC400" s="14" t="s">
        <v>904</v>
      </c>
      <c r="AD400" s="7"/>
      <c r="AE400" s="7" t="s">
        <v>1798</v>
      </c>
      <c r="AF400" s="10" t="s">
        <v>880</v>
      </c>
      <c r="AG400" s="14" t="s">
        <v>1612</v>
      </c>
      <c r="AH400" s="10"/>
      <c r="AJ400" s="32"/>
    </row>
    <row r="401" spans="1:36" s="17" customFormat="1" ht="14" customHeight="1" x14ac:dyDescent="0.2">
      <c r="A401" s="58" t="s">
        <v>879</v>
      </c>
      <c r="B401" s="56">
        <v>179</v>
      </c>
      <c r="C401" s="56">
        <v>187</v>
      </c>
      <c r="D401" s="57">
        <v>183</v>
      </c>
      <c r="E401" s="56">
        <v>-24</v>
      </c>
      <c r="F401" s="56">
        <v>18</v>
      </c>
      <c r="G401" s="60">
        <v>3</v>
      </c>
      <c r="H401" s="56">
        <v>331</v>
      </c>
      <c r="I401" s="56">
        <v>-57.5</v>
      </c>
      <c r="J401" s="56">
        <v>62.2</v>
      </c>
      <c r="K401" s="56">
        <v>15.8</v>
      </c>
      <c r="L401" s="57">
        <v>-61.9</v>
      </c>
      <c r="M401" s="57">
        <v>71.900000000000006</v>
      </c>
      <c r="N401" s="56"/>
      <c r="O401" s="56"/>
      <c r="P401" s="56">
        <v>41.583029261217611</v>
      </c>
      <c r="Q401" s="56">
        <v>19.364704171399676</v>
      </c>
      <c r="R401" s="54">
        <v>701</v>
      </c>
      <c r="S401" s="57">
        <v>-61.9</v>
      </c>
      <c r="T401" s="57">
        <v>71.900000000000006</v>
      </c>
      <c r="U401" s="56">
        <v>0</v>
      </c>
      <c r="V401" s="56">
        <v>0</v>
      </c>
      <c r="W401" s="56">
        <v>0</v>
      </c>
      <c r="X401" s="54" t="s">
        <v>1574</v>
      </c>
      <c r="Y401" s="58"/>
      <c r="Z401" s="58"/>
      <c r="AA401" s="54" t="b">
        <v>1</v>
      </c>
      <c r="AB401" s="54" t="s">
        <v>31</v>
      </c>
      <c r="AC401" s="51" t="s">
        <v>737</v>
      </c>
      <c r="AD401" s="54">
        <v>126</v>
      </c>
      <c r="AE401" s="54" t="s">
        <v>199</v>
      </c>
      <c r="AF401" s="58" t="s">
        <v>880</v>
      </c>
      <c r="AG401" s="51"/>
      <c r="AH401" s="58"/>
      <c r="AJ401" s="32"/>
    </row>
    <row r="402" spans="1:36" s="12" customFormat="1" ht="14" customHeight="1" x14ac:dyDescent="0.2">
      <c r="A402" s="58" t="s">
        <v>883</v>
      </c>
      <c r="B402" s="56">
        <v>179</v>
      </c>
      <c r="C402" s="56">
        <v>187</v>
      </c>
      <c r="D402" s="57">
        <v>183</v>
      </c>
      <c r="E402" s="56">
        <v>-29.5</v>
      </c>
      <c r="F402" s="56">
        <v>28.5</v>
      </c>
      <c r="G402" s="60">
        <v>4</v>
      </c>
      <c r="H402" s="54">
        <v>337.9</v>
      </c>
      <c r="I402" s="56">
        <v>-56.4</v>
      </c>
      <c r="J402" s="56">
        <v>70.2</v>
      </c>
      <c r="K402" s="56">
        <v>11</v>
      </c>
      <c r="L402" s="57">
        <v>-70.5</v>
      </c>
      <c r="M402" s="60">
        <v>88.7</v>
      </c>
      <c r="N402" s="54">
        <v>40.6</v>
      </c>
      <c r="O402" s="54">
        <v>14.6</v>
      </c>
      <c r="P402" s="56" t="s">
        <v>1575</v>
      </c>
      <c r="Q402" s="56" t="s">
        <v>1575</v>
      </c>
      <c r="R402" s="54">
        <v>701</v>
      </c>
      <c r="S402" s="57">
        <v>-70.5</v>
      </c>
      <c r="T402" s="57">
        <v>88.7</v>
      </c>
      <c r="U402" s="56">
        <v>0</v>
      </c>
      <c r="V402" s="56">
        <v>0</v>
      </c>
      <c r="W402" s="56">
        <v>0</v>
      </c>
      <c r="X402" s="54" t="s">
        <v>1574</v>
      </c>
      <c r="Y402" s="58"/>
      <c r="Z402" s="58"/>
      <c r="AA402" s="54" t="b">
        <v>1</v>
      </c>
      <c r="AB402" s="54" t="s">
        <v>31</v>
      </c>
      <c r="AC402" s="51" t="s">
        <v>884</v>
      </c>
      <c r="AD402" s="54">
        <v>984</v>
      </c>
      <c r="AE402" s="54" t="s">
        <v>199</v>
      </c>
      <c r="AF402" s="58" t="s">
        <v>880</v>
      </c>
      <c r="AG402" s="51" t="s">
        <v>1928</v>
      </c>
      <c r="AH402" s="58"/>
      <c r="AJ402" s="32"/>
    </row>
    <row r="403" spans="1:36" s="12" customFormat="1" ht="14" customHeight="1" x14ac:dyDescent="0.2">
      <c r="A403" s="58" t="s">
        <v>905</v>
      </c>
      <c r="B403" s="56">
        <v>174.7</v>
      </c>
      <c r="C403" s="56">
        <v>192.9</v>
      </c>
      <c r="D403" s="57">
        <f>(B403+C403)/2</f>
        <v>183.8</v>
      </c>
      <c r="E403" s="56">
        <v>-43.5</v>
      </c>
      <c r="F403" s="56">
        <v>289.5</v>
      </c>
      <c r="G403" s="60">
        <v>13</v>
      </c>
      <c r="H403" s="56">
        <v>5.6</v>
      </c>
      <c r="I403" s="56">
        <v>-48.2</v>
      </c>
      <c r="J403" s="56">
        <v>54.1</v>
      </c>
      <c r="K403" s="56">
        <v>5.7</v>
      </c>
      <c r="L403" s="57">
        <v>-75.5</v>
      </c>
      <c r="M403" s="57">
        <v>129.4</v>
      </c>
      <c r="N403" s="56">
        <v>38.659999999999997</v>
      </c>
      <c r="O403" s="56">
        <v>6.8</v>
      </c>
      <c r="P403" s="56" t="s">
        <v>1575</v>
      </c>
      <c r="Q403" s="56" t="s">
        <v>1575</v>
      </c>
      <c r="R403" s="54">
        <v>290</v>
      </c>
      <c r="S403" s="57">
        <v>-51.023286895819602</v>
      </c>
      <c r="T403" s="57">
        <v>102.01549722125699</v>
      </c>
      <c r="U403" s="56">
        <v>47.499999999999901</v>
      </c>
      <c r="V403" s="56">
        <v>-33.299999999999997</v>
      </c>
      <c r="W403" s="56">
        <v>57.299999999999898</v>
      </c>
      <c r="X403" s="54" t="s">
        <v>291</v>
      </c>
      <c r="Y403" s="58"/>
      <c r="Z403" s="58"/>
      <c r="AA403" s="54" t="b">
        <v>1</v>
      </c>
      <c r="AB403" s="54" t="s">
        <v>293</v>
      </c>
      <c r="AC403" s="51" t="s">
        <v>829</v>
      </c>
      <c r="AD403" s="61">
        <v>3314</v>
      </c>
      <c r="AE403" s="54" t="s">
        <v>199</v>
      </c>
      <c r="AF403" s="58" t="s">
        <v>1772</v>
      </c>
      <c r="AG403" s="51" t="s">
        <v>1742</v>
      </c>
      <c r="AH403" s="58"/>
      <c r="AJ403" s="32"/>
    </row>
    <row r="404" spans="1:36" s="12" customFormat="1" ht="14" customHeight="1" x14ac:dyDescent="0.2">
      <c r="A404" s="10" t="s">
        <v>906</v>
      </c>
      <c r="B404" s="9">
        <v>178</v>
      </c>
      <c r="C404" s="9">
        <v>191</v>
      </c>
      <c r="D404" s="13">
        <v>184.5</v>
      </c>
      <c r="E404" s="9">
        <v>55.5</v>
      </c>
      <c r="F404" s="9">
        <v>14</v>
      </c>
      <c r="G404" s="6">
        <v>21</v>
      </c>
      <c r="H404" s="9">
        <v>35</v>
      </c>
      <c r="I404" s="9">
        <v>68</v>
      </c>
      <c r="J404" s="9">
        <v>20</v>
      </c>
      <c r="K404" s="9">
        <v>6.8</v>
      </c>
      <c r="L404" s="13">
        <v>-69</v>
      </c>
      <c r="M404" s="13">
        <v>283</v>
      </c>
      <c r="N404" s="9">
        <v>16.399999999999999</v>
      </c>
      <c r="O404" s="9">
        <v>8.1</v>
      </c>
      <c r="P404" s="9" t="s">
        <v>1575</v>
      </c>
      <c r="Q404" s="9" t="s">
        <v>1575</v>
      </c>
      <c r="R404" s="7">
        <v>301</v>
      </c>
      <c r="S404" s="13">
        <v>-63.244409249355002</v>
      </c>
      <c r="T404" s="13">
        <v>84.796790851538105</v>
      </c>
      <c r="U404" s="9">
        <v>49.0175599917239</v>
      </c>
      <c r="V404" s="9">
        <v>-0.50283713545784103</v>
      </c>
      <c r="W404" s="9">
        <v>63.470428652147604</v>
      </c>
      <c r="X404" s="7" t="s">
        <v>1574</v>
      </c>
      <c r="Y404" s="10"/>
      <c r="Z404" s="10"/>
      <c r="AA404" s="7" t="b">
        <v>1</v>
      </c>
      <c r="AB404" s="7">
        <v>0</v>
      </c>
      <c r="AC404" s="14" t="s">
        <v>907</v>
      </c>
      <c r="AD404" s="7">
        <v>2720</v>
      </c>
      <c r="AE404" s="7" t="s">
        <v>199</v>
      </c>
      <c r="AF404" s="10" t="s">
        <v>1773</v>
      </c>
      <c r="AG404" s="14"/>
      <c r="AH404" s="10"/>
      <c r="AJ404" s="32"/>
    </row>
    <row r="405" spans="1:36" s="12" customFormat="1" ht="14" customHeight="1" x14ac:dyDescent="0.2">
      <c r="A405" s="14" t="s">
        <v>908</v>
      </c>
      <c r="B405" s="9">
        <v>183.5</v>
      </c>
      <c r="C405" s="9">
        <v>188.1</v>
      </c>
      <c r="D405" s="6">
        <v>185.8</v>
      </c>
      <c r="E405" s="9">
        <v>6.5</v>
      </c>
      <c r="F405" s="9">
        <f>360-10.5</f>
        <v>349.5</v>
      </c>
      <c r="G405" s="6">
        <v>25</v>
      </c>
      <c r="H405" s="9">
        <v>339.4</v>
      </c>
      <c r="I405" s="9">
        <v>-0.2</v>
      </c>
      <c r="J405" s="9">
        <v>16.2</v>
      </c>
      <c r="K405" s="9">
        <v>7.4</v>
      </c>
      <c r="L405" s="13">
        <v>-68.5</v>
      </c>
      <c r="M405" s="13">
        <v>62.4</v>
      </c>
      <c r="N405" s="9">
        <v>31</v>
      </c>
      <c r="O405" s="9">
        <v>5.3</v>
      </c>
      <c r="P405" s="9" t="s">
        <v>1575</v>
      </c>
      <c r="Q405" s="9" t="s">
        <v>1575</v>
      </c>
      <c r="R405" s="7">
        <v>714</v>
      </c>
      <c r="S405" s="13">
        <v>-67.276237781939599</v>
      </c>
      <c r="T405" s="13">
        <v>67.429087121820999</v>
      </c>
      <c r="U405" s="9">
        <v>33.65</v>
      </c>
      <c r="V405" s="9">
        <v>26.02</v>
      </c>
      <c r="W405" s="9">
        <v>2.34</v>
      </c>
      <c r="X405" s="7" t="s">
        <v>1574</v>
      </c>
      <c r="Y405" s="10"/>
      <c r="Z405" s="10"/>
      <c r="AA405" s="7" t="b">
        <v>1</v>
      </c>
      <c r="AB405" s="7">
        <v>0</v>
      </c>
      <c r="AC405" s="42" t="s">
        <v>1958</v>
      </c>
      <c r="AD405" s="7">
        <v>140</v>
      </c>
      <c r="AE405" s="7" t="s">
        <v>199</v>
      </c>
      <c r="AF405" s="10" t="s">
        <v>909</v>
      </c>
      <c r="AG405" s="14" t="s">
        <v>1929</v>
      </c>
      <c r="AH405" s="10"/>
      <c r="AJ405" s="32"/>
    </row>
    <row r="406" spans="1:36" s="17" customFormat="1" ht="14" customHeight="1" x14ac:dyDescent="0.2">
      <c r="A406" s="10" t="s">
        <v>910</v>
      </c>
      <c r="B406" s="9">
        <v>183</v>
      </c>
      <c r="C406" s="9">
        <v>189</v>
      </c>
      <c r="D406" s="13">
        <v>186</v>
      </c>
      <c r="E406" s="9">
        <v>-22.1</v>
      </c>
      <c r="F406" s="9">
        <v>30.7</v>
      </c>
      <c r="G406" s="6">
        <v>8</v>
      </c>
      <c r="H406" s="9">
        <v>339.3</v>
      </c>
      <c r="I406" s="9">
        <v>-43.6</v>
      </c>
      <c r="J406" s="9">
        <v>41.3</v>
      </c>
      <c r="K406" s="9">
        <v>8.6999999999999993</v>
      </c>
      <c r="L406" s="13">
        <v>-70.7</v>
      </c>
      <c r="M406" s="13">
        <v>106.7</v>
      </c>
      <c r="N406" s="9"/>
      <c r="O406" s="9"/>
      <c r="P406" s="9">
        <v>47.469275795171676</v>
      </c>
      <c r="Q406" s="9">
        <v>8.121971995442026</v>
      </c>
      <c r="R406" s="7">
        <v>701</v>
      </c>
      <c r="S406" s="13">
        <v>-70.7</v>
      </c>
      <c r="T406" s="13">
        <v>106.7</v>
      </c>
      <c r="U406" s="9">
        <v>0</v>
      </c>
      <c r="V406" s="9">
        <v>0</v>
      </c>
      <c r="W406" s="9">
        <v>0</v>
      </c>
      <c r="X406" s="7" t="s">
        <v>1574</v>
      </c>
      <c r="Y406" s="10"/>
      <c r="Z406" s="10"/>
      <c r="AA406" s="7" t="b">
        <v>1</v>
      </c>
      <c r="AB406" s="7">
        <v>0</v>
      </c>
      <c r="AC406" s="14" t="s">
        <v>911</v>
      </c>
      <c r="AD406" s="7">
        <v>470</v>
      </c>
      <c r="AE406" s="7" t="s">
        <v>199</v>
      </c>
      <c r="AF406" s="10" t="s">
        <v>1930</v>
      </c>
      <c r="AG406" s="14"/>
      <c r="AH406" s="10"/>
      <c r="AJ406" s="32"/>
    </row>
    <row r="407" spans="1:36" s="17" customFormat="1" ht="14" customHeight="1" x14ac:dyDescent="0.2">
      <c r="A407" s="51" t="s">
        <v>912</v>
      </c>
      <c r="B407" s="56">
        <v>182</v>
      </c>
      <c r="C407" s="56">
        <v>192</v>
      </c>
      <c r="D407" s="57">
        <v>187</v>
      </c>
      <c r="E407" s="56">
        <v>24</v>
      </c>
      <c r="F407" s="56">
        <v>353</v>
      </c>
      <c r="G407" s="60">
        <v>13</v>
      </c>
      <c r="H407" s="56">
        <v>342</v>
      </c>
      <c r="I407" s="56">
        <v>24</v>
      </c>
      <c r="J407" s="56">
        <v>99</v>
      </c>
      <c r="K407" s="56">
        <v>4.0999999999999996</v>
      </c>
      <c r="L407" s="57">
        <v>-69.400000000000006</v>
      </c>
      <c r="M407" s="57">
        <v>52</v>
      </c>
      <c r="N407" s="56"/>
      <c r="O407" s="56"/>
      <c r="P407" s="56">
        <v>195.2723140836635</v>
      </c>
      <c r="Q407" s="56">
        <v>2.9740150874798377</v>
      </c>
      <c r="R407" s="54">
        <v>714</v>
      </c>
      <c r="S407" s="57">
        <v>-68.459543406313699</v>
      </c>
      <c r="T407" s="57">
        <v>57.726897544857202</v>
      </c>
      <c r="U407" s="56">
        <v>33.65</v>
      </c>
      <c r="V407" s="56">
        <v>26.02</v>
      </c>
      <c r="W407" s="56">
        <v>2.34</v>
      </c>
      <c r="X407" s="54" t="s">
        <v>1574</v>
      </c>
      <c r="Y407" s="58"/>
      <c r="Z407" s="58"/>
      <c r="AA407" s="54" t="b">
        <v>0</v>
      </c>
      <c r="AB407" s="54">
        <v>0</v>
      </c>
      <c r="AC407" s="67" t="s">
        <v>913</v>
      </c>
      <c r="AD407" s="54">
        <v>3259</v>
      </c>
      <c r="AE407" s="54" t="s">
        <v>199</v>
      </c>
      <c r="AF407" s="58" t="s">
        <v>914</v>
      </c>
      <c r="AG407" s="51" t="s">
        <v>1929</v>
      </c>
      <c r="AH407" s="58"/>
      <c r="AJ407" s="32"/>
    </row>
    <row r="408" spans="1:36" s="12" customFormat="1" ht="14" customHeight="1" x14ac:dyDescent="0.2">
      <c r="A408" s="51" t="s">
        <v>915</v>
      </c>
      <c r="B408" s="56">
        <v>182</v>
      </c>
      <c r="C408" s="56">
        <v>192</v>
      </c>
      <c r="D408" s="57">
        <v>187</v>
      </c>
      <c r="E408" s="56">
        <v>17</v>
      </c>
      <c r="F408" s="56">
        <v>352</v>
      </c>
      <c r="G408" s="60">
        <v>13</v>
      </c>
      <c r="H408" s="56">
        <v>342.5</v>
      </c>
      <c r="I408" s="56">
        <v>18.5</v>
      </c>
      <c r="J408" s="56">
        <v>46.5</v>
      </c>
      <c r="K408" s="56">
        <v>6.1</v>
      </c>
      <c r="L408" s="57">
        <v>-71.400000000000006</v>
      </c>
      <c r="M408" s="57">
        <v>60.2</v>
      </c>
      <c r="N408" s="56"/>
      <c r="O408" s="56"/>
      <c r="P408" s="56">
        <v>100.9794675163711</v>
      </c>
      <c r="Q408" s="56">
        <v>4.1453207524936557</v>
      </c>
      <c r="R408" s="54">
        <v>714</v>
      </c>
      <c r="S408" s="57">
        <v>-70.225085781386795</v>
      </c>
      <c r="T408" s="57">
        <v>65.964967369667804</v>
      </c>
      <c r="U408" s="56">
        <v>33.65</v>
      </c>
      <c r="V408" s="56">
        <v>26.02</v>
      </c>
      <c r="W408" s="56">
        <v>2.34</v>
      </c>
      <c r="X408" s="54" t="s">
        <v>1574</v>
      </c>
      <c r="Y408" s="58"/>
      <c r="Z408" s="58"/>
      <c r="AA408" s="54" t="b">
        <v>0</v>
      </c>
      <c r="AB408" s="54">
        <v>0</v>
      </c>
      <c r="AC408" s="67" t="s">
        <v>913</v>
      </c>
      <c r="AD408" s="54">
        <v>3260</v>
      </c>
      <c r="AE408" s="54" t="s">
        <v>199</v>
      </c>
      <c r="AF408" s="58" t="s">
        <v>914</v>
      </c>
      <c r="AG408" s="51" t="s">
        <v>1929</v>
      </c>
      <c r="AH408" s="58"/>
      <c r="AJ408" s="32"/>
    </row>
    <row r="409" spans="1:36" s="12" customFormat="1" ht="14" customHeight="1" x14ac:dyDescent="0.2">
      <c r="A409" s="51" t="s">
        <v>916</v>
      </c>
      <c r="B409" s="56">
        <v>174.7</v>
      </c>
      <c r="C409" s="56">
        <v>201.4</v>
      </c>
      <c r="D409" s="57">
        <f t="shared" ref="D409:D415" si="3">(B409+C409)/2</f>
        <v>188.05</v>
      </c>
      <c r="E409" s="54">
        <v>32.200000000000003</v>
      </c>
      <c r="F409" s="54">
        <v>248.2</v>
      </c>
      <c r="G409" s="60">
        <v>1</v>
      </c>
      <c r="H409" s="56">
        <v>356.7</v>
      </c>
      <c r="I409" s="56">
        <v>31.3</v>
      </c>
      <c r="J409" s="56">
        <v>37</v>
      </c>
      <c r="K409" s="56">
        <v>7.6</v>
      </c>
      <c r="L409" s="57">
        <v>-74.400000000000006</v>
      </c>
      <c r="M409" s="57">
        <v>260.10000000000002</v>
      </c>
      <c r="N409" s="56"/>
      <c r="O409" s="56"/>
      <c r="P409" s="56">
        <v>61.828441646556875</v>
      </c>
      <c r="Q409" s="56">
        <v>0</v>
      </c>
      <c r="R409" s="54">
        <v>101</v>
      </c>
      <c r="S409" s="57">
        <v>-67.2542554188216</v>
      </c>
      <c r="T409" s="57">
        <v>84.886864465693293</v>
      </c>
      <c r="U409" s="56">
        <v>63.562106659501403</v>
      </c>
      <c r="V409" s="56">
        <v>-14.2965941335344</v>
      </c>
      <c r="W409" s="56">
        <v>77.987451235390793</v>
      </c>
      <c r="X409" s="54" t="s">
        <v>1574</v>
      </c>
      <c r="Y409" s="58"/>
      <c r="Z409" s="58"/>
      <c r="AA409" s="54" t="b">
        <v>0</v>
      </c>
      <c r="AB409" s="54" t="s">
        <v>1713</v>
      </c>
      <c r="AC409" s="58" t="s">
        <v>917</v>
      </c>
      <c r="AD409" s="54">
        <v>1807</v>
      </c>
      <c r="AE409" s="54" t="s">
        <v>199</v>
      </c>
      <c r="AF409" s="58" t="s">
        <v>918</v>
      </c>
      <c r="AG409" s="51" t="s">
        <v>1577</v>
      </c>
      <c r="AH409" s="58" t="s">
        <v>1783</v>
      </c>
      <c r="AJ409" s="32"/>
    </row>
    <row r="410" spans="1:36" s="12" customFormat="1" ht="14" customHeight="1" x14ac:dyDescent="0.2">
      <c r="A410" s="51" t="s">
        <v>919</v>
      </c>
      <c r="B410" s="56">
        <v>174.7</v>
      </c>
      <c r="C410" s="56">
        <v>201.4</v>
      </c>
      <c r="D410" s="57">
        <f t="shared" si="3"/>
        <v>188.05</v>
      </c>
      <c r="E410" s="56">
        <v>-84</v>
      </c>
      <c r="F410" s="56">
        <v>165</v>
      </c>
      <c r="G410" s="60">
        <v>12</v>
      </c>
      <c r="H410" s="56">
        <v>252.7</v>
      </c>
      <c r="I410" s="56">
        <v>-64.2</v>
      </c>
      <c r="J410" s="56">
        <v>40.5</v>
      </c>
      <c r="K410" s="56">
        <v>6.9</v>
      </c>
      <c r="L410" s="57">
        <v>-44.1</v>
      </c>
      <c r="M410" s="57">
        <v>231.5</v>
      </c>
      <c r="N410" s="56"/>
      <c r="O410" s="56"/>
      <c r="P410" s="56">
        <v>20.390612196142392</v>
      </c>
      <c r="Q410" s="56">
        <v>9.8479483817171971</v>
      </c>
      <c r="R410" s="54">
        <v>802</v>
      </c>
      <c r="S410" s="57">
        <v>-76.937722166549094</v>
      </c>
      <c r="T410" s="57">
        <v>82.932495113383297</v>
      </c>
      <c r="U410" s="56">
        <v>-8.6089719108621399</v>
      </c>
      <c r="V410" s="56">
        <v>-33.756122249750703</v>
      </c>
      <c r="W410" s="56">
        <v>57.420716964977998</v>
      </c>
      <c r="X410" s="54" t="s">
        <v>1574</v>
      </c>
      <c r="Y410" s="58"/>
      <c r="Z410" s="58"/>
      <c r="AA410" s="54" t="b">
        <v>1</v>
      </c>
      <c r="AB410" s="54" t="s">
        <v>31</v>
      </c>
      <c r="AC410" s="51" t="s">
        <v>920</v>
      </c>
      <c r="AD410" s="54">
        <v>808</v>
      </c>
      <c r="AE410" s="54" t="s">
        <v>199</v>
      </c>
      <c r="AF410" s="58" t="s">
        <v>921</v>
      </c>
      <c r="AG410" s="84"/>
      <c r="AH410" s="58" t="s">
        <v>1796</v>
      </c>
      <c r="AJ410" s="32"/>
    </row>
    <row r="411" spans="1:36" s="12" customFormat="1" ht="14" customHeight="1" x14ac:dyDescent="0.2">
      <c r="A411" s="51" t="s">
        <v>922</v>
      </c>
      <c r="B411" s="56">
        <v>184.2</v>
      </c>
      <c r="C411" s="56">
        <v>192.9</v>
      </c>
      <c r="D411" s="57">
        <f t="shared" si="3"/>
        <v>188.55</v>
      </c>
      <c r="E411" s="56">
        <v>38.5</v>
      </c>
      <c r="F411" s="56">
        <v>250.5</v>
      </c>
      <c r="G411" s="60">
        <v>13</v>
      </c>
      <c r="H411" s="56">
        <v>351.1</v>
      </c>
      <c r="I411" s="56">
        <v>19</v>
      </c>
      <c r="J411" s="56">
        <v>50.9</v>
      </c>
      <c r="K411" s="56">
        <v>9.8000000000000007</v>
      </c>
      <c r="L411" s="57">
        <v>-58.7</v>
      </c>
      <c r="M411" s="57">
        <v>277.8</v>
      </c>
      <c r="N411" s="56"/>
      <c r="O411" s="56"/>
      <c r="P411" s="63">
        <v>109.68478484675194</v>
      </c>
      <c r="Q411" s="66">
        <v>3.9758955090702282</v>
      </c>
      <c r="R411" s="54">
        <v>101</v>
      </c>
      <c r="S411" s="57">
        <v>-60.221182792639503</v>
      </c>
      <c r="T411" s="57">
        <v>49.089623474838596</v>
      </c>
      <c r="U411" s="56">
        <v>63.536613900507902</v>
      </c>
      <c r="V411" s="56">
        <v>-14.294115413531101</v>
      </c>
      <c r="W411" s="56">
        <v>78.053434893919302</v>
      </c>
      <c r="X411" s="54" t="s">
        <v>1576</v>
      </c>
      <c r="Y411" s="58"/>
      <c r="Z411" s="58"/>
      <c r="AA411" s="54" t="b">
        <v>0</v>
      </c>
      <c r="AB411" s="54" t="s">
        <v>1714</v>
      </c>
      <c r="AC411" s="58" t="s">
        <v>926</v>
      </c>
      <c r="AD411" s="54">
        <v>143</v>
      </c>
      <c r="AE411" s="54" t="s">
        <v>199</v>
      </c>
      <c r="AF411" s="58" t="s">
        <v>924</v>
      </c>
      <c r="AG411" s="51"/>
      <c r="AH411" s="58"/>
      <c r="AJ411" s="32"/>
    </row>
    <row r="412" spans="1:36" s="12" customFormat="1" ht="14" customHeight="1" x14ac:dyDescent="0.2">
      <c r="A412" s="51" t="s">
        <v>922</v>
      </c>
      <c r="B412" s="56">
        <v>184.2</v>
      </c>
      <c r="C412" s="56">
        <v>192.9</v>
      </c>
      <c r="D412" s="57">
        <f t="shared" si="3"/>
        <v>188.55</v>
      </c>
      <c r="E412" s="56">
        <v>38.5</v>
      </c>
      <c r="F412" s="56">
        <v>250.4</v>
      </c>
      <c r="G412" s="60">
        <v>7</v>
      </c>
      <c r="H412" s="56">
        <v>178</v>
      </c>
      <c r="I412" s="56">
        <v>-20.3</v>
      </c>
      <c r="J412" s="56">
        <v>81</v>
      </c>
      <c r="K412" s="56">
        <v>6.8</v>
      </c>
      <c r="L412" s="57">
        <v>-61.3</v>
      </c>
      <c r="M412" s="57">
        <v>264.8</v>
      </c>
      <c r="N412" s="56"/>
      <c r="O412" s="56"/>
      <c r="P412" s="63">
        <v>170.91557717231382</v>
      </c>
      <c r="Q412" s="66">
        <v>4.6304121527467288</v>
      </c>
      <c r="R412" s="54">
        <v>101</v>
      </c>
      <c r="S412" s="57">
        <v>-67.181494992945602</v>
      </c>
      <c r="T412" s="57">
        <v>50.447050813878803</v>
      </c>
      <c r="U412" s="56">
        <v>63.536613900507902</v>
      </c>
      <c r="V412" s="56">
        <v>-14.294115413531101</v>
      </c>
      <c r="W412" s="56">
        <v>78.053434893919302</v>
      </c>
      <c r="X412" s="54" t="s">
        <v>1576</v>
      </c>
      <c r="Y412" s="58"/>
      <c r="Z412" s="58"/>
      <c r="AA412" s="54" t="b">
        <v>0</v>
      </c>
      <c r="AB412" s="54" t="s">
        <v>1714</v>
      </c>
      <c r="AC412" s="58" t="s">
        <v>925</v>
      </c>
      <c r="AD412" s="54">
        <v>153</v>
      </c>
      <c r="AE412" s="54" t="s">
        <v>199</v>
      </c>
      <c r="AF412" s="58" t="s">
        <v>924</v>
      </c>
      <c r="AG412" s="51" t="s">
        <v>1824</v>
      </c>
      <c r="AH412" s="58"/>
      <c r="AJ412" s="32"/>
    </row>
    <row r="413" spans="1:36" s="12" customFormat="1" ht="14" customHeight="1" x14ac:dyDescent="0.2">
      <c r="A413" s="51" t="s">
        <v>922</v>
      </c>
      <c r="B413" s="56">
        <v>184.2</v>
      </c>
      <c r="C413" s="56">
        <v>192.9</v>
      </c>
      <c r="D413" s="57">
        <f t="shared" si="3"/>
        <v>188.55</v>
      </c>
      <c r="E413" s="56">
        <v>36</v>
      </c>
      <c r="F413" s="56">
        <v>248.7</v>
      </c>
      <c r="G413" s="60">
        <v>23</v>
      </c>
      <c r="H413" s="56">
        <v>1.1000000000000001</v>
      </c>
      <c r="I413" s="56">
        <v>9.9</v>
      </c>
      <c r="J413" s="56">
        <v>84</v>
      </c>
      <c r="K413" s="56">
        <v>3.3</v>
      </c>
      <c r="L413" s="57">
        <v>-58.8</v>
      </c>
      <c r="M413" s="57">
        <v>256.39999999999998</v>
      </c>
      <c r="N413" s="56">
        <v>160</v>
      </c>
      <c r="O413" s="56">
        <v>2.4</v>
      </c>
      <c r="P413" s="73" t="s">
        <v>1575</v>
      </c>
      <c r="Q413" s="73" t="s">
        <v>1575</v>
      </c>
      <c r="R413" s="54">
        <v>101</v>
      </c>
      <c r="S413" s="57">
        <v>-70.823195314412104</v>
      </c>
      <c r="T413" s="57">
        <v>41.353056466506899</v>
      </c>
      <c r="U413" s="56">
        <v>63.536613900507902</v>
      </c>
      <c r="V413" s="56">
        <v>-14.294115413531101</v>
      </c>
      <c r="W413" s="56">
        <v>78.053434893919302</v>
      </c>
      <c r="X413" s="54" t="s">
        <v>1576</v>
      </c>
      <c r="Y413" s="58"/>
      <c r="Z413" s="58"/>
      <c r="AA413" s="54" t="b">
        <v>0</v>
      </c>
      <c r="AB413" s="54" t="s">
        <v>1714</v>
      </c>
      <c r="AC413" s="51" t="s">
        <v>923</v>
      </c>
      <c r="AD413" s="54">
        <v>2380</v>
      </c>
      <c r="AE413" s="54" t="s">
        <v>199</v>
      </c>
      <c r="AF413" s="58" t="s">
        <v>924</v>
      </c>
      <c r="AG413" s="51"/>
      <c r="AH413" s="58"/>
      <c r="AJ413" s="32"/>
    </row>
    <row r="414" spans="1:36" s="12" customFormat="1" ht="14" customHeight="1" x14ac:dyDescent="0.2">
      <c r="A414" s="51" t="s">
        <v>930</v>
      </c>
      <c r="B414" s="56">
        <v>184.2</v>
      </c>
      <c r="C414" s="56">
        <v>192.9</v>
      </c>
      <c r="D414" s="57">
        <f t="shared" si="3"/>
        <v>188.55</v>
      </c>
      <c r="E414" s="54">
        <v>54.6</v>
      </c>
      <c r="F414" s="56">
        <v>359.2</v>
      </c>
      <c r="G414" s="60">
        <v>185</v>
      </c>
      <c r="H414" s="56">
        <v>12.3</v>
      </c>
      <c r="I414" s="56">
        <v>62.3</v>
      </c>
      <c r="J414" s="56">
        <v>37</v>
      </c>
      <c r="K414" s="56">
        <v>1.7</v>
      </c>
      <c r="L414" s="57">
        <v>-76.900000000000006</v>
      </c>
      <c r="M414" s="57">
        <v>314.7</v>
      </c>
      <c r="N414" s="56">
        <v>19</v>
      </c>
      <c r="O414" s="56">
        <v>2.5</v>
      </c>
      <c r="P414" s="56" t="s">
        <v>1575</v>
      </c>
      <c r="Q414" s="56" t="s">
        <v>1575</v>
      </c>
      <c r="R414" s="54">
        <v>301</v>
      </c>
      <c r="S414" s="57">
        <v>-51.903661536940398</v>
      </c>
      <c r="T414" s="57">
        <v>94.525992655562803</v>
      </c>
      <c r="U414" s="56">
        <v>48.884752844795898</v>
      </c>
      <c r="V414" s="56">
        <v>-0.45345788083715699</v>
      </c>
      <c r="W414" s="56">
        <v>64.032067336365699</v>
      </c>
      <c r="X414" s="54" t="s">
        <v>291</v>
      </c>
      <c r="Y414" s="58"/>
      <c r="Z414" s="58"/>
      <c r="AA414" s="54" t="b">
        <v>1</v>
      </c>
      <c r="AB414" s="54" t="s">
        <v>293</v>
      </c>
      <c r="AC414" s="58" t="s">
        <v>931</v>
      </c>
      <c r="AD414" s="54">
        <v>1467</v>
      </c>
      <c r="AE414" s="54" t="s">
        <v>199</v>
      </c>
      <c r="AF414" s="58" t="s">
        <v>924</v>
      </c>
      <c r="AG414" s="51" t="s">
        <v>1825</v>
      </c>
      <c r="AH414" s="58"/>
      <c r="AJ414" s="32"/>
    </row>
    <row r="415" spans="1:36" s="17" customFormat="1" ht="14" customHeight="1" x14ac:dyDescent="0.2">
      <c r="A415" s="58" t="s">
        <v>927</v>
      </c>
      <c r="B415" s="56">
        <v>184.2</v>
      </c>
      <c r="C415" s="56">
        <v>192.9</v>
      </c>
      <c r="D415" s="57">
        <f t="shared" si="3"/>
        <v>188.55</v>
      </c>
      <c r="E415" s="56">
        <v>49.8</v>
      </c>
      <c r="F415" s="56">
        <v>4</v>
      </c>
      <c r="G415" s="60">
        <v>15</v>
      </c>
      <c r="H415" s="56">
        <v>28.1</v>
      </c>
      <c r="I415" s="56">
        <v>55.9</v>
      </c>
      <c r="J415" s="56">
        <v>56.3</v>
      </c>
      <c r="K415" s="56">
        <v>5.0999999999999996</v>
      </c>
      <c r="L415" s="57">
        <v>-66</v>
      </c>
      <c r="M415" s="57">
        <v>295.2</v>
      </c>
      <c r="N415" s="56">
        <v>34.5</v>
      </c>
      <c r="O415" s="56">
        <v>6.6</v>
      </c>
      <c r="P415" s="56" t="s">
        <v>1575</v>
      </c>
      <c r="Q415" s="56" t="s">
        <v>1575</v>
      </c>
      <c r="R415" s="54">
        <v>301</v>
      </c>
      <c r="S415" s="57">
        <v>-59.227773331680901</v>
      </c>
      <c r="T415" s="57">
        <v>76.691130114612207</v>
      </c>
      <c r="U415" s="56">
        <v>48.884752844795898</v>
      </c>
      <c r="V415" s="56">
        <v>-0.45345788083715699</v>
      </c>
      <c r="W415" s="56">
        <v>64.032067336365699</v>
      </c>
      <c r="X415" s="54" t="s">
        <v>1576</v>
      </c>
      <c r="Y415" s="58"/>
      <c r="Z415" s="58"/>
      <c r="AA415" s="54" t="b">
        <v>1</v>
      </c>
      <c r="AB415" s="54" t="s">
        <v>218</v>
      </c>
      <c r="AC415" s="58" t="s">
        <v>928</v>
      </c>
      <c r="AD415" s="61">
        <v>3554</v>
      </c>
      <c r="AE415" s="54" t="s">
        <v>199</v>
      </c>
      <c r="AF415" s="58" t="s">
        <v>924</v>
      </c>
      <c r="AG415" s="51"/>
      <c r="AH415" s="58" t="s">
        <v>929</v>
      </c>
      <c r="AJ415" s="32"/>
    </row>
    <row r="416" spans="1:36" s="17" customFormat="1" ht="14" customHeight="1" x14ac:dyDescent="0.2">
      <c r="A416" s="14" t="s">
        <v>932</v>
      </c>
      <c r="B416" s="9">
        <v>189</v>
      </c>
      <c r="C416" s="9">
        <v>193</v>
      </c>
      <c r="D416" s="13">
        <v>191</v>
      </c>
      <c r="E416" s="9">
        <v>46.799999237060547</v>
      </c>
      <c r="F416" s="9">
        <v>294</v>
      </c>
      <c r="G416" s="6">
        <v>8</v>
      </c>
      <c r="H416" s="9"/>
      <c r="I416" s="9"/>
      <c r="J416" s="9"/>
      <c r="K416" s="9">
        <v>9.3000000000000007</v>
      </c>
      <c r="L416" s="13">
        <v>-74.900000000000006</v>
      </c>
      <c r="M416" s="13">
        <v>256</v>
      </c>
      <c r="N416" s="9">
        <v>36.4</v>
      </c>
      <c r="O416" s="7">
        <v>9.3000000000000007</v>
      </c>
      <c r="P416" s="9" t="s">
        <v>1575</v>
      </c>
      <c r="Q416" s="9" t="s">
        <v>1575</v>
      </c>
      <c r="R416" s="7">
        <v>101</v>
      </c>
      <c r="S416" s="13">
        <v>-67.642443409084294</v>
      </c>
      <c r="T416" s="13">
        <v>87.847218058182705</v>
      </c>
      <c r="U416" s="9">
        <v>63.412220355268502</v>
      </c>
      <c r="V416" s="9">
        <v>-14.2820836692777</v>
      </c>
      <c r="W416" s="9">
        <v>78.376914759051701</v>
      </c>
      <c r="X416" s="7" t="s">
        <v>1574</v>
      </c>
      <c r="Y416" s="10"/>
      <c r="Z416" s="10"/>
      <c r="AA416" s="7" t="b">
        <v>1</v>
      </c>
      <c r="AB416" s="7">
        <v>0</v>
      </c>
      <c r="AC416" s="14" t="s">
        <v>933</v>
      </c>
      <c r="AD416" s="7">
        <v>1932</v>
      </c>
      <c r="AE416" s="7" t="s">
        <v>199</v>
      </c>
      <c r="AF416" s="10" t="s">
        <v>935</v>
      </c>
      <c r="AG416" s="14" t="s">
        <v>934</v>
      </c>
      <c r="AH416" s="10"/>
      <c r="AJ416" s="32"/>
    </row>
    <row r="417" spans="1:36" s="12" customFormat="1" ht="14" customHeight="1" x14ac:dyDescent="0.2">
      <c r="A417" s="14" t="s">
        <v>939</v>
      </c>
      <c r="B417" s="9">
        <v>190</v>
      </c>
      <c r="C417" s="9">
        <v>196</v>
      </c>
      <c r="D417" s="13">
        <v>193</v>
      </c>
      <c r="E417" s="7">
        <v>48.3</v>
      </c>
      <c r="F417" s="7">
        <v>355.5</v>
      </c>
      <c r="G417" s="6">
        <v>7</v>
      </c>
      <c r="H417" s="9">
        <v>41</v>
      </c>
      <c r="I417" s="9">
        <v>61.700000762939453</v>
      </c>
      <c r="J417" s="9">
        <v>66</v>
      </c>
      <c r="K417" s="9">
        <v>7.5</v>
      </c>
      <c r="L417" s="13">
        <v>-61.3</v>
      </c>
      <c r="M417" s="13">
        <v>258.8</v>
      </c>
      <c r="N417" s="9">
        <v>36</v>
      </c>
      <c r="O417" s="9">
        <v>10.199999999999999</v>
      </c>
      <c r="P417" s="9" t="s">
        <v>1575</v>
      </c>
      <c r="Q417" s="9" t="s">
        <v>1575</v>
      </c>
      <c r="R417" s="7">
        <v>301</v>
      </c>
      <c r="S417" s="13">
        <v>-75.393198032773199</v>
      </c>
      <c r="T417" s="13">
        <v>87.811259135830596</v>
      </c>
      <c r="U417" s="9">
        <v>48.504195314822297</v>
      </c>
      <c r="V417" s="9">
        <v>-4.4613211109394098E-2</v>
      </c>
      <c r="W417" s="9">
        <v>63.888918705708001</v>
      </c>
      <c r="X417" s="7" t="s">
        <v>1574</v>
      </c>
      <c r="Y417" s="10"/>
      <c r="Z417" s="10"/>
      <c r="AA417" s="7" t="b">
        <v>1</v>
      </c>
      <c r="AB417" s="7">
        <v>0</v>
      </c>
      <c r="AC417" s="14" t="s">
        <v>940</v>
      </c>
      <c r="AD417" s="7">
        <v>2743</v>
      </c>
      <c r="AE417" s="7" t="s">
        <v>199</v>
      </c>
      <c r="AF417" s="10" t="s">
        <v>941</v>
      </c>
      <c r="AG417" s="14" t="s">
        <v>1657</v>
      </c>
      <c r="AH417" s="10"/>
      <c r="AJ417" s="32"/>
    </row>
    <row r="418" spans="1:36" s="12" customFormat="1" ht="14" customHeight="1" x14ac:dyDescent="0.2">
      <c r="A418" s="14" t="s">
        <v>936</v>
      </c>
      <c r="B418" s="9">
        <v>190</v>
      </c>
      <c r="C418" s="9">
        <v>196</v>
      </c>
      <c r="D418" s="13">
        <v>193</v>
      </c>
      <c r="E418" s="7">
        <v>8.3000000000000007</v>
      </c>
      <c r="F418" s="9">
        <f>360-13.2</f>
        <v>346.8</v>
      </c>
      <c r="G418" s="6">
        <v>13</v>
      </c>
      <c r="H418" s="9">
        <v>174.8</v>
      </c>
      <c r="I418" s="9">
        <v>-6.9</v>
      </c>
      <c r="J418" s="9">
        <v>46</v>
      </c>
      <c r="K418" s="9">
        <v>6.2</v>
      </c>
      <c r="L418" s="13">
        <v>-82.9</v>
      </c>
      <c r="M418" s="13">
        <v>32.700000000000003</v>
      </c>
      <c r="N418" s="9">
        <v>55.8</v>
      </c>
      <c r="O418" s="9">
        <v>5.6</v>
      </c>
      <c r="P418" s="9" t="s">
        <v>1575</v>
      </c>
      <c r="Q418" s="9" t="s">
        <v>1575</v>
      </c>
      <c r="R418" s="7">
        <v>714</v>
      </c>
      <c r="S418" s="13">
        <v>-82.403079822504097</v>
      </c>
      <c r="T418" s="13">
        <v>48.650748275494799</v>
      </c>
      <c r="U418" s="9">
        <v>33.65</v>
      </c>
      <c r="V418" s="9">
        <v>26.02</v>
      </c>
      <c r="W418" s="9">
        <v>2.34</v>
      </c>
      <c r="X418" s="7" t="s">
        <v>1574</v>
      </c>
      <c r="Y418" s="10"/>
      <c r="Z418" s="10"/>
      <c r="AA418" s="7" t="b">
        <v>1</v>
      </c>
      <c r="AB418" s="7">
        <v>0</v>
      </c>
      <c r="AC418" s="42" t="s">
        <v>937</v>
      </c>
      <c r="AD418" s="7">
        <v>3287</v>
      </c>
      <c r="AE418" s="7" t="s">
        <v>199</v>
      </c>
      <c r="AF418" s="49" t="s">
        <v>938</v>
      </c>
      <c r="AG418" s="14"/>
      <c r="AH418" s="10"/>
      <c r="AJ418" s="32"/>
    </row>
    <row r="419" spans="1:36" s="12" customFormat="1" ht="14" customHeight="1" x14ac:dyDescent="0.2">
      <c r="A419" s="14" t="s">
        <v>942</v>
      </c>
      <c r="B419" s="9">
        <v>190</v>
      </c>
      <c r="C419" s="9">
        <v>198</v>
      </c>
      <c r="D419" s="13">
        <v>194</v>
      </c>
      <c r="E419" s="7">
        <v>34.5</v>
      </c>
      <c r="F419" s="9">
        <v>278.5</v>
      </c>
      <c r="G419" s="6">
        <v>20</v>
      </c>
      <c r="H419" s="9">
        <v>1</v>
      </c>
      <c r="I419" s="9">
        <v>20</v>
      </c>
      <c r="J419" s="9">
        <v>14.5</v>
      </c>
      <c r="K419" s="9">
        <v>8.9</v>
      </c>
      <c r="L419" s="13">
        <v>-67.900000000000006</v>
      </c>
      <c r="M419" s="13">
        <v>275.3</v>
      </c>
      <c r="N419" s="9">
        <v>24.5</v>
      </c>
      <c r="O419" s="9">
        <v>6.8</v>
      </c>
      <c r="P419" s="9" t="s">
        <v>1575</v>
      </c>
      <c r="Q419" s="9" t="s">
        <v>1575</v>
      </c>
      <c r="R419" s="7">
        <v>101</v>
      </c>
      <c r="S419" s="13">
        <v>-63.018921552017602</v>
      </c>
      <c r="T419" s="13">
        <v>68.668522470274894</v>
      </c>
      <c r="U419" s="9">
        <v>63.2610690215609</v>
      </c>
      <c r="V419" s="9">
        <v>-14.2676036866476</v>
      </c>
      <c r="W419" s="9">
        <v>78.773370666770404</v>
      </c>
      <c r="X419" s="7" t="s">
        <v>1574</v>
      </c>
      <c r="Y419" s="10"/>
      <c r="Z419" s="10"/>
      <c r="AA419" s="7" t="b">
        <v>1</v>
      </c>
      <c r="AB419" s="7">
        <v>0</v>
      </c>
      <c r="AC419" s="14" t="s">
        <v>943</v>
      </c>
      <c r="AD419" s="7">
        <v>1796</v>
      </c>
      <c r="AE419" s="7" t="s">
        <v>199</v>
      </c>
      <c r="AF419" s="10" t="s">
        <v>944</v>
      </c>
      <c r="AG419" s="14" t="s">
        <v>1664</v>
      </c>
      <c r="AH419" s="10"/>
      <c r="AJ419" s="32"/>
    </row>
    <row r="420" spans="1:36" s="12" customFormat="1" ht="14" customHeight="1" x14ac:dyDescent="0.2">
      <c r="A420" s="51" t="s">
        <v>945</v>
      </c>
      <c r="B420" s="56">
        <v>160</v>
      </c>
      <c r="C420" s="56">
        <v>230</v>
      </c>
      <c r="D420" s="57">
        <v>195</v>
      </c>
      <c r="E420" s="54">
        <v>-73.3</v>
      </c>
      <c r="F420" s="56">
        <v>345</v>
      </c>
      <c r="G420" s="60">
        <v>32</v>
      </c>
      <c r="H420" s="56">
        <v>50.9</v>
      </c>
      <c r="I420" s="56">
        <v>-50.2</v>
      </c>
      <c r="J420" s="56">
        <v>46.6</v>
      </c>
      <c r="K420" s="56">
        <v>3.8</v>
      </c>
      <c r="L420" s="57">
        <v>-41.8</v>
      </c>
      <c r="M420" s="57">
        <v>226.5</v>
      </c>
      <c r="N420" s="56"/>
      <c r="O420" s="56"/>
      <c r="P420" s="56">
        <v>41.932129299606764</v>
      </c>
      <c r="Q420" s="56">
        <v>3.9699020685650508</v>
      </c>
      <c r="R420" s="54">
        <v>802</v>
      </c>
      <c r="S420" s="57">
        <v>-75.769730519328306</v>
      </c>
      <c r="T420" s="57">
        <v>100.649334887137</v>
      </c>
      <c r="U420" s="56">
        <v>-8.6089719108621399</v>
      </c>
      <c r="V420" s="56">
        <v>-33.756122249750703</v>
      </c>
      <c r="W420" s="56">
        <v>57.420716964977998</v>
      </c>
      <c r="X420" s="54" t="s">
        <v>1574</v>
      </c>
      <c r="Y420" s="58"/>
      <c r="Z420" s="58"/>
      <c r="AA420" s="54" t="b">
        <v>1</v>
      </c>
      <c r="AB420" s="54" t="s">
        <v>31</v>
      </c>
      <c r="AC420" s="51" t="s">
        <v>946</v>
      </c>
      <c r="AD420" s="54">
        <v>1154</v>
      </c>
      <c r="AE420" s="54" t="s">
        <v>199</v>
      </c>
      <c r="AF420" s="58" t="s">
        <v>948</v>
      </c>
      <c r="AG420" s="84" t="s">
        <v>947</v>
      </c>
      <c r="AH420" s="58" t="s">
        <v>1795</v>
      </c>
      <c r="AJ420" s="32"/>
    </row>
    <row r="421" spans="1:36" s="17" customFormat="1" ht="14" customHeight="1" x14ac:dyDescent="0.2">
      <c r="A421" s="14" t="s">
        <v>949</v>
      </c>
      <c r="B421" s="9">
        <v>190.3</v>
      </c>
      <c r="C421" s="9">
        <v>200.3</v>
      </c>
      <c r="D421" s="13">
        <v>195.3</v>
      </c>
      <c r="E421" s="9">
        <v>3.5</v>
      </c>
      <c r="F421" s="9">
        <v>307.5</v>
      </c>
      <c r="G421" s="34">
        <v>26</v>
      </c>
      <c r="H421" s="9"/>
      <c r="I421" s="9"/>
      <c r="J421" s="9"/>
      <c r="K421" s="9"/>
      <c r="L421" s="13">
        <v>-81.2</v>
      </c>
      <c r="M421" s="13">
        <v>235.1</v>
      </c>
      <c r="N421" s="9">
        <v>50.7</v>
      </c>
      <c r="O421" s="9">
        <v>4</v>
      </c>
      <c r="P421" s="9" t="s">
        <v>1575</v>
      </c>
      <c r="Q421" s="9" t="s">
        <v>1575</v>
      </c>
      <c r="R421" s="7">
        <v>201</v>
      </c>
      <c r="S421" s="13">
        <v>-63.580093322833498</v>
      </c>
      <c r="T421" s="13">
        <v>72.725014188020694</v>
      </c>
      <c r="U421" s="9">
        <v>50</v>
      </c>
      <c r="V421" s="9">
        <v>-32.5</v>
      </c>
      <c r="W421" s="9">
        <v>55.08</v>
      </c>
      <c r="X421" s="7" t="s">
        <v>1574</v>
      </c>
      <c r="Y421" s="10"/>
      <c r="Z421" s="10"/>
      <c r="AA421" s="7" t="b">
        <v>1</v>
      </c>
      <c r="AB421" s="7">
        <v>0</v>
      </c>
      <c r="AC421" s="14" t="s">
        <v>950</v>
      </c>
      <c r="AD421" s="30">
        <v>3378</v>
      </c>
      <c r="AE421" s="7" t="s">
        <v>199</v>
      </c>
      <c r="AF421" s="10" t="s">
        <v>951</v>
      </c>
      <c r="AG421" s="14"/>
      <c r="AH421" s="10"/>
      <c r="AJ421" s="32"/>
    </row>
    <row r="422" spans="1:36" s="12" customFormat="1" ht="14" customHeight="1" x14ac:dyDescent="0.2">
      <c r="A422" s="58" t="s">
        <v>952</v>
      </c>
      <c r="B422" s="56">
        <v>190.8</v>
      </c>
      <c r="C422" s="56">
        <v>201.3</v>
      </c>
      <c r="D422" s="57">
        <v>196.1</v>
      </c>
      <c r="E422" s="54">
        <v>-34.799999999999997</v>
      </c>
      <c r="F422" s="56">
        <v>-69.8</v>
      </c>
      <c r="G422" s="60">
        <v>25</v>
      </c>
      <c r="H422" s="56"/>
      <c r="I422" s="56"/>
      <c r="J422" s="56"/>
      <c r="K422" s="56"/>
      <c r="L422" s="57">
        <v>-51</v>
      </c>
      <c r="M422" s="57">
        <v>223</v>
      </c>
      <c r="N422" s="56"/>
      <c r="O422" s="56"/>
      <c r="P422" s="56"/>
      <c r="Q422" s="56"/>
      <c r="R422" s="54">
        <v>290</v>
      </c>
      <c r="S422" s="57">
        <v>-84.746016087271698</v>
      </c>
      <c r="T422" s="57">
        <v>338.69833925760099</v>
      </c>
      <c r="U422" s="56">
        <v>47.499999999999901</v>
      </c>
      <c r="V422" s="56">
        <v>-33.299999999999997</v>
      </c>
      <c r="W422" s="56">
        <v>57.299999999999898</v>
      </c>
      <c r="X422" s="54" t="s">
        <v>291</v>
      </c>
      <c r="Y422" s="58"/>
      <c r="Z422" s="58"/>
      <c r="AA422" s="54" t="b">
        <v>0</v>
      </c>
      <c r="AB422" s="54" t="s">
        <v>31</v>
      </c>
      <c r="AC422" s="51" t="s">
        <v>872</v>
      </c>
      <c r="AD422" s="54"/>
      <c r="AE422" s="54" t="s">
        <v>199</v>
      </c>
      <c r="AF422" s="58" t="s">
        <v>953</v>
      </c>
      <c r="AG422" s="51"/>
      <c r="AH422" s="58" t="s">
        <v>1927</v>
      </c>
      <c r="AJ422" s="32"/>
    </row>
    <row r="423" spans="1:36" s="17" customFormat="1" ht="14" customHeight="1" x14ac:dyDescent="0.2">
      <c r="A423" s="51" t="s">
        <v>954</v>
      </c>
      <c r="B423" s="56">
        <v>196.2</v>
      </c>
      <c r="C423" s="56">
        <v>197</v>
      </c>
      <c r="D423" s="60">
        <v>196.6</v>
      </c>
      <c r="E423" s="54">
        <v>-13.5</v>
      </c>
      <c r="F423" s="56">
        <v>301</v>
      </c>
      <c r="G423" s="60">
        <v>15</v>
      </c>
      <c r="H423" s="56">
        <v>21.2</v>
      </c>
      <c r="I423" s="56">
        <v>-46.3</v>
      </c>
      <c r="J423" s="56">
        <v>102.8</v>
      </c>
      <c r="K423" s="56">
        <v>3.8</v>
      </c>
      <c r="L423" s="57">
        <v>-65.5</v>
      </c>
      <c r="M423" s="57">
        <v>250.3</v>
      </c>
      <c r="N423" s="56">
        <v>113.8</v>
      </c>
      <c r="O423" s="56">
        <v>3.6</v>
      </c>
      <c r="P423" s="56" t="s">
        <v>1575</v>
      </c>
      <c r="Q423" s="56" t="s">
        <v>1575</v>
      </c>
      <c r="R423" s="54">
        <v>201</v>
      </c>
      <c r="S423" s="57">
        <v>-70.561381780279305</v>
      </c>
      <c r="T423" s="57">
        <v>34.272955609195499</v>
      </c>
      <c r="U423" s="56">
        <v>50</v>
      </c>
      <c r="V423" s="56">
        <v>-32.5</v>
      </c>
      <c r="W423" s="56">
        <v>55.08</v>
      </c>
      <c r="X423" s="54" t="s">
        <v>1574</v>
      </c>
      <c r="Y423" s="58"/>
      <c r="Z423" s="58"/>
      <c r="AA423" s="54" t="b">
        <v>0</v>
      </c>
      <c r="AB423" s="54">
        <v>0</v>
      </c>
      <c r="AC423" s="51" t="s">
        <v>510</v>
      </c>
      <c r="AD423" s="54">
        <v>3316</v>
      </c>
      <c r="AE423" s="54" t="s">
        <v>199</v>
      </c>
      <c r="AF423" s="68" t="s">
        <v>955</v>
      </c>
      <c r="AG423" s="51"/>
      <c r="AH423" s="58"/>
      <c r="AJ423" s="32"/>
    </row>
    <row r="424" spans="1:36" s="17" customFormat="1" ht="14" customHeight="1" x14ac:dyDescent="0.2">
      <c r="A424" s="58" t="s">
        <v>954</v>
      </c>
      <c r="B424" s="56">
        <v>196.2</v>
      </c>
      <c r="C424" s="56">
        <v>197</v>
      </c>
      <c r="D424" s="57">
        <v>196.6</v>
      </c>
      <c r="E424" s="56">
        <v>-12</v>
      </c>
      <c r="F424" s="56">
        <v>-60</v>
      </c>
      <c r="G424" s="55">
        <v>15</v>
      </c>
      <c r="H424" s="56">
        <v>21.2</v>
      </c>
      <c r="I424" s="56">
        <v>-46.3</v>
      </c>
      <c r="J424" s="56">
        <v>103.1</v>
      </c>
      <c r="K424" s="56">
        <v>3.8</v>
      </c>
      <c r="L424" s="57">
        <v>-65.5</v>
      </c>
      <c r="M424" s="57">
        <v>250.3</v>
      </c>
      <c r="N424" s="56">
        <v>113.8</v>
      </c>
      <c r="O424" s="56">
        <v>3.6</v>
      </c>
      <c r="P424" s="56" t="s">
        <v>1575</v>
      </c>
      <c r="Q424" s="56" t="s">
        <v>1575</v>
      </c>
      <c r="R424" s="54">
        <v>201</v>
      </c>
      <c r="S424" s="57">
        <v>-70.561381780279305</v>
      </c>
      <c r="T424" s="57">
        <v>34.272955609195499</v>
      </c>
      <c r="U424" s="56">
        <v>50</v>
      </c>
      <c r="V424" s="56">
        <v>-32.5</v>
      </c>
      <c r="W424" s="56">
        <v>55.08</v>
      </c>
      <c r="X424" s="54" t="s">
        <v>1574</v>
      </c>
      <c r="Y424" s="58"/>
      <c r="Z424" s="56"/>
      <c r="AA424" s="54" t="b">
        <v>0</v>
      </c>
      <c r="AB424" s="54">
        <v>0</v>
      </c>
      <c r="AC424" s="58" t="s">
        <v>956</v>
      </c>
      <c r="AD424" s="54"/>
      <c r="AE424" s="54" t="s">
        <v>1798</v>
      </c>
      <c r="AF424" s="58" t="s">
        <v>957</v>
      </c>
      <c r="AG424" s="51"/>
      <c r="AH424" s="69"/>
      <c r="AJ424" s="32"/>
    </row>
    <row r="425" spans="1:36" s="17" customFormat="1" ht="14" customHeight="1" x14ac:dyDescent="0.2">
      <c r="A425" s="51" t="s">
        <v>958</v>
      </c>
      <c r="B425" s="56"/>
      <c r="C425" s="56"/>
      <c r="D425" s="57">
        <v>197</v>
      </c>
      <c r="E425" s="54">
        <v>41.5</v>
      </c>
      <c r="F425" s="56">
        <v>287.3</v>
      </c>
      <c r="G425" s="60">
        <v>7</v>
      </c>
      <c r="H425" s="56"/>
      <c r="I425" s="56"/>
      <c r="J425" s="56"/>
      <c r="K425" s="56">
        <v>11.1</v>
      </c>
      <c r="L425" s="57">
        <v>-65.5</v>
      </c>
      <c r="M425" s="57">
        <v>267.5</v>
      </c>
      <c r="N425" s="56"/>
      <c r="O425" s="56"/>
      <c r="P425" s="56"/>
      <c r="Q425" s="56"/>
      <c r="R425" s="54">
        <v>101</v>
      </c>
      <c r="S425" s="57">
        <v>-65.823601459273107</v>
      </c>
      <c r="T425" s="57">
        <v>63.365475085557897</v>
      </c>
      <c r="U425" s="56">
        <v>63.2057165665097</v>
      </c>
      <c r="V425" s="56">
        <v>-14.163156586054299</v>
      </c>
      <c r="W425" s="56">
        <v>79.146672561158994</v>
      </c>
      <c r="X425" s="54" t="s">
        <v>1574</v>
      </c>
      <c r="Y425" s="58"/>
      <c r="Z425" s="58"/>
      <c r="AA425" s="54" t="b">
        <v>0</v>
      </c>
      <c r="AB425" s="54" t="s">
        <v>31</v>
      </c>
      <c r="AC425" s="51" t="s">
        <v>959</v>
      </c>
      <c r="AD425" s="54">
        <v>477</v>
      </c>
      <c r="AE425" s="54" t="s">
        <v>199</v>
      </c>
      <c r="AF425" s="58"/>
      <c r="AG425" s="51"/>
      <c r="AH425" s="58" t="s">
        <v>960</v>
      </c>
      <c r="AJ425" s="32"/>
    </row>
    <row r="426" spans="1:36" s="12" customFormat="1" ht="14" customHeight="1" x14ac:dyDescent="0.2">
      <c r="A426" s="51" t="s">
        <v>1901</v>
      </c>
      <c r="B426" s="51"/>
      <c r="C426" s="51"/>
      <c r="D426" s="57">
        <v>197</v>
      </c>
      <c r="E426" s="56">
        <v>42</v>
      </c>
      <c r="F426" s="56">
        <v>287</v>
      </c>
      <c r="G426" s="60">
        <v>7</v>
      </c>
      <c r="H426" s="56">
        <v>7.3</v>
      </c>
      <c r="I426" s="56">
        <v>37.299999999999997</v>
      </c>
      <c r="J426" s="56">
        <v>335.6</v>
      </c>
      <c r="K426" s="56">
        <v>3.3</v>
      </c>
      <c r="L426" s="57">
        <v>-68</v>
      </c>
      <c r="M426" s="57">
        <v>268.60000000000002</v>
      </c>
      <c r="N426" s="56">
        <v>181</v>
      </c>
      <c r="O426" s="56">
        <v>3.9</v>
      </c>
      <c r="P426" s="56" t="s">
        <v>1575</v>
      </c>
      <c r="Q426" s="56" t="s">
        <v>1575</v>
      </c>
      <c r="R426" s="54">
        <v>101</v>
      </c>
      <c r="S426" s="57">
        <v>-65.363015410861607</v>
      </c>
      <c r="T426" s="57">
        <v>69.406546501219097</v>
      </c>
      <c r="U426" s="56">
        <v>63.2057165665097</v>
      </c>
      <c r="V426" s="56">
        <v>-14.163156586054299</v>
      </c>
      <c r="W426" s="56">
        <v>79.146672561158994</v>
      </c>
      <c r="X426" s="54" t="s">
        <v>1574</v>
      </c>
      <c r="Y426" s="58"/>
      <c r="Z426" s="58"/>
      <c r="AA426" s="54" t="b">
        <v>0</v>
      </c>
      <c r="AB426" s="54" t="s">
        <v>31</v>
      </c>
      <c r="AC426" s="51" t="s">
        <v>963</v>
      </c>
      <c r="AD426" s="54">
        <v>2278</v>
      </c>
      <c r="AE426" s="54" t="s">
        <v>199</v>
      </c>
      <c r="AF426" s="58"/>
      <c r="AG426" s="51" t="s">
        <v>1739</v>
      </c>
      <c r="AH426" s="58" t="s">
        <v>1884</v>
      </c>
      <c r="AJ426" s="32"/>
    </row>
    <row r="427" spans="1:36" s="12" customFormat="1" ht="14" customHeight="1" x14ac:dyDescent="0.15">
      <c r="A427" s="51" t="s">
        <v>961</v>
      </c>
      <c r="B427" s="56"/>
      <c r="C427" s="56"/>
      <c r="D427" s="57">
        <v>197</v>
      </c>
      <c r="E427" s="54"/>
      <c r="F427" s="56"/>
      <c r="G427" s="60"/>
      <c r="H427" s="56"/>
      <c r="I427" s="56"/>
      <c r="J427" s="56"/>
      <c r="K427" s="56">
        <v>2.8</v>
      </c>
      <c r="L427" s="57">
        <v>-62.5</v>
      </c>
      <c r="M427" s="57">
        <v>251</v>
      </c>
      <c r="N427" s="56"/>
      <c r="O427" s="56"/>
      <c r="P427" s="63"/>
      <c r="Q427" s="56"/>
      <c r="R427" s="54">
        <v>101</v>
      </c>
      <c r="S427" s="57">
        <v>-73.160023463642403</v>
      </c>
      <c r="T427" s="57">
        <v>55.667302844816199</v>
      </c>
      <c r="U427" s="56">
        <v>63.2057165665097</v>
      </c>
      <c r="V427" s="56">
        <v>-14.163156586054299</v>
      </c>
      <c r="W427" s="56">
        <v>79.146672561158994</v>
      </c>
      <c r="X427" s="54" t="s">
        <v>1576</v>
      </c>
      <c r="Y427" s="58"/>
      <c r="Z427" s="58"/>
      <c r="AA427" s="54" t="b">
        <v>0</v>
      </c>
      <c r="AB427" s="54" t="s">
        <v>1713</v>
      </c>
      <c r="AC427" s="58" t="s">
        <v>962</v>
      </c>
      <c r="AD427" s="54"/>
      <c r="AE427" s="54" t="s">
        <v>199</v>
      </c>
      <c r="AF427" s="58"/>
      <c r="AG427" s="51"/>
      <c r="AH427" s="58"/>
      <c r="AJ427" s="32"/>
    </row>
    <row r="428" spans="1:36" s="12" customFormat="1" ht="14" customHeight="1" x14ac:dyDescent="0.2">
      <c r="A428" s="51" t="s">
        <v>964</v>
      </c>
      <c r="B428" s="51"/>
      <c r="C428" s="51"/>
      <c r="D428" s="57">
        <v>197</v>
      </c>
      <c r="E428" s="54">
        <v>40.700000000000003</v>
      </c>
      <c r="F428" s="56">
        <v>285.60000000000002</v>
      </c>
      <c r="G428" s="60">
        <v>18</v>
      </c>
      <c r="H428" s="56">
        <v>7.7</v>
      </c>
      <c r="I428" s="56">
        <v>28.4</v>
      </c>
      <c r="J428" s="56">
        <v>31.8</v>
      </c>
      <c r="K428" s="56">
        <v>6.2</v>
      </c>
      <c r="L428" s="57">
        <v>-63.6</v>
      </c>
      <c r="M428" s="57">
        <v>268.7</v>
      </c>
      <c r="N428" s="56"/>
      <c r="O428" s="56"/>
      <c r="P428" s="56">
        <v>57.051888490480614</v>
      </c>
      <c r="Q428" s="56">
        <v>4.6160848419963747</v>
      </c>
      <c r="R428" s="54">
        <v>101</v>
      </c>
      <c r="S428" s="57">
        <v>-65.168572324904801</v>
      </c>
      <c r="T428" s="57">
        <v>58.888086066297802</v>
      </c>
      <c r="U428" s="56">
        <v>63.2057165665097</v>
      </c>
      <c r="V428" s="56">
        <v>-14.163156586054299</v>
      </c>
      <c r="W428" s="56">
        <v>79.146672561158994</v>
      </c>
      <c r="X428" s="54" t="s">
        <v>1574</v>
      </c>
      <c r="Y428" s="58"/>
      <c r="Z428" s="58"/>
      <c r="AA428" s="54" t="b">
        <v>1</v>
      </c>
      <c r="AB428" s="54" t="s">
        <v>31</v>
      </c>
      <c r="AC428" s="51" t="s">
        <v>965</v>
      </c>
      <c r="AD428" s="54">
        <v>1339</v>
      </c>
      <c r="AE428" s="54" t="s">
        <v>199</v>
      </c>
      <c r="AF428" s="58"/>
      <c r="AG428" s="51" t="s">
        <v>1741</v>
      </c>
      <c r="AH428" s="58"/>
      <c r="AJ428" s="32"/>
    </row>
    <row r="429" spans="1:36" s="12" customFormat="1" ht="14" customHeight="1" x14ac:dyDescent="0.2">
      <c r="A429" s="51" t="s">
        <v>1902</v>
      </c>
      <c r="B429" s="51"/>
      <c r="C429" s="51"/>
      <c r="D429" s="57">
        <v>197</v>
      </c>
      <c r="E429" s="56">
        <v>42</v>
      </c>
      <c r="F429" s="56">
        <v>286</v>
      </c>
      <c r="G429" s="60">
        <v>72</v>
      </c>
      <c r="H429" s="56">
        <v>10.6</v>
      </c>
      <c r="I429" s="56">
        <v>30.8</v>
      </c>
      <c r="J429" s="56"/>
      <c r="K429" s="56">
        <v>2.1</v>
      </c>
      <c r="L429" s="57">
        <v>-63</v>
      </c>
      <c r="M429" s="57">
        <v>263.2</v>
      </c>
      <c r="N429" s="56">
        <v>56</v>
      </c>
      <c r="O429" s="56">
        <v>2.2999999999999998</v>
      </c>
      <c r="P429" s="56" t="s">
        <v>1575</v>
      </c>
      <c r="Q429" s="56" t="s">
        <v>1575</v>
      </c>
      <c r="R429" s="54">
        <v>101</v>
      </c>
      <c r="S429" s="57">
        <v>-67.573532523538603</v>
      </c>
      <c r="T429" s="57">
        <v>56.829903646162997</v>
      </c>
      <c r="U429" s="56">
        <v>63.2057165665097</v>
      </c>
      <c r="V429" s="56">
        <v>-14.163156586054299</v>
      </c>
      <c r="W429" s="56">
        <v>79.146672561158994</v>
      </c>
      <c r="X429" s="54" t="s">
        <v>1574</v>
      </c>
      <c r="Y429" s="58"/>
      <c r="Z429" s="58"/>
      <c r="AA429" s="54" t="b">
        <v>1</v>
      </c>
      <c r="AB429" s="54" t="s">
        <v>31</v>
      </c>
      <c r="AC429" s="51" t="s">
        <v>852</v>
      </c>
      <c r="AD429" s="54">
        <v>1702</v>
      </c>
      <c r="AE429" s="54" t="s">
        <v>199</v>
      </c>
      <c r="AF429" s="58"/>
      <c r="AG429" s="51" t="s">
        <v>1740</v>
      </c>
      <c r="AH429" s="58"/>
      <c r="AJ429" s="32"/>
    </row>
    <row r="430" spans="1:36" s="12" customFormat="1" ht="14" customHeight="1" x14ac:dyDescent="0.2">
      <c r="A430" s="51" t="s">
        <v>966</v>
      </c>
      <c r="B430" s="56">
        <v>192.9</v>
      </c>
      <c r="C430" s="56">
        <v>201.4</v>
      </c>
      <c r="D430" s="57">
        <f>(B430+C430)/2</f>
        <v>197.15</v>
      </c>
      <c r="E430" s="56">
        <v>49.7</v>
      </c>
      <c r="F430" s="56">
        <v>4</v>
      </c>
      <c r="G430" s="55">
        <v>16</v>
      </c>
      <c r="H430" s="56">
        <v>45.9</v>
      </c>
      <c r="I430" s="56">
        <v>50.4</v>
      </c>
      <c r="J430" s="56">
        <v>130.1</v>
      </c>
      <c r="K430" s="56">
        <v>3.1</v>
      </c>
      <c r="L430" s="57">
        <v>-51.3</v>
      </c>
      <c r="M430" s="57">
        <v>285</v>
      </c>
      <c r="N430" s="56"/>
      <c r="O430" s="56"/>
      <c r="P430" s="63">
        <v>116.15603847946952</v>
      </c>
      <c r="Q430" s="66">
        <v>3.4369852691134253</v>
      </c>
      <c r="R430" s="54">
        <v>301</v>
      </c>
      <c r="S430" s="57">
        <v>-65.136039743045799</v>
      </c>
      <c r="T430" s="57">
        <v>45.613118888242603</v>
      </c>
      <c r="U430" s="56">
        <v>48.144887333467103</v>
      </c>
      <c r="V430" s="56">
        <v>0.59219707676551303</v>
      </c>
      <c r="W430" s="56">
        <v>63.354284295244703</v>
      </c>
      <c r="X430" s="54" t="s">
        <v>1576</v>
      </c>
      <c r="Y430" s="54"/>
      <c r="Z430" s="54"/>
      <c r="AA430" s="54" t="b">
        <v>0</v>
      </c>
      <c r="AB430" s="54" t="s">
        <v>31</v>
      </c>
      <c r="AC430" s="51" t="s">
        <v>967</v>
      </c>
      <c r="AD430" s="54">
        <v>3029</v>
      </c>
      <c r="AE430" s="54" t="s">
        <v>199</v>
      </c>
      <c r="AF430" s="58" t="s">
        <v>968</v>
      </c>
      <c r="AG430" s="51"/>
      <c r="AH430" s="58" t="s">
        <v>1883</v>
      </c>
      <c r="AJ430" s="32"/>
    </row>
    <row r="431" spans="1:36" s="12" customFormat="1" ht="14" customHeight="1" x14ac:dyDescent="0.2">
      <c r="A431" s="10" t="s">
        <v>969</v>
      </c>
      <c r="B431" s="9">
        <v>192.7</v>
      </c>
      <c r="C431" s="9">
        <v>202</v>
      </c>
      <c r="D431" s="13">
        <f>AVERAGE(B431,C431)</f>
        <v>197.35</v>
      </c>
      <c r="E431" s="9">
        <v>2.5</v>
      </c>
      <c r="F431" s="9">
        <f>360-51.5</f>
        <v>308.5</v>
      </c>
      <c r="G431" s="6">
        <v>17</v>
      </c>
      <c r="H431" s="7"/>
      <c r="I431" s="7"/>
      <c r="J431" s="7"/>
      <c r="K431" s="7"/>
      <c r="L431" s="6">
        <v>-79.8</v>
      </c>
      <c r="M431" s="13">
        <v>208.6</v>
      </c>
      <c r="N431" s="9">
        <v>48</v>
      </c>
      <c r="O431" s="9">
        <v>5.2</v>
      </c>
      <c r="P431" s="9" t="s">
        <v>1575</v>
      </c>
      <c r="Q431" s="9" t="s">
        <v>1575</v>
      </c>
      <c r="R431" s="7">
        <v>201</v>
      </c>
      <c r="S431" s="13">
        <v>-65.512960188242999</v>
      </c>
      <c r="T431" s="13">
        <v>82.312427555090693</v>
      </c>
      <c r="U431" s="9">
        <v>50</v>
      </c>
      <c r="V431" s="9">
        <v>-32.5</v>
      </c>
      <c r="W431" s="9">
        <v>55.08</v>
      </c>
      <c r="X431" s="7" t="s">
        <v>1574</v>
      </c>
      <c r="Y431" s="7"/>
      <c r="Z431" s="7"/>
      <c r="AA431" s="10" t="b">
        <v>1</v>
      </c>
      <c r="AB431" s="7">
        <v>0</v>
      </c>
      <c r="AC431" s="14" t="s">
        <v>970</v>
      </c>
      <c r="AD431" s="7"/>
      <c r="AE431" s="7" t="s">
        <v>1798</v>
      </c>
      <c r="AF431" s="10" t="s">
        <v>971</v>
      </c>
      <c r="AG431" s="14"/>
      <c r="AH431" s="10"/>
      <c r="AJ431" s="32"/>
    </row>
    <row r="432" spans="1:36" s="12" customFormat="1" ht="14" customHeight="1" x14ac:dyDescent="0.2">
      <c r="A432" s="51" t="s">
        <v>973</v>
      </c>
      <c r="B432" s="56">
        <v>194</v>
      </c>
      <c r="C432" s="56">
        <v>204</v>
      </c>
      <c r="D432" s="57">
        <v>199</v>
      </c>
      <c r="E432" s="56">
        <v>7.5</v>
      </c>
      <c r="F432" s="56">
        <v>296.8</v>
      </c>
      <c r="G432" s="55">
        <v>5</v>
      </c>
      <c r="H432" s="56">
        <v>17.899999999999999</v>
      </c>
      <c r="I432" s="56">
        <v>-14</v>
      </c>
      <c r="J432" s="56">
        <v>245.6</v>
      </c>
      <c r="K432" s="56">
        <v>4.9000000000000004</v>
      </c>
      <c r="L432" s="57">
        <v>-66.900000000000006</v>
      </c>
      <c r="M432" s="57">
        <v>245.6</v>
      </c>
      <c r="N432" s="56"/>
      <c r="O432" s="56"/>
      <c r="P432" s="56">
        <v>566.43404481054256</v>
      </c>
      <c r="Q432" s="56">
        <v>3.2178012381199461</v>
      </c>
      <c r="R432" s="54">
        <v>201</v>
      </c>
      <c r="S432" s="57">
        <v>-71.879933563562801</v>
      </c>
      <c r="T432" s="57">
        <v>40.345689844583703</v>
      </c>
      <c r="U432" s="56">
        <v>50</v>
      </c>
      <c r="V432" s="56">
        <v>-32.5</v>
      </c>
      <c r="W432" s="56">
        <v>55.08</v>
      </c>
      <c r="X432" s="54" t="s">
        <v>1574</v>
      </c>
      <c r="Y432" s="54"/>
      <c r="Z432" s="54"/>
      <c r="AA432" s="54" t="b">
        <v>0</v>
      </c>
      <c r="AB432" s="54" t="s">
        <v>31</v>
      </c>
      <c r="AC432" s="51" t="s">
        <v>974</v>
      </c>
      <c r="AD432" s="54">
        <v>150</v>
      </c>
      <c r="AE432" s="54" t="s">
        <v>199</v>
      </c>
      <c r="AF432" s="58" t="s">
        <v>976</v>
      </c>
      <c r="AG432" s="51"/>
      <c r="AH432" s="58" t="s">
        <v>975</v>
      </c>
      <c r="AJ432" s="32"/>
    </row>
    <row r="433" spans="1:36" s="12" customFormat="1" ht="14" customHeight="1" x14ac:dyDescent="0.2">
      <c r="A433" s="51" t="s">
        <v>942</v>
      </c>
      <c r="B433" s="56"/>
      <c r="C433" s="56"/>
      <c r="D433" s="57">
        <v>199</v>
      </c>
      <c r="E433" s="56">
        <v>36</v>
      </c>
      <c r="F433" s="56">
        <f>360-79.8</f>
        <v>280.2</v>
      </c>
      <c r="G433" s="55">
        <v>26</v>
      </c>
      <c r="H433" s="56">
        <v>20.399999999999999</v>
      </c>
      <c r="I433" s="56">
        <v>26.8</v>
      </c>
      <c r="J433" s="56">
        <v>14</v>
      </c>
      <c r="K433" s="56">
        <v>7.9</v>
      </c>
      <c r="L433" s="57">
        <v>-61.9</v>
      </c>
      <c r="M433" s="57">
        <v>235.3</v>
      </c>
      <c r="N433" s="56"/>
      <c r="O433" s="56"/>
      <c r="P433" s="56">
        <v>26.045422240484079</v>
      </c>
      <c r="Q433" s="56">
        <v>5.6626802216586096</v>
      </c>
      <c r="R433" s="54">
        <v>101</v>
      </c>
      <c r="S433" s="57">
        <v>-80.288946137521194</v>
      </c>
      <c r="T433" s="57">
        <v>62.572079640042404</v>
      </c>
      <c r="U433" s="56">
        <v>63.200422707220397</v>
      </c>
      <c r="V433" s="56">
        <v>-14.064017951463001</v>
      </c>
      <c r="W433" s="56">
        <v>79.387770743146405</v>
      </c>
      <c r="X433" s="54" t="s">
        <v>1574</v>
      </c>
      <c r="Y433" s="58"/>
      <c r="Z433" s="58"/>
      <c r="AA433" s="54" t="b">
        <v>1</v>
      </c>
      <c r="AB433" s="54" t="s">
        <v>31</v>
      </c>
      <c r="AC433" s="51" t="s">
        <v>972</v>
      </c>
      <c r="AD433" s="54">
        <v>1809</v>
      </c>
      <c r="AE433" s="54" t="s">
        <v>199</v>
      </c>
      <c r="AF433" s="58"/>
      <c r="AG433" s="51"/>
      <c r="AH433" s="58" t="s">
        <v>853</v>
      </c>
      <c r="AJ433" s="32"/>
    </row>
    <row r="434" spans="1:36" s="12" customFormat="1" ht="14" customHeight="1" x14ac:dyDescent="0.2">
      <c r="A434" s="10" t="s">
        <v>977</v>
      </c>
      <c r="B434" s="9">
        <v>197.4</v>
      </c>
      <c r="C434" s="9">
        <v>201.1</v>
      </c>
      <c r="D434" s="13">
        <f>AVERAGE(B434,C434)</f>
        <v>199.25</v>
      </c>
      <c r="E434" s="9">
        <v>2.1</v>
      </c>
      <c r="F434" s="9">
        <v>-63.3</v>
      </c>
      <c r="G434" s="34">
        <v>7</v>
      </c>
      <c r="H434" s="9"/>
      <c r="I434" s="9"/>
      <c r="J434" s="9"/>
      <c r="K434" s="9"/>
      <c r="L434" s="13">
        <v>-80.099999999999994</v>
      </c>
      <c r="M434" s="13">
        <v>235</v>
      </c>
      <c r="N434" s="9">
        <v>84.6</v>
      </c>
      <c r="O434" s="9">
        <v>6.6</v>
      </c>
      <c r="P434" s="9" t="s">
        <v>1575</v>
      </c>
      <c r="Q434" s="9" t="s">
        <v>1575</v>
      </c>
      <c r="R434" s="7">
        <v>201</v>
      </c>
      <c r="S434" s="13">
        <v>-64.580323647931493</v>
      </c>
      <c r="T434" s="13">
        <v>71.676939055424</v>
      </c>
      <c r="U434" s="9">
        <v>50</v>
      </c>
      <c r="V434" s="9">
        <v>-32.5</v>
      </c>
      <c r="W434" s="9">
        <v>55.08</v>
      </c>
      <c r="X434" s="7" t="s">
        <v>1574</v>
      </c>
      <c r="Y434" s="10"/>
      <c r="Z434" s="9"/>
      <c r="AA434" s="7" t="b">
        <v>1</v>
      </c>
      <c r="AB434" s="7">
        <v>0</v>
      </c>
      <c r="AC434" s="10" t="s">
        <v>970</v>
      </c>
      <c r="AD434" s="7"/>
      <c r="AE434" s="7" t="s">
        <v>1798</v>
      </c>
      <c r="AF434" s="10" t="s">
        <v>978</v>
      </c>
      <c r="AG434" s="14"/>
      <c r="AH434" s="10"/>
      <c r="AJ434" s="32"/>
    </row>
    <row r="435" spans="1:36" s="12" customFormat="1" ht="13" x14ac:dyDescent="0.2">
      <c r="A435" s="14" t="s">
        <v>979</v>
      </c>
      <c r="B435" s="9">
        <v>198</v>
      </c>
      <c r="C435" s="9">
        <v>202</v>
      </c>
      <c r="D435" s="13">
        <v>200</v>
      </c>
      <c r="E435" s="9">
        <v>30.2</v>
      </c>
      <c r="F435" s="9">
        <v>7.5</v>
      </c>
      <c r="G435" s="34">
        <v>23</v>
      </c>
      <c r="H435" s="9">
        <v>342.2</v>
      </c>
      <c r="I435" s="9">
        <v>40.799999999999997</v>
      </c>
      <c r="J435" s="9">
        <v>59</v>
      </c>
      <c r="K435" s="9">
        <v>4</v>
      </c>
      <c r="L435" s="13">
        <v>-73</v>
      </c>
      <c r="M435" s="13">
        <v>64.7</v>
      </c>
      <c r="N435" s="9">
        <v>55</v>
      </c>
      <c r="O435" s="9">
        <v>4.0999999999999996</v>
      </c>
      <c r="P435" s="9" t="s">
        <v>1575</v>
      </c>
      <c r="Q435" s="9" t="s">
        <v>1575</v>
      </c>
      <c r="R435" s="7">
        <v>707</v>
      </c>
      <c r="S435" s="13">
        <v>-72.396691778871897</v>
      </c>
      <c r="T435" s="13">
        <v>68.813044759293206</v>
      </c>
      <c r="U435" s="9">
        <v>31.250219940610901</v>
      </c>
      <c r="V435" s="9">
        <v>36.930099144381401</v>
      </c>
      <c r="W435" s="9">
        <v>1.41820132763735</v>
      </c>
      <c r="X435" s="7" t="s">
        <v>1574</v>
      </c>
      <c r="Y435" s="7"/>
      <c r="Z435" s="7"/>
      <c r="AA435" s="7" t="b">
        <v>1</v>
      </c>
      <c r="AB435" s="7">
        <v>0</v>
      </c>
      <c r="AC435" s="14" t="s">
        <v>980</v>
      </c>
      <c r="AD435" s="7"/>
      <c r="AE435" s="7" t="s">
        <v>199</v>
      </c>
      <c r="AF435" s="10" t="s">
        <v>1885</v>
      </c>
      <c r="AG435" s="14"/>
      <c r="AH435" s="10"/>
      <c r="AJ435" s="32"/>
    </row>
    <row r="436" spans="1:36" s="12" customFormat="1" ht="14" customHeight="1" x14ac:dyDescent="0.2">
      <c r="A436" s="51" t="s">
        <v>988</v>
      </c>
      <c r="B436" s="56">
        <v>199.5</v>
      </c>
      <c r="C436" s="56">
        <v>201.4</v>
      </c>
      <c r="D436" s="57">
        <v>200.45</v>
      </c>
      <c r="E436" s="56">
        <v>39</v>
      </c>
      <c r="F436" s="56">
        <v>282.5</v>
      </c>
      <c r="G436" s="55">
        <v>16</v>
      </c>
      <c r="H436" s="56">
        <v>12.3</v>
      </c>
      <c r="I436" s="56">
        <v>31.4</v>
      </c>
      <c r="J436" s="56"/>
      <c r="K436" s="56">
        <v>4.7</v>
      </c>
      <c r="L436" s="57">
        <v>-65.5</v>
      </c>
      <c r="M436" s="57">
        <v>255.1</v>
      </c>
      <c r="N436" s="56">
        <v>100.4</v>
      </c>
      <c r="O436" s="56">
        <v>3.7</v>
      </c>
      <c r="P436" s="56" t="s">
        <v>1575</v>
      </c>
      <c r="Q436" s="56" t="s">
        <v>1575</v>
      </c>
      <c r="R436" s="54">
        <v>101</v>
      </c>
      <c r="S436" s="57">
        <v>-70.820961458834304</v>
      </c>
      <c r="T436" s="57">
        <v>65.1664504836546</v>
      </c>
      <c r="U436" s="56">
        <v>63.196558526582898</v>
      </c>
      <c r="V436" s="56">
        <v>-13.9924788671656</v>
      </c>
      <c r="W436" s="56">
        <v>79.562588562877906</v>
      </c>
      <c r="X436" s="54" t="s">
        <v>291</v>
      </c>
      <c r="Y436" s="54"/>
      <c r="Z436" s="54"/>
      <c r="AA436" s="54" t="b">
        <v>0</v>
      </c>
      <c r="AB436" s="54" t="s">
        <v>31</v>
      </c>
      <c r="AC436" s="51" t="s">
        <v>989</v>
      </c>
      <c r="AD436" s="54">
        <v>2791</v>
      </c>
      <c r="AE436" s="54" t="s">
        <v>199</v>
      </c>
      <c r="AF436" s="58" t="s">
        <v>982</v>
      </c>
      <c r="AG436" s="51" t="s">
        <v>1738</v>
      </c>
      <c r="AH436" s="58"/>
      <c r="AJ436" s="32"/>
    </row>
    <row r="437" spans="1:36" s="17" customFormat="1" ht="14" customHeight="1" x14ac:dyDescent="0.2">
      <c r="A437" s="14" t="s">
        <v>983</v>
      </c>
      <c r="B437" s="9">
        <v>199.5</v>
      </c>
      <c r="C437" s="9">
        <v>201.4</v>
      </c>
      <c r="D437" s="13">
        <v>200.45</v>
      </c>
      <c r="E437" s="9">
        <v>45.3</v>
      </c>
      <c r="F437" s="9">
        <v>295.3</v>
      </c>
      <c r="G437" s="34">
        <v>9</v>
      </c>
      <c r="H437" s="9">
        <v>18</v>
      </c>
      <c r="I437" s="9">
        <v>45.1</v>
      </c>
      <c r="J437" s="9">
        <v>23.9</v>
      </c>
      <c r="K437" s="9">
        <v>10.7</v>
      </c>
      <c r="L437" s="13">
        <v>-66.400000000000006</v>
      </c>
      <c r="M437" s="13">
        <v>251.9</v>
      </c>
      <c r="N437" s="9"/>
      <c r="O437" s="9"/>
      <c r="P437" s="9">
        <v>26.046852013749259</v>
      </c>
      <c r="Q437" s="9">
        <v>10.278674294605425</v>
      </c>
      <c r="R437" s="7">
        <v>101</v>
      </c>
      <c r="S437" s="13">
        <v>-71.864709627524206</v>
      </c>
      <c r="T437" s="13">
        <v>68.893892484196698</v>
      </c>
      <c r="U437" s="9">
        <v>63.196558526582898</v>
      </c>
      <c r="V437" s="9">
        <v>-13.9924788671656</v>
      </c>
      <c r="W437" s="9">
        <v>79.562588562877906</v>
      </c>
      <c r="X437" s="7" t="s">
        <v>1574</v>
      </c>
      <c r="Y437" s="9"/>
      <c r="Z437" s="9"/>
      <c r="AA437" s="7" t="b">
        <v>1</v>
      </c>
      <c r="AB437" s="7">
        <v>0</v>
      </c>
      <c r="AC437" s="10" t="s">
        <v>933</v>
      </c>
      <c r="AD437" s="7">
        <v>1932</v>
      </c>
      <c r="AE437" s="7" t="s">
        <v>199</v>
      </c>
      <c r="AF437" s="10" t="s">
        <v>985</v>
      </c>
      <c r="AG437" s="14" t="s">
        <v>984</v>
      </c>
      <c r="AH437" s="10" t="s">
        <v>1931</v>
      </c>
      <c r="AJ437" s="32"/>
    </row>
    <row r="438" spans="1:36" s="12" customFormat="1" ht="14" customHeight="1" x14ac:dyDescent="0.2">
      <c r="A438" s="51" t="s">
        <v>1903</v>
      </c>
      <c r="B438" s="56">
        <v>199.5</v>
      </c>
      <c r="C438" s="56">
        <v>201.4</v>
      </c>
      <c r="D438" s="57">
        <f>(B438+C438)/2</f>
        <v>200.45</v>
      </c>
      <c r="E438" s="54">
        <v>40.5</v>
      </c>
      <c r="F438" s="56">
        <v>285.7</v>
      </c>
      <c r="G438" s="60">
        <v>11</v>
      </c>
      <c r="H438" s="56">
        <v>6.3</v>
      </c>
      <c r="I438" s="56">
        <v>12.9</v>
      </c>
      <c r="J438" s="56">
        <v>59</v>
      </c>
      <c r="K438" s="56">
        <v>6</v>
      </c>
      <c r="L438" s="57">
        <v>-55.3</v>
      </c>
      <c r="M438" s="57">
        <v>274.5</v>
      </c>
      <c r="N438" s="56">
        <v>72</v>
      </c>
      <c r="O438" s="56">
        <v>5.4</v>
      </c>
      <c r="P438" s="56" t="s">
        <v>1575</v>
      </c>
      <c r="Q438" s="56" t="s">
        <v>1575</v>
      </c>
      <c r="R438" s="54">
        <v>101</v>
      </c>
      <c r="S438" s="57">
        <v>-59.902127747365199</v>
      </c>
      <c r="T438" s="57">
        <v>44.009501888130103</v>
      </c>
      <c r="U438" s="56">
        <v>63.196558526582898</v>
      </c>
      <c r="V438" s="56">
        <v>-13.9924788671656</v>
      </c>
      <c r="W438" s="56">
        <v>79.562588562877906</v>
      </c>
      <c r="X438" s="54" t="s">
        <v>1576</v>
      </c>
      <c r="Y438" s="58"/>
      <c r="Z438" s="58"/>
      <c r="AA438" s="54" t="b">
        <v>1</v>
      </c>
      <c r="AB438" s="54" t="s">
        <v>218</v>
      </c>
      <c r="AC438" s="51" t="s">
        <v>981</v>
      </c>
      <c r="AD438" s="54">
        <v>2312</v>
      </c>
      <c r="AE438" s="54" t="s">
        <v>199</v>
      </c>
      <c r="AF438" s="58" t="s">
        <v>982</v>
      </c>
      <c r="AG438" s="51" t="s">
        <v>1737</v>
      </c>
      <c r="AH438" s="58"/>
      <c r="AJ438" s="32"/>
    </row>
    <row r="439" spans="1:36" s="17" customFormat="1" ht="14" customHeight="1" x14ac:dyDescent="0.2">
      <c r="A439" s="51" t="s">
        <v>990</v>
      </c>
      <c r="B439" s="56">
        <v>199.5</v>
      </c>
      <c r="C439" s="56">
        <v>201.4</v>
      </c>
      <c r="D439" s="57">
        <v>200.45</v>
      </c>
      <c r="E439" s="56">
        <v>40.5</v>
      </c>
      <c r="F439" s="56">
        <v>285.7</v>
      </c>
      <c r="G439" s="55">
        <v>11</v>
      </c>
      <c r="H439" s="56">
        <v>6.3</v>
      </c>
      <c r="I439" s="56">
        <v>12.9</v>
      </c>
      <c r="J439" s="56">
        <v>59</v>
      </c>
      <c r="K439" s="56">
        <v>5.6</v>
      </c>
      <c r="L439" s="57">
        <v>-55.3</v>
      </c>
      <c r="M439" s="57">
        <v>274.5</v>
      </c>
      <c r="N439" s="56">
        <v>72.5</v>
      </c>
      <c r="O439" s="56">
        <v>5.4</v>
      </c>
      <c r="P439" s="56" t="s">
        <v>1575</v>
      </c>
      <c r="Q439" s="56" t="s">
        <v>1575</v>
      </c>
      <c r="R439" s="54">
        <v>101</v>
      </c>
      <c r="S439" s="57">
        <v>-59.902127747365199</v>
      </c>
      <c r="T439" s="57">
        <v>44.009501888130103</v>
      </c>
      <c r="U439" s="56">
        <v>63.196558526582898</v>
      </c>
      <c r="V439" s="56">
        <v>-13.9924788671656</v>
      </c>
      <c r="W439" s="56">
        <v>79.562588562877906</v>
      </c>
      <c r="X439" s="54" t="s">
        <v>1576</v>
      </c>
      <c r="Y439" s="54"/>
      <c r="Z439" s="54"/>
      <c r="AA439" s="54" t="b">
        <v>1</v>
      </c>
      <c r="AB439" s="54" t="s">
        <v>218</v>
      </c>
      <c r="AC439" s="51" t="s">
        <v>981</v>
      </c>
      <c r="AD439" s="54">
        <v>2312</v>
      </c>
      <c r="AE439" s="54" t="s">
        <v>199</v>
      </c>
      <c r="AF439" s="58" t="s">
        <v>982</v>
      </c>
      <c r="AG439" s="51" t="s">
        <v>1720</v>
      </c>
      <c r="AH439" s="58"/>
      <c r="AJ439" s="32"/>
    </row>
    <row r="440" spans="1:36" s="12" customFormat="1" ht="14" customHeight="1" x14ac:dyDescent="0.2">
      <c r="A440" s="51" t="s">
        <v>986</v>
      </c>
      <c r="B440" s="56">
        <v>199.5</v>
      </c>
      <c r="C440" s="56">
        <v>201.4</v>
      </c>
      <c r="D440" s="57">
        <v>200.45</v>
      </c>
      <c r="E440" s="56">
        <v>48.8</v>
      </c>
      <c r="F440" s="56">
        <v>7</v>
      </c>
      <c r="G440" s="55">
        <v>16</v>
      </c>
      <c r="H440" s="56">
        <v>221</v>
      </c>
      <c r="I440" s="56">
        <v>-57</v>
      </c>
      <c r="J440" s="56">
        <v>58</v>
      </c>
      <c r="K440" s="56">
        <v>5</v>
      </c>
      <c r="L440" s="57">
        <v>-59</v>
      </c>
      <c r="M440" s="57">
        <v>281</v>
      </c>
      <c r="N440" s="56"/>
      <c r="O440" s="56"/>
      <c r="P440" s="56">
        <v>39.596587531189599</v>
      </c>
      <c r="Q440" s="56">
        <v>5.9352926252624805</v>
      </c>
      <c r="R440" s="54">
        <v>301</v>
      </c>
      <c r="S440" s="57">
        <v>-67.9114375503285</v>
      </c>
      <c r="T440" s="57">
        <v>65.165328996171894</v>
      </c>
      <c r="U440" s="56">
        <v>47.934981199399502</v>
      </c>
      <c r="V440" s="56">
        <v>1.1699289737968199</v>
      </c>
      <c r="W440" s="56">
        <v>62.884921325704802</v>
      </c>
      <c r="X440" s="54" t="s">
        <v>1576</v>
      </c>
      <c r="Y440" s="54"/>
      <c r="Z440" s="54"/>
      <c r="AA440" s="54" t="b">
        <v>1</v>
      </c>
      <c r="AB440" s="54" t="s">
        <v>218</v>
      </c>
      <c r="AC440" s="51" t="s">
        <v>987</v>
      </c>
      <c r="AD440" s="54">
        <v>3141</v>
      </c>
      <c r="AE440" s="54" t="s">
        <v>199</v>
      </c>
      <c r="AF440" s="58" t="s">
        <v>982</v>
      </c>
      <c r="AG440" s="51"/>
      <c r="AH440" s="58"/>
      <c r="AJ440" s="32"/>
    </row>
    <row r="441" spans="1:36" s="12" customFormat="1" ht="14" customHeight="1" x14ac:dyDescent="0.2">
      <c r="A441" s="14" t="s">
        <v>991</v>
      </c>
      <c r="B441" s="9">
        <v>199.6</v>
      </c>
      <c r="C441" s="9">
        <v>202</v>
      </c>
      <c r="D441" s="13">
        <v>200.8</v>
      </c>
      <c r="E441" s="9">
        <v>42</v>
      </c>
      <c r="F441" s="9">
        <f>360-72.625</f>
        <v>287.375</v>
      </c>
      <c r="G441" s="34">
        <v>315</v>
      </c>
      <c r="H441" s="9">
        <v>8</v>
      </c>
      <c r="I441" s="9">
        <v>35.5</v>
      </c>
      <c r="J441" s="9">
        <v>7.1</v>
      </c>
      <c r="K441" s="9">
        <v>3.2</v>
      </c>
      <c r="L441" s="13">
        <v>-66.599999999999994</v>
      </c>
      <c r="M441" s="13">
        <v>268.2</v>
      </c>
      <c r="N441" s="9">
        <v>12.9</v>
      </c>
      <c r="O441" s="9">
        <v>2.2999999999999998</v>
      </c>
      <c r="P441" s="9" t="s">
        <v>1575</v>
      </c>
      <c r="Q441" s="9" t="s">
        <v>1575</v>
      </c>
      <c r="R441" s="7">
        <v>101</v>
      </c>
      <c r="S441" s="13">
        <v>-65.417424708898295</v>
      </c>
      <c r="T441" s="13">
        <v>66.735696051333605</v>
      </c>
      <c r="U441" s="9">
        <v>63.195622543890202</v>
      </c>
      <c r="V441" s="9">
        <v>-13.9752529457368</v>
      </c>
      <c r="W441" s="9">
        <v>79.604788676544402</v>
      </c>
      <c r="X441" s="7" t="s">
        <v>1576</v>
      </c>
      <c r="Y441" s="7">
        <v>0.54</v>
      </c>
      <c r="Z441" s="7">
        <v>1.1499999999999999</v>
      </c>
      <c r="AA441" s="7" t="s">
        <v>204</v>
      </c>
      <c r="AB441" s="7">
        <v>0</v>
      </c>
      <c r="AC441" s="10" t="s">
        <v>992</v>
      </c>
      <c r="AD441" s="7"/>
      <c r="AE441" s="7" t="s">
        <v>199</v>
      </c>
      <c r="AF441" s="10" t="s">
        <v>994</v>
      </c>
      <c r="AG441" s="14" t="s">
        <v>993</v>
      </c>
      <c r="AH441" s="10"/>
      <c r="AJ441" s="32"/>
    </row>
    <row r="442" spans="1:36" s="12" customFormat="1" ht="14" customHeight="1" x14ac:dyDescent="0.2">
      <c r="A442" s="51" t="s">
        <v>1000</v>
      </c>
      <c r="B442" s="56">
        <v>199</v>
      </c>
      <c r="C442" s="56">
        <v>203</v>
      </c>
      <c r="D442" s="57">
        <v>201</v>
      </c>
      <c r="E442" s="56">
        <v>30.7</v>
      </c>
      <c r="F442" s="56">
        <v>-9.18</v>
      </c>
      <c r="G442" s="55">
        <v>13</v>
      </c>
      <c r="H442" s="56">
        <v>333.2</v>
      </c>
      <c r="I442" s="56">
        <v>49.2</v>
      </c>
      <c r="J442" s="56">
        <v>8.5</v>
      </c>
      <c r="K442" s="56">
        <v>15.1</v>
      </c>
      <c r="L442" s="57">
        <v>-68.5</v>
      </c>
      <c r="M442" s="57">
        <v>44.7</v>
      </c>
      <c r="N442" s="56">
        <v>2.62</v>
      </c>
      <c r="O442" s="56">
        <v>32.299999999999997</v>
      </c>
      <c r="P442" s="56" t="s">
        <v>1575</v>
      </c>
      <c r="Q442" s="56" t="s">
        <v>1575</v>
      </c>
      <c r="R442" s="54">
        <v>707</v>
      </c>
      <c r="S442" s="57">
        <v>-68.296739441206398</v>
      </c>
      <c r="T442" s="57">
        <v>48.4548999730413</v>
      </c>
      <c r="U442" s="56">
        <v>31.250219940610901</v>
      </c>
      <c r="V442" s="56">
        <v>36.930099144381401</v>
      </c>
      <c r="W442" s="56">
        <v>1.41820132763735</v>
      </c>
      <c r="X442" s="54" t="s">
        <v>1574</v>
      </c>
      <c r="Y442" s="54"/>
      <c r="Z442" s="54"/>
      <c r="AA442" s="54" t="b">
        <v>0</v>
      </c>
      <c r="AB442" s="54">
        <v>0</v>
      </c>
      <c r="AC442" s="51" t="s">
        <v>1004</v>
      </c>
      <c r="AD442" s="54"/>
      <c r="AE442" s="54" t="s">
        <v>1798</v>
      </c>
      <c r="AF442" s="58" t="s">
        <v>1589</v>
      </c>
      <c r="AG442" s="51"/>
      <c r="AH442" s="58"/>
      <c r="AJ442" s="32"/>
    </row>
    <row r="443" spans="1:36" s="12" customFormat="1" ht="14" customHeight="1" x14ac:dyDescent="0.2">
      <c r="A443" s="10" t="s">
        <v>998</v>
      </c>
      <c r="B443" s="9">
        <v>199</v>
      </c>
      <c r="C443" s="9">
        <v>203</v>
      </c>
      <c r="D443" s="13">
        <v>201</v>
      </c>
      <c r="E443" s="9">
        <v>32</v>
      </c>
      <c r="F443" s="9">
        <v>352.5</v>
      </c>
      <c r="G443" s="34">
        <v>27</v>
      </c>
      <c r="H443" s="9">
        <v>346.5</v>
      </c>
      <c r="I443" s="9">
        <v>32</v>
      </c>
      <c r="J443" s="9">
        <v>21.1</v>
      </c>
      <c r="K443" s="9">
        <v>6.2</v>
      </c>
      <c r="L443" s="13">
        <v>-71</v>
      </c>
      <c r="M443" s="13">
        <v>36</v>
      </c>
      <c r="N443" s="9">
        <v>16.7</v>
      </c>
      <c r="O443" s="9">
        <v>7</v>
      </c>
      <c r="P443" s="9" t="s">
        <v>1575</v>
      </c>
      <c r="Q443" s="9" t="s">
        <v>1575</v>
      </c>
      <c r="R443" s="7">
        <v>707</v>
      </c>
      <c r="S443" s="13">
        <v>-70.974658516150896</v>
      </c>
      <c r="T443" s="13">
        <v>40.254286057589397</v>
      </c>
      <c r="U443" s="9">
        <v>31.250219940610901</v>
      </c>
      <c r="V443" s="9">
        <v>36.930099144381401</v>
      </c>
      <c r="W443" s="9">
        <v>1.41820132763735</v>
      </c>
      <c r="X443" s="7" t="s">
        <v>1574</v>
      </c>
      <c r="Y443" s="7"/>
      <c r="Z443" s="7"/>
      <c r="AA443" s="7" t="b">
        <v>1</v>
      </c>
      <c r="AB443" s="7">
        <v>0</v>
      </c>
      <c r="AC443" s="14" t="s">
        <v>845</v>
      </c>
      <c r="AD443" s="7">
        <v>148</v>
      </c>
      <c r="AE443" s="7" t="s">
        <v>199</v>
      </c>
      <c r="AF443" s="10" t="s">
        <v>999</v>
      </c>
      <c r="AG443" s="14"/>
      <c r="AH443" s="10"/>
      <c r="AJ443" s="32"/>
    </row>
    <row r="444" spans="1:36" s="12" customFormat="1" ht="14" customHeight="1" x14ac:dyDescent="0.2">
      <c r="A444" s="10" t="s">
        <v>1000</v>
      </c>
      <c r="B444" s="9">
        <v>199</v>
      </c>
      <c r="C444" s="9">
        <v>203</v>
      </c>
      <c r="D444" s="13">
        <v>201</v>
      </c>
      <c r="E444" s="9">
        <v>31.2</v>
      </c>
      <c r="F444" s="9">
        <v>7.3</v>
      </c>
      <c r="G444" s="34">
        <v>5</v>
      </c>
      <c r="H444" s="9">
        <v>345.4</v>
      </c>
      <c r="I444" s="9">
        <v>37</v>
      </c>
      <c r="J444" s="9"/>
      <c r="K444" s="9"/>
      <c r="L444" s="13">
        <v>-73</v>
      </c>
      <c r="M444" s="13">
        <v>61.3</v>
      </c>
      <c r="N444" s="9">
        <v>16.899999999999999</v>
      </c>
      <c r="O444" s="9">
        <v>19.100000000000001</v>
      </c>
      <c r="P444" s="9" t="s">
        <v>1575</v>
      </c>
      <c r="Q444" s="9" t="s">
        <v>1575</v>
      </c>
      <c r="R444" s="7">
        <v>707</v>
      </c>
      <c r="S444" s="13">
        <v>-72.459065971410993</v>
      </c>
      <c r="T444" s="13">
        <v>65.526935000702906</v>
      </c>
      <c r="U444" s="9">
        <v>31.250219940610901</v>
      </c>
      <c r="V444" s="9">
        <v>36.930099144381401</v>
      </c>
      <c r="W444" s="9">
        <v>1.41820132763735</v>
      </c>
      <c r="X444" s="7" t="s">
        <v>1574</v>
      </c>
      <c r="Y444" s="7"/>
      <c r="Z444" s="7"/>
      <c r="AA444" s="7" t="b">
        <v>1</v>
      </c>
      <c r="AB444" s="7">
        <v>0</v>
      </c>
      <c r="AC444" s="14" t="s">
        <v>1001</v>
      </c>
      <c r="AD444" s="7"/>
      <c r="AE444" s="7" t="s">
        <v>199</v>
      </c>
      <c r="AF444" s="10" t="s">
        <v>999</v>
      </c>
      <c r="AG444" s="14" t="s">
        <v>1663</v>
      </c>
      <c r="AH444" s="10" t="s">
        <v>1002</v>
      </c>
      <c r="AJ444" s="32"/>
    </row>
    <row r="445" spans="1:36" s="12" customFormat="1" ht="14" customHeight="1" x14ac:dyDescent="0.2">
      <c r="A445" s="10" t="s">
        <v>995</v>
      </c>
      <c r="B445" s="9">
        <v>199</v>
      </c>
      <c r="C445" s="9">
        <v>203</v>
      </c>
      <c r="D445" s="13">
        <v>201</v>
      </c>
      <c r="E445" s="9">
        <v>30.7</v>
      </c>
      <c r="F445" s="9">
        <f>360-9.25</f>
        <v>350.75</v>
      </c>
      <c r="G445" s="34">
        <v>13</v>
      </c>
      <c r="H445" s="9">
        <v>340.1</v>
      </c>
      <c r="I445" s="9">
        <v>36.200000000000003</v>
      </c>
      <c r="J445" s="9">
        <v>49</v>
      </c>
      <c r="K445" s="9">
        <v>6</v>
      </c>
      <c r="L445" s="13">
        <v>-69.2</v>
      </c>
      <c r="M445" s="13">
        <v>55.5</v>
      </c>
      <c r="N445" s="9">
        <v>48</v>
      </c>
      <c r="O445" s="9">
        <v>6</v>
      </c>
      <c r="P445" s="9" t="s">
        <v>1575</v>
      </c>
      <c r="Q445" s="9" t="s">
        <v>1575</v>
      </c>
      <c r="R445" s="7">
        <v>707</v>
      </c>
      <c r="S445" s="13">
        <v>-68.776887477649495</v>
      </c>
      <c r="T445" s="13">
        <v>59.194467488592998</v>
      </c>
      <c r="U445" s="9">
        <v>31.250219940610901</v>
      </c>
      <c r="V445" s="9">
        <v>36.930099144381401</v>
      </c>
      <c r="W445" s="9">
        <v>1.41820132763735</v>
      </c>
      <c r="X445" s="7" t="s">
        <v>1574</v>
      </c>
      <c r="Y445" s="7"/>
      <c r="Z445" s="7"/>
      <c r="AA445" s="7" t="b">
        <v>1</v>
      </c>
      <c r="AB445" s="7">
        <v>0</v>
      </c>
      <c r="AC445" s="10" t="s">
        <v>996</v>
      </c>
      <c r="AD445" s="7"/>
      <c r="AE445" s="7" t="s">
        <v>199</v>
      </c>
      <c r="AF445" s="10" t="s">
        <v>997</v>
      </c>
      <c r="AG445" s="14"/>
      <c r="AH445" s="10"/>
      <c r="AJ445" s="32"/>
    </row>
    <row r="446" spans="1:36" s="12" customFormat="1" ht="14" customHeight="1" x14ac:dyDescent="0.2">
      <c r="A446" s="10" t="s">
        <v>1000</v>
      </c>
      <c r="B446" s="9">
        <v>199</v>
      </c>
      <c r="C446" s="9">
        <v>203</v>
      </c>
      <c r="D446" s="13">
        <v>201</v>
      </c>
      <c r="E446" s="9">
        <v>31.4</v>
      </c>
      <c r="F446" s="9">
        <v>7.5</v>
      </c>
      <c r="G446" s="34">
        <v>99</v>
      </c>
      <c r="H446" s="9">
        <v>333.5</v>
      </c>
      <c r="I446" s="9">
        <v>27</v>
      </c>
      <c r="J446" s="7">
        <v>23.2</v>
      </c>
      <c r="K446" s="9">
        <v>3</v>
      </c>
      <c r="L446" s="13">
        <v>-60</v>
      </c>
      <c r="M446" s="13">
        <v>61.6</v>
      </c>
      <c r="N446" s="9">
        <v>31.4</v>
      </c>
      <c r="O446" s="9">
        <v>2.6</v>
      </c>
      <c r="P446" s="9" t="s">
        <v>1575</v>
      </c>
      <c r="Q446" s="9" t="s">
        <v>1575</v>
      </c>
      <c r="R446" s="7">
        <v>707</v>
      </c>
      <c r="S446" s="13">
        <v>-59.4689575216766</v>
      </c>
      <c r="T446" s="13">
        <v>64.203771011820095</v>
      </c>
      <c r="U446" s="9">
        <v>31.250219940610901</v>
      </c>
      <c r="V446" s="9">
        <v>36.930099144381401</v>
      </c>
      <c r="W446" s="9">
        <v>1.41820132763735</v>
      </c>
      <c r="X446" s="7" t="s">
        <v>1574</v>
      </c>
      <c r="Y446" s="7"/>
      <c r="Z446" s="7"/>
      <c r="AA446" s="7" t="b">
        <v>1</v>
      </c>
      <c r="AB446" s="7">
        <v>0</v>
      </c>
      <c r="AC446" s="10" t="s">
        <v>1003</v>
      </c>
      <c r="AD446" s="7"/>
      <c r="AE446" s="7" t="s">
        <v>1798</v>
      </c>
      <c r="AF446" s="10" t="s">
        <v>1589</v>
      </c>
      <c r="AG446" s="44"/>
      <c r="AH446" s="10"/>
      <c r="AJ446" s="32"/>
    </row>
    <row r="447" spans="1:36" s="12" customFormat="1" ht="14" customHeight="1" x14ac:dyDescent="0.2">
      <c r="A447" s="58" t="s">
        <v>1005</v>
      </c>
      <c r="B447" s="56">
        <v>201.4</v>
      </c>
      <c r="C447" s="56">
        <v>205.7</v>
      </c>
      <c r="D447" s="57">
        <f>(B447+C447)/2</f>
        <v>203.55</v>
      </c>
      <c r="E447" s="56">
        <v>48.5</v>
      </c>
      <c r="F447" s="56">
        <v>5</v>
      </c>
      <c r="G447" s="55">
        <v>5</v>
      </c>
      <c r="H447" s="56">
        <v>45.1</v>
      </c>
      <c r="I447" s="56">
        <v>46.8</v>
      </c>
      <c r="J447" s="56">
        <v>101.2</v>
      </c>
      <c r="K447" s="56">
        <v>7.6</v>
      </c>
      <c r="L447" s="57">
        <v>-50</v>
      </c>
      <c r="M447" s="57">
        <v>292</v>
      </c>
      <c r="N447" s="56">
        <v>91</v>
      </c>
      <c r="O447" s="56">
        <v>8</v>
      </c>
      <c r="P447" s="56" t="s">
        <v>1575</v>
      </c>
      <c r="Q447" s="56" t="s">
        <v>1575</v>
      </c>
      <c r="R447" s="54">
        <v>301</v>
      </c>
      <c r="S447" s="57">
        <v>-61.6220583914195</v>
      </c>
      <c r="T447" s="57">
        <v>44.576684661626601</v>
      </c>
      <c r="U447" s="56">
        <v>47.719327774949001</v>
      </c>
      <c r="V447" s="56">
        <v>1.6902593757889099</v>
      </c>
      <c r="W447" s="56">
        <v>62.382266574436699</v>
      </c>
      <c r="X447" s="54" t="s">
        <v>1576</v>
      </c>
      <c r="Y447" s="54"/>
      <c r="Z447" s="54"/>
      <c r="AA447" s="54" t="b">
        <v>1</v>
      </c>
      <c r="AB447" s="54" t="s">
        <v>218</v>
      </c>
      <c r="AC447" s="51" t="s">
        <v>987</v>
      </c>
      <c r="AD447" s="54">
        <v>3141</v>
      </c>
      <c r="AE447" s="54" t="s">
        <v>199</v>
      </c>
      <c r="AF447" s="58" t="s">
        <v>1006</v>
      </c>
      <c r="AG447" s="51" t="s">
        <v>1732</v>
      </c>
      <c r="AH447" s="58"/>
      <c r="AJ447" s="32"/>
    </row>
    <row r="448" spans="1:36" s="12" customFormat="1" ht="14" customHeight="1" x14ac:dyDescent="0.2">
      <c r="A448" s="51" t="s">
        <v>1904</v>
      </c>
      <c r="B448" s="56"/>
      <c r="C448" s="56"/>
      <c r="D448" s="57">
        <v>204</v>
      </c>
      <c r="E448" s="56"/>
      <c r="F448" s="56"/>
      <c r="G448" s="55"/>
      <c r="H448" s="56"/>
      <c r="I448" s="56"/>
      <c r="J448" s="56"/>
      <c r="K448" s="56">
        <v>6.5</v>
      </c>
      <c r="L448" s="57">
        <v>-64.5</v>
      </c>
      <c r="M448" s="57">
        <v>275.5</v>
      </c>
      <c r="N448" s="56"/>
      <c r="O448" s="56"/>
      <c r="P448" s="56"/>
      <c r="Q448" s="56"/>
      <c r="R448" s="54">
        <v>101</v>
      </c>
      <c r="S448" s="57">
        <v>-62.157178193217298</v>
      </c>
      <c r="T448" s="57">
        <v>62.9578403082675</v>
      </c>
      <c r="U448" s="56">
        <v>63.189710673362598</v>
      </c>
      <c r="V448" s="56">
        <v>-13.867348726831301</v>
      </c>
      <c r="W448" s="56">
        <v>79.870070506488602</v>
      </c>
      <c r="X448" s="54" t="s">
        <v>1576</v>
      </c>
      <c r="Y448" s="54"/>
      <c r="Z448" s="54"/>
      <c r="AA448" s="54" t="b">
        <v>0</v>
      </c>
      <c r="AB448" s="54" t="s">
        <v>31</v>
      </c>
      <c r="AC448" s="58" t="s">
        <v>1007</v>
      </c>
      <c r="AD448" s="54"/>
      <c r="AE448" s="54" t="s">
        <v>199</v>
      </c>
      <c r="AF448" s="58"/>
      <c r="AG448" s="51" t="s">
        <v>1932</v>
      </c>
      <c r="AH448" s="58"/>
      <c r="AJ448" s="32"/>
    </row>
    <row r="449" spans="1:36" s="12" customFormat="1" ht="14" customHeight="1" x14ac:dyDescent="0.2">
      <c r="A449" s="14" t="s">
        <v>1904</v>
      </c>
      <c r="B449" s="9">
        <v>199.3</v>
      </c>
      <c r="C449" s="9">
        <v>209.5</v>
      </c>
      <c r="D449" s="13">
        <v>204.4</v>
      </c>
      <c r="E449" s="9">
        <v>40.6</v>
      </c>
      <c r="F449" s="9">
        <v>285.39999999999998</v>
      </c>
      <c r="G449" s="34">
        <v>302</v>
      </c>
      <c r="H449" s="9">
        <v>3.8</v>
      </c>
      <c r="I449" s="9">
        <v>34</v>
      </c>
      <c r="J449" s="9">
        <v>3.6</v>
      </c>
      <c r="K449" s="9">
        <v>5</v>
      </c>
      <c r="L449" s="13">
        <v>-67.8</v>
      </c>
      <c r="M449" s="13">
        <v>276.10000000000002</v>
      </c>
      <c r="N449" s="9">
        <v>8.8000000000000007</v>
      </c>
      <c r="O449" s="9">
        <v>2.9</v>
      </c>
      <c r="P449" s="9" t="s">
        <v>1575</v>
      </c>
      <c r="Q449" s="9" t="s">
        <v>1575</v>
      </c>
      <c r="R449" s="7">
        <v>101</v>
      </c>
      <c r="S449" s="13">
        <v>-62.315363336944301</v>
      </c>
      <c r="T449" s="13">
        <v>70.0565143864807</v>
      </c>
      <c r="U449" s="9">
        <v>63.189710673362598</v>
      </c>
      <c r="V449" s="9">
        <v>-13.867348726831301</v>
      </c>
      <c r="W449" s="9">
        <v>79.870070506488602</v>
      </c>
      <c r="X449" s="7" t="s">
        <v>1576</v>
      </c>
      <c r="Y449" s="7">
        <v>0.49</v>
      </c>
      <c r="Z449" s="7">
        <v>1.45</v>
      </c>
      <c r="AA449" s="7" t="s">
        <v>204</v>
      </c>
      <c r="AB449" s="7">
        <v>0</v>
      </c>
      <c r="AC449" s="10" t="s">
        <v>1008</v>
      </c>
      <c r="AD449" s="7"/>
      <c r="AE449" s="7" t="s">
        <v>199</v>
      </c>
      <c r="AF449" s="10" t="s">
        <v>1689</v>
      </c>
      <c r="AG449" s="14" t="s">
        <v>1009</v>
      </c>
      <c r="AH449" s="10"/>
      <c r="AJ449" s="32"/>
    </row>
    <row r="450" spans="1:36" s="17" customFormat="1" ht="14" customHeight="1" x14ac:dyDescent="0.2">
      <c r="A450" s="58" t="s">
        <v>1010</v>
      </c>
      <c r="B450" s="56">
        <v>174.7</v>
      </c>
      <c r="C450" s="56">
        <v>237</v>
      </c>
      <c r="D450" s="57">
        <f>(B450+C450)/2</f>
        <v>205.85</v>
      </c>
      <c r="E450" s="56">
        <v>27.9</v>
      </c>
      <c r="F450" s="56">
        <v>9.3000000000000007</v>
      </c>
      <c r="G450" s="55">
        <v>8</v>
      </c>
      <c r="H450" s="56">
        <v>346</v>
      </c>
      <c r="I450" s="56">
        <v>26.3</v>
      </c>
      <c r="J450" s="56">
        <v>353</v>
      </c>
      <c r="K450" s="56">
        <v>2.6</v>
      </c>
      <c r="L450" s="57">
        <v>-70.900000000000006</v>
      </c>
      <c r="M450" s="57">
        <v>55.1</v>
      </c>
      <c r="N450" s="56">
        <v>478</v>
      </c>
      <c r="O450" s="56">
        <v>2.2999999999999998</v>
      </c>
      <c r="P450" s="56" t="s">
        <v>1575</v>
      </c>
      <c r="Q450" s="56" t="s">
        <v>1575</v>
      </c>
      <c r="R450" s="54">
        <v>714</v>
      </c>
      <c r="S450" s="57">
        <v>-69.865564042687595</v>
      </c>
      <c r="T450" s="57">
        <v>61.030790023311901</v>
      </c>
      <c r="U450" s="56">
        <v>33.65</v>
      </c>
      <c r="V450" s="56">
        <v>26.02</v>
      </c>
      <c r="W450" s="56">
        <v>2.34</v>
      </c>
      <c r="X450" s="54" t="s">
        <v>1576</v>
      </c>
      <c r="Y450" s="54"/>
      <c r="Z450" s="54"/>
      <c r="AA450" s="54" t="b">
        <v>0</v>
      </c>
      <c r="AB450" s="54" t="s">
        <v>31</v>
      </c>
      <c r="AC450" s="51" t="s">
        <v>1011</v>
      </c>
      <c r="AD450" s="54">
        <v>2932</v>
      </c>
      <c r="AE450" s="54" t="s">
        <v>199</v>
      </c>
      <c r="AF450" s="58" t="s">
        <v>1012</v>
      </c>
      <c r="AG450" s="51"/>
      <c r="AH450" s="58" t="s">
        <v>1783</v>
      </c>
      <c r="AJ450" s="32"/>
    </row>
    <row r="451" spans="1:36" s="17" customFormat="1" ht="14" customHeight="1" x14ac:dyDescent="0.2">
      <c r="A451" s="58" t="s">
        <v>1016</v>
      </c>
      <c r="B451" s="56">
        <v>174.7</v>
      </c>
      <c r="C451" s="56">
        <v>237</v>
      </c>
      <c r="D451" s="57">
        <v>205.85</v>
      </c>
      <c r="E451" s="56">
        <v>-18</v>
      </c>
      <c r="F451" s="56">
        <v>45.4</v>
      </c>
      <c r="G451" s="55">
        <v>32</v>
      </c>
      <c r="H451" s="56">
        <v>346.9</v>
      </c>
      <c r="I451" s="56">
        <v>-45.2</v>
      </c>
      <c r="J451" s="56"/>
      <c r="K451" s="56"/>
      <c r="L451" s="57">
        <v>-74.2</v>
      </c>
      <c r="M451" s="57">
        <v>97.1</v>
      </c>
      <c r="N451" s="56">
        <v>28.5</v>
      </c>
      <c r="O451" s="56">
        <v>4.8</v>
      </c>
      <c r="P451" s="56" t="s">
        <v>1575</v>
      </c>
      <c r="Q451" s="56" t="s">
        <v>1575</v>
      </c>
      <c r="R451" s="54">
        <v>702</v>
      </c>
      <c r="S451" s="57">
        <v>-59.704981750643597</v>
      </c>
      <c r="T451" s="57">
        <v>80.365728958341293</v>
      </c>
      <c r="U451" s="56">
        <v>-16.088960121899099</v>
      </c>
      <c r="V451" s="56">
        <v>-21.077460919405301</v>
      </c>
      <c r="W451" s="56">
        <v>15.936772066889899</v>
      </c>
      <c r="X451" s="54" t="s">
        <v>1576</v>
      </c>
      <c r="Y451" s="54"/>
      <c r="Z451" s="54"/>
      <c r="AA451" s="54" t="b">
        <v>1</v>
      </c>
      <c r="AB451" s="54" t="s">
        <v>218</v>
      </c>
      <c r="AC451" s="51" t="s">
        <v>1017</v>
      </c>
      <c r="AD451" s="54">
        <v>147</v>
      </c>
      <c r="AE451" s="54" t="s">
        <v>199</v>
      </c>
      <c r="AF451" s="58" t="s">
        <v>1012</v>
      </c>
      <c r="AG451" s="51" t="s">
        <v>1731</v>
      </c>
      <c r="AH451" s="58" t="s">
        <v>1783</v>
      </c>
      <c r="AJ451" s="32"/>
    </row>
    <row r="452" spans="1:36" s="12" customFormat="1" ht="14" customHeight="1" x14ac:dyDescent="0.2">
      <c r="A452" s="58" t="s">
        <v>1013</v>
      </c>
      <c r="B452" s="56">
        <v>174.7</v>
      </c>
      <c r="C452" s="56">
        <v>237</v>
      </c>
      <c r="D452" s="57">
        <v>205.85</v>
      </c>
      <c r="E452" s="56">
        <v>22.4</v>
      </c>
      <c r="F452" s="56">
        <v>78.400000000000006</v>
      </c>
      <c r="G452" s="55">
        <v>31</v>
      </c>
      <c r="H452" s="56">
        <v>117.2</v>
      </c>
      <c r="I452" s="56">
        <v>48.9</v>
      </c>
      <c r="J452" s="56">
        <v>32.799999999999997</v>
      </c>
      <c r="K452" s="56">
        <v>4.5999999999999996</v>
      </c>
      <c r="L452" s="57">
        <v>-10.1</v>
      </c>
      <c r="M452" s="57">
        <v>130.1</v>
      </c>
      <c r="N452" s="56"/>
      <c r="O452" s="56"/>
      <c r="P452" s="56">
        <v>31.037008037819962</v>
      </c>
      <c r="Q452" s="56">
        <v>4.7119577825370733</v>
      </c>
      <c r="R452" s="54">
        <v>501</v>
      </c>
      <c r="S452" s="57">
        <v>-58.299387246410497</v>
      </c>
      <c r="T452" s="57">
        <v>78.068343613417497</v>
      </c>
      <c r="U452" s="56">
        <v>-29.936237405907299</v>
      </c>
      <c r="V452" s="56">
        <v>-137.732851485689</v>
      </c>
      <c r="W452" s="56">
        <v>62.2346390498506</v>
      </c>
      <c r="X452" s="54" t="s">
        <v>1576</v>
      </c>
      <c r="Y452" s="54"/>
      <c r="Z452" s="54"/>
      <c r="AA452" s="54" t="b">
        <v>1</v>
      </c>
      <c r="AB452" s="54" t="s">
        <v>218</v>
      </c>
      <c r="AC452" s="51" t="s">
        <v>1014</v>
      </c>
      <c r="AD452" s="54">
        <v>593</v>
      </c>
      <c r="AE452" s="54" t="s">
        <v>199</v>
      </c>
      <c r="AF452" s="58" t="s">
        <v>1012</v>
      </c>
      <c r="AG452" s="51" t="s">
        <v>1015</v>
      </c>
      <c r="AH452" s="58" t="s">
        <v>1783</v>
      </c>
      <c r="AJ452" s="32"/>
    </row>
    <row r="453" spans="1:36" s="12" customFormat="1" ht="14" customHeight="1" x14ac:dyDescent="0.2">
      <c r="A453" s="14" t="s">
        <v>1905</v>
      </c>
      <c r="B453" s="9">
        <v>205.4</v>
      </c>
      <c r="C453" s="9">
        <v>208.6</v>
      </c>
      <c r="D453" s="13">
        <v>207</v>
      </c>
      <c r="E453" s="9">
        <v>40.200000000000003</v>
      </c>
      <c r="F453" s="9">
        <v>285.39999999999998</v>
      </c>
      <c r="G453" s="34">
        <v>246</v>
      </c>
      <c r="H453" s="9">
        <v>7.4</v>
      </c>
      <c r="I453" s="9">
        <v>33</v>
      </c>
      <c r="J453" s="9">
        <v>4.2</v>
      </c>
      <c r="K453" s="9">
        <v>5</v>
      </c>
      <c r="L453" s="13">
        <v>-66.599999999999994</v>
      </c>
      <c r="M453" s="13">
        <v>266.5</v>
      </c>
      <c r="N453" s="9">
        <v>10.6</v>
      </c>
      <c r="O453" s="9">
        <v>2.9</v>
      </c>
      <c r="P453" s="9" t="s">
        <v>1575</v>
      </c>
      <c r="Q453" s="9" t="s">
        <v>1575</v>
      </c>
      <c r="R453" s="7">
        <v>101</v>
      </c>
      <c r="S453" s="13">
        <v>-66.012737326135493</v>
      </c>
      <c r="T453" s="13">
        <v>67.172006727847901</v>
      </c>
      <c r="U453" s="9">
        <v>63.189710673362598</v>
      </c>
      <c r="V453" s="9">
        <v>-13.867348726831301</v>
      </c>
      <c r="W453" s="9">
        <v>79.870070506488602</v>
      </c>
      <c r="X453" s="7" t="s">
        <v>1576</v>
      </c>
      <c r="Y453" s="7">
        <v>0.49</v>
      </c>
      <c r="Z453" s="7">
        <v>1.43</v>
      </c>
      <c r="AA453" s="7" t="s">
        <v>204</v>
      </c>
      <c r="AB453" s="7">
        <v>0</v>
      </c>
      <c r="AC453" s="10" t="s">
        <v>1008</v>
      </c>
      <c r="AD453" s="7"/>
      <c r="AE453" s="7" t="s">
        <v>199</v>
      </c>
      <c r="AF453" s="10" t="s">
        <v>1689</v>
      </c>
      <c r="AG453" s="14" t="s">
        <v>1018</v>
      </c>
      <c r="AH453" s="10"/>
      <c r="AJ453" s="32"/>
    </row>
    <row r="454" spans="1:36" s="17" customFormat="1" ht="14" customHeight="1" x14ac:dyDescent="0.2">
      <c r="A454" s="51" t="s">
        <v>1906</v>
      </c>
      <c r="B454" s="56"/>
      <c r="C454" s="56"/>
      <c r="D454" s="57">
        <v>207</v>
      </c>
      <c r="E454" s="56"/>
      <c r="F454" s="56"/>
      <c r="G454" s="55"/>
      <c r="H454" s="56"/>
      <c r="I454" s="56"/>
      <c r="J454" s="56"/>
      <c r="K454" s="56">
        <v>2.5</v>
      </c>
      <c r="L454" s="57">
        <v>-63.4</v>
      </c>
      <c r="M454" s="57">
        <v>269.7</v>
      </c>
      <c r="N454" s="56"/>
      <c r="O454" s="56"/>
      <c r="P454" s="56"/>
      <c r="Q454" s="56"/>
      <c r="R454" s="54">
        <v>101</v>
      </c>
      <c r="S454" s="57">
        <v>-64.509738742963407</v>
      </c>
      <c r="T454" s="57">
        <v>59.6828026474968</v>
      </c>
      <c r="U454" s="56">
        <v>63.189710673362598</v>
      </c>
      <c r="V454" s="56">
        <v>-13.867348726831301</v>
      </c>
      <c r="W454" s="56">
        <v>79.870070506488602</v>
      </c>
      <c r="X454" s="54" t="s">
        <v>1576</v>
      </c>
      <c r="Y454" s="54"/>
      <c r="Z454" s="54"/>
      <c r="AA454" s="54" t="b">
        <v>0</v>
      </c>
      <c r="AB454" s="54" t="s">
        <v>31</v>
      </c>
      <c r="AC454" s="58" t="s">
        <v>1007</v>
      </c>
      <c r="AD454" s="54"/>
      <c r="AE454" s="54" t="s">
        <v>199</v>
      </c>
      <c r="AF454" s="58"/>
      <c r="AG454" s="51" t="s">
        <v>1932</v>
      </c>
      <c r="AH454" s="58"/>
      <c r="AJ454" s="32"/>
    </row>
    <row r="455" spans="1:36" s="17" customFormat="1" ht="14" customHeight="1" x14ac:dyDescent="0.2">
      <c r="A455" s="51" t="s">
        <v>1019</v>
      </c>
      <c r="B455" s="56">
        <v>205</v>
      </c>
      <c r="C455" s="56">
        <v>210</v>
      </c>
      <c r="D455" s="57">
        <v>207.5</v>
      </c>
      <c r="E455" s="56">
        <v>35.700000000000003</v>
      </c>
      <c r="F455" s="56">
        <v>254.7</v>
      </c>
      <c r="G455" s="55">
        <v>8</v>
      </c>
      <c r="H455" s="56">
        <v>359.1</v>
      </c>
      <c r="I455" s="56">
        <v>7.9</v>
      </c>
      <c r="J455" s="56">
        <v>54.7</v>
      </c>
      <c r="K455" s="56">
        <v>7.6</v>
      </c>
      <c r="L455" s="57">
        <v>-58.3</v>
      </c>
      <c r="M455" s="57">
        <v>248.9</v>
      </c>
      <c r="N455" s="56">
        <v>159.5</v>
      </c>
      <c r="O455" s="56">
        <v>4.4000000000000004</v>
      </c>
      <c r="P455" s="56" t="s">
        <v>1575</v>
      </c>
      <c r="Q455" s="56" t="s">
        <v>1575</v>
      </c>
      <c r="R455" s="54">
        <v>101</v>
      </c>
      <c r="S455" s="57">
        <v>-74.064744005225805</v>
      </c>
      <c r="T455" s="57">
        <v>42.261062746380198</v>
      </c>
      <c r="U455" s="56">
        <v>63.189710673362598</v>
      </c>
      <c r="V455" s="56">
        <v>-13.867348726831301</v>
      </c>
      <c r="W455" s="56">
        <v>79.870070506488602</v>
      </c>
      <c r="X455" s="54" t="s">
        <v>1576</v>
      </c>
      <c r="Y455" s="54"/>
      <c r="Z455" s="54"/>
      <c r="AA455" s="54" t="b">
        <v>0</v>
      </c>
      <c r="AB455" s="54" t="s">
        <v>218</v>
      </c>
      <c r="AC455" s="51" t="s">
        <v>1020</v>
      </c>
      <c r="AD455" s="54">
        <v>2979</v>
      </c>
      <c r="AE455" s="54" t="s">
        <v>199</v>
      </c>
      <c r="AF455" s="58" t="s">
        <v>1690</v>
      </c>
      <c r="AG455" s="51" t="s">
        <v>1733</v>
      </c>
      <c r="AH455" s="58"/>
      <c r="AJ455" s="32"/>
    </row>
    <row r="456" spans="1:36" s="12" customFormat="1" ht="14" customHeight="1" x14ac:dyDescent="0.2">
      <c r="A456" s="51" t="s">
        <v>1023</v>
      </c>
      <c r="B456" s="56">
        <v>205</v>
      </c>
      <c r="C456" s="56">
        <v>210</v>
      </c>
      <c r="D456" s="57">
        <v>207.5</v>
      </c>
      <c r="E456" s="56">
        <v>35</v>
      </c>
      <c r="F456" s="56">
        <v>256.10000000000002</v>
      </c>
      <c r="G456" s="55">
        <v>20</v>
      </c>
      <c r="H456" s="56">
        <v>358.3</v>
      </c>
      <c r="I456" s="56">
        <v>5.6</v>
      </c>
      <c r="J456" s="56">
        <v>62.1</v>
      </c>
      <c r="K456" s="56">
        <v>4.2</v>
      </c>
      <c r="L456" s="57">
        <v>-57.7</v>
      </c>
      <c r="M456" s="57">
        <v>259.10000000000002</v>
      </c>
      <c r="N456" s="56"/>
      <c r="O456" s="56"/>
      <c r="P456" s="56">
        <v>153.26055419973792</v>
      </c>
      <c r="Q456" s="56">
        <v>2.6447911741031578</v>
      </c>
      <c r="R456" s="54">
        <v>101</v>
      </c>
      <c r="S456" s="57">
        <v>-68.640074322290701</v>
      </c>
      <c r="T456" s="57">
        <v>43.214707613585297</v>
      </c>
      <c r="U456" s="56">
        <v>63.189710673362598</v>
      </c>
      <c r="V456" s="56">
        <v>-13.867348726831301</v>
      </c>
      <c r="W456" s="56">
        <v>79.870070506488602</v>
      </c>
      <c r="X456" s="54" t="s">
        <v>1576</v>
      </c>
      <c r="Y456" s="54"/>
      <c r="Z456" s="54"/>
      <c r="AA456" s="54" t="b">
        <v>0</v>
      </c>
      <c r="AB456" s="54" t="s">
        <v>1714</v>
      </c>
      <c r="AC456" s="51" t="s">
        <v>1024</v>
      </c>
      <c r="AD456" s="54">
        <v>152</v>
      </c>
      <c r="AE456" s="54" t="s">
        <v>199</v>
      </c>
      <c r="AF456" s="58"/>
      <c r="AG456" s="51"/>
      <c r="AH456" s="58"/>
      <c r="AJ456" s="32"/>
    </row>
    <row r="457" spans="1:36" s="12" customFormat="1" ht="14" customHeight="1" x14ac:dyDescent="0.2">
      <c r="A457" s="51" t="s">
        <v>1021</v>
      </c>
      <c r="B457" s="56">
        <v>205</v>
      </c>
      <c r="C457" s="56">
        <v>210</v>
      </c>
      <c r="D457" s="57">
        <v>207.5</v>
      </c>
      <c r="E457" s="56">
        <v>39</v>
      </c>
      <c r="F457" s="56">
        <v>250</v>
      </c>
      <c r="G457" s="55">
        <v>9</v>
      </c>
      <c r="H457" s="56">
        <v>3.6</v>
      </c>
      <c r="I457" s="56">
        <v>12.3</v>
      </c>
      <c r="J457" s="56">
        <v>24</v>
      </c>
      <c r="K457" s="56">
        <v>10.7</v>
      </c>
      <c r="L457" s="57">
        <v>-57.5</v>
      </c>
      <c r="M457" s="57">
        <v>243.3</v>
      </c>
      <c r="N457" s="56">
        <v>50.7</v>
      </c>
      <c r="O457" s="56">
        <v>7.3</v>
      </c>
      <c r="P457" s="56" t="s">
        <v>1575</v>
      </c>
      <c r="Q457" s="56" t="s">
        <v>1575</v>
      </c>
      <c r="R457" s="54">
        <v>101</v>
      </c>
      <c r="S457" s="57">
        <v>-76.953963845885198</v>
      </c>
      <c r="T457" s="57">
        <v>37.968994199943403</v>
      </c>
      <c r="U457" s="56">
        <v>63.189710673362598</v>
      </c>
      <c r="V457" s="56">
        <v>-13.867348726831301</v>
      </c>
      <c r="W457" s="56">
        <v>79.870070506488602</v>
      </c>
      <c r="X457" s="54" t="s">
        <v>1576</v>
      </c>
      <c r="Y457" s="54"/>
      <c r="Z457" s="54"/>
      <c r="AA457" s="54" t="b">
        <v>1</v>
      </c>
      <c r="AB457" s="54" t="s">
        <v>1714</v>
      </c>
      <c r="AC457" s="51" t="s">
        <v>1022</v>
      </c>
      <c r="AD457" s="54">
        <v>2800</v>
      </c>
      <c r="AE457" s="54" t="s">
        <v>199</v>
      </c>
      <c r="AF457" s="58" t="s">
        <v>1690</v>
      </c>
      <c r="AG457" s="51" t="s">
        <v>1720</v>
      </c>
      <c r="AH457" s="58"/>
      <c r="AJ457" s="32"/>
    </row>
    <row r="458" spans="1:36" s="17" customFormat="1" ht="14" customHeight="1" x14ac:dyDescent="0.2">
      <c r="A458" s="14" t="s">
        <v>1025</v>
      </c>
      <c r="B458" s="9">
        <v>207</v>
      </c>
      <c r="C458" s="9">
        <v>211</v>
      </c>
      <c r="D458" s="13">
        <v>209</v>
      </c>
      <c r="E458" s="9">
        <v>71.5</v>
      </c>
      <c r="F458" s="9">
        <v>337.3</v>
      </c>
      <c r="G458" s="34">
        <v>222</v>
      </c>
      <c r="H458" s="9">
        <v>43.1</v>
      </c>
      <c r="I458" s="9">
        <v>60</v>
      </c>
      <c r="J458" s="9">
        <v>18</v>
      </c>
      <c r="K458" s="9">
        <v>2.2999999999999998</v>
      </c>
      <c r="L458" s="13">
        <v>-52.5</v>
      </c>
      <c r="M458" s="13">
        <v>279</v>
      </c>
      <c r="N458" s="9">
        <v>16.100000000000001</v>
      </c>
      <c r="O458" s="9">
        <v>2.4</v>
      </c>
      <c r="P458" s="9" t="s">
        <v>1575</v>
      </c>
      <c r="Q458" s="9" t="s">
        <v>1575</v>
      </c>
      <c r="R458" s="7">
        <v>102</v>
      </c>
      <c r="S458" s="13">
        <v>-67.595571700989098</v>
      </c>
      <c r="T458" s="13">
        <v>36.479737967217197</v>
      </c>
      <c r="U458" s="9">
        <v>60.4833800052524</v>
      </c>
      <c r="V458" s="9">
        <v>1.41932811149286</v>
      </c>
      <c r="W458" s="9">
        <v>69.397421292020795</v>
      </c>
      <c r="X458" s="7" t="s">
        <v>1576</v>
      </c>
      <c r="Y458" s="7">
        <v>0.53</v>
      </c>
      <c r="Z458" s="7">
        <v>4.95</v>
      </c>
      <c r="AA458" s="7" t="s">
        <v>200</v>
      </c>
      <c r="AB458" s="7">
        <v>0</v>
      </c>
      <c r="AC458" s="14" t="s">
        <v>1008</v>
      </c>
      <c r="AD458" s="7"/>
      <c r="AE458" s="7" t="s">
        <v>199</v>
      </c>
      <c r="AF458" s="10" t="s">
        <v>1882</v>
      </c>
      <c r="AG458" s="14" t="s">
        <v>1026</v>
      </c>
      <c r="AH458" s="10"/>
      <c r="AJ458" s="32"/>
    </row>
    <row r="459" spans="1:36" s="12" customFormat="1" ht="14" customHeight="1" x14ac:dyDescent="0.2">
      <c r="A459" s="14" t="s">
        <v>1027</v>
      </c>
      <c r="B459" s="9">
        <v>202.6</v>
      </c>
      <c r="C459" s="9">
        <v>217.7</v>
      </c>
      <c r="D459" s="13">
        <v>210.14999999999998</v>
      </c>
      <c r="E459" s="9">
        <v>47.3</v>
      </c>
      <c r="F459" s="9">
        <v>37.4</v>
      </c>
      <c r="G459" s="34">
        <v>12</v>
      </c>
      <c r="H459" s="9">
        <v>240.1</v>
      </c>
      <c r="I459" s="9">
        <v>-64.400000000000006</v>
      </c>
      <c r="J459" s="9">
        <v>96</v>
      </c>
      <c r="K459" s="9">
        <v>4.5</v>
      </c>
      <c r="L459" s="13">
        <v>-50</v>
      </c>
      <c r="M459" s="13">
        <v>286.39999999999998</v>
      </c>
      <c r="N459" s="9"/>
      <c r="O459" s="9"/>
      <c r="P459" s="9">
        <v>47.927861455882912</v>
      </c>
      <c r="Q459" s="9">
        <v>6.3337151228290987</v>
      </c>
      <c r="R459" s="7">
        <v>301</v>
      </c>
      <c r="S459" s="13">
        <v>-66.369216317554304</v>
      </c>
      <c r="T459" s="13">
        <v>40.711429528281698</v>
      </c>
      <c r="U459" s="9">
        <v>47.076259471084299</v>
      </c>
      <c r="V459" s="9">
        <v>2.5563288504353299</v>
      </c>
      <c r="W459" s="9">
        <v>60.693214027328601</v>
      </c>
      <c r="X459" s="7" t="s">
        <v>1574</v>
      </c>
      <c r="Y459" s="7"/>
      <c r="Z459" s="7"/>
      <c r="AA459" s="7" t="b">
        <v>1</v>
      </c>
      <c r="AB459" s="7">
        <v>0</v>
      </c>
      <c r="AC459" s="14" t="s">
        <v>1028</v>
      </c>
      <c r="AD459" s="7"/>
      <c r="AE459" s="7" t="s">
        <v>199</v>
      </c>
      <c r="AF459" s="10" t="s">
        <v>1029</v>
      </c>
      <c r="AG459" s="14" t="s">
        <v>1734</v>
      </c>
      <c r="AH459" s="10"/>
      <c r="AJ459" s="32"/>
    </row>
    <row r="460" spans="1:36" s="12" customFormat="1" ht="14" customHeight="1" x14ac:dyDescent="0.2">
      <c r="A460" s="14" t="s">
        <v>1907</v>
      </c>
      <c r="B460" s="9">
        <v>208.6</v>
      </c>
      <c r="C460" s="9">
        <v>213.4</v>
      </c>
      <c r="D460" s="13">
        <v>211</v>
      </c>
      <c r="E460" s="9">
        <v>40.5</v>
      </c>
      <c r="F460" s="9">
        <v>285.39999999999998</v>
      </c>
      <c r="G460" s="34">
        <v>309</v>
      </c>
      <c r="H460" s="9">
        <v>4.9000000000000004</v>
      </c>
      <c r="I460" s="9">
        <v>24</v>
      </c>
      <c r="J460" s="9">
        <v>5</v>
      </c>
      <c r="K460" s="9">
        <v>4</v>
      </c>
      <c r="L460" s="13">
        <v>-61.7</v>
      </c>
      <c r="M460" s="13">
        <v>275.3</v>
      </c>
      <c r="N460" s="9">
        <v>17</v>
      </c>
      <c r="O460" s="9">
        <v>2</v>
      </c>
      <c r="P460" s="9" t="s">
        <v>1575</v>
      </c>
      <c r="Q460" s="9" t="s">
        <v>1575</v>
      </c>
      <c r="R460" s="7">
        <v>101</v>
      </c>
      <c r="S460" s="13">
        <v>-61.648500313992699</v>
      </c>
      <c r="T460" s="13">
        <v>57.106222725086099</v>
      </c>
      <c r="U460" s="9">
        <v>63.189710673362598</v>
      </c>
      <c r="V460" s="9">
        <v>-13.867348726831301</v>
      </c>
      <c r="W460" s="9">
        <v>79.870070506488602</v>
      </c>
      <c r="X460" s="7" t="s">
        <v>1576</v>
      </c>
      <c r="Y460" s="7">
        <v>0.63</v>
      </c>
      <c r="Z460" s="9">
        <v>1</v>
      </c>
      <c r="AA460" s="7" t="s">
        <v>200</v>
      </c>
      <c r="AB460" s="7">
        <v>0</v>
      </c>
      <c r="AC460" s="10" t="s">
        <v>1008</v>
      </c>
      <c r="AD460" s="7"/>
      <c r="AE460" s="7" t="s">
        <v>199</v>
      </c>
      <c r="AF460" s="10" t="s">
        <v>1689</v>
      </c>
      <c r="AG460" s="14" t="s">
        <v>1030</v>
      </c>
      <c r="AH460" s="10"/>
      <c r="AJ460" s="32"/>
    </row>
    <row r="461" spans="1:36" s="12" customFormat="1" ht="14" customHeight="1" x14ac:dyDescent="0.2">
      <c r="A461" s="58" t="s">
        <v>1031</v>
      </c>
      <c r="B461" s="56">
        <v>210</v>
      </c>
      <c r="C461" s="56">
        <v>214</v>
      </c>
      <c r="D461" s="57">
        <v>212</v>
      </c>
      <c r="E461" s="56">
        <v>64</v>
      </c>
      <c r="F461" s="54">
        <v>217.9</v>
      </c>
      <c r="G461" s="60">
        <v>17</v>
      </c>
      <c r="H461" s="54">
        <v>322.89999999999998</v>
      </c>
      <c r="I461" s="54">
        <v>62.9</v>
      </c>
      <c r="J461" s="54">
        <v>93.9</v>
      </c>
      <c r="K461" s="54">
        <v>3.7</v>
      </c>
      <c r="L461" s="57">
        <v>-61.4</v>
      </c>
      <c r="M461" s="60">
        <v>282.2</v>
      </c>
      <c r="N461" s="56">
        <v>48</v>
      </c>
      <c r="O461" s="54">
        <v>5.2</v>
      </c>
      <c r="P461" s="56" t="s">
        <v>1575</v>
      </c>
      <c r="Q461" s="56" t="s">
        <v>1575</v>
      </c>
      <c r="R461" s="54">
        <v>101</v>
      </c>
      <c r="S461" s="57">
        <v>-58.4214525345295</v>
      </c>
      <c r="T461" s="57">
        <v>58.4818720037159</v>
      </c>
      <c r="U461" s="56">
        <v>63.189710673362598</v>
      </c>
      <c r="V461" s="56">
        <v>-13.867348726831301</v>
      </c>
      <c r="W461" s="56">
        <v>79.870070506488602</v>
      </c>
      <c r="X461" s="54" t="s">
        <v>1574</v>
      </c>
      <c r="Y461" s="54"/>
      <c r="Z461" s="54"/>
      <c r="AA461" s="54" t="b">
        <v>1</v>
      </c>
      <c r="AB461" s="54" t="s">
        <v>31</v>
      </c>
      <c r="AC461" s="58" t="s">
        <v>1032</v>
      </c>
      <c r="AD461" s="54"/>
      <c r="AE461" s="54" t="s">
        <v>199</v>
      </c>
      <c r="AF461" s="58" t="s">
        <v>1033</v>
      </c>
      <c r="AG461" s="51"/>
      <c r="AH461" s="58" t="s">
        <v>1794</v>
      </c>
      <c r="AJ461" s="32"/>
    </row>
    <row r="462" spans="1:36" s="17" customFormat="1" ht="14" customHeight="1" x14ac:dyDescent="0.2">
      <c r="A462" s="51" t="s">
        <v>1021</v>
      </c>
      <c r="B462" s="56">
        <v>210</v>
      </c>
      <c r="C462" s="56">
        <v>215</v>
      </c>
      <c r="D462" s="57">
        <v>212.5</v>
      </c>
      <c r="E462" s="56">
        <v>36.5</v>
      </c>
      <c r="F462" s="56">
        <v>250.5</v>
      </c>
      <c r="G462" s="55">
        <v>18</v>
      </c>
      <c r="H462" s="56">
        <v>2.2999999999999998</v>
      </c>
      <c r="I462" s="56">
        <v>6.3</v>
      </c>
      <c r="J462" s="56">
        <v>103</v>
      </c>
      <c r="K462" s="56">
        <v>3.4</v>
      </c>
      <c r="L462" s="57">
        <v>-56.6</v>
      </c>
      <c r="M462" s="57">
        <v>255.9</v>
      </c>
      <c r="N462" s="56">
        <v>183</v>
      </c>
      <c r="O462" s="56">
        <v>2.6</v>
      </c>
      <c r="P462" s="56" t="s">
        <v>1575</v>
      </c>
      <c r="Q462" s="56" t="s">
        <v>1575</v>
      </c>
      <c r="R462" s="54">
        <v>101</v>
      </c>
      <c r="S462" s="57">
        <v>-70.058001126021793</v>
      </c>
      <c r="T462" s="57">
        <v>38.995085515121303</v>
      </c>
      <c r="U462" s="56">
        <v>63.189710673362598</v>
      </c>
      <c r="V462" s="56">
        <v>-13.867348726831301</v>
      </c>
      <c r="W462" s="56">
        <v>79.870070506488602</v>
      </c>
      <c r="X462" s="54" t="s">
        <v>1576</v>
      </c>
      <c r="Y462" s="54"/>
      <c r="Z462" s="54"/>
      <c r="AA462" s="54" t="b">
        <v>0</v>
      </c>
      <c r="AB462" s="54" t="s">
        <v>1714</v>
      </c>
      <c r="AC462" s="51" t="s">
        <v>923</v>
      </c>
      <c r="AD462" s="54">
        <v>2380</v>
      </c>
      <c r="AE462" s="54" t="s">
        <v>199</v>
      </c>
      <c r="AF462" s="51" t="s">
        <v>1736</v>
      </c>
      <c r="AG462" s="58"/>
      <c r="AH462" s="58"/>
      <c r="AJ462" s="32"/>
    </row>
    <row r="463" spans="1:36" s="12" customFormat="1" ht="14" customHeight="1" x14ac:dyDescent="0.2">
      <c r="A463" s="58" t="s">
        <v>1908</v>
      </c>
      <c r="B463" s="56">
        <v>203</v>
      </c>
      <c r="C463" s="56">
        <v>223</v>
      </c>
      <c r="D463" s="57">
        <v>213</v>
      </c>
      <c r="E463" s="54">
        <v>40.6</v>
      </c>
      <c r="F463" s="54">
        <v>285.2</v>
      </c>
      <c r="G463" s="60">
        <v>34</v>
      </c>
      <c r="H463" s="54">
        <v>8.4</v>
      </c>
      <c r="I463" s="54">
        <v>17.7</v>
      </c>
      <c r="J463" s="54">
        <v>6.2</v>
      </c>
      <c r="K463" s="56">
        <v>3</v>
      </c>
      <c r="L463" s="57">
        <v>-57.6</v>
      </c>
      <c r="M463" s="60">
        <v>269.60000000000002</v>
      </c>
      <c r="N463" s="54"/>
      <c r="O463" s="54"/>
      <c r="P463" s="56">
        <v>13.62537198283187</v>
      </c>
      <c r="Q463" s="56">
        <v>6.9217718540987825</v>
      </c>
      <c r="R463" s="54">
        <v>101</v>
      </c>
      <c r="S463" s="57">
        <v>-63.219864632197201</v>
      </c>
      <c r="T463" s="57">
        <v>46.819491685063198</v>
      </c>
      <c r="U463" s="56">
        <v>63.189710673362598</v>
      </c>
      <c r="V463" s="56">
        <v>-13.867348726831301</v>
      </c>
      <c r="W463" s="56">
        <v>79.870070506488602</v>
      </c>
      <c r="X463" s="54" t="s">
        <v>1576</v>
      </c>
      <c r="Y463" s="54"/>
      <c r="Z463" s="54"/>
      <c r="AA463" s="54" t="b">
        <v>1</v>
      </c>
      <c r="AB463" s="54" t="s">
        <v>218</v>
      </c>
      <c r="AC463" s="51" t="s">
        <v>965</v>
      </c>
      <c r="AD463" s="54">
        <v>1339</v>
      </c>
      <c r="AE463" s="54" t="s">
        <v>199</v>
      </c>
      <c r="AF463" s="58" t="s">
        <v>1933</v>
      </c>
      <c r="AG463" s="51" t="s">
        <v>1735</v>
      </c>
      <c r="AH463" s="58" t="s">
        <v>1934</v>
      </c>
      <c r="AJ463" s="32"/>
    </row>
    <row r="464" spans="1:36" s="12" customFormat="1" ht="14" customHeight="1" x14ac:dyDescent="0.2">
      <c r="A464" s="10" t="s">
        <v>1909</v>
      </c>
      <c r="B464" s="9">
        <v>213</v>
      </c>
      <c r="C464" s="9">
        <v>215</v>
      </c>
      <c r="D464" s="13">
        <v>214</v>
      </c>
      <c r="E464" s="7">
        <v>40.5</v>
      </c>
      <c r="F464" s="7">
        <v>285.60000000000002</v>
      </c>
      <c r="G464" s="6">
        <v>336</v>
      </c>
      <c r="H464" s="9">
        <v>4.3</v>
      </c>
      <c r="I464" s="9">
        <v>21</v>
      </c>
      <c r="J464" s="9">
        <v>7.1</v>
      </c>
      <c r="K464" s="9">
        <v>3.1</v>
      </c>
      <c r="L464" s="13">
        <v>-60.1</v>
      </c>
      <c r="M464" s="6">
        <v>277.10000000000002</v>
      </c>
      <c r="N464" s="9">
        <v>31</v>
      </c>
      <c r="O464" s="7">
        <v>1.4</v>
      </c>
      <c r="P464" s="9" t="s">
        <v>1575</v>
      </c>
      <c r="Q464" s="9" t="s">
        <v>1575</v>
      </c>
      <c r="R464" s="7">
        <v>101</v>
      </c>
      <c r="S464" s="13">
        <v>-60.349226915402099</v>
      </c>
      <c r="T464" s="13">
        <v>54.465930254338303</v>
      </c>
      <c r="U464" s="9">
        <v>63.189710673362598</v>
      </c>
      <c r="V464" s="9">
        <v>-13.867348726831301</v>
      </c>
      <c r="W464" s="9">
        <v>79.870070506488602</v>
      </c>
      <c r="X464" s="7" t="s">
        <v>1576</v>
      </c>
      <c r="Y464" s="7">
        <v>0.66</v>
      </c>
      <c r="Z464" s="7">
        <v>0.7</v>
      </c>
      <c r="AA464" s="7" t="s">
        <v>200</v>
      </c>
      <c r="AB464" s="7">
        <v>0</v>
      </c>
      <c r="AC464" s="10" t="s">
        <v>1008</v>
      </c>
      <c r="AD464" s="7"/>
      <c r="AE464" s="7" t="s">
        <v>199</v>
      </c>
      <c r="AF464" s="10" t="s">
        <v>1689</v>
      </c>
      <c r="AG464" s="14" t="s">
        <v>993</v>
      </c>
      <c r="AH464" s="10"/>
      <c r="AJ464" s="32"/>
    </row>
    <row r="465" spans="1:36" s="12" customFormat="1" ht="14" customHeight="1" x14ac:dyDescent="0.2">
      <c r="A465" s="58" t="s">
        <v>1034</v>
      </c>
      <c r="B465" s="56"/>
      <c r="C465" s="56"/>
      <c r="D465" s="57">
        <v>215</v>
      </c>
      <c r="E465" s="54">
        <v>42.4</v>
      </c>
      <c r="F465" s="54">
        <v>251.5</v>
      </c>
      <c r="G465" s="60">
        <v>1</v>
      </c>
      <c r="H465" s="56">
        <v>166.5</v>
      </c>
      <c r="I465" s="56">
        <v>-19.399999999999999</v>
      </c>
      <c r="J465" s="56">
        <v>13.5</v>
      </c>
      <c r="K465" s="56">
        <v>13.6</v>
      </c>
      <c r="L465" s="57">
        <v>-56.1</v>
      </c>
      <c r="M465" s="57">
        <v>276</v>
      </c>
      <c r="N465" s="56"/>
      <c r="O465" s="56"/>
      <c r="P465" s="56">
        <v>28.907919440065484</v>
      </c>
      <c r="Q465" s="56">
        <v>0</v>
      </c>
      <c r="R465" s="54">
        <v>101</v>
      </c>
      <c r="S465" s="57">
        <v>-59.4152960328002</v>
      </c>
      <c r="T465" s="57">
        <v>46.623390797512997</v>
      </c>
      <c r="U465" s="56">
        <v>63.189710673362598</v>
      </c>
      <c r="V465" s="56">
        <v>-13.867348726831301</v>
      </c>
      <c r="W465" s="56">
        <v>79.870070506488602</v>
      </c>
      <c r="X465" s="54" t="s">
        <v>1576</v>
      </c>
      <c r="Y465" s="54"/>
      <c r="Z465" s="54"/>
      <c r="AA465" s="54" t="b">
        <v>0</v>
      </c>
      <c r="AB465" s="54" t="s">
        <v>31</v>
      </c>
      <c r="AC465" s="51" t="s">
        <v>1935</v>
      </c>
      <c r="AD465" s="54">
        <v>1134</v>
      </c>
      <c r="AE465" s="54" t="s">
        <v>199</v>
      </c>
      <c r="AF465" s="58"/>
      <c r="AG465" s="51"/>
      <c r="AH465" s="58" t="s">
        <v>1791</v>
      </c>
      <c r="AJ465" s="32"/>
    </row>
    <row r="466" spans="1:36" s="12" customFormat="1" ht="14" customHeight="1" x14ac:dyDescent="0.2">
      <c r="A466" s="58" t="s">
        <v>1035</v>
      </c>
      <c r="B466" s="56">
        <v>215</v>
      </c>
      <c r="C466" s="56">
        <v>216</v>
      </c>
      <c r="D466" s="57">
        <v>215.5</v>
      </c>
      <c r="E466" s="54">
        <v>51.8</v>
      </c>
      <c r="F466" s="54">
        <v>291.39999999999998</v>
      </c>
      <c r="G466" s="60">
        <v>11</v>
      </c>
      <c r="H466" s="56">
        <v>10.5</v>
      </c>
      <c r="I466" s="56">
        <v>40.299999999999997</v>
      </c>
      <c r="J466" s="56">
        <v>121.3</v>
      </c>
      <c r="K466" s="56">
        <v>7</v>
      </c>
      <c r="L466" s="57">
        <v>-60.1</v>
      </c>
      <c r="M466" s="60">
        <v>271.8</v>
      </c>
      <c r="N466" s="56"/>
      <c r="O466" s="56"/>
      <c r="P466" s="56">
        <v>155.86979104008009</v>
      </c>
      <c r="Q466" s="56">
        <v>3.6685405132151088</v>
      </c>
      <c r="R466" s="54">
        <v>101</v>
      </c>
      <c r="S466" s="57">
        <v>-62.874038606121701</v>
      </c>
      <c r="T466" s="57">
        <v>52.832929664454603</v>
      </c>
      <c r="U466" s="56">
        <v>63.189710673362598</v>
      </c>
      <c r="V466" s="56">
        <v>-13.867348726831301</v>
      </c>
      <c r="W466" s="56">
        <v>79.870070506488602</v>
      </c>
      <c r="X466" s="54" t="s">
        <v>1574</v>
      </c>
      <c r="Y466" s="54"/>
      <c r="Z466" s="54"/>
      <c r="AA466" s="54" t="b">
        <v>0</v>
      </c>
      <c r="AB466" s="54" t="s">
        <v>31</v>
      </c>
      <c r="AC466" s="51" t="s">
        <v>1036</v>
      </c>
      <c r="AD466" s="54">
        <v>434</v>
      </c>
      <c r="AE466" s="54" t="s">
        <v>199</v>
      </c>
      <c r="AF466" s="58" t="s">
        <v>1037</v>
      </c>
      <c r="AG466" s="51"/>
      <c r="AH466" s="58" t="s">
        <v>1792</v>
      </c>
      <c r="AJ466" s="32"/>
    </row>
    <row r="467" spans="1:36" s="12" customFormat="1" ht="14" customHeight="1" x14ac:dyDescent="0.2">
      <c r="A467" s="51" t="s">
        <v>1035</v>
      </c>
      <c r="B467" s="56">
        <v>215</v>
      </c>
      <c r="C467" s="56">
        <v>216</v>
      </c>
      <c r="D467" s="57">
        <v>215.5</v>
      </c>
      <c r="E467" s="54">
        <v>51.4</v>
      </c>
      <c r="F467" s="54">
        <v>291.39999999999998</v>
      </c>
      <c r="G467" s="60">
        <v>6</v>
      </c>
      <c r="H467" s="56">
        <v>12.6</v>
      </c>
      <c r="I467" s="56">
        <v>39</v>
      </c>
      <c r="J467" s="56">
        <v>52</v>
      </c>
      <c r="K467" s="56">
        <v>10</v>
      </c>
      <c r="L467" s="57">
        <v>-59</v>
      </c>
      <c r="M467" s="60">
        <v>267.60000000000002</v>
      </c>
      <c r="N467" s="56"/>
      <c r="O467" s="56"/>
      <c r="P467" s="56">
        <v>69.670032753827414</v>
      </c>
      <c r="Q467" s="56">
        <v>8.0826438143297796</v>
      </c>
      <c r="R467" s="54">
        <v>101</v>
      </c>
      <c r="S467" s="57">
        <v>-64.636063180430099</v>
      </c>
      <c r="T467" s="57">
        <v>49.161118892942703</v>
      </c>
      <c r="U467" s="56">
        <v>63.189710673362598</v>
      </c>
      <c r="V467" s="56">
        <v>-13.867348726831301</v>
      </c>
      <c r="W467" s="56">
        <v>79.870070506488602</v>
      </c>
      <c r="X467" s="54" t="s">
        <v>1574</v>
      </c>
      <c r="Y467" s="54"/>
      <c r="Z467" s="54"/>
      <c r="AA467" s="54" t="b">
        <v>1</v>
      </c>
      <c r="AB467" s="54" t="s">
        <v>31</v>
      </c>
      <c r="AC467" s="51" t="s">
        <v>1038</v>
      </c>
      <c r="AD467" s="54">
        <v>443</v>
      </c>
      <c r="AE467" s="54" t="s">
        <v>199</v>
      </c>
      <c r="AF467" s="58" t="s">
        <v>1037</v>
      </c>
      <c r="AG467" s="51"/>
      <c r="AH467" s="58" t="s">
        <v>1793</v>
      </c>
      <c r="AJ467" s="32"/>
    </row>
    <row r="468" spans="1:36" s="12" customFormat="1" ht="14" customHeight="1" x14ac:dyDescent="0.15">
      <c r="A468" s="58" t="s">
        <v>1039</v>
      </c>
      <c r="B468" s="54">
        <v>205.7</v>
      </c>
      <c r="C468" s="54">
        <v>227.3</v>
      </c>
      <c r="D468" s="57">
        <f>(B468+C468)/2</f>
        <v>216.5</v>
      </c>
      <c r="E468" s="54"/>
      <c r="F468" s="54"/>
      <c r="G468" s="60">
        <v>91</v>
      </c>
      <c r="H468" s="56"/>
      <c r="I468" s="56"/>
      <c r="J468" s="56"/>
      <c r="K468" s="56">
        <v>7.8</v>
      </c>
      <c r="L468" s="57">
        <v>-48.5</v>
      </c>
      <c r="M468" s="60">
        <v>266.60000000000002</v>
      </c>
      <c r="N468" s="56"/>
      <c r="O468" s="56">
        <v>7.8</v>
      </c>
      <c r="P468" s="63"/>
      <c r="Q468" s="63"/>
      <c r="R468" s="54">
        <v>101</v>
      </c>
      <c r="S468" s="57">
        <v>-60.781519602110798</v>
      </c>
      <c r="T468" s="57">
        <v>27.6722773817283</v>
      </c>
      <c r="U468" s="56">
        <v>63.189710673362598</v>
      </c>
      <c r="V468" s="56">
        <v>-13.867348726831301</v>
      </c>
      <c r="W468" s="56">
        <v>79.870070506488602</v>
      </c>
      <c r="X468" s="54" t="s">
        <v>1576</v>
      </c>
      <c r="Y468" s="54"/>
      <c r="Z468" s="54"/>
      <c r="AA468" s="54" t="b">
        <v>0</v>
      </c>
      <c r="AB468" s="54" t="s">
        <v>31</v>
      </c>
      <c r="AC468" s="58" t="s">
        <v>1040</v>
      </c>
      <c r="AD468" s="54"/>
      <c r="AE468" s="54" t="s">
        <v>199</v>
      </c>
      <c r="AF468" s="58"/>
      <c r="AG468" s="51"/>
      <c r="AH468" s="58" t="s">
        <v>1790</v>
      </c>
      <c r="AJ468" s="32"/>
    </row>
    <row r="469" spans="1:36" s="17" customFormat="1" ht="14" customHeight="1" x14ac:dyDescent="0.2">
      <c r="A469" s="58" t="s">
        <v>1044</v>
      </c>
      <c r="B469" s="54">
        <v>205.7</v>
      </c>
      <c r="C469" s="54">
        <v>227.3</v>
      </c>
      <c r="D469" s="57">
        <f>(B469+C469)/2</f>
        <v>216.5</v>
      </c>
      <c r="E469" s="56">
        <v>35</v>
      </c>
      <c r="F469" s="56">
        <v>256</v>
      </c>
      <c r="G469" s="60">
        <v>12</v>
      </c>
      <c r="H469" s="56">
        <v>173.7</v>
      </c>
      <c r="I469" s="56">
        <v>-5.8</v>
      </c>
      <c r="J469" s="56">
        <v>47</v>
      </c>
      <c r="K469" s="56">
        <v>5.6</v>
      </c>
      <c r="L469" s="57">
        <v>-57.4</v>
      </c>
      <c r="M469" s="60">
        <v>267.7</v>
      </c>
      <c r="N469" s="56">
        <v>76.3</v>
      </c>
      <c r="O469" s="56">
        <v>5</v>
      </c>
      <c r="P469" s="56" t="s">
        <v>1575</v>
      </c>
      <c r="Q469" s="56" t="s">
        <v>1575</v>
      </c>
      <c r="R469" s="54">
        <v>101</v>
      </c>
      <c r="S469" s="57">
        <v>-64.122601206873497</v>
      </c>
      <c r="T469" s="57">
        <v>45.653917254209603</v>
      </c>
      <c r="U469" s="56">
        <v>63.189710673362598</v>
      </c>
      <c r="V469" s="56">
        <v>-13.867348726831301</v>
      </c>
      <c r="W469" s="56">
        <v>79.870070506488602</v>
      </c>
      <c r="X469" s="54" t="s">
        <v>1576</v>
      </c>
      <c r="Y469" s="58"/>
      <c r="Z469" s="58"/>
      <c r="AA469" s="54" t="b">
        <v>1</v>
      </c>
      <c r="AB469" s="54" t="s">
        <v>218</v>
      </c>
      <c r="AC469" s="51" t="s">
        <v>923</v>
      </c>
      <c r="AD469" s="54">
        <v>2380</v>
      </c>
      <c r="AE469" s="54" t="s">
        <v>199</v>
      </c>
      <c r="AF469" s="58"/>
      <c r="AG469" s="51"/>
      <c r="AH469" s="58" t="s">
        <v>1783</v>
      </c>
      <c r="AJ469" s="32"/>
    </row>
    <row r="470" spans="1:36" s="12" customFormat="1" ht="14" customHeight="1" x14ac:dyDescent="0.2">
      <c r="A470" s="58" t="s">
        <v>1041</v>
      </c>
      <c r="B470" s="54">
        <v>205.7</v>
      </c>
      <c r="C470" s="54">
        <v>227.3</v>
      </c>
      <c r="D470" s="57">
        <f>(B470+C470)/2</f>
        <v>216.5</v>
      </c>
      <c r="E470" s="56">
        <v>51.11</v>
      </c>
      <c r="F470" s="56">
        <f>360-3.17</f>
        <v>356.83</v>
      </c>
      <c r="G470" s="60">
        <v>27</v>
      </c>
      <c r="H470" s="56">
        <v>30.8</v>
      </c>
      <c r="I470" s="56">
        <v>34.299999999999997</v>
      </c>
      <c r="J470" s="56">
        <v>31</v>
      </c>
      <c r="K470" s="56">
        <v>5.0999999999999996</v>
      </c>
      <c r="L470" s="57">
        <v>-49.6</v>
      </c>
      <c r="M470" s="57">
        <v>308.39999999999998</v>
      </c>
      <c r="N470" s="56"/>
      <c r="O470" s="56"/>
      <c r="P470" s="56">
        <v>47.792099225707268</v>
      </c>
      <c r="Q470" s="56">
        <v>4.061347084040392</v>
      </c>
      <c r="R470" s="54">
        <v>301</v>
      </c>
      <c r="S470" s="57">
        <v>-54.036099680324597</v>
      </c>
      <c r="T470" s="57">
        <v>47.483629471254801</v>
      </c>
      <c r="U470" s="56">
        <v>46.419867775169301</v>
      </c>
      <c r="V470" s="56">
        <v>3.4105381726613002</v>
      </c>
      <c r="W470" s="56">
        <v>59.079566646278899</v>
      </c>
      <c r="X470" s="54" t="s">
        <v>1576</v>
      </c>
      <c r="Y470" s="54"/>
      <c r="Z470" s="54"/>
      <c r="AA470" s="54" t="b">
        <v>1</v>
      </c>
      <c r="AB470" s="54" t="s">
        <v>218</v>
      </c>
      <c r="AC470" s="51" t="s">
        <v>1042</v>
      </c>
      <c r="AD470" s="54">
        <v>3311</v>
      </c>
      <c r="AE470" s="54" t="s">
        <v>199</v>
      </c>
      <c r="AF470" s="58" t="s">
        <v>1043</v>
      </c>
      <c r="AG470" s="51" t="s">
        <v>1730</v>
      </c>
      <c r="AH470" s="58" t="s">
        <v>1783</v>
      </c>
      <c r="AJ470" s="32"/>
    </row>
    <row r="471" spans="1:36" s="12" customFormat="1" ht="14" customHeight="1" x14ac:dyDescent="0.2">
      <c r="A471" s="14" t="s">
        <v>1910</v>
      </c>
      <c r="B471" s="9">
        <v>215</v>
      </c>
      <c r="C471" s="9">
        <v>219</v>
      </c>
      <c r="D471" s="13">
        <v>217</v>
      </c>
      <c r="E471" s="7">
        <v>40.299999999999997</v>
      </c>
      <c r="F471" s="7">
        <v>285.10000000000002</v>
      </c>
      <c r="G471" s="6">
        <v>308</v>
      </c>
      <c r="H471" s="9">
        <v>2.9</v>
      </c>
      <c r="I471" s="9">
        <v>20</v>
      </c>
      <c r="J471" s="9">
        <v>7.3</v>
      </c>
      <c r="K471" s="9">
        <v>3.2</v>
      </c>
      <c r="L471" s="13">
        <v>-59.9</v>
      </c>
      <c r="M471" s="6">
        <v>279.5</v>
      </c>
      <c r="N471" s="9">
        <v>23.2</v>
      </c>
      <c r="O471" s="9">
        <v>1.7</v>
      </c>
      <c r="P471" s="9" t="s">
        <v>1575</v>
      </c>
      <c r="Q471" s="9" t="s">
        <v>1575</v>
      </c>
      <c r="R471" s="7">
        <v>101</v>
      </c>
      <c r="S471" s="13">
        <v>-59.151480356277702</v>
      </c>
      <c r="T471" s="13">
        <v>54.888174437233602</v>
      </c>
      <c r="U471" s="9">
        <v>63.189710673362598</v>
      </c>
      <c r="V471" s="9">
        <v>-13.867348726831301</v>
      </c>
      <c r="W471" s="9">
        <v>79.870070506488602</v>
      </c>
      <c r="X471" s="7" t="s">
        <v>1576</v>
      </c>
      <c r="Y471" s="7">
        <v>0.63</v>
      </c>
      <c r="Z471" s="7">
        <v>0.83</v>
      </c>
      <c r="AA471" s="7" t="s">
        <v>200</v>
      </c>
      <c r="AB471" s="7">
        <v>0</v>
      </c>
      <c r="AC471" s="10" t="s">
        <v>1008</v>
      </c>
      <c r="AD471" s="7"/>
      <c r="AE471" s="7" t="s">
        <v>199</v>
      </c>
      <c r="AF471" s="10" t="s">
        <v>1689</v>
      </c>
      <c r="AG471" s="14"/>
      <c r="AH471" s="10"/>
      <c r="AJ471" s="32"/>
    </row>
    <row r="472" spans="1:36" s="12" customFormat="1" ht="14" customHeight="1" x14ac:dyDescent="0.2">
      <c r="A472" s="58" t="s">
        <v>1047</v>
      </c>
      <c r="B472" s="56">
        <v>201.4</v>
      </c>
      <c r="C472" s="56">
        <v>237</v>
      </c>
      <c r="D472" s="60">
        <f>(B472+C472)/2</f>
        <v>219.2</v>
      </c>
      <c r="E472" s="54">
        <v>-16.2</v>
      </c>
      <c r="F472" s="54">
        <v>28.8</v>
      </c>
      <c r="G472" s="60">
        <v>6</v>
      </c>
      <c r="H472" s="56">
        <v>350.3</v>
      </c>
      <c r="I472" s="56">
        <v>-55.6</v>
      </c>
      <c r="J472" s="56">
        <v>208</v>
      </c>
      <c r="K472" s="56">
        <v>4.5999999999999996</v>
      </c>
      <c r="L472" s="57">
        <v>-68</v>
      </c>
      <c r="M472" s="60">
        <v>50.5</v>
      </c>
      <c r="N472" s="56"/>
      <c r="O472" s="56"/>
      <c r="P472" s="56">
        <v>150.53003188748332</v>
      </c>
      <c r="Q472" s="56">
        <v>5.4785122479541055</v>
      </c>
      <c r="R472" s="54">
        <v>701</v>
      </c>
      <c r="S472" s="57">
        <v>-68</v>
      </c>
      <c r="T472" s="57">
        <v>50.5</v>
      </c>
      <c r="U472" s="56">
        <v>0</v>
      </c>
      <c r="V472" s="56">
        <v>0</v>
      </c>
      <c r="W472" s="56">
        <v>0</v>
      </c>
      <c r="X472" s="54" t="s">
        <v>1576</v>
      </c>
      <c r="Y472" s="58"/>
      <c r="Z472" s="58"/>
      <c r="AA472" s="54" t="b">
        <v>0</v>
      </c>
      <c r="AB472" s="54" t="s">
        <v>31</v>
      </c>
      <c r="AC472" s="51" t="s">
        <v>1048</v>
      </c>
      <c r="AD472" s="54">
        <v>323</v>
      </c>
      <c r="AE472" s="54" t="s">
        <v>199</v>
      </c>
      <c r="AF472" s="58" t="s">
        <v>1881</v>
      </c>
      <c r="AG472" s="51"/>
      <c r="AH472" s="58" t="s">
        <v>1789</v>
      </c>
      <c r="AJ472" s="32"/>
    </row>
    <row r="473" spans="1:36" s="12" customFormat="1" ht="14" customHeight="1" x14ac:dyDescent="0.2">
      <c r="A473" s="58" t="s">
        <v>1049</v>
      </c>
      <c r="B473" s="56">
        <v>201.4</v>
      </c>
      <c r="C473" s="56">
        <v>237</v>
      </c>
      <c r="D473" s="60">
        <f>(B473+C473)/2</f>
        <v>219.2</v>
      </c>
      <c r="E473" s="56">
        <v>33</v>
      </c>
      <c r="F473" s="54">
        <v>10.6</v>
      </c>
      <c r="G473" s="60">
        <v>4</v>
      </c>
      <c r="H473" s="56">
        <v>351.8</v>
      </c>
      <c r="I473" s="56">
        <v>4.4000000000000004</v>
      </c>
      <c r="J473" s="56">
        <v>36.700000000000003</v>
      </c>
      <c r="K473" s="56">
        <v>11.5</v>
      </c>
      <c r="L473" s="57">
        <v>-54.9</v>
      </c>
      <c r="M473" s="60">
        <v>43.3</v>
      </c>
      <c r="N473" s="56">
        <v>178.3</v>
      </c>
      <c r="O473" s="56">
        <v>6.9</v>
      </c>
      <c r="P473" s="56" t="s">
        <v>1575</v>
      </c>
      <c r="Q473" s="56" t="s">
        <v>1575</v>
      </c>
      <c r="R473" s="54">
        <v>715</v>
      </c>
      <c r="S473" s="57">
        <v>-55.415168725872</v>
      </c>
      <c r="T473" s="57">
        <v>43.037726259116802</v>
      </c>
      <c r="U473" s="56">
        <v>-40.499999999999901</v>
      </c>
      <c r="V473" s="56">
        <v>118.6</v>
      </c>
      <c r="W473" s="56">
        <v>0.7</v>
      </c>
      <c r="X473" s="54" t="s">
        <v>1576</v>
      </c>
      <c r="Y473" s="58"/>
      <c r="Z473" s="58"/>
      <c r="AA473" s="54" t="b">
        <v>1</v>
      </c>
      <c r="AB473" s="54" t="s">
        <v>218</v>
      </c>
      <c r="AC473" s="51" t="s">
        <v>1050</v>
      </c>
      <c r="AD473" s="54">
        <v>3020</v>
      </c>
      <c r="AE473" s="54" t="s">
        <v>199</v>
      </c>
      <c r="AF473" s="58" t="s">
        <v>1881</v>
      </c>
      <c r="AG473" s="51"/>
      <c r="AH473" s="58" t="s">
        <v>1783</v>
      </c>
      <c r="AJ473" s="32"/>
    </row>
    <row r="474" spans="1:36" s="12" customFormat="1" ht="14" customHeight="1" x14ac:dyDescent="0.2">
      <c r="A474" s="51" t="s">
        <v>1045</v>
      </c>
      <c r="B474" s="54">
        <v>201.4</v>
      </c>
      <c r="C474" s="56">
        <v>237</v>
      </c>
      <c r="D474" s="57">
        <f>(B474+C474)/2</f>
        <v>219.2</v>
      </c>
      <c r="E474" s="54">
        <v>-32.4</v>
      </c>
      <c r="F474" s="54">
        <v>-69.3</v>
      </c>
      <c r="G474" s="60">
        <v>12</v>
      </c>
      <c r="H474" s="56"/>
      <c r="I474" s="56"/>
      <c r="J474" s="56">
        <v>55.1</v>
      </c>
      <c r="K474" s="56">
        <v>5.9</v>
      </c>
      <c r="L474" s="57">
        <v>-81.8</v>
      </c>
      <c r="M474" s="60">
        <v>298.3</v>
      </c>
      <c r="N474" s="56">
        <v>30.2</v>
      </c>
      <c r="O474" s="56">
        <v>7.6</v>
      </c>
      <c r="P474" s="56" t="s">
        <v>1575</v>
      </c>
      <c r="Q474" s="56" t="s">
        <v>1575</v>
      </c>
      <c r="R474" s="54">
        <v>290</v>
      </c>
      <c r="S474" s="57">
        <v>-52.364578733228498</v>
      </c>
      <c r="T474" s="57">
        <v>65.219893750879606</v>
      </c>
      <c r="U474" s="56">
        <v>47.499999999999901</v>
      </c>
      <c r="V474" s="56">
        <v>-33.299999999999997</v>
      </c>
      <c r="W474" s="56">
        <v>57.299999999999898</v>
      </c>
      <c r="X474" s="54" t="s">
        <v>1576</v>
      </c>
      <c r="Y474" s="58"/>
      <c r="Z474" s="58"/>
      <c r="AA474" s="54" t="b">
        <v>1</v>
      </c>
      <c r="AB474" s="54" t="s">
        <v>218</v>
      </c>
      <c r="AC474" s="51" t="s">
        <v>1046</v>
      </c>
      <c r="AD474" s="54"/>
      <c r="AE474" s="54" t="s">
        <v>199</v>
      </c>
      <c r="AF474" s="58" t="s">
        <v>1881</v>
      </c>
      <c r="AG474" s="51"/>
      <c r="AH474" s="58" t="s">
        <v>1783</v>
      </c>
      <c r="AJ474" s="32"/>
    </row>
    <row r="475" spans="1:36" s="17" customFormat="1" ht="14" customHeight="1" x14ac:dyDescent="0.2">
      <c r="A475" s="51" t="s">
        <v>1911</v>
      </c>
      <c r="B475" s="56"/>
      <c r="C475" s="56"/>
      <c r="D475" s="57">
        <v>220</v>
      </c>
      <c r="E475" s="54">
        <v>40.299999999999997</v>
      </c>
      <c r="F475" s="54">
        <v>284.7</v>
      </c>
      <c r="G475" s="60">
        <v>19</v>
      </c>
      <c r="H475" s="56">
        <v>1.8</v>
      </c>
      <c r="I475" s="56">
        <v>7.5</v>
      </c>
      <c r="J475" s="56">
        <v>32</v>
      </c>
      <c r="K475" s="56">
        <v>6</v>
      </c>
      <c r="L475" s="57">
        <v>-53.5</v>
      </c>
      <c r="M475" s="60">
        <v>281.60000000000002</v>
      </c>
      <c r="N475" s="56">
        <v>50</v>
      </c>
      <c r="O475" s="56">
        <v>4.8</v>
      </c>
      <c r="P475" s="56" t="s">
        <v>1575</v>
      </c>
      <c r="Q475" s="56" t="s">
        <v>1575</v>
      </c>
      <c r="R475" s="54">
        <v>101</v>
      </c>
      <c r="S475" s="57">
        <v>-55.353576339521801</v>
      </c>
      <c r="T475" s="57">
        <v>45.108401854598497</v>
      </c>
      <c r="U475" s="56">
        <v>63.189710673362598</v>
      </c>
      <c r="V475" s="56">
        <v>-13.867348726831301</v>
      </c>
      <c r="W475" s="56">
        <v>79.870070506488602</v>
      </c>
      <c r="X475" s="54" t="s">
        <v>1576</v>
      </c>
      <c r="Y475" s="54"/>
      <c r="Z475" s="54"/>
      <c r="AA475" s="54" t="b">
        <v>1</v>
      </c>
      <c r="AB475" s="54" t="s">
        <v>31</v>
      </c>
      <c r="AC475" s="51" t="s">
        <v>1051</v>
      </c>
      <c r="AD475" s="54">
        <v>2331</v>
      </c>
      <c r="AE475" s="54" t="s">
        <v>199</v>
      </c>
      <c r="AF475" s="58"/>
      <c r="AG475" s="51"/>
      <c r="AH475" s="58" t="s">
        <v>1936</v>
      </c>
      <c r="AJ475" s="32"/>
    </row>
    <row r="476" spans="1:36" s="17" customFormat="1" ht="14" customHeight="1" x14ac:dyDescent="0.2">
      <c r="A476" s="14" t="s">
        <v>1912</v>
      </c>
      <c r="B476" s="9">
        <v>218.5</v>
      </c>
      <c r="C476" s="9">
        <v>224</v>
      </c>
      <c r="D476" s="13">
        <v>221</v>
      </c>
      <c r="E476" s="7">
        <v>40.299999999999997</v>
      </c>
      <c r="F476" s="7">
        <v>285.2</v>
      </c>
      <c r="G476" s="6">
        <v>194</v>
      </c>
      <c r="H476" s="9">
        <v>1.8</v>
      </c>
      <c r="I476" s="9">
        <v>21</v>
      </c>
      <c r="J476" s="9">
        <v>5.0999999999999996</v>
      </c>
      <c r="K476" s="9">
        <v>5</v>
      </c>
      <c r="L476" s="13">
        <v>-60.5</v>
      </c>
      <c r="M476" s="6">
        <v>281.60000000000002</v>
      </c>
      <c r="N476" s="9">
        <v>17.3</v>
      </c>
      <c r="O476" s="9">
        <v>2.5</v>
      </c>
      <c r="P476" s="9" t="s">
        <v>1575</v>
      </c>
      <c r="Q476" s="9" t="s">
        <v>1575</v>
      </c>
      <c r="R476" s="7">
        <v>101</v>
      </c>
      <c r="S476" s="13">
        <v>-58.384530013286003</v>
      </c>
      <c r="T476" s="13">
        <v>56.677702844910797</v>
      </c>
      <c r="U476" s="9">
        <v>63.189710673362598</v>
      </c>
      <c r="V476" s="9">
        <v>-13.867348726831301</v>
      </c>
      <c r="W476" s="9">
        <v>79.870070506488602</v>
      </c>
      <c r="X476" s="7" t="s">
        <v>1576</v>
      </c>
      <c r="Y476" s="7">
        <v>0.4</v>
      </c>
      <c r="Z476" s="7">
        <v>1.23</v>
      </c>
      <c r="AA476" s="7" t="s">
        <v>200</v>
      </c>
      <c r="AB476" s="7">
        <v>0</v>
      </c>
      <c r="AC476" s="14" t="s">
        <v>1008</v>
      </c>
      <c r="AD476" s="7"/>
      <c r="AE476" s="7" t="s">
        <v>199</v>
      </c>
      <c r="AF476" s="10" t="s">
        <v>1689</v>
      </c>
      <c r="AG476" s="14" t="s">
        <v>993</v>
      </c>
      <c r="AH476" s="10"/>
      <c r="AJ476" s="32"/>
    </row>
    <row r="477" spans="1:36" s="17" customFormat="1" ht="14" customHeight="1" x14ac:dyDescent="0.2">
      <c r="A477" s="14" t="s">
        <v>1052</v>
      </c>
      <c r="B477" s="9">
        <v>217</v>
      </c>
      <c r="C477" s="9">
        <v>225</v>
      </c>
      <c r="D477" s="13">
        <v>221</v>
      </c>
      <c r="E477" s="7">
        <v>36.5</v>
      </c>
      <c r="F477" s="7">
        <v>280.5</v>
      </c>
      <c r="G477" s="6">
        <v>333</v>
      </c>
      <c r="H477" s="9">
        <v>0.5</v>
      </c>
      <c r="I477" s="9">
        <v>10</v>
      </c>
      <c r="J477" s="9">
        <v>17.399999999999999</v>
      </c>
      <c r="K477" s="9">
        <v>1.9</v>
      </c>
      <c r="L477" s="13">
        <v>-59</v>
      </c>
      <c r="M477" s="6">
        <v>279.60000000000002</v>
      </c>
      <c r="N477" s="9">
        <v>25.2</v>
      </c>
      <c r="O477" s="9">
        <v>1.6</v>
      </c>
      <c r="P477" s="9" t="s">
        <v>1575</v>
      </c>
      <c r="Q477" s="9" t="s">
        <v>1575</v>
      </c>
      <c r="R477" s="7">
        <v>101</v>
      </c>
      <c r="S477" s="13">
        <v>-58.7798273654574</v>
      </c>
      <c r="T477" s="13">
        <v>53.2951508798904</v>
      </c>
      <c r="U477" s="9">
        <v>63.189710673362598</v>
      </c>
      <c r="V477" s="9">
        <v>-13.867348726831301</v>
      </c>
      <c r="W477" s="9">
        <v>79.870070506488602</v>
      </c>
      <c r="X477" s="7" t="s">
        <v>1576</v>
      </c>
      <c r="Y477" s="7">
        <v>0.53</v>
      </c>
      <c r="Z477" s="7">
        <v>0.76</v>
      </c>
      <c r="AA477" s="7" t="s">
        <v>200</v>
      </c>
      <c r="AB477" s="7">
        <v>0</v>
      </c>
      <c r="AC477" s="14" t="s">
        <v>1008</v>
      </c>
      <c r="AD477" s="7"/>
      <c r="AE477" s="7" t="s">
        <v>199</v>
      </c>
      <c r="AF477" s="10" t="s">
        <v>1689</v>
      </c>
      <c r="AG477" s="14" t="s">
        <v>1026</v>
      </c>
      <c r="AH477" s="10"/>
      <c r="AJ477" s="32"/>
    </row>
    <row r="478" spans="1:36" s="17" customFormat="1" ht="14" customHeight="1" x14ac:dyDescent="0.2">
      <c r="A478" s="51" t="s">
        <v>1053</v>
      </c>
      <c r="B478" s="56">
        <v>213</v>
      </c>
      <c r="C478" s="56">
        <v>229</v>
      </c>
      <c r="D478" s="57">
        <v>221</v>
      </c>
      <c r="E478" s="54">
        <v>43.6</v>
      </c>
      <c r="F478" s="54">
        <v>289.10000000000002</v>
      </c>
      <c r="G478" s="60">
        <v>7</v>
      </c>
      <c r="H478" s="56">
        <v>191.1</v>
      </c>
      <c r="I478" s="56">
        <v>-6</v>
      </c>
      <c r="J478" s="56">
        <v>242</v>
      </c>
      <c r="K478" s="56">
        <v>3.9</v>
      </c>
      <c r="L478" s="57">
        <v>-48.3</v>
      </c>
      <c r="M478" s="60">
        <v>272.3</v>
      </c>
      <c r="N478" s="56"/>
      <c r="O478" s="56"/>
      <c r="P478" s="56">
        <v>596.10852815517842</v>
      </c>
      <c r="Q478" s="56">
        <v>2.4744808067144937</v>
      </c>
      <c r="R478" s="54">
        <v>101</v>
      </c>
      <c r="S478" s="57">
        <v>-57.532528791340503</v>
      </c>
      <c r="T478" s="57">
        <v>31.479293246679401</v>
      </c>
      <c r="U478" s="56">
        <v>63.189710673362598</v>
      </c>
      <c r="V478" s="56">
        <v>-13.867348726831301</v>
      </c>
      <c r="W478" s="56">
        <v>79.870070506488602</v>
      </c>
      <c r="X478" s="54" t="s">
        <v>1574</v>
      </c>
      <c r="Y478" s="54"/>
      <c r="Z478" s="54"/>
      <c r="AA478" s="54" t="b">
        <v>0</v>
      </c>
      <c r="AB478" s="54" t="s">
        <v>31</v>
      </c>
      <c r="AC478" s="51" t="s">
        <v>1054</v>
      </c>
      <c r="AD478" s="54">
        <v>1831</v>
      </c>
      <c r="AE478" s="54" t="s">
        <v>199</v>
      </c>
      <c r="AF478" s="58" t="s">
        <v>1937</v>
      </c>
      <c r="AG478" s="51"/>
      <c r="AH478" s="58" t="s">
        <v>1827</v>
      </c>
      <c r="AJ478" s="32"/>
    </row>
    <row r="479" spans="1:36" s="12" customFormat="1" ht="14" customHeight="1" x14ac:dyDescent="0.2">
      <c r="A479" s="58" t="s">
        <v>1055</v>
      </c>
      <c r="B479" s="56">
        <v>219</v>
      </c>
      <c r="C479" s="56">
        <v>223</v>
      </c>
      <c r="D479" s="57">
        <v>221</v>
      </c>
      <c r="E479" s="54">
        <v>59.8</v>
      </c>
      <c r="F479" s="54">
        <v>5.7</v>
      </c>
      <c r="G479" s="60">
        <v>3</v>
      </c>
      <c r="H479" s="56"/>
      <c r="I479" s="56"/>
      <c r="J479" s="56"/>
      <c r="K479" s="56">
        <v>4.5999999999999996</v>
      </c>
      <c r="L479" s="57">
        <v>-50</v>
      </c>
      <c r="M479" s="57">
        <v>305</v>
      </c>
      <c r="N479" s="56"/>
      <c r="O479" s="56"/>
      <c r="P479" s="56"/>
      <c r="Q479" s="56"/>
      <c r="R479" s="54">
        <v>301</v>
      </c>
      <c r="S479" s="57">
        <v>-56.891148254055899</v>
      </c>
      <c r="T479" s="57">
        <v>45.823914967380198</v>
      </c>
      <c r="U479" s="56">
        <v>46.041178267360799</v>
      </c>
      <c r="V479" s="56">
        <v>3.8904489598693401</v>
      </c>
      <c r="W479" s="56">
        <v>58.1952919941834</v>
      </c>
      <c r="X479" s="54" t="s">
        <v>1574</v>
      </c>
      <c r="Y479" s="58"/>
      <c r="Z479" s="58"/>
      <c r="AA479" s="54" t="b">
        <v>0</v>
      </c>
      <c r="AB479" s="54" t="s">
        <v>31</v>
      </c>
      <c r="AC479" s="51" t="s">
        <v>1056</v>
      </c>
      <c r="AD479" s="54"/>
      <c r="AE479" s="54" t="s">
        <v>199</v>
      </c>
      <c r="AF479" s="58"/>
      <c r="AG479" s="51"/>
      <c r="AH479" s="58"/>
      <c r="AJ479" s="32"/>
    </row>
    <row r="480" spans="1:36" s="12" customFormat="1" ht="14" customHeight="1" x14ac:dyDescent="0.2">
      <c r="A480" s="51" t="s">
        <v>1059</v>
      </c>
      <c r="B480" s="54">
        <v>205.7</v>
      </c>
      <c r="C480" s="56">
        <v>237</v>
      </c>
      <c r="D480" s="57">
        <f>(B480+C480)/2</f>
        <v>221.35</v>
      </c>
      <c r="E480" s="54">
        <v>34.799999999999997</v>
      </c>
      <c r="F480" s="54">
        <v>258.5</v>
      </c>
      <c r="G480" s="60">
        <v>12</v>
      </c>
      <c r="H480" s="56">
        <v>350.2</v>
      </c>
      <c r="I480" s="56">
        <v>4.9000000000000004</v>
      </c>
      <c r="J480" s="56">
        <v>32.700000000000003</v>
      </c>
      <c r="K480" s="56">
        <v>7.7</v>
      </c>
      <c r="L480" s="57">
        <v>-56.4</v>
      </c>
      <c r="M480" s="60">
        <v>276.8</v>
      </c>
      <c r="N480" s="56">
        <v>44.2</v>
      </c>
      <c r="O480" s="56">
        <v>6.6</v>
      </c>
      <c r="P480" s="56" t="s">
        <v>1575</v>
      </c>
      <c r="Q480" s="56" t="s">
        <v>1575</v>
      </c>
      <c r="R480" s="54">
        <v>101</v>
      </c>
      <c r="S480" s="57">
        <v>-59.135057221430003</v>
      </c>
      <c r="T480" s="57">
        <v>47.518206091262499</v>
      </c>
      <c r="U480" s="56">
        <v>63.189710673362598</v>
      </c>
      <c r="V480" s="56">
        <v>-13.867348726831301</v>
      </c>
      <c r="W480" s="56">
        <v>79.870070506488602</v>
      </c>
      <c r="X480" s="54" t="s">
        <v>1576</v>
      </c>
      <c r="Y480" s="58"/>
      <c r="Z480" s="58"/>
      <c r="AA480" s="54" t="b">
        <v>1</v>
      </c>
      <c r="AB480" s="54" t="s">
        <v>218</v>
      </c>
      <c r="AC480" s="51" t="s">
        <v>1060</v>
      </c>
      <c r="AD480" s="54">
        <v>2944</v>
      </c>
      <c r="AE480" s="54" t="s">
        <v>199</v>
      </c>
      <c r="AF480" s="58" t="s">
        <v>1058</v>
      </c>
      <c r="AG480" s="51"/>
      <c r="AH480" s="58" t="s">
        <v>1783</v>
      </c>
      <c r="AJ480" s="32"/>
    </row>
    <row r="481" spans="1:36" s="12" customFormat="1" ht="14" customHeight="1" x14ac:dyDescent="0.2">
      <c r="A481" s="51" t="s">
        <v>1057</v>
      </c>
      <c r="B481" s="54">
        <v>205.7</v>
      </c>
      <c r="C481" s="56">
        <v>237</v>
      </c>
      <c r="D481" s="57">
        <f>(B481+C481)/2</f>
        <v>221.35</v>
      </c>
      <c r="E481" s="54">
        <v>35.6</v>
      </c>
      <c r="F481" s="54">
        <v>254.7</v>
      </c>
      <c r="G481" s="60">
        <v>28</v>
      </c>
      <c r="H481" s="56">
        <v>347.5</v>
      </c>
      <c r="I481" s="56">
        <v>2.1</v>
      </c>
      <c r="J481" s="56">
        <v>29.3</v>
      </c>
      <c r="K481" s="56">
        <v>5.0999999999999996</v>
      </c>
      <c r="L481" s="57">
        <v>-54.3</v>
      </c>
      <c r="M481" s="57">
        <v>272.60000000000002</v>
      </c>
      <c r="N481" s="56"/>
      <c r="O481" s="56"/>
      <c r="P481" s="56">
        <v>73.117277114922786</v>
      </c>
      <c r="Q481" s="56">
        <v>3.209206486550868</v>
      </c>
      <c r="R481" s="54">
        <v>101</v>
      </c>
      <c r="S481" s="57">
        <v>-60.4035301927589</v>
      </c>
      <c r="T481" s="57">
        <v>41.725625003590601</v>
      </c>
      <c r="U481" s="56">
        <v>63.189710673362598</v>
      </c>
      <c r="V481" s="56">
        <v>-13.867348726831301</v>
      </c>
      <c r="W481" s="56">
        <v>79.870070506488602</v>
      </c>
      <c r="X481" s="54" t="s">
        <v>1576</v>
      </c>
      <c r="Y481" s="58"/>
      <c r="Z481" s="58"/>
      <c r="AA481" s="54" t="b">
        <v>1</v>
      </c>
      <c r="AB481" s="54" t="s">
        <v>1714</v>
      </c>
      <c r="AC481" s="51" t="s">
        <v>1020</v>
      </c>
      <c r="AD481" s="54">
        <v>2979</v>
      </c>
      <c r="AE481" s="54" t="s">
        <v>199</v>
      </c>
      <c r="AF481" s="58" t="s">
        <v>1058</v>
      </c>
      <c r="AG481" s="51"/>
      <c r="AH481" s="58" t="s">
        <v>1783</v>
      </c>
      <c r="AJ481" s="32"/>
    </row>
    <row r="482" spans="1:36" s="12" customFormat="1" ht="14" customHeight="1" x14ac:dyDescent="0.2">
      <c r="A482" s="51" t="s">
        <v>1061</v>
      </c>
      <c r="B482" s="56">
        <v>214</v>
      </c>
      <c r="C482" s="56">
        <v>232</v>
      </c>
      <c r="D482" s="57">
        <v>223</v>
      </c>
      <c r="E482" s="56">
        <v>23.75</v>
      </c>
      <c r="F482" s="56">
        <v>33.299999999999997</v>
      </c>
      <c r="G482" s="55">
        <v>11</v>
      </c>
      <c r="H482" s="56">
        <v>347.6</v>
      </c>
      <c r="I482" s="56">
        <v>-15</v>
      </c>
      <c r="J482" s="56">
        <v>59.6</v>
      </c>
      <c r="K482" s="56">
        <v>6</v>
      </c>
      <c r="L482" s="57">
        <v>-56.4</v>
      </c>
      <c r="M482" s="57">
        <v>56</v>
      </c>
      <c r="N482" s="56"/>
      <c r="O482" s="56"/>
      <c r="P482" s="56">
        <v>135.82637832374664</v>
      </c>
      <c r="Q482" s="56">
        <v>3.9317086693390131</v>
      </c>
      <c r="R482" s="54">
        <v>715</v>
      </c>
      <c r="S482" s="57">
        <v>-56.872749610244298</v>
      </c>
      <c r="T482" s="57">
        <v>55.916875318362898</v>
      </c>
      <c r="U482" s="56">
        <v>-40.499999999999901</v>
      </c>
      <c r="V482" s="56">
        <v>118.6</v>
      </c>
      <c r="W482" s="56">
        <v>0.7</v>
      </c>
      <c r="X482" s="54" t="s">
        <v>1574</v>
      </c>
      <c r="Y482" s="54"/>
      <c r="Z482" s="54"/>
      <c r="AA482" s="54" t="b">
        <v>0</v>
      </c>
      <c r="AB482" s="54">
        <v>0</v>
      </c>
      <c r="AC482" s="51" t="s">
        <v>1938</v>
      </c>
      <c r="AD482" s="54"/>
      <c r="AE482" s="54" t="s">
        <v>1798</v>
      </c>
      <c r="AF482" s="58" t="s">
        <v>1588</v>
      </c>
      <c r="AG482" s="51"/>
      <c r="AH482" s="58"/>
      <c r="AJ482" s="32"/>
    </row>
    <row r="483" spans="1:36" s="12" customFormat="1" ht="14" customHeight="1" x14ac:dyDescent="0.2">
      <c r="A483" s="51" t="s">
        <v>1062</v>
      </c>
      <c r="B483" s="56">
        <v>223</v>
      </c>
      <c r="C483" s="56">
        <v>224</v>
      </c>
      <c r="D483" s="57">
        <v>223.5</v>
      </c>
      <c r="E483" s="54">
        <v>34.799999999999997</v>
      </c>
      <c r="F483" s="54">
        <v>253.4</v>
      </c>
      <c r="G483" s="60">
        <v>17</v>
      </c>
      <c r="H483" s="56">
        <v>352.6</v>
      </c>
      <c r="I483" s="56">
        <v>12.7</v>
      </c>
      <c r="J483" s="56">
        <v>51.4</v>
      </c>
      <c r="K483" s="56">
        <v>5</v>
      </c>
      <c r="L483" s="57">
        <v>-60.8</v>
      </c>
      <c r="M483" s="60">
        <v>268.89999999999998</v>
      </c>
      <c r="N483" s="56">
        <v>130.30000000000001</v>
      </c>
      <c r="O483" s="56">
        <v>3.1</v>
      </c>
      <c r="P483" s="56" t="s">
        <v>1575</v>
      </c>
      <c r="Q483" s="56" t="s">
        <v>1575</v>
      </c>
      <c r="R483" s="54">
        <v>101</v>
      </c>
      <c r="S483" s="57">
        <v>-64.430520772006901</v>
      </c>
      <c r="T483" s="57">
        <v>53.588405276904297</v>
      </c>
      <c r="U483" s="56">
        <v>63.189710673362598</v>
      </c>
      <c r="V483" s="56">
        <v>-13.867348726831301</v>
      </c>
      <c r="W483" s="56">
        <v>79.870070506488602</v>
      </c>
      <c r="X483" s="54" t="s">
        <v>1576</v>
      </c>
      <c r="Y483" s="58"/>
      <c r="Z483" s="58"/>
      <c r="AA483" s="54" t="b">
        <v>0</v>
      </c>
      <c r="AB483" s="54" t="s">
        <v>1714</v>
      </c>
      <c r="AC483" s="51" t="s">
        <v>1063</v>
      </c>
      <c r="AD483" s="54">
        <v>2489</v>
      </c>
      <c r="AE483" s="54" t="s">
        <v>199</v>
      </c>
      <c r="AF483" s="58" t="s">
        <v>1880</v>
      </c>
      <c r="AG483" s="51" t="s">
        <v>1720</v>
      </c>
      <c r="AH483" s="58"/>
      <c r="AJ483" s="32"/>
    </row>
    <row r="484" spans="1:36" s="17" customFormat="1" ht="14" customHeight="1" x14ac:dyDescent="0.15">
      <c r="A484" s="51" t="s">
        <v>1064</v>
      </c>
      <c r="B484" s="64"/>
      <c r="C484" s="64"/>
      <c r="D484" s="57">
        <v>225</v>
      </c>
      <c r="E484" s="54">
        <v>42.4</v>
      </c>
      <c r="F484" s="54">
        <v>251.6</v>
      </c>
      <c r="G484" s="60">
        <v>6</v>
      </c>
      <c r="H484" s="56"/>
      <c r="I484" s="56"/>
      <c r="J484" s="56"/>
      <c r="K484" s="56">
        <v>5</v>
      </c>
      <c r="L484" s="57">
        <v>-49.1</v>
      </c>
      <c r="M484" s="60">
        <v>285.10000000000002</v>
      </c>
      <c r="N484" s="56"/>
      <c r="O484" s="56"/>
      <c r="P484" s="63"/>
      <c r="Q484" s="63"/>
      <c r="R484" s="54">
        <v>101</v>
      </c>
      <c r="S484" s="57">
        <v>-51.102769205936198</v>
      </c>
      <c r="T484" s="57">
        <v>40.987788789865498</v>
      </c>
      <c r="U484" s="56">
        <v>63.189710673362598</v>
      </c>
      <c r="V484" s="56">
        <v>-13.867348726831301</v>
      </c>
      <c r="W484" s="56">
        <v>79.870070506488602</v>
      </c>
      <c r="X484" s="54" t="s">
        <v>1576</v>
      </c>
      <c r="Y484" s="58"/>
      <c r="Z484" s="58"/>
      <c r="AA484" s="54" t="b">
        <v>0</v>
      </c>
      <c r="AB484" s="54" t="s">
        <v>31</v>
      </c>
      <c r="AC484" s="51" t="s">
        <v>1935</v>
      </c>
      <c r="AD484" s="54">
        <v>1134</v>
      </c>
      <c r="AE484" s="54" t="s">
        <v>199</v>
      </c>
      <c r="AF484" s="58"/>
      <c r="AG484" s="51"/>
      <c r="AH484" s="58" t="s">
        <v>1828</v>
      </c>
      <c r="AJ484" s="32"/>
    </row>
    <row r="485" spans="1:36" s="12" customFormat="1" ht="14" customHeight="1" x14ac:dyDescent="0.15">
      <c r="A485" s="14" t="s">
        <v>1913</v>
      </c>
      <c r="B485" s="9">
        <v>221</v>
      </c>
      <c r="C485" s="9">
        <v>233</v>
      </c>
      <c r="D485" s="13">
        <v>227</v>
      </c>
      <c r="E485" s="7">
        <v>40.4</v>
      </c>
      <c r="F485" s="7">
        <v>285.39999999999998</v>
      </c>
      <c r="G485" s="6">
        <v>148</v>
      </c>
      <c r="H485" s="9">
        <v>0.1</v>
      </c>
      <c r="I485" s="9">
        <v>9</v>
      </c>
      <c r="J485" s="9">
        <v>9.4</v>
      </c>
      <c r="K485" s="9">
        <v>4</v>
      </c>
      <c r="L485" s="13">
        <v>-54.2</v>
      </c>
      <c r="M485" s="6">
        <v>286.60000000000002</v>
      </c>
      <c r="N485" s="9">
        <v>34.6</v>
      </c>
      <c r="O485" s="9">
        <v>2</v>
      </c>
      <c r="P485" s="37" t="s">
        <v>1575</v>
      </c>
      <c r="Q485" s="37" t="s">
        <v>1575</v>
      </c>
      <c r="R485" s="7">
        <v>101</v>
      </c>
      <c r="S485" s="13">
        <v>-53.182557000752297</v>
      </c>
      <c r="T485" s="13">
        <v>48.731369289022297</v>
      </c>
      <c r="U485" s="9">
        <v>63.189710673362598</v>
      </c>
      <c r="V485" s="9">
        <v>-13.867348726831301</v>
      </c>
      <c r="W485" s="9">
        <v>79.870070506488602</v>
      </c>
      <c r="X485" s="7" t="s">
        <v>1576</v>
      </c>
      <c r="Y485" s="7">
        <v>0.56000000000000005</v>
      </c>
      <c r="Z485" s="7">
        <v>1.03</v>
      </c>
      <c r="AA485" s="7" t="s">
        <v>200</v>
      </c>
      <c r="AB485" s="7">
        <v>0</v>
      </c>
      <c r="AC485" s="14" t="s">
        <v>1008</v>
      </c>
      <c r="AD485" s="7"/>
      <c r="AE485" s="7" t="s">
        <v>199</v>
      </c>
      <c r="AF485" s="10" t="s">
        <v>1689</v>
      </c>
      <c r="AG485" s="14" t="s">
        <v>1065</v>
      </c>
      <c r="AH485" s="10"/>
      <c r="AJ485" s="32"/>
    </row>
    <row r="486" spans="1:36" s="19" customFormat="1" ht="14" customHeight="1" x14ac:dyDescent="0.2">
      <c r="A486" s="51" t="s">
        <v>1066</v>
      </c>
      <c r="B486" s="56">
        <v>223</v>
      </c>
      <c r="C486" s="56">
        <v>233</v>
      </c>
      <c r="D486" s="57">
        <v>228</v>
      </c>
      <c r="E486" s="54">
        <v>43.3</v>
      </c>
      <c r="F486" s="54">
        <v>289.3</v>
      </c>
      <c r="G486" s="60">
        <v>9</v>
      </c>
      <c r="H486" s="56">
        <v>187.1</v>
      </c>
      <c r="I486" s="56">
        <v>-4.2</v>
      </c>
      <c r="J486" s="56">
        <v>258</v>
      </c>
      <c r="K486" s="56">
        <v>3.2</v>
      </c>
      <c r="L486" s="57">
        <v>-48.4</v>
      </c>
      <c r="M486" s="60">
        <v>278.5</v>
      </c>
      <c r="N486" s="56"/>
      <c r="O486" s="56"/>
      <c r="P486" s="56">
        <v>640.33779266234262</v>
      </c>
      <c r="Q486" s="56">
        <v>2.0361615984818178</v>
      </c>
      <c r="R486" s="54">
        <v>101</v>
      </c>
      <c r="S486" s="57">
        <v>-54.215002315043499</v>
      </c>
      <c r="T486" s="57">
        <v>35.840680094492399</v>
      </c>
      <c r="U486" s="56">
        <v>63.189710673362598</v>
      </c>
      <c r="V486" s="56">
        <v>-13.867348726831301</v>
      </c>
      <c r="W486" s="56">
        <v>79.870070506488602</v>
      </c>
      <c r="X486" s="54" t="s">
        <v>1574</v>
      </c>
      <c r="Y486" s="58"/>
      <c r="Z486" s="58"/>
      <c r="AA486" s="54" t="b">
        <v>0</v>
      </c>
      <c r="AB486" s="54" t="s">
        <v>31</v>
      </c>
      <c r="AC486" s="51" t="s">
        <v>1054</v>
      </c>
      <c r="AD486" s="54">
        <v>1831</v>
      </c>
      <c r="AE486" s="54" t="s">
        <v>199</v>
      </c>
      <c r="AF486" s="58" t="s">
        <v>1939</v>
      </c>
      <c r="AG486" s="51"/>
      <c r="AH486" s="58" t="s">
        <v>1827</v>
      </c>
      <c r="AJ486" s="32"/>
    </row>
    <row r="487" spans="1:36" s="12" customFormat="1" ht="14" customHeight="1" x14ac:dyDescent="0.2">
      <c r="A487" s="10" t="s">
        <v>1067</v>
      </c>
      <c r="B487" s="9">
        <v>227</v>
      </c>
      <c r="C487" s="9">
        <v>229.2</v>
      </c>
      <c r="D487" s="13">
        <v>228.1</v>
      </c>
      <c r="E487" s="7">
        <v>74.8</v>
      </c>
      <c r="F487" s="7">
        <v>100.6</v>
      </c>
      <c r="G487" s="6">
        <v>11</v>
      </c>
      <c r="H487" s="9">
        <v>70</v>
      </c>
      <c r="I487" s="9">
        <v>77</v>
      </c>
      <c r="J487" s="9">
        <v>241</v>
      </c>
      <c r="K487" s="7">
        <v>2.9</v>
      </c>
      <c r="L487" s="13">
        <v>-47.1</v>
      </c>
      <c r="M487" s="6">
        <v>301.60000000000002</v>
      </c>
      <c r="N487" s="9"/>
      <c r="O487" s="9"/>
      <c r="P487" s="9">
        <v>74.663991384346986</v>
      </c>
      <c r="Q487" s="9">
        <v>5.3185152667631135</v>
      </c>
      <c r="R487" s="7">
        <v>301</v>
      </c>
      <c r="S487" s="13">
        <v>-57.812525330611599</v>
      </c>
      <c r="T487" s="13">
        <v>39.235609172553602</v>
      </c>
      <c r="U487" s="9">
        <v>46.041178267360799</v>
      </c>
      <c r="V487" s="9">
        <v>3.8904489598693401</v>
      </c>
      <c r="W487" s="9">
        <v>58.1952919941834</v>
      </c>
      <c r="X487" s="7" t="s">
        <v>1574</v>
      </c>
      <c r="Y487" s="10"/>
      <c r="Z487" s="10"/>
      <c r="AA487" s="7" t="b">
        <v>1</v>
      </c>
      <c r="AB487" s="7">
        <v>0</v>
      </c>
      <c r="AC487" s="14" t="s">
        <v>1068</v>
      </c>
      <c r="AD487" s="7"/>
      <c r="AE487" s="7" t="s">
        <v>199</v>
      </c>
      <c r="AF487" s="10" t="s">
        <v>1069</v>
      </c>
      <c r="AG487" s="14"/>
      <c r="AH487" s="10"/>
      <c r="AJ487" s="32"/>
    </row>
    <row r="488" spans="1:36" s="12" customFormat="1" ht="14" customHeight="1" x14ac:dyDescent="0.2">
      <c r="A488" s="14" t="s">
        <v>1070</v>
      </c>
      <c r="B488" s="9">
        <v>224</v>
      </c>
      <c r="C488" s="9">
        <v>234</v>
      </c>
      <c r="D488" s="13">
        <v>229</v>
      </c>
      <c r="E488" s="9">
        <v>22.3</v>
      </c>
      <c r="F488" s="9">
        <v>33.6</v>
      </c>
      <c r="G488" s="34">
        <v>10</v>
      </c>
      <c r="H488" s="9">
        <v>352.6</v>
      </c>
      <c r="I488" s="9">
        <v>-23.6</v>
      </c>
      <c r="J488" s="9">
        <v>38</v>
      </c>
      <c r="K488" s="9">
        <v>8</v>
      </c>
      <c r="L488" s="13">
        <v>-54.6</v>
      </c>
      <c r="M488" s="13">
        <v>46.2</v>
      </c>
      <c r="N488" s="9"/>
      <c r="O488" s="9"/>
      <c r="P488" s="9">
        <v>75.542398450627132</v>
      </c>
      <c r="Q488" s="9">
        <v>5.5938405773869322</v>
      </c>
      <c r="R488" s="7">
        <v>715</v>
      </c>
      <c r="S488" s="13">
        <v>-55.107686742240098</v>
      </c>
      <c r="T488" s="13">
        <v>45.972565781136502</v>
      </c>
      <c r="U488" s="9">
        <v>-40.499999999999901</v>
      </c>
      <c r="V488" s="9">
        <v>118.6</v>
      </c>
      <c r="W488" s="9">
        <v>0.7</v>
      </c>
      <c r="X488" s="7" t="s">
        <v>1574</v>
      </c>
      <c r="Y488" s="7"/>
      <c r="Z488" s="7"/>
      <c r="AA488" s="7" t="b">
        <v>1</v>
      </c>
      <c r="AB488" s="7">
        <v>0</v>
      </c>
      <c r="AC488" s="14" t="s">
        <v>1938</v>
      </c>
      <c r="AD488" s="7"/>
      <c r="AE488" s="7" t="s">
        <v>1798</v>
      </c>
      <c r="AF488" s="10" t="s">
        <v>1631</v>
      </c>
      <c r="AG488" s="14"/>
      <c r="AH488" s="10"/>
      <c r="AJ488" s="32"/>
    </row>
    <row r="489" spans="1:36" s="12" customFormat="1" ht="14" customHeight="1" x14ac:dyDescent="0.2">
      <c r="A489" s="51" t="s">
        <v>1071</v>
      </c>
      <c r="B489" s="54"/>
      <c r="C489" s="54"/>
      <c r="D489" s="57">
        <v>230</v>
      </c>
      <c r="E489" s="54"/>
      <c r="F489" s="54"/>
      <c r="G489" s="60"/>
      <c r="H489" s="56"/>
      <c r="I489" s="56"/>
      <c r="J489" s="56"/>
      <c r="K489" s="56">
        <v>3.3</v>
      </c>
      <c r="L489" s="57">
        <v>-46.1</v>
      </c>
      <c r="M489" s="60">
        <v>293.60000000000002</v>
      </c>
      <c r="N489" s="54"/>
      <c r="O489" s="54"/>
      <c r="P489" s="56"/>
      <c r="Q489" s="56"/>
      <c r="R489" s="54">
        <v>101</v>
      </c>
      <c r="S489" s="57">
        <v>-44.762846652355002</v>
      </c>
      <c r="T489" s="57">
        <v>42.873712959227603</v>
      </c>
      <c r="U489" s="56">
        <v>63.189710673362598</v>
      </c>
      <c r="V489" s="56">
        <v>-13.867348726831301</v>
      </c>
      <c r="W489" s="56">
        <v>79.870070506488602</v>
      </c>
      <c r="X489" s="54" t="s">
        <v>1576</v>
      </c>
      <c r="Y489" s="58"/>
      <c r="Z489" s="58"/>
      <c r="AA489" s="54" t="b">
        <v>0</v>
      </c>
      <c r="AB489" s="54" t="s">
        <v>31</v>
      </c>
      <c r="AC489" s="51" t="s">
        <v>1075</v>
      </c>
      <c r="AD489" s="54">
        <v>1271</v>
      </c>
      <c r="AE489" s="54" t="s">
        <v>199</v>
      </c>
      <c r="AF489" s="58"/>
      <c r="AG489" s="51"/>
      <c r="AH489" s="58" t="s">
        <v>1829</v>
      </c>
      <c r="AJ489" s="32"/>
    </row>
    <row r="490" spans="1:36" s="19" customFormat="1" ht="14" customHeight="1" x14ac:dyDescent="0.15">
      <c r="A490" s="51" t="s">
        <v>1073</v>
      </c>
      <c r="B490" s="54"/>
      <c r="C490" s="54"/>
      <c r="D490" s="57">
        <v>230</v>
      </c>
      <c r="E490" s="54"/>
      <c r="F490" s="54"/>
      <c r="G490" s="60"/>
      <c r="H490" s="54"/>
      <c r="I490" s="54"/>
      <c r="J490" s="54"/>
      <c r="K490" s="54">
        <v>3.1</v>
      </c>
      <c r="L490" s="57">
        <v>-52.5</v>
      </c>
      <c r="M490" s="60">
        <v>290.7</v>
      </c>
      <c r="N490" s="54"/>
      <c r="O490" s="54"/>
      <c r="P490" s="63"/>
      <c r="Q490" s="63"/>
      <c r="R490" s="54">
        <v>101</v>
      </c>
      <c r="S490" s="57">
        <v>-50.204571459039499</v>
      </c>
      <c r="T490" s="57">
        <v>48.597556817605401</v>
      </c>
      <c r="U490" s="56">
        <v>63.189710673362598</v>
      </c>
      <c r="V490" s="56">
        <v>-13.867348726831301</v>
      </c>
      <c r="W490" s="56">
        <v>79.870070506488602</v>
      </c>
      <c r="X490" s="54" t="s">
        <v>1576</v>
      </c>
      <c r="Y490" s="58"/>
      <c r="Z490" s="58"/>
      <c r="AA490" s="54" t="b">
        <v>0</v>
      </c>
      <c r="AB490" s="54" t="s">
        <v>1713</v>
      </c>
      <c r="AC490" s="51" t="s">
        <v>1074</v>
      </c>
      <c r="AD490" s="54">
        <v>159</v>
      </c>
      <c r="AE490" s="54" t="s">
        <v>199</v>
      </c>
      <c r="AF490" s="58"/>
      <c r="AG490" s="51"/>
      <c r="AH490" s="58" t="s">
        <v>1940</v>
      </c>
      <c r="AJ490" s="32"/>
    </row>
    <row r="491" spans="1:36" s="19" customFormat="1" ht="14" customHeight="1" x14ac:dyDescent="0.15">
      <c r="A491" s="51" t="s">
        <v>1071</v>
      </c>
      <c r="B491" s="54"/>
      <c r="C491" s="54"/>
      <c r="D491" s="57">
        <v>230</v>
      </c>
      <c r="E491" s="54">
        <v>43.4</v>
      </c>
      <c r="F491" s="54">
        <v>250.6</v>
      </c>
      <c r="G491" s="60">
        <v>6</v>
      </c>
      <c r="H491" s="56">
        <v>330</v>
      </c>
      <c r="I491" s="56">
        <v>14</v>
      </c>
      <c r="J491" s="54">
        <v>46.8</v>
      </c>
      <c r="K491" s="56">
        <v>4.0999999999999996</v>
      </c>
      <c r="L491" s="57">
        <v>-45.2</v>
      </c>
      <c r="M491" s="60">
        <v>295.39999999999998</v>
      </c>
      <c r="N491" s="54"/>
      <c r="O491" s="54"/>
      <c r="P491" s="63">
        <v>107.93612905998937</v>
      </c>
      <c r="Q491" s="63">
        <v>6.4778997486062817</v>
      </c>
      <c r="R491" s="54">
        <v>101</v>
      </c>
      <c r="S491" s="57">
        <v>-43.225212392506101</v>
      </c>
      <c r="T491" s="57">
        <v>43.109331737409299</v>
      </c>
      <c r="U491" s="56">
        <v>63.189710673362598</v>
      </c>
      <c r="V491" s="56">
        <v>-13.867348726831301</v>
      </c>
      <c r="W491" s="56">
        <v>79.870070506488602</v>
      </c>
      <c r="X491" s="54" t="s">
        <v>1576</v>
      </c>
      <c r="Y491" s="58"/>
      <c r="Z491" s="58"/>
      <c r="AA491" s="54" t="b">
        <v>1</v>
      </c>
      <c r="AB491" s="54" t="s">
        <v>31</v>
      </c>
      <c r="AC491" s="51" t="s">
        <v>1072</v>
      </c>
      <c r="AD491" s="54">
        <v>1266</v>
      </c>
      <c r="AE491" s="54" t="s">
        <v>199</v>
      </c>
      <c r="AF491" s="58"/>
      <c r="AG491" s="51"/>
      <c r="AH491" s="58" t="s">
        <v>1829</v>
      </c>
      <c r="AJ491" s="32"/>
    </row>
    <row r="492" spans="1:36" s="12" customFormat="1" ht="14" customHeight="1" x14ac:dyDescent="0.2">
      <c r="A492" s="14" t="s">
        <v>1076</v>
      </c>
      <c r="B492" s="9">
        <v>227</v>
      </c>
      <c r="C492" s="9">
        <v>237</v>
      </c>
      <c r="D492" s="13">
        <v>232</v>
      </c>
      <c r="E492" s="9">
        <v>4</v>
      </c>
      <c r="F492" s="9">
        <v>305</v>
      </c>
      <c r="G492" s="6">
        <v>10</v>
      </c>
      <c r="H492" s="9">
        <v>358</v>
      </c>
      <c r="I492" s="9">
        <v>-7</v>
      </c>
      <c r="J492" s="9">
        <v>25</v>
      </c>
      <c r="K492" s="9">
        <v>10</v>
      </c>
      <c r="L492" s="13">
        <v>-82</v>
      </c>
      <c r="M492" s="13">
        <v>320</v>
      </c>
      <c r="N492" s="9"/>
      <c r="O492" s="9"/>
      <c r="P492" s="9">
        <v>61.253054932657058</v>
      </c>
      <c r="Q492" s="9">
        <v>6.2214860841554085</v>
      </c>
      <c r="R492" s="7">
        <v>201</v>
      </c>
      <c r="S492" s="13">
        <v>-52.735673782193302</v>
      </c>
      <c r="T492" s="13">
        <v>66.403751621206993</v>
      </c>
      <c r="U492" s="9">
        <v>50</v>
      </c>
      <c r="V492" s="9">
        <v>-32.5</v>
      </c>
      <c r="W492" s="9">
        <v>55.08</v>
      </c>
      <c r="X492" s="7" t="s">
        <v>1574</v>
      </c>
      <c r="Y492" s="10"/>
      <c r="Z492" s="10"/>
      <c r="AA492" s="7" t="b">
        <v>1</v>
      </c>
      <c r="AB492" s="7">
        <v>0</v>
      </c>
      <c r="AC492" s="14" t="s">
        <v>1077</v>
      </c>
      <c r="AD492" s="7">
        <v>701</v>
      </c>
      <c r="AE492" s="7" t="s">
        <v>199</v>
      </c>
      <c r="AF492" s="10" t="s">
        <v>1078</v>
      </c>
      <c r="AG492" s="14"/>
      <c r="AH492" s="10"/>
      <c r="AJ492" s="32"/>
    </row>
    <row r="493" spans="1:36" s="12" customFormat="1" ht="14" customHeight="1" x14ac:dyDescent="0.2">
      <c r="A493" s="58" t="s">
        <v>1079</v>
      </c>
      <c r="B493" s="56">
        <v>227.3</v>
      </c>
      <c r="C493" s="56">
        <v>237</v>
      </c>
      <c r="D493" s="57">
        <f>(B493+C493)/2</f>
        <v>232.15</v>
      </c>
      <c r="E493" s="56">
        <v>49</v>
      </c>
      <c r="F493" s="54">
        <v>9.5</v>
      </c>
      <c r="G493" s="60">
        <v>4</v>
      </c>
      <c r="H493" s="56">
        <v>36.4</v>
      </c>
      <c r="I493" s="56">
        <v>36.200000000000003</v>
      </c>
      <c r="J493" s="56">
        <v>209.1</v>
      </c>
      <c r="K493" s="56">
        <v>6.4</v>
      </c>
      <c r="L493" s="57">
        <v>-49</v>
      </c>
      <c r="M493" s="57">
        <v>311</v>
      </c>
      <c r="N493" s="56">
        <v>173.3</v>
      </c>
      <c r="O493" s="56">
        <v>7</v>
      </c>
      <c r="P493" s="56" t="s">
        <v>1575</v>
      </c>
      <c r="Q493" s="56" t="s">
        <v>1575</v>
      </c>
      <c r="R493" s="54">
        <v>301</v>
      </c>
      <c r="S493" s="57">
        <v>-52.921564642378598</v>
      </c>
      <c r="T493" s="57">
        <v>46.9481872813435</v>
      </c>
      <c r="U493" s="56">
        <v>46.041178267360799</v>
      </c>
      <c r="V493" s="56">
        <v>3.8904489598693401</v>
      </c>
      <c r="W493" s="56">
        <v>58.1952919941834</v>
      </c>
      <c r="X493" s="54" t="s">
        <v>1576</v>
      </c>
      <c r="Y493" s="58"/>
      <c r="Z493" s="58"/>
      <c r="AA493" s="54" t="b">
        <v>1</v>
      </c>
      <c r="AB493" s="54" t="s">
        <v>31</v>
      </c>
      <c r="AC493" s="51" t="s">
        <v>987</v>
      </c>
      <c r="AD493" s="54">
        <v>3141</v>
      </c>
      <c r="AE493" s="54" t="s">
        <v>199</v>
      </c>
      <c r="AF493" s="58"/>
      <c r="AG493" s="51"/>
      <c r="AH493" s="58"/>
      <c r="AJ493" s="32"/>
    </row>
    <row r="494" spans="1:36" s="12" customFormat="1" ht="14" customHeight="1" x14ac:dyDescent="0.2">
      <c r="A494" s="58" t="s">
        <v>1080</v>
      </c>
      <c r="B494" s="54">
        <v>227.3</v>
      </c>
      <c r="C494" s="54">
        <v>241.5</v>
      </c>
      <c r="D494" s="57">
        <f>(B494+C494)/2</f>
        <v>234.4</v>
      </c>
      <c r="E494" s="54">
        <v>32.4</v>
      </c>
      <c r="F494" s="54">
        <v>13.2</v>
      </c>
      <c r="G494" s="60">
        <v>20</v>
      </c>
      <c r="H494" s="56">
        <v>341.7</v>
      </c>
      <c r="I494" s="56">
        <v>2.7</v>
      </c>
      <c r="J494" s="56">
        <v>36</v>
      </c>
      <c r="K494" s="56">
        <v>5.5</v>
      </c>
      <c r="L494" s="57">
        <v>-54.5</v>
      </c>
      <c r="M494" s="60">
        <v>45.8</v>
      </c>
      <c r="N494" s="54"/>
      <c r="O494" s="54"/>
      <c r="P494" s="56">
        <v>89.73058877323875</v>
      </c>
      <c r="Q494" s="56">
        <v>3.4643756441374198</v>
      </c>
      <c r="R494" s="54">
        <v>715</v>
      </c>
      <c r="S494" s="57">
        <v>-55.008798926413803</v>
      </c>
      <c r="T494" s="57">
        <v>45.566671704777299</v>
      </c>
      <c r="U494" s="56">
        <v>-40.499999999999901</v>
      </c>
      <c r="V494" s="56">
        <v>118.6</v>
      </c>
      <c r="W494" s="56">
        <v>0.7</v>
      </c>
      <c r="X494" s="80" t="s">
        <v>1576</v>
      </c>
      <c r="Y494" s="58"/>
      <c r="Z494" s="58"/>
      <c r="AA494" s="54" t="b">
        <v>0</v>
      </c>
      <c r="AB494" s="54" t="s">
        <v>218</v>
      </c>
      <c r="AC494" s="51" t="s">
        <v>1081</v>
      </c>
      <c r="AD494" s="54">
        <v>3408</v>
      </c>
      <c r="AE494" s="54" t="s">
        <v>199</v>
      </c>
      <c r="AF494" s="58" t="s">
        <v>1082</v>
      </c>
      <c r="AG494" s="51"/>
      <c r="AH494" s="58"/>
      <c r="AJ494" s="32"/>
    </row>
    <row r="495" spans="1:36" s="17" customFormat="1" ht="14" customHeight="1" x14ac:dyDescent="0.2">
      <c r="A495" s="58" t="s">
        <v>1083</v>
      </c>
      <c r="B495" s="54">
        <v>227.3</v>
      </c>
      <c r="C495" s="54">
        <v>241.5</v>
      </c>
      <c r="D495" s="57">
        <f>(B495+C495)/2</f>
        <v>234.4</v>
      </c>
      <c r="E495" s="54">
        <v>32.5</v>
      </c>
      <c r="F495" s="56">
        <v>13.1</v>
      </c>
      <c r="G495" s="60">
        <v>40</v>
      </c>
      <c r="H495" s="56">
        <v>349.5</v>
      </c>
      <c r="I495" s="56">
        <v>6.9</v>
      </c>
      <c r="J495" s="56">
        <v>36</v>
      </c>
      <c r="K495" s="56">
        <v>3.8</v>
      </c>
      <c r="L495" s="57">
        <v>-59.3</v>
      </c>
      <c r="M495" s="60">
        <v>34.1</v>
      </c>
      <c r="N495" s="54"/>
      <c r="O495" s="54"/>
      <c r="P495" s="56">
        <v>88.254843956198286</v>
      </c>
      <c r="Q495" s="56">
        <v>2.4200690391328656</v>
      </c>
      <c r="R495" s="54">
        <v>715</v>
      </c>
      <c r="S495" s="57">
        <v>-59.8299946956353</v>
      </c>
      <c r="T495" s="57">
        <v>33.729300783354702</v>
      </c>
      <c r="U495" s="56">
        <v>-40.499999999999901</v>
      </c>
      <c r="V495" s="56">
        <v>118.6</v>
      </c>
      <c r="W495" s="56">
        <v>0.7</v>
      </c>
      <c r="X495" s="80" t="s">
        <v>1576</v>
      </c>
      <c r="Y495" s="58"/>
      <c r="Z495" s="58"/>
      <c r="AA495" s="54" t="b">
        <v>0</v>
      </c>
      <c r="AB495" s="54" t="s">
        <v>218</v>
      </c>
      <c r="AC495" s="51" t="s">
        <v>1081</v>
      </c>
      <c r="AD495" s="54">
        <v>3408</v>
      </c>
      <c r="AE495" s="54" t="s">
        <v>199</v>
      </c>
      <c r="AF495" s="58" t="s">
        <v>1082</v>
      </c>
      <c r="AG495" s="51"/>
      <c r="AH495" s="58"/>
      <c r="AJ495" s="32"/>
    </row>
    <row r="496" spans="1:36" s="12" customFormat="1" ht="14" customHeight="1" x14ac:dyDescent="0.2">
      <c r="A496" s="51" t="s">
        <v>1084</v>
      </c>
      <c r="B496" s="54"/>
      <c r="C496" s="54"/>
      <c r="D496" s="57">
        <v>235</v>
      </c>
      <c r="E496" s="54"/>
      <c r="F496" s="56"/>
      <c r="G496" s="60"/>
      <c r="H496" s="56"/>
      <c r="I496" s="56"/>
      <c r="J496" s="56"/>
      <c r="K496" s="56">
        <v>7</v>
      </c>
      <c r="L496" s="57">
        <v>-46.1</v>
      </c>
      <c r="M496" s="57">
        <v>301</v>
      </c>
      <c r="N496" s="56"/>
      <c r="O496" s="56"/>
      <c r="P496" s="56"/>
      <c r="Q496" s="56"/>
      <c r="R496" s="54">
        <v>101</v>
      </c>
      <c r="S496" s="57">
        <v>-40.970270235141101</v>
      </c>
      <c r="T496" s="57">
        <v>47.589189228947603</v>
      </c>
      <c r="U496" s="56">
        <v>63.189710673362598</v>
      </c>
      <c r="V496" s="56">
        <v>-13.867348726831301</v>
      </c>
      <c r="W496" s="56">
        <v>79.870070506488602</v>
      </c>
      <c r="X496" s="54" t="s">
        <v>1576</v>
      </c>
      <c r="Y496" s="58"/>
      <c r="Z496" s="58"/>
      <c r="AA496" s="54" t="b">
        <v>0</v>
      </c>
      <c r="AB496" s="54" t="s">
        <v>31</v>
      </c>
      <c r="AC496" s="51" t="s">
        <v>1935</v>
      </c>
      <c r="AD496" s="54">
        <v>1134</v>
      </c>
      <c r="AE496" s="54" t="s">
        <v>199</v>
      </c>
      <c r="AF496" s="58"/>
      <c r="AG496" s="51"/>
      <c r="AH496" s="58" t="s">
        <v>1828</v>
      </c>
      <c r="AJ496" s="32"/>
    </row>
    <row r="497" spans="1:36" s="12" customFormat="1" ht="14" customHeight="1" x14ac:dyDescent="0.2">
      <c r="A497" s="10" t="s">
        <v>1085</v>
      </c>
      <c r="B497" s="9">
        <v>232</v>
      </c>
      <c r="C497" s="9">
        <v>245</v>
      </c>
      <c r="D497" s="13">
        <v>238.5</v>
      </c>
      <c r="E497" s="9">
        <v>71.400000000000006</v>
      </c>
      <c r="F497" s="9">
        <v>115.3</v>
      </c>
      <c r="G497" s="6">
        <v>18</v>
      </c>
      <c r="H497" s="7">
        <v>109.1</v>
      </c>
      <c r="I497" s="7">
        <v>80.3</v>
      </c>
      <c r="J497" s="7">
        <v>18.600000000000001</v>
      </c>
      <c r="K497" s="7">
        <v>5.7</v>
      </c>
      <c r="L497" s="6">
        <v>-60.3</v>
      </c>
      <c r="M497" s="6">
        <v>332.4</v>
      </c>
      <c r="N497" s="9">
        <v>10.5</v>
      </c>
      <c r="O497" s="9">
        <v>11.2</v>
      </c>
      <c r="P497" s="9" t="s">
        <v>1575</v>
      </c>
      <c r="Q497" s="9" t="s">
        <v>1575</v>
      </c>
      <c r="R497" s="7">
        <v>301</v>
      </c>
      <c r="S497" s="13">
        <v>-46.344321059183002</v>
      </c>
      <c r="T497" s="13">
        <v>70.686748548168595</v>
      </c>
      <c r="U497" s="9">
        <v>46.041178267360799</v>
      </c>
      <c r="V497" s="9">
        <v>3.8904489598693401</v>
      </c>
      <c r="W497" s="9">
        <v>58.1952919941834</v>
      </c>
      <c r="X497" s="7" t="s">
        <v>1574</v>
      </c>
      <c r="Y497" s="7"/>
      <c r="Z497" s="7"/>
      <c r="AA497" s="7" t="b">
        <v>1</v>
      </c>
      <c r="AB497" s="7">
        <v>0</v>
      </c>
      <c r="AC497" s="10" t="s">
        <v>1086</v>
      </c>
      <c r="AD497" s="7"/>
      <c r="AE497" s="7" t="s">
        <v>1798</v>
      </c>
      <c r="AF497" s="10" t="s">
        <v>1087</v>
      </c>
      <c r="AG497" s="14"/>
      <c r="AH497" s="10"/>
      <c r="AJ497" s="32"/>
    </row>
    <row r="498" spans="1:36" s="17" customFormat="1" ht="14" customHeight="1" x14ac:dyDescent="0.2">
      <c r="A498" s="58" t="s">
        <v>1088</v>
      </c>
      <c r="B498" s="56">
        <v>235</v>
      </c>
      <c r="C498" s="56">
        <v>245</v>
      </c>
      <c r="D498" s="57">
        <v>240</v>
      </c>
      <c r="E498" s="54">
        <v>-30.3</v>
      </c>
      <c r="F498" s="56">
        <v>-67.7</v>
      </c>
      <c r="G498" s="60">
        <v>26</v>
      </c>
      <c r="H498" s="56">
        <v>176.5</v>
      </c>
      <c r="I498" s="56">
        <v>56</v>
      </c>
      <c r="J498" s="56"/>
      <c r="K498" s="56">
        <v>7</v>
      </c>
      <c r="L498" s="57">
        <v>-83</v>
      </c>
      <c r="M498" s="57">
        <v>317</v>
      </c>
      <c r="N498" s="56">
        <v>12</v>
      </c>
      <c r="O498" s="56">
        <v>8.5</v>
      </c>
      <c r="P498" s="56" t="s">
        <v>1575</v>
      </c>
      <c r="Q498" s="56" t="s">
        <v>1575</v>
      </c>
      <c r="R498" s="54">
        <v>290</v>
      </c>
      <c r="S498" s="57">
        <v>-50.213099253413297</v>
      </c>
      <c r="T498" s="57">
        <v>67.914222395198806</v>
      </c>
      <c r="U498" s="56">
        <v>47.499999999999901</v>
      </c>
      <c r="V498" s="56">
        <v>-33.299999999999997</v>
      </c>
      <c r="W498" s="56">
        <v>57.299999999999898</v>
      </c>
      <c r="X498" s="54" t="s">
        <v>1576</v>
      </c>
      <c r="Y498" s="58"/>
      <c r="Z498" s="58"/>
      <c r="AA498" s="54" t="b">
        <v>1</v>
      </c>
      <c r="AB498" s="54" t="s">
        <v>31</v>
      </c>
      <c r="AC498" s="51" t="s">
        <v>1089</v>
      </c>
      <c r="AD498" s="54">
        <v>1132</v>
      </c>
      <c r="AE498" s="54" t="s">
        <v>199</v>
      </c>
      <c r="AF498" s="58"/>
      <c r="AG498" s="51"/>
      <c r="AH498" s="58" t="s">
        <v>1090</v>
      </c>
      <c r="AJ498" s="32"/>
    </row>
    <row r="499" spans="1:36" s="17" customFormat="1" ht="14" customHeight="1" x14ac:dyDescent="0.2">
      <c r="A499" s="10" t="s">
        <v>1091</v>
      </c>
      <c r="B499" s="9">
        <f>241.5-1.3</f>
        <v>240.2</v>
      </c>
      <c r="C499" s="9">
        <f>241.5+1.3</f>
        <v>242.8</v>
      </c>
      <c r="D499" s="13">
        <v>241.5</v>
      </c>
      <c r="E499" s="9">
        <v>-21.5</v>
      </c>
      <c r="F499" s="9">
        <v>-57.9</v>
      </c>
      <c r="G499" s="34">
        <v>26</v>
      </c>
      <c r="H499" s="9">
        <v>183.3</v>
      </c>
      <c r="I499" s="9">
        <v>48.9</v>
      </c>
      <c r="J499" s="9">
        <v>15</v>
      </c>
      <c r="K499" s="9">
        <v>15.8</v>
      </c>
      <c r="L499" s="13">
        <v>-78</v>
      </c>
      <c r="M499" s="13">
        <v>319</v>
      </c>
      <c r="N499" s="9">
        <v>23</v>
      </c>
      <c r="O499" s="9">
        <v>6</v>
      </c>
      <c r="P499" s="9" t="s">
        <v>1575</v>
      </c>
      <c r="Q499" s="9" t="s">
        <v>1575</v>
      </c>
      <c r="R499" s="7">
        <v>201</v>
      </c>
      <c r="S499" s="13">
        <v>-51.100835066603103</v>
      </c>
      <c r="T499" s="13">
        <v>60.4756533744604</v>
      </c>
      <c r="U499" s="9">
        <v>50</v>
      </c>
      <c r="V499" s="9">
        <v>-32.5</v>
      </c>
      <c r="W499" s="9">
        <v>55.08</v>
      </c>
      <c r="X499" s="7" t="s">
        <v>1574</v>
      </c>
      <c r="Y499" s="10"/>
      <c r="Z499" s="9"/>
      <c r="AA499" s="7" t="b">
        <v>1</v>
      </c>
      <c r="AB499" s="7">
        <v>0</v>
      </c>
      <c r="AC499" s="10" t="s">
        <v>1092</v>
      </c>
      <c r="AD499" s="7"/>
      <c r="AE499" s="7" t="s">
        <v>1798</v>
      </c>
      <c r="AF499" s="10" t="s">
        <v>1093</v>
      </c>
      <c r="AG499" s="14"/>
      <c r="AH499" s="10"/>
      <c r="AJ499" s="32"/>
    </row>
    <row r="500" spans="1:36" s="17" customFormat="1" ht="14" customHeight="1" x14ac:dyDescent="0.2">
      <c r="A500" s="58" t="s">
        <v>1094</v>
      </c>
      <c r="B500" s="56">
        <v>237</v>
      </c>
      <c r="C500" s="54">
        <v>246.7</v>
      </c>
      <c r="D500" s="57">
        <f>(B500+C500)/2</f>
        <v>241.85</v>
      </c>
      <c r="E500" s="54">
        <v>48.7</v>
      </c>
      <c r="F500" s="56">
        <v>6.97</v>
      </c>
      <c r="G500" s="60">
        <v>58</v>
      </c>
      <c r="H500" s="54">
        <v>26.7</v>
      </c>
      <c r="I500" s="54">
        <v>36.299999999999997</v>
      </c>
      <c r="J500" s="54">
        <v>32.5</v>
      </c>
      <c r="K500" s="56">
        <v>3.3</v>
      </c>
      <c r="L500" s="57">
        <v>-54.3</v>
      </c>
      <c r="M500" s="57">
        <v>320.60000000000002</v>
      </c>
      <c r="N500" s="56"/>
      <c r="O500" s="56"/>
      <c r="P500" s="56">
        <v>47.2979579719943</v>
      </c>
      <c r="Q500" s="56">
        <v>2.7421175945369334</v>
      </c>
      <c r="R500" s="54">
        <v>301</v>
      </c>
      <c r="S500" s="57">
        <v>-49.700737125519701</v>
      </c>
      <c r="T500" s="57">
        <v>58.615474076963203</v>
      </c>
      <c r="U500" s="56">
        <v>46.041178267360799</v>
      </c>
      <c r="V500" s="56">
        <v>3.8904489598693401</v>
      </c>
      <c r="W500" s="56">
        <v>58.1952919941834</v>
      </c>
      <c r="X500" s="54" t="s">
        <v>1576</v>
      </c>
      <c r="Y500" s="58"/>
      <c r="Z500" s="58"/>
      <c r="AA500" s="54" t="b">
        <v>1</v>
      </c>
      <c r="AB500" s="54" t="s">
        <v>218</v>
      </c>
      <c r="AC500" s="51" t="s">
        <v>1095</v>
      </c>
      <c r="AD500" s="54">
        <v>2411</v>
      </c>
      <c r="AE500" s="54" t="s">
        <v>199</v>
      </c>
      <c r="AF500" s="58" t="s">
        <v>1096</v>
      </c>
      <c r="AG500" s="51" t="s">
        <v>1826</v>
      </c>
      <c r="AH500" s="58"/>
      <c r="AJ500" s="32"/>
    </row>
    <row r="501" spans="1:36" s="17" customFormat="1" ht="14" customHeight="1" x14ac:dyDescent="0.2">
      <c r="A501" s="51" t="s">
        <v>1097</v>
      </c>
      <c r="B501" s="56">
        <v>237</v>
      </c>
      <c r="C501" s="54">
        <v>246.7</v>
      </c>
      <c r="D501" s="57">
        <f>(B501+C501)/2</f>
        <v>241.85</v>
      </c>
      <c r="E501" s="56">
        <v>50</v>
      </c>
      <c r="F501" s="56">
        <v>19.5</v>
      </c>
      <c r="G501" s="60">
        <v>5</v>
      </c>
      <c r="H501" s="56">
        <v>42.9</v>
      </c>
      <c r="I501" s="56">
        <v>51.1</v>
      </c>
      <c r="J501" s="56">
        <v>39.799999999999997</v>
      </c>
      <c r="K501" s="56">
        <v>12.3</v>
      </c>
      <c r="L501" s="57">
        <v>-53</v>
      </c>
      <c r="M501" s="57">
        <v>303</v>
      </c>
      <c r="N501" s="56"/>
      <c r="O501" s="56"/>
      <c r="P501" s="56">
        <v>34.569074624635398</v>
      </c>
      <c r="Q501" s="56">
        <v>13.196864243365788</v>
      </c>
      <c r="R501" s="54">
        <v>301</v>
      </c>
      <c r="S501" s="57">
        <v>-59.050167621447699</v>
      </c>
      <c r="T501" s="57">
        <v>50.401883754841599</v>
      </c>
      <c r="U501" s="56">
        <v>46.041178267360799</v>
      </c>
      <c r="V501" s="56">
        <v>3.8904489598693401</v>
      </c>
      <c r="W501" s="56">
        <v>58.1952919941834</v>
      </c>
      <c r="X501" s="54" t="s">
        <v>1576</v>
      </c>
      <c r="Y501" s="58"/>
      <c r="Z501" s="58"/>
      <c r="AA501" s="54" t="b">
        <v>1</v>
      </c>
      <c r="AB501" s="54" t="s">
        <v>218</v>
      </c>
      <c r="AC501" s="51" t="s">
        <v>1098</v>
      </c>
      <c r="AD501" s="54">
        <v>3253</v>
      </c>
      <c r="AE501" s="54" t="s">
        <v>199</v>
      </c>
      <c r="AF501" s="58" t="s">
        <v>1099</v>
      </c>
      <c r="AG501" s="51"/>
      <c r="AH501" s="58"/>
      <c r="AJ501" s="32"/>
    </row>
    <row r="502" spans="1:36" s="12" customFormat="1" ht="14" customHeight="1" x14ac:dyDescent="0.2">
      <c r="A502" s="10" t="s">
        <v>1100</v>
      </c>
      <c r="B502" s="9">
        <v>237</v>
      </c>
      <c r="C502" s="9">
        <v>247.1</v>
      </c>
      <c r="D502" s="13">
        <f>AVERAGE(B502:C502)</f>
        <v>242.05</v>
      </c>
      <c r="E502" s="28">
        <v>-27.47</v>
      </c>
      <c r="F502" s="9">
        <v>153.03</v>
      </c>
      <c r="G502" s="34">
        <v>6</v>
      </c>
      <c r="H502" s="9">
        <v>11</v>
      </c>
      <c r="I502" s="9">
        <v>-74</v>
      </c>
      <c r="J502" s="9">
        <v>92.6</v>
      </c>
      <c r="K502" s="9">
        <v>7</v>
      </c>
      <c r="L502" s="13">
        <v>-56.453499542471597</v>
      </c>
      <c r="M502" s="13">
        <v>153.13898599219601</v>
      </c>
      <c r="N502" s="9"/>
      <c r="O502" s="9"/>
      <c r="P502" s="9">
        <v>31.666128859998345</v>
      </c>
      <c r="Q502" s="9">
        <v>12.089344797013862</v>
      </c>
      <c r="R502" s="7">
        <v>801</v>
      </c>
      <c r="S502" s="13">
        <v>-46.250062241151497</v>
      </c>
      <c r="T502" s="13">
        <v>59.086420647227797</v>
      </c>
      <c r="U502" s="9">
        <v>-21.957728476809798</v>
      </c>
      <c r="V502" s="9">
        <v>-65.144472167838501</v>
      </c>
      <c r="W502" s="9">
        <v>55.1439242365323</v>
      </c>
      <c r="X502" s="7" t="s">
        <v>1574</v>
      </c>
      <c r="Y502" s="7"/>
      <c r="Z502" s="7"/>
      <c r="AA502" s="7" t="b">
        <v>1</v>
      </c>
      <c r="AB502" s="7">
        <v>0</v>
      </c>
      <c r="AC502" s="14" t="s">
        <v>616</v>
      </c>
      <c r="AD502" s="7"/>
      <c r="AE502" s="7" t="s">
        <v>1798</v>
      </c>
      <c r="AF502" s="10" t="s">
        <v>1101</v>
      </c>
      <c r="AG502" s="14"/>
      <c r="AH502" s="10"/>
      <c r="AJ502" s="32"/>
    </row>
    <row r="503" spans="1:36" s="12" customFormat="1" ht="14" customHeight="1" x14ac:dyDescent="0.2">
      <c r="A503" s="14" t="s">
        <v>1102</v>
      </c>
      <c r="B503" s="9">
        <v>235.3</v>
      </c>
      <c r="C503" s="7">
        <v>254.7</v>
      </c>
      <c r="D503" s="13">
        <f>(B503+C503)/2</f>
        <v>245</v>
      </c>
      <c r="E503" s="7">
        <v>-34.6</v>
      </c>
      <c r="F503" s="9">
        <v>-68.3</v>
      </c>
      <c r="G503" s="6">
        <v>14</v>
      </c>
      <c r="H503" s="9">
        <v>353.1</v>
      </c>
      <c r="I503" s="9">
        <v>-64.7</v>
      </c>
      <c r="J503" s="9">
        <v>63.8</v>
      </c>
      <c r="K503" s="9">
        <v>5</v>
      </c>
      <c r="L503" s="13">
        <v>-76.7</v>
      </c>
      <c r="M503" s="13">
        <v>312.39999999999998</v>
      </c>
      <c r="N503" s="7">
        <v>30.6</v>
      </c>
      <c r="O503" s="7">
        <v>7.3</v>
      </c>
      <c r="P503" s="45" t="s">
        <v>1575</v>
      </c>
      <c r="Q503" s="45" t="s">
        <v>1575</v>
      </c>
      <c r="R503" s="7">
        <v>290</v>
      </c>
      <c r="S503" s="13">
        <v>-48.609152074606399</v>
      </c>
      <c r="T503" s="13">
        <v>58.467936131191102</v>
      </c>
      <c r="U503" s="9">
        <v>47.499999999999901</v>
      </c>
      <c r="V503" s="9">
        <v>-33.299999999999997</v>
      </c>
      <c r="W503" s="9">
        <v>57.299999999999898</v>
      </c>
      <c r="X503" s="7" t="s">
        <v>1574</v>
      </c>
      <c r="Y503" s="10"/>
      <c r="Z503" s="10"/>
      <c r="AA503" s="7" t="b">
        <v>1</v>
      </c>
      <c r="AB503" s="7">
        <v>0</v>
      </c>
      <c r="AC503" s="14" t="s">
        <v>1103</v>
      </c>
      <c r="AD503" s="7"/>
      <c r="AE503" s="7" t="s">
        <v>199</v>
      </c>
      <c r="AF503" s="10" t="s">
        <v>1728</v>
      </c>
      <c r="AG503" s="14" t="s">
        <v>1653</v>
      </c>
      <c r="AH503" s="10"/>
      <c r="AJ503" s="32"/>
    </row>
    <row r="504" spans="1:36" s="17" customFormat="1" ht="14" customHeight="1" x14ac:dyDescent="0.2">
      <c r="A504" s="58" t="s">
        <v>1104</v>
      </c>
      <c r="B504" s="56">
        <v>235.3</v>
      </c>
      <c r="C504" s="54">
        <v>254.7</v>
      </c>
      <c r="D504" s="57">
        <f>(B504+C504)/2</f>
        <v>245</v>
      </c>
      <c r="E504" s="54">
        <v>-34.6</v>
      </c>
      <c r="F504" s="56">
        <v>-68.3</v>
      </c>
      <c r="G504" s="60">
        <v>13</v>
      </c>
      <c r="H504" s="56">
        <v>348.3</v>
      </c>
      <c r="I504" s="56">
        <v>-61.9</v>
      </c>
      <c r="J504" s="56">
        <v>129.9</v>
      </c>
      <c r="K504" s="56">
        <v>3.7</v>
      </c>
      <c r="L504" s="57">
        <v>-81</v>
      </c>
      <c r="M504" s="57">
        <v>301</v>
      </c>
      <c r="N504" s="54">
        <v>75.599999999999994</v>
      </c>
      <c r="O504" s="54">
        <v>4.8</v>
      </c>
      <c r="P504" s="56" t="s">
        <v>1575</v>
      </c>
      <c r="Q504" s="56" t="s">
        <v>1575</v>
      </c>
      <c r="R504" s="54">
        <v>290</v>
      </c>
      <c r="S504" s="57">
        <v>-51.879542372023302</v>
      </c>
      <c r="T504" s="57">
        <v>63.993044609670598</v>
      </c>
      <c r="U504" s="56">
        <v>47.499999999999901</v>
      </c>
      <c r="V504" s="56">
        <v>-33.299999999999997</v>
      </c>
      <c r="W504" s="56">
        <v>57.299999999999898</v>
      </c>
      <c r="X504" s="54" t="s">
        <v>1576</v>
      </c>
      <c r="Y504" s="58"/>
      <c r="Z504" s="58"/>
      <c r="AA504" s="54" t="b">
        <v>1</v>
      </c>
      <c r="AB504" s="54" t="s">
        <v>218</v>
      </c>
      <c r="AC504" s="51" t="s">
        <v>1103</v>
      </c>
      <c r="AD504" s="54"/>
      <c r="AE504" s="54" t="s">
        <v>199</v>
      </c>
      <c r="AF504" s="58" t="s">
        <v>1728</v>
      </c>
      <c r="AG504" s="51" t="s">
        <v>1653</v>
      </c>
      <c r="AH504" s="58" t="s">
        <v>1879</v>
      </c>
      <c r="AJ504" s="32"/>
    </row>
    <row r="505" spans="1:36" s="12" customFormat="1" ht="14" customHeight="1" x14ac:dyDescent="0.2">
      <c r="A505" s="58" t="s">
        <v>1105</v>
      </c>
      <c r="B505" s="54"/>
      <c r="C505" s="54"/>
      <c r="D505" s="57">
        <v>246</v>
      </c>
      <c r="E505" s="54"/>
      <c r="F505" s="56"/>
      <c r="G505" s="60"/>
      <c r="H505" s="56"/>
      <c r="I505" s="56">
        <v>14.4</v>
      </c>
      <c r="J505" s="56">
        <v>24.7</v>
      </c>
      <c r="K505" s="56">
        <v>3.8</v>
      </c>
      <c r="L505" s="57">
        <v>-49</v>
      </c>
      <c r="M505" s="60">
        <v>348.2</v>
      </c>
      <c r="N505" s="54"/>
      <c r="O505" s="54"/>
      <c r="P505" s="56">
        <v>56.70059525490371</v>
      </c>
      <c r="Q505" s="56">
        <v>87.134016017401137</v>
      </c>
      <c r="R505" s="54">
        <v>301</v>
      </c>
      <c r="S505" s="57">
        <v>-32.555179837556203</v>
      </c>
      <c r="T505" s="57">
        <v>65.017650322818497</v>
      </c>
      <c r="U505" s="56">
        <v>46.041178267360799</v>
      </c>
      <c r="V505" s="56">
        <v>3.8904489598693401</v>
      </c>
      <c r="W505" s="56">
        <v>58.1952919941834</v>
      </c>
      <c r="X505" s="54" t="s">
        <v>1576</v>
      </c>
      <c r="Y505" s="58"/>
      <c r="Z505" s="58"/>
      <c r="AA505" s="54" t="b">
        <v>0</v>
      </c>
      <c r="AB505" s="54" t="s">
        <v>31</v>
      </c>
      <c r="AC505" s="51" t="s">
        <v>1106</v>
      </c>
      <c r="AD505" s="54"/>
      <c r="AE505" s="54" t="s">
        <v>199</v>
      </c>
      <c r="AF505" s="58"/>
      <c r="AG505" s="51" t="s">
        <v>1839</v>
      </c>
      <c r="AH505" s="58"/>
      <c r="AJ505" s="32"/>
    </row>
    <row r="506" spans="1:36" s="12" customFormat="1" ht="14" customHeight="1" x14ac:dyDescent="0.2">
      <c r="A506" s="51" t="s">
        <v>1114</v>
      </c>
      <c r="B506" s="56">
        <v>242</v>
      </c>
      <c r="C506" s="56">
        <v>251</v>
      </c>
      <c r="D506" s="57">
        <v>246.5</v>
      </c>
      <c r="E506" s="54">
        <v>35.799999999999997</v>
      </c>
      <c r="F506" s="56">
        <v>248.5</v>
      </c>
      <c r="G506" s="60">
        <v>599</v>
      </c>
      <c r="H506" s="56">
        <v>344.7</v>
      </c>
      <c r="I506" s="56">
        <v>11.1</v>
      </c>
      <c r="J506" s="56">
        <v>156.80000000000001</v>
      </c>
      <c r="K506" s="56">
        <v>5</v>
      </c>
      <c r="L506" s="57">
        <v>-54.6</v>
      </c>
      <c r="M506" s="60">
        <v>284.5</v>
      </c>
      <c r="N506" s="54"/>
      <c r="O506" s="54"/>
      <c r="P506" s="56">
        <v>372.62769374638646</v>
      </c>
      <c r="Q506" s="56">
        <v>0.29762220624103863</v>
      </c>
      <c r="R506" s="54">
        <v>101</v>
      </c>
      <c r="S506" s="57">
        <v>-54.437269269796801</v>
      </c>
      <c r="T506" s="57">
        <v>48.252441632957797</v>
      </c>
      <c r="U506" s="56">
        <v>63.189710673362598</v>
      </c>
      <c r="V506" s="56">
        <v>-13.867348726831301</v>
      </c>
      <c r="W506" s="56">
        <v>79.870070506488602</v>
      </c>
      <c r="X506" s="54" t="s">
        <v>1576</v>
      </c>
      <c r="Y506" s="58"/>
      <c r="Z506" s="58"/>
      <c r="AA506" s="54" t="b">
        <v>0</v>
      </c>
      <c r="AB506" s="54" t="s">
        <v>1713</v>
      </c>
      <c r="AC506" s="51" t="s">
        <v>1115</v>
      </c>
      <c r="AD506" s="54">
        <v>1221</v>
      </c>
      <c r="AE506" s="54" t="s">
        <v>199</v>
      </c>
      <c r="AF506" s="58" t="s">
        <v>1726</v>
      </c>
      <c r="AG506" s="51"/>
      <c r="AH506" s="58" t="s">
        <v>1830</v>
      </c>
      <c r="AJ506" s="32"/>
    </row>
    <row r="507" spans="1:36" s="12" customFormat="1" ht="14" customHeight="1" x14ac:dyDescent="0.2">
      <c r="A507" s="51" t="s">
        <v>1113</v>
      </c>
      <c r="B507" s="56">
        <v>242</v>
      </c>
      <c r="C507" s="56">
        <v>251</v>
      </c>
      <c r="D507" s="57">
        <v>246.5</v>
      </c>
      <c r="E507" s="54">
        <v>34.6</v>
      </c>
      <c r="F507" s="56">
        <v>252.9</v>
      </c>
      <c r="G507" s="60">
        <v>12</v>
      </c>
      <c r="H507" s="56">
        <v>346.3</v>
      </c>
      <c r="I507" s="56">
        <v>6.8</v>
      </c>
      <c r="J507" s="56">
        <v>79</v>
      </c>
      <c r="K507" s="56">
        <v>4.9000000000000004</v>
      </c>
      <c r="L507" s="57">
        <v>-55.6</v>
      </c>
      <c r="M507" s="60">
        <v>285.8</v>
      </c>
      <c r="N507" s="54"/>
      <c r="O507" s="54"/>
      <c r="P507" s="56">
        <v>193.77951894845134</v>
      </c>
      <c r="Q507" s="56">
        <v>3.1258460681961386</v>
      </c>
      <c r="R507" s="54">
        <v>101</v>
      </c>
      <c r="S507" s="57">
        <v>-54.289357230909701</v>
      </c>
      <c r="T507" s="57">
        <v>50.376343049504896</v>
      </c>
      <c r="U507" s="56">
        <v>63.189710673362598</v>
      </c>
      <c r="V507" s="56">
        <v>-13.867348726831301</v>
      </c>
      <c r="W507" s="56">
        <v>79.870070506488602</v>
      </c>
      <c r="X507" s="54" t="s">
        <v>1576</v>
      </c>
      <c r="Y507" s="58"/>
      <c r="Z507" s="58"/>
      <c r="AA507" s="54" t="b">
        <v>0</v>
      </c>
      <c r="AB507" s="54" t="s">
        <v>1713</v>
      </c>
      <c r="AC507" s="51" t="s">
        <v>1063</v>
      </c>
      <c r="AD507" s="54">
        <v>2489</v>
      </c>
      <c r="AE507" s="54" t="s">
        <v>199</v>
      </c>
      <c r="AF507" s="58"/>
      <c r="AG507" s="51" t="s">
        <v>1838</v>
      </c>
      <c r="AH507" s="58"/>
      <c r="AJ507" s="32"/>
    </row>
    <row r="508" spans="1:36" s="12" customFormat="1" ht="14" customHeight="1" x14ac:dyDescent="0.2">
      <c r="A508" s="51" t="s">
        <v>1107</v>
      </c>
      <c r="B508" s="56">
        <v>242</v>
      </c>
      <c r="C508" s="56">
        <v>251</v>
      </c>
      <c r="D508" s="57">
        <v>246.5</v>
      </c>
      <c r="E508" s="54">
        <v>38.6</v>
      </c>
      <c r="F508" s="56">
        <v>251.1</v>
      </c>
      <c r="G508" s="60">
        <v>48</v>
      </c>
      <c r="H508" s="54">
        <v>161.19999999999999</v>
      </c>
      <c r="I508" s="54">
        <v>-13.6</v>
      </c>
      <c r="J508" s="54">
        <v>39.299999999999997</v>
      </c>
      <c r="K508" s="54">
        <v>3.3</v>
      </c>
      <c r="L508" s="57">
        <v>-54.1</v>
      </c>
      <c r="M508" s="57">
        <v>284</v>
      </c>
      <c r="N508" s="54"/>
      <c r="O508" s="54"/>
      <c r="P508" s="56">
        <v>91.051397881401371</v>
      </c>
      <c r="Q508" s="56">
        <v>2.1674848775429671</v>
      </c>
      <c r="R508" s="54">
        <v>101</v>
      </c>
      <c r="S508" s="57">
        <v>-54.436016356329397</v>
      </c>
      <c r="T508" s="57">
        <v>47.257388695874099</v>
      </c>
      <c r="U508" s="56">
        <v>63.189710673362598</v>
      </c>
      <c r="V508" s="56">
        <v>-13.867348726831301</v>
      </c>
      <c r="W508" s="56">
        <v>79.870070506488602</v>
      </c>
      <c r="X508" s="54" t="s">
        <v>1576</v>
      </c>
      <c r="Y508" s="58"/>
      <c r="Z508" s="58"/>
      <c r="AA508" s="54" t="b">
        <v>0</v>
      </c>
      <c r="AB508" s="54" t="s">
        <v>1714</v>
      </c>
      <c r="AC508" s="51" t="s">
        <v>1108</v>
      </c>
      <c r="AD508" s="54">
        <v>160</v>
      </c>
      <c r="AE508" s="54" t="s">
        <v>199</v>
      </c>
      <c r="AF508" s="58" t="s">
        <v>1109</v>
      </c>
      <c r="AG508" s="51" t="s">
        <v>1729</v>
      </c>
      <c r="AH508" s="58"/>
      <c r="AJ508" s="32"/>
    </row>
    <row r="509" spans="1:36" s="12" customFormat="1" ht="14" customHeight="1" x14ac:dyDescent="0.2">
      <c r="A509" s="51" t="s">
        <v>1113</v>
      </c>
      <c r="B509" s="56">
        <v>242</v>
      </c>
      <c r="C509" s="56">
        <v>251</v>
      </c>
      <c r="D509" s="57">
        <v>246.5</v>
      </c>
      <c r="E509" s="54">
        <v>34.5</v>
      </c>
      <c r="F509" s="56">
        <v>253</v>
      </c>
      <c r="G509" s="60">
        <v>36</v>
      </c>
      <c r="H509" s="56">
        <v>165.6</v>
      </c>
      <c r="I509" s="56">
        <v>-9.4</v>
      </c>
      <c r="J509" s="56">
        <v>50.1</v>
      </c>
      <c r="K509" s="56">
        <v>3.4</v>
      </c>
      <c r="L509" s="57">
        <v>-57.6</v>
      </c>
      <c r="M509" s="60">
        <v>280.3</v>
      </c>
      <c r="N509" s="54">
        <v>74.099999999999994</v>
      </c>
      <c r="O509" s="54">
        <v>2.8</v>
      </c>
      <c r="P509" s="56" t="s">
        <v>1575</v>
      </c>
      <c r="Q509" s="56" t="s">
        <v>1575</v>
      </c>
      <c r="R509" s="54">
        <v>101</v>
      </c>
      <c r="S509" s="57">
        <v>-57.892773428452202</v>
      </c>
      <c r="T509" s="57">
        <v>51.115836356116297</v>
      </c>
      <c r="U509" s="56">
        <v>63.189710673362598</v>
      </c>
      <c r="V509" s="56">
        <v>-13.867348726831301</v>
      </c>
      <c r="W509" s="56">
        <v>79.870070506488602</v>
      </c>
      <c r="X509" s="54" t="s">
        <v>1576</v>
      </c>
      <c r="Y509" s="58"/>
      <c r="Z509" s="58"/>
      <c r="AA509" s="54" t="b">
        <v>0</v>
      </c>
      <c r="AB509" s="54" t="s">
        <v>1714</v>
      </c>
      <c r="AC509" s="51" t="s">
        <v>1063</v>
      </c>
      <c r="AD509" s="54">
        <v>2489</v>
      </c>
      <c r="AE509" s="54" t="s">
        <v>199</v>
      </c>
      <c r="AF509" s="58" t="s">
        <v>1725</v>
      </c>
      <c r="AG509" s="51"/>
      <c r="AH509" s="58"/>
      <c r="AJ509" s="32"/>
    </row>
    <row r="510" spans="1:36" s="12" customFormat="1" ht="14" customHeight="1" x14ac:dyDescent="0.2">
      <c r="A510" s="51" t="s">
        <v>1113</v>
      </c>
      <c r="B510" s="54">
        <v>242</v>
      </c>
      <c r="C510" s="54">
        <v>251</v>
      </c>
      <c r="D510" s="57">
        <v>246.5</v>
      </c>
      <c r="E510" s="54">
        <v>34.9</v>
      </c>
      <c r="F510" s="56">
        <v>254.3</v>
      </c>
      <c r="G510" s="60">
        <v>21</v>
      </c>
      <c r="H510" s="56">
        <v>328.6</v>
      </c>
      <c r="I510" s="56">
        <v>-1.2</v>
      </c>
      <c r="J510" s="56">
        <v>29.7</v>
      </c>
      <c r="K510" s="56">
        <v>5.8</v>
      </c>
      <c r="L510" s="57">
        <v>-43.2</v>
      </c>
      <c r="M510" s="60">
        <v>301.39999999999998</v>
      </c>
      <c r="N510" s="54">
        <v>36.9</v>
      </c>
      <c r="O510" s="54">
        <v>5.3</v>
      </c>
      <c r="P510" s="56" t="s">
        <v>1575</v>
      </c>
      <c r="Q510" s="56" t="s">
        <v>1575</v>
      </c>
      <c r="R510" s="54">
        <v>101</v>
      </c>
      <c r="S510" s="57">
        <v>-38.7391512613343</v>
      </c>
      <c r="T510" s="57">
        <v>45.147092740341499</v>
      </c>
      <c r="U510" s="56">
        <v>63.189710673362598</v>
      </c>
      <c r="V510" s="56">
        <v>-13.867348726831301</v>
      </c>
      <c r="W510" s="56">
        <v>79.870070506488602</v>
      </c>
      <c r="X510" s="54" t="s">
        <v>1576</v>
      </c>
      <c r="Y510" s="58"/>
      <c r="Z510" s="58"/>
      <c r="AA510" s="54" t="b">
        <v>1</v>
      </c>
      <c r="AB510" s="54" t="s">
        <v>1714</v>
      </c>
      <c r="AC510" s="51" t="s">
        <v>1116</v>
      </c>
      <c r="AD510" s="54">
        <v>2632</v>
      </c>
      <c r="AE510" s="54" t="s">
        <v>199</v>
      </c>
      <c r="AF510" s="58"/>
      <c r="AG510" s="51"/>
      <c r="AH510" s="58"/>
      <c r="AJ510" s="32"/>
    </row>
    <row r="511" spans="1:36" s="12" customFormat="1" ht="14" customHeight="1" x14ac:dyDescent="0.2">
      <c r="A511" s="51" t="s">
        <v>1110</v>
      </c>
      <c r="B511" s="56">
        <v>242</v>
      </c>
      <c r="C511" s="56">
        <v>251</v>
      </c>
      <c r="D511" s="57">
        <v>246.5</v>
      </c>
      <c r="E511" s="54">
        <v>34.9</v>
      </c>
      <c r="F511" s="56">
        <v>249.3</v>
      </c>
      <c r="G511" s="60">
        <v>64</v>
      </c>
      <c r="H511" s="56">
        <v>347</v>
      </c>
      <c r="I511" s="56">
        <v>11.5</v>
      </c>
      <c r="J511" s="56">
        <v>16.5</v>
      </c>
      <c r="K511" s="56">
        <v>4.5</v>
      </c>
      <c r="L511" s="57">
        <v>-56.5</v>
      </c>
      <c r="M511" s="60">
        <v>283.2</v>
      </c>
      <c r="N511" s="54">
        <v>28.6</v>
      </c>
      <c r="O511" s="54">
        <v>3.4</v>
      </c>
      <c r="P511" s="56" t="s">
        <v>1575</v>
      </c>
      <c r="Q511" s="56" t="s">
        <v>1575</v>
      </c>
      <c r="R511" s="54">
        <v>101</v>
      </c>
      <c r="S511" s="57">
        <v>-55.994430675484402</v>
      </c>
      <c r="T511" s="57">
        <v>50.555737818894002</v>
      </c>
      <c r="U511" s="56">
        <v>63.189710673362598</v>
      </c>
      <c r="V511" s="56">
        <v>-13.867348726831301</v>
      </c>
      <c r="W511" s="56">
        <v>79.870070506488602</v>
      </c>
      <c r="X511" s="54" t="s">
        <v>1576</v>
      </c>
      <c r="Y511" s="58"/>
      <c r="Z511" s="58"/>
      <c r="AA511" s="54" t="b">
        <v>1</v>
      </c>
      <c r="AB511" s="54" t="s">
        <v>1714</v>
      </c>
      <c r="AC511" s="51" t="s">
        <v>1111</v>
      </c>
      <c r="AD511" s="54">
        <v>2808</v>
      </c>
      <c r="AE511" s="54" t="s">
        <v>199</v>
      </c>
      <c r="AF511" s="58" t="s">
        <v>1726</v>
      </c>
      <c r="AG511" s="51" t="s">
        <v>1112</v>
      </c>
      <c r="AH511" s="58"/>
      <c r="AJ511" s="32"/>
    </row>
    <row r="512" spans="1:36" s="12" customFormat="1" ht="14" customHeight="1" x14ac:dyDescent="0.2">
      <c r="A512" s="51" t="s">
        <v>1117</v>
      </c>
      <c r="B512" s="56">
        <v>245</v>
      </c>
      <c r="C512" s="56">
        <v>250</v>
      </c>
      <c r="D512" s="57">
        <v>247.5</v>
      </c>
      <c r="E512" s="54">
        <v>35.700000000000003</v>
      </c>
      <c r="F512" s="56">
        <v>254.7</v>
      </c>
      <c r="G512" s="60">
        <v>21</v>
      </c>
      <c r="H512" s="56">
        <v>154</v>
      </c>
      <c r="I512" s="56">
        <v>-1.3</v>
      </c>
      <c r="J512" s="56">
        <v>43.7</v>
      </c>
      <c r="K512" s="56">
        <v>4.9000000000000004</v>
      </c>
      <c r="L512" s="57">
        <v>-48</v>
      </c>
      <c r="M512" s="60">
        <v>293.5</v>
      </c>
      <c r="N512" s="54"/>
      <c r="O512" s="54"/>
      <c r="P512" s="56">
        <v>109.17409898070574</v>
      </c>
      <c r="Q512" s="56">
        <v>3.0559031148583369</v>
      </c>
      <c r="R512" s="54">
        <v>101</v>
      </c>
      <c r="S512" s="57">
        <v>-46.050124602683503</v>
      </c>
      <c r="T512" s="57">
        <v>44.866787824421102</v>
      </c>
      <c r="U512" s="56">
        <v>63.189710673362598</v>
      </c>
      <c r="V512" s="56">
        <v>-13.867348726831301</v>
      </c>
      <c r="W512" s="56">
        <v>79.870070506488602</v>
      </c>
      <c r="X512" s="54" t="s">
        <v>1576</v>
      </c>
      <c r="Y512" s="58"/>
      <c r="Z512" s="58"/>
      <c r="AA512" s="54" t="b">
        <v>0</v>
      </c>
      <c r="AB512" s="54" t="s">
        <v>1714</v>
      </c>
      <c r="AC512" s="51" t="s">
        <v>1020</v>
      </c>
      <c r="AD512" s="54">
        <v>2979</v>
      </c>
      <c r="AE512" s="54" t="s">
        <v>199</v>
      </c>
      <c r="AF512" s="58" t="s">
        <v>1878</v>
      </c>
      <c r="AG512" s="51"/>
      <c r="AH512" s="58"/>
      <c r="AJ512" s="32"/>
    </row>
    <row r="513" spans="1:36" s="12" customFormat="1" ht="14" customHeight="1" x14ac:dyDescent="0.2">
      <c r="A513" s="14" t="s">
        <v>1118</v>
      </c>
      <c r="B513" s="9">
        <v>242.5</v>
      </c>
      <c r="C513" s="9">
        <v>254.5</v>
      </c>
      <c r="D513" s="13">
        <v>248.5</v>
      </c>
      <c r="E513" s="7">
        <v>74.900000000000006</v>
      </c>
      <c r="F513" s="9">
        <v>100.5</v>
      </c>
      <c r="G513" s="6">
        <v>10</v>
      </c>
      <c r="H513" s="9">
        <v>109</v>
      </c>
      <c r="I513" s="9">
        <v>78</v>
      </c>
      <c r="J513" s="9">
        <v>40</v>
      </c>
      <c r="K513" s="9">
        <v>7.8</v>
      </c>
      <c r="L513" s="13">
        <v>-59.3</v>
      </c>
      <c r="M513" s="6">
        <v>325.8</v>
      </c>
      <c r="N513" s="7"/>
      <c r="O513" s="7"/>
      <c r="P513" s="9">
        <v>12.029314066851537</v>
      </c>
      <c r="Q513" s="9">
        <v>14.519742340149966</v>
      </c>
      <c r="R513" s="7">
        <v>301</v>
      </c>
      <c r="S513" s="13">
        <v>-49.002029000062599</v>
      </c>
      <c r="T513" s="13">
        <v>67.382117700481203</v>
      </c>
      <c r="U513" s="9">
        <v>46.041178267360799</v>
      </c>
      <c r="V513" s="9">
        <v>3.8904489598693401</v>
      </c>
      <c r="W513" s="9">
        <v>58.1952919941834</v>
      </c>
      <c r="X513" s="7" t="s">
        <v>1574</v>
      </c>
      <c r="Y513" s="10"/>
      <c r="Z513" s="10"/>
      <c r="AA513" s="7" t="b">
        <v>1</v>
      </c>
      <c r="AB513" s="7">
        <v>0</v>
      </c>
      <c r="AC513" s="14" t="s">
        <v>1068</v>
      </c>
      <c r="AD513" s="7"/>
      <c r="AE513" s="7" t="s">
        <v>199</v>
      </c>
      <c r="AF513" s="10" t="s">
        <v>1119</v>
      </c>
      <c r="AG513" s="14" t="s">
        <v>1654</v>
      </c>
      <c r="AH513" s="10"/>
      <c r="AJ513" s="32"/>
    </row>
    <row r="514" spans="1:36" s="17" customFormat="1" ht="14" customHeight="1" x14ac:dyDescent="0.2">
      <c r="A514" s="51" t="s">
        <v>1126</v>
      </c>
      <c r="B514" s="54">
        <v>246.7</v>
      </c>
      <c r="C514" s="54">
        <v>251.9</v>
      </c>
      <c r="D514" s="57">
        <f>(B514+C514)/2</f>
        <v>249.3</v>
      </c>
      <c r="E514" s="54">
        <v>45.2</v>
      </c>
      <c r="F514" s="54">
        <v>295</v>
      </c>
      <c r="G514" s="60">
        <v>21</v>
      </c>
      <c r="H514" s="56">
        <v>196.5</v>
      </c>
      <c r="I514" s="56">
        <v>-3.8</v>
      </c>
      <c r="J514" s="56">
        <v>20.5</v>
      </c>
      <c r="K514" s="56">
        <v>7.2</v>
      </c>
      <c r="L514" s="57">
        <v>-44.3</v>
      </c>
      <c r="M514" s="60">
        <v>271.60000000000002</v>
      </c>
      <c r="N514" s="54"/>
      <c r="O514" s="54"/>
      <c r="P514" s="56">
        <v>50.946557510022139</v>
      </c>
      <c r="Q514" s="56">
        <v>4.496732698739204</v>
      </c>
      <c r="R514" s="54">
        <v>101</v>
      </c>
      <c r="S514" s="57">
        <v>-55.514096429793803</v>
      </c>
      <c r="T514" s="57">
        <v>25.1527857014296</v>
      </c>
      <c r="U514" s="56">
        <v>63.189710673362598</v>
      </c>
      <c r="V514" s="56">
        <v>-13.867348726831301</v>
      </c>
      <c r="W514" s="56">
        <v>79.870070506488602</v>
      </c>
      <c r="X514" s="54" t="s">
        <v>1576</v>
      </c>
      <c r="Y514" s="58"/>
      <c r="Z514" s="58"/>
      <c r="AA514" s="54" t="b">
        <v>1</v>
      </c>
      <c r="AB514" s="54" t="s">
        <v>31</v>
      </c>
      <c r="AC514" s="51" t="s">
        <v>1127</v>
      </c>
      <c r="AD514" s="54">
        <v>2266</v>
      </c>
      <c r="AE514" s="54" t="s">
        <v>199</v>
      </c>
      <c r="AF514" s="58" t="s">
        <v>1877</v>
      </c>
      <c r="AG514" s="51"/>
      <c r="AH514" s="58" t="s">
        <v>1831</v>
      </c>
      <c r="AJ514" s="32"/>
    </row>
    <row r="515" spans="1:36" s="12" customFormat="1" ht="14" customHeight="1" x14ac:dyDescent="0.2">
      <c r="A515" s="58" t="s">
        <v>1120</v>
      </c>
      <c r="B515" s="54">
        <v>246.7</v>
      </c>
      <c r="C515" s="54">
        <v>251.9</v>
      </c>
      <c r="D515" s="57">
        <f>(B515+C515)/2</f>
        <v>249.3</v>
      </c>
      <c r="E515" s="54">
        <v>50.8</v>
      </c>
      <c r="F515" s="56">
        <v>11</v>
      </c>
      <c r="G515" s="60">
        <v>8</v>
      </c>
      <c r="H515" s="56">
        <v>28.5</v>
      </c>
      <c r="I515" s="56">
        <v>30.2</v>
      </c>
      <c r="J515" s="56">
        <v>14.3</v>
      </c>
      <c r="K515" s="56">
        <v>15.1</v>
      </c>
      <c r="L515" s="57">
        <v>-49</v>
      </c>
      <c r="M515" s="57">
        <v>326</v>
      </c>
      <c r="N515" s="56"/>
      <c r="O515" s="56"/>
      <c r="P515" s="56">
        <v>24.568166080098155</v>
      </c>
      <c r="Q515" s="56">
        <v>11.399059651562743</v>
      </c>
      <c r="R515" s="54">
        <v>301</v>
      </c>
      <c r="S515" s="57">
        <v>-44.270279129655499</v>
      </c>
      <c r="T515" s="57">
        <v>54.024202880712402</v>
      </c>
      <c r="U515" s="56">
        <v>46.041178267360799</v>
      </c>
      <c r="V515" s="56">
        <v>3.8904489598693401</v>
      </c>
      <c r="W515" s="56">
        <v>58.1952919941834</v>
      </c>
      <c r="X515" s="54" t="s">
        <v>1576</v>
      </c>
      <c r="Y515" s="58"/>
      <c r="Z515" s="58"/>
      <c r="AA515" s="54" t="b">
        <v>1</v>
      </c>
      <c r="AB515" s="54" t="s">
        <v>218</v>
      </c>
      <c r="AC515" s="51" t="s">
        <v>1121</v>
      </c>
      <c r="AD515" s="54">
        <v>158</v>
      </c>
      <c r="AE515" s="54" t="s">
        <v>199</v>
      </c>
      <c r="AF515" s="58" t="s">
        <v>1109</v>
      </c>
      <c r="AG515" s="51"/>
      <c r="AH515" s="58"/>
      <c r="AJ515" s="32"/>
    </row>
    <row r="516" spans="1:36" s="12" customFormat="1" ht="14" customHeight="1" x14ac:dyDescent="0.2">
      <c r="A516" s="58" t="s">
        <v>1124</v>
      </c>
      <c r="B516" s="54">
        <v>246.7</v>
      </c>
      <c r="C516" s="54">
        <v>251.9</v>
      </c>
      <c r="D516" s="57">
        <f>(B516+C516)/2</f>
        <v>249.3</v>
      </c>
      <c r="E516" s="54">
        <v>20.5</v>
      </c>
      <c r="F516" s="56">
        <v>79</v>
      </c>
      <c r="G516" s="60">
        <v>23</v>
      </c>
      <c r="H516" s="56">
        <v>100.09999847412109</v>
      </c>
      <c r="I516" s="56">
        <v>62.799999237060547</v>
      </c>
      <c r="J516" s="56">
        <v>43.299999237060547</v>
      </c>
      <c r="K516" s="56">
        <v>4.5999999999999996</v>
      </c>
      <c r="L516" s="60">
        <v>7.3</v>
      </c>
      <c r="M516" s="60">
        <v>124.3</v>
      </c>
      <c r="N516" s="54"/>
      <c r="O516" s="54"/>
      <c r="P516" s="56">
        <v>23.129476696619815</v>
      </c>
      <c r="Q516" s="56">
        <v>6.4312235983630783</v>
      </c>
      <c r="R516" s="54">
        <v>501</v>
      </c>
      <c r="S516" s="57">
        <v>-39.808999044050402</v>
      </c>
      <c r="T516" s="57">
        <v>82.879514170715495</v>
      </c>
      <c r="U516" s="56">
        <v>-30.264448987572599</v>
      </c>
      <c r="V516" s="56">
        <v>-137.978423723238</v>
      </c>
      <c r="W516" s="56">
        <v>61.763538602498798</v>
      </c>
      <c r="X516" s="54" t="s">
        <v>1576</v>
      </c>
      <c r="Y516" s="58"/>
      <c r="Z516" s="58"/>
      <c r="AA516" s="54" t="b">
        <v>1</v>
      </c>
      <c r="AB516" s="54" t="s">
        <v>218</v>
      </c>
      <c r="AC516" s="51" t="s">
        <v>1014</v>
      </c>
      <c r="AD516" s="54">
        <v>593</v>
      </c>
      <c r="AE516" s="54" t="s">
        <v>199</v>
      </c>
      <c r="AF516" s="58" t="s">
        <v>1109</v>
      </c>
      <c r="AG516" s="51" t="s">
        <v>1125</v>
      </c>
      <c r="AH516" s="58"/>
      <c r="AJ516" s="32"/>
    </row>
    <row r="517" spans="1:36" s="12" customFormat="1" ht="14" customHeight="1" x14ac:dyDescent="0.2">
      <c r="A517" s="58" t="s">
        <v>1122</v>
      </c>
      <c r="B517" s="54">
        <v>246.7</v>
      </c>
      <c r="C517" s="54">
        <v>251.9</v>
      </c>
      <c r="D517" s="57">
        <f>(B517+C517)/2</f>
        <v>249.3</v>
      </c>
      <c r="E517" s="54">
        <v>48.2</v>
      </c>
      <c r="F517" s="54">
        <v>6.7</v>
      </c>
      <c r="G517" s="60">
        <v>6</v>
      </c>
      <c r="H517" s="56">
        <v>209</v>
      </c>
      <c r="I517" s="56">
        <v>-16</v>
      </c>
      <c r="J517" s="56">
        <v>14.3</v>
      </c>
      <c r="K517" s="56">
        <v>4.8</v>
      </c>
      <c r="L517" s="57">
        <v>-43.1</v>
      </c>
      <c r="M517" s="57">
        <v>325.7</v>
      </c>
      <c r="N517" s="56"/>
      <c r="O517" s="56"/>
      <c r="P517" s="63">
        <v>32.17607322491267</v>
      </c>
      <c r="Q517" s="66">
        <v>11.990231577343385</v>
      </c>
      <c r="R517" s="54">
        <v>301</v>
      </c>
      <c r="S517" s="57">
        <v>-41.1663546742232</v>
      </c>
      <c r="T517" s="57">
        <v>47.184113134298002</v>
      </c>
      <c r="U517" s="56">
        <v>46.041178267360799</v>
      </c>
      <c r="V517" s="56">
        <v>3.8904489598693401</v>
      </c>
      <c r="W517" s="56">
        <v>58.1952919941834</v>
      </c>
      <c r="X517" s="54" t="s">
        <v>1576</v>
      </c>
      <c r="Y517" s="58"/>
      <c r="Z517" s="58"/>
      <c r="AA517" s="54" t="b">
        <v>1</v>
      </c>
      <c r="AB517" s="54" t="s">
        <v>218</v>
      </c>
      <c r="AC517" s="51" t="s">
        <v>1123</v>
      </c>
      <c r="AD517" s="54">
        <v>1028</v>
      </c>
      <c r="AE517" s="54" t="s">
        <v>199</v>
      </c>
      <c r="AF517" s="58" t="s">
        <v>1109</v>
      </c>
      <c r="AG517" s="51" t="s">
        <v>1730</v>
      </c>
      <c r="AH517" s="58"/>
      <c r="AJ517" s="32"/>
    </row>
    <row r="518" spans="1:36" s="12" customFormat="1" ht="14" customHeight="1" x14ac:dyDescent="0.2">
      <c r="A518" s="58" t="s">
        <v>1128</v>
      </c>
      <c r="B518" s="56">
        <v>247.1</v>
      </c>
      <c r="C518" s="56">
        <v>252.2</v>
      </c>
      <c r="D518" s="57">
        <v>249.64999999999998</v>
      </c>
      <c r="E518" s="56">
        <v>52.203983000000001</v>
      </c>
      <c r="F518" s="56">
        <v>55.715466999999997</v>
      </c>
      <c r="G518" s="55">
        <v>57</v>
      </c>
      <c r="H518" s="56">
        <v>48.8</v>
      </c>
      <c r="I518" s="56">
        <v>46.7</v>
      </c>
      <c r="J518" s="56">
        <v>26.8</v>
      </c>
      <c r="K518" s="56">
        <v>3.7</v>
      </c>
      <c r="L518" s="57">
        <v>-53</v>
      </c>
      <c r="M518" s="57">
        <v>339.9</v>
      </c>
      <c r="N518" s="56">
        <v>24.3</v>
      </c>
      <c r="O518" s="56">
        <v>3.9</v>
      </c>
      <c r="P518" s="56" t="s">
        <v>1575</v>
      </c>
      <c r="Q518" s="56" t="s">
        <v>1575</v>
      </c>
      <c r="R518" s="54">
        <v>301</v>
      </c>
      <c r="S518" s="57">
        <v>-39.126576896704002</v>
      </c>
      <c r="T518" s="57">
        <v>64.896460902930698</v>
      </c>
      <c r="U518" s="56">
        <v>46.041178267360799</v>
      </c>
      <c r="V518" s="56">
        <v>3.8904489598693401</v>
      </c>
      <c r="W518" s="56">
        <v>58.1952919941834</v>
      </c>
      <c r="X518" s="54" t="s">
        <v>1576</v>
      </c>
      <c r="Y518" s="54">
        <v>0.7</v>
      </c>
      <c r="Z518" s="54"/>
      <c r="AA518" s="54" t="s">
        <v>279</v>
      </c>
      <c r="AB518" s="54" t="s">
        <v>279</v>
      </c>
      <c r="AC518" s="51" t="s">
        <v>1129</v>
      </c>
      <c r="AD518" s="54"/>
      <c r="AE518" s="54" t="s">
        <v>1798</v>
      </c>
      <c r="AF518" s="58" t="s">
        <v>1109</v>
      </c>
      <c r="AG518" s="51"/>
      <c r="AH518" s="58"/>
      <c r="AJ518" s="32"/>
    </row>
    <row r="519" spans="1:36" s="12" customFormat="1" ht="14" customHeight="1" x14ac:dyDescent="0.2">
      <c r="A519" s="58" t="s">
        <v>1130</v>
      </c>
      <c r="B519" s="54">
        <v>248.4</v>
      </c>
      <c r="C519" s="54">
        <v>251.6</v>
      </c>
      <c r="D519" s="57">
        <v>250</v>
      </c>
      <c r="E519" s="54">
        <v>71.900000000000006</v>
      </c>
      <c r="F519" s="54">
        <v>84</v>
      </c>
      <c r="G519" s="60">
        <v>29</v>
      </c>
      <c r="H519" s="56">
        <v>84</v>
      </c>
      <c r="I519" s="56">
        <v>75</v>
      </c>
      <c r="J519" s="56">
        <v>7.1</v>
      </c>
      <c r="K519" s="56">
        <v>10</v>
      </c>
      <c r="L519" s="57">
        <v>-59</v>
      </c>
      <c r="M519" s="57">
        <v>330</v>
      </c>
      <c r="N519" s="56"/>
      <c r="O519" s="56"/>
      <c r="P519" s="56">
        <v>2.3459033372717961</v>
      </c>
      <c r="Q519" s="56">
        <v>22.925067332861012</v>
      </c>
      <c r="R519" s="54">
        <v>301</v>
      </c>
      <c r="S519" s="57">
        <v>-46.903242185123403</v>
      </c>
      <c r="T519" s="57">
        <v>68.229614905313795</v>
      </c>
      <c r="U519" s="56">
        <v>46.041178267360799</v>
      </c>
      <c r="V519" s="56">
        <v>3.8904489598693401</v>
      </c>
      <c r="W519" s="56">
        <v>58.1952919941834</v>
      </c>
      <c r="X519" s="54" t="s">
        <v>1574</v>
      </c>
      <c r="Y519" s="58"/>
      <c r="Z519" s="58"/>
      <c r="AA519" s="54" t="b">
        <v>0</v>
      </c>
      <c r="AB519" s="54">
        <v>0</v>
      </c>
      <c r="AC519" s="51" t="s">
        <v>1131</v>
      </c>
      <c r="AD519" s="61">
        <v>2832</v>
      </c>
      <c r="AE519" s="54" t="s">
        <v>199</v>
      </c>
      <c r="AF519" s="58" t="s">
        <v>1844</v>
      </c>
      <c r="AG519" s="51"/>
      <c r="AH519" s="58"/>
      <c r="AJ519" s="32"/>
    </row>
    <row r="520" spans="1:36" s="12" customFormat="1" ht="14" customHeight="1" x14ac:dyDescent="0.2">
      <c r="A520" s="58" t="s">
        <v>1132</v>
      </c>
      <c r="B520" s="54">
        <v>248.4</v>
      </c>
      <c r="C520" s="54">
        <v>251.6</v>
      </c>
      <c r="D520" s="57">
        <v>250</v>
      </c>
      <c r="E520" s="54">
        <v>69.5</v>
      </c>
      <c r="F520" s="54">
        <v>88.7</v>
      </c>
      <c r="G520" s="60">
        <v>95</v>
      </c>
      <c r="H520" s="56">
        <v>93.7</v>
      </c>
      <c r="I520" s="56">
        <v>74.7</v>
      </c>
      <c r="J520" s="56">
        <v>18.8</v>
      </c>
      <c r="K520" s="56">
        <v>3.3</v>
      </c>
      <c r="L520" s="57">
        <v>-54.6</v>
      </c>
      <c r="M520" s="57">
        <v>326</v>
      </c>
      <c r="N520" s="56">
        <v>7.6</v>
      </c>
      <c r="O520" s="56">
        <v>5.3</v>
      </c>
      <c r="P520" s="56" t="s">
        <v>1575</v>
      </c>
      <c r="Q520" s="56" t="s">
        <v>1575</v>
      </c>
      <c r="R520" s="54">
        <v>301</v>
      </c>
      <c r="S520" s="57">
        <v>-46.986791170590401</v>
      </c>
      <c r="T520" s="57">
        <v>61.031787026694701</v>
      </c>
      <c r="U520" s="56">
        <v>46.041178267360799</v>
      </c>
      <c r="V520" s="56">
        <v>3.8904489598693401</v>
      </c>
      <c r="W520" s="56">
        <v>58.1952919941834</v>
      </c>
      <c r="X520" s="54" t="s">
        <v>1574</v>
      </c>
      <c r="Y520" s="58"/>
      <c r="Z520" s="58"/>
      <c r="AA520" s="54" t="b">
        <v>0</v>
      </c>
      <c r="AB520" s="54">
        <v>0</v>
      </c>
      <c r="AC520" s="51" t="s">
        <v>1133</v>
      </c>
      <c r="AD520" s="54"/>
      <c r="AE520" s="54" t="s">
        <v>199</v>
      </c>
      <c r="AF520" s="58" t="s">
        <v>1844</v>
      </c>
      <c r="AG520" s="51"/>
      <c r="AH520" s="58" t="s">
        <v>1134</v>
      </c>
      <c r="AJ520" s="32"/>
    </row>
    <row r="521" spans="1:36" s="12" customFormat="1" ht="14" customHeight="1" x14ac:dyDescent="0.2">
      <c r="A521" s="10" t="s">
        <v>1135</v>
      </c>
      <c r="B521" s="7">
        <f>250-1.6</f>
        <v>248.4</v>
      </c>
      <c r="C521" s="7">
        <f>250+1.6</f>
        <v>251.6</v>
      </c>
      <c r="D521" s="13">
        <v>250</v>
      </c>
      <c r="E521" s="9">
        <v>73</v>
      </c>
      <c r="F521" s="7">
        <v>102.4</v>
      </c>
      <c r="G521" s="6">
        <v>5</v>
      </c>
      <c r="H521" s="9">
        <v>111</v>
      </c>
      <c r="I521" s="7">
        <v>74.7</v>
      </c>
      <c r="J521" s="7">
        <v>88.9</v>
      </c>
      <c r="K521" s="9">
        <v>8.1999999999999993</v>
      </c>
      <c r="L521" s="13">
        <v>-52.7</v>
      </c>
      <c r="M521" s="6">
        <v>328.4</v>
      </c>
      <c r="N521" s="7">
        <v>31</v>
      </c>
      <c r="O521" s="7">
        <v>13.9</v>
      </c>
      <c r="P521" s="9" t="s">
        <v>1575</v>
      </c>
      <c r="Q521" s="9" t="s">
        <v>1575</v>
      </c>
      <c r="R521" s="7">
        <v>301</v>
      </c>
      <c r="S521" s="13">
        <v>-44.839684873306297</v>
      </c>
      <c r="T521" s="13">
        <v>59.578316963062399</v>
      </c>
      <c r="U521" s="9">
        <v>46.041178267360799</v>
      </c>
      <c r="V521" s="9">
        <v>3.8904489598693401</v>
      </c>
      <c r="W521" s="9">
        <v>58.1952919941834</v>
      </c>
      <c r="X521" s="7" t="s">
        <v>1574</v>
      </c>
      <c r="Y521" s="10"/>
      <c r="Z521" s="10"/>
      <c r="AA521" s="7" t="b">
        <v>1</v>
      </c>
      <c r="AB521" s="7">
        <v>0</v>
      </c>
      <c r="AC521" s="14" t="s">
        <v>1136</v>
      </c>
      <c r="AD521" s="7"/>
      <c r="AE521" s="7" t="s">
        <v>199</v>
      </c>
      <c r="AF521" s="10" t="s">
        <v>1844</v>
      </c>
      <c r="AG521" s="14"/>
      <c r="AH521" s="10"/>
      <c r="AJ521" s="32"/>
    </row>
    <row r="522" spans="1:36" s="12" customFormat="1" ht="14" customHeight="1" x14ac:dyDescent="0.2">
      <c r="A522" s="14" t="s">
        <v>1140</v>
      </c>
      <c r="B522" s="7">
        <v>248.4</v>
      </c>
      <c r="C522" s="7">
        <v>251.6</v>
      </c>
      <c r="D522" s="13">
        <v>250</v>
      </c>
      <c r="E522" s="7">
        <v>66.099999999999994</v>
      </c>
      <c r="F522" s="7">
        <v>111.6</v>
      </c>
      <c r="G522" s="6">
        <v>5</v>
      </c>
      <c r="H522" s="7">
        <v>101.5</v>
      </c>
      <c r="I522" s="28">
        <v>77</v>
      </c>
      <c r="J522" s="7">
        <v>63.1</v>
      </c>
      <c r="K522" s="7">
        <v>9.6999999999999993</v>
      </c>
      <c r="L522" s="13">
        <v>-52.8</v>
      </c>
      <c r="M522" s="13">
        <v>334.4</v>
      </c>
      <c r="N522" s="9"/>
      <c r="O522" s="9"/>
      <c r="P522" s="9">
        <v>19.548953760797904</v>
      </c>
      <c r="Q522" s="9">
        <v>17.742631617982386</v>
      </c>
      <c r="R522" s="7">
        <v>301</v>
      </c>
      <c r="S522" s="13">
        <v>-41.7751917769518</v>
      </c>
      <c r="T522" s="13">
        <v>62.2587866962498</v>
      </c>
      <c r="U522" s="9">
        <v>46.041178267360799</v>
      </c>
      <c r="V522" s="9">
        <v>3.8904489598693401</v>
      </c>
      <c r="W522" s="9">
        <v>58.1952919941834</v>
      </c>
      <c r="X522" s="7" t="s">
        <v>1574</v>
      </c>
      <c r="Y522" s="10"/>
      <c r="Z522" s="10"/>
      <c r="AA522" s="7" t="b">
        <v>1</v>
      </c>
      <c r="AB522" s="7">
        <v>0</v>
      </c>
      <c r="AC522" s="14" t="s">
        <v>1649</v>
      </c>
      <c r="AD522" s="7"/>
      <c r="AE522" s="7" t="s">
        <v>199</v>
      </c>
      <c r="AF522" s="10" t="s">
        <v>1844</v>
      </c>
      <c r="AG522" s="14"/>
      <c r="AH522" s="10"/>
      <c r="AJ522" s="32"/>
    </row>
    <row r="523" spans="1:36" s="12" customFormat="1" ht="14" customHeight="1" x14ac:dyDescent="0.2">
      <c r="A523" s="58" t="s">
        <v>1137</v>
      </c>
      <c r="B523" s="54">
        <v>248.4</v>
      </c>
      <c r="C523" s="54">
        <v>251.6</v>
      </c>
      <c r="D523" s="57">
        <v>250</v>
      </c>
      <c r="E523" s="54">
        <v>67.599999999999994</v>
      </c>
      <c r="F523" s="54">
        <v>104.1</v>
      </c>
      <c r="G523" s="60">
        <v>45</v>
      </c>
      <c r="H523" s="54">
        <v>83.7</v>
      </c>
      <c r="I523" s="54">
        <v>78.5</v>
      </c>
      <c r="J523" s="56">
        <v>141</v>
      </c>
      <c r="K523" s="54">
        <v>3.9</v>
      </c>
      <c r="L523" s="57">
        <v>-60.8</v>
      </c>
      <c r="M523" s="57">
        <v>333.5</v>
      </c>
      <c r="N523" s="56">
        <v>42</v>
      </c>
      <c r="O523" s="56">
        <v>7.1</v>
      </c>
      <c r="P523" s="56" t="s">
        <v>1575</v>
      </c>
      <c r="Q523" s="56" t="s">
        <v>1575</v>
      </c>
      <c r="R523" s="54">
        <v>301</v>
      </c>
      <c r="S523" s="57">
        <v>-46.064956980216799</v>
      </c>
      <c r="T523" s="57">
        <v>71.671448774988505</v>
      </c>
      <c r="U523" s="56">
        <v>46.041178267360799</v>
      </c>
      <c r="V523" s="56">
        <v>3.8904489598693401</v>
      </c>
      <c r="W523" s="56">
        <v>58.1952919941834</v>
      </c>
      <c r="X523" s="54" t="s">
        <v>291</v>
      </c>
      <c r="Y523" s="58"/>
      <c r="Z523" s="58"/>
      <c r="AA523" s="54" t="b">
        <v>1</v>
      </c>
      <c r="AB523" s="54" t="s">
        <v>31</v>
      </c>
      <c r="AC523" s="51" t="s">
        <v>1138</v>
      </c>
      <c r="AD523" s="54"/>
      <c r="AE523" s="54" t="s">
        <v>199</v>
      </c>
      <c r="AF523" s="58" t="s">
        <v>1844</v>
      </c>
      <c r="AG523" s="51" t="s">
        <v>1840</v>
      </c>
      <c r="AH523" s="58" t="s">
        <v>1139</v>
      </c>
      <c r="AJ523" s="32"/>
    </row>
    <row r="524" spans="1:36" s="12" customFormat="1" ht="14" customHeight="1" x14ac:dyDescent="0.2">
      <c r="A524" s="58" t="s">
        <v>1141</v>
      </c>
      <c r="B524" s="56">
        <v>249.88</v>
      </c>
      <c r="C524" s="56">
        <v>251.9</v>
      </c>
      <c r="D524" s="57">
        <f>(B524+C524)/2</f>
        <v>250.89</v>
      </c>
      <c r="E524" s="54">
        <v>51.9</v>
      </c>
      <c r="F524" s="56">
        <v>11</v>
      </c>
      <c r="G524" s="60">
        <v>8</v>
      </c>
      <c r="H524" s="56">
        <v>16.399999999999999</v>
      </c>
      <c r="I524" s="56">
        <v>27.5</v>
      </c>
      <c r="J524" s="56">
        <v>333.9</v>
      </c>
      <c r="K524" s="56">
        <v>3.3</v>
      </c>
      <c r="L524" s="57">
        <v>-50.6</v>
      </c>
      <c r="M524" s="60">
        <v>345.6</v>
      </c>
      <c r="N524" s="54"/>
      <c r="O524" s="54"/>
      <c r="P524" s="56">
        <v>611.55518216125392</v>
      </c>
      <c r="Q524" s="56">
        <v>2.2417381127941889</v>
      </c>
      <c r="R524" s="54">
        <v>301</v>
      </c>
      <c r="S524" s="57">
        <v>-34.869937718646497</v>
      </c>
      <c r="T524" s="57">
        <v>65.174343504590993</v>
      </c>
      <c r="U524" s="56">
        <v>46.041178267360799</v>
      </c>
      <c r="V524" s="56">
        <v>3.8904489598693401</v>
      </c>
      <c r="W524" s="56">
        <v>58.1952919941834</v>
      </c>
      <c r="X524" s="54" t="s">
        <v>1576</v>
      </c>
      <c r="Y524" s="58"/>
      <c r="Z524" s="58"/>
      <c r="AA524" s="54" t="b">
        <v>0</v>
      </c>
      <c r="AB524" s="54" t="s">
        <v>218</v>
      </c>
      <c r="AC524" s="51" t="s">
        <v>1142</v>
      </c>
      <c r="AD524" s="54"/>
      <c r="AE524" s="54" t="s">
        <v>199</v>
      </c>
      <c r="AF524" s="58" t="s">
        <v>1143</v>
      </c>
      <c r="AG524" s="51" t="s">
        <v>1841</v>
      </c>
      <c r="AH524" s="58"/>
      <c r="AJ524" s="32"/>
    </row>
    <row r="525" spans="1:36" s="12" customFormat="1" ht="14" customHeight="1" x14ac:dyDescent="0.2">
      <c r="A525" s="58" t="s">
        <v>1147</v>
      </c>
      <c r="B525" s="54"/>
      <c r="C525" s="54"/>
      <c r="D525" s="57">
        <v>251</v>
      </c>
      <c r="E525" s="54"/>
      <c r="F525" s="54"/>
      <c r="G525" s="60"/>
      <c r="H525" s="54"/>
      <c r="I525" s="54"/>
      <c r="J525" s="54"/>
      <c r="K525" s="56">
        <v>5</v>
      </c>
      <c r="L525" s="57">
        <v>-54.3</v>
      </c>
      <c r="M525" s="57">
        <v>323</v>
      </c>
      <c r="N525" s="56"/>
      <c r="O525" s="56"/>
      <c r="P525" s="56"/>
      <c r="Q525" s="56"/>
      <c r="R525" s="54">
        <v>301</v>
      </c>
      <c r="S525" s="57">
        <v>-48.426496368298501</v>
      </c>
      <c r="T525" s="57">
        <v>59.502238711893298</v>
      </c>
      <c r="U525" s="56">
        <v>46.041178267360799</v>
      </c>
      <c r="V525" s="56">
        <v>3.8904489598693401</v>
      </c>
      <c r="W525" s="56">
        <v>58.1952919941834</v>
      </c>
      <c r="X525" s="54" t="s">
        <v>291</v>
      </c>
      <c r="Y525" s="58"/>
      <c r="Z525" s="58"/>
      <c r="AA525" s="54" t="b">
        <v>0</v>
      </c>
      <c r="AB525" s="54" t="s">
        <v>31</v>
      </c>
      <c r="AC525" s="51" t="s">
        <v>1136</v>
      </c>
      <c r="AD525" s="54"/>
      <c r="AE525" s="54" t="s">
        <v>199</v>
      </c>
      <c r="AF525" s="58"/>
      <c r="AG525" s="51"/>
      <c r="AH525" s="58" t="s">
        <v>1876</v>
      </c>
      <c r="AJ525" s="32"/>
    </row>
    <row r="526" spans="1:36" s="12" customFormat="1" ht="14" customHeight="1" x14ac:dyDescent="0.2">
      <c r="A526" s="58" t="s">
        <v>1146</v>
      </c>
      <c r="B526" s="54"/>
      <c r="C526" s="54"/>
      <c r="D526" s="57">
        <v>251</v>
      </c>
      <c r="E526" s="54"/>
      <c r="F526" s="54"/>
      <c r="G526" s="60"/>
      <c r="H526" s="54"/>
      <c r="I526" s="54"/>
      <c r="J526" s="54"/>
      <c r="K526" s="56">
        <v>5.3</v>
      </c>
      <c r="L526" s="57">
        <v>-53.3</v>
      </c>
      <c r="M526" s="57">
        <v>330.2</v>
      </c>
      <c r="N526" s="56"/>
      <c r="O526" s="56"/>
      <c r="P526" s="56"/>
      <c r="Q526" s="56"/>
      <c r="R526" s="54">
        <v>301</v>
      </c>
      <c r="S526" s="57">
        <v>-44.194808790607198</v>
      </c>
      <c r="T526" s="57">
        <v>61.060903130656598</v>
      </c>
      <c r="U526" s="56">
        <v>46.041178267360799</v>
      </c>
      <c r="V526" s="56">
        <v>3.8904489598693401</v>
      </c>
      <c r="W526" s="56">
        <v>58.1952919941834</v>
      </c>
      <c r="X526" s="54" t="s">
        <v>1574</v>
      </c>
      <c r="Y526" s="58"/>
      <c r="Z526" s="58"/>
      <c r="AA526" s="54" t="b">
        <v>0</v>
      </c>
      <c r="AB526" s="54" t="s">
        <v>31</v>
      </c>
      <c r="AC526" s="51" t="s">
        <v>1136</v>
      </c>
      <c r="AD526" s="54"/>
      <c r="AE526" s="54" t="s">
        <v>199</v>
      </c>
      <c r="AF526" s="58"/>
      <c r="AG526" s="51"/>
      <c r="AH526" s="58" t="s">
        <v>1876</v>
      </c>
      <c r="AJ526" s="32"/>
    </row>
    <row r="527" spans="1:36" s="12" customFormat="1" ht="14" customHeight="1" x14ac:dyDescent="0.2">
      <c r="A527" s="51" t="s">
        <v>1144</v>
      </c>
      <c r="B527" s="54"/>
      <c r="C527" s="54"/>
      <c r="D527" s="57">
        <v>251</v>
      </c>
      <c r="E527" s="54"/>
      <c r="F527" s="54"/>
      <c r="G527" s="60"/>
      <c r="H527" s="54"/>
      <c r="I527" s="54"/>
      <c r="J527" s="54"/>
      <c r="K527" s="56">
        <v>2.1</v>
      </c>
      <c r="L527" s="57">
        <v>-56.4</v>
      </c>
      <c r="M527" s="60">
        <v>321.7</v>
      </c>
      <c r="N527" s="54"/>
      <c r="O527" s="54"/>
      <c r="P527" s="56"/>
      <c r="Q527" s="56"/>
      <c r="R527" s="54">
        <v>301</v>
      </c>
      <c r="S527" s="57">
        <v>-49.946982089000301</v>
      </c>
      <c r="T527" s="57">
        <v>61.990540581833699</v>
      </c>
      <c r="U527" s="56">
        <v>46.041178267360799</v>
      </c>
      <c r="V527" s="56">
        <v>3.8904489598693401</v>
      </c>
      <c r="W527" s="56">
        <v>58.1952919941834</v>
      </c>
      <c r="X527" s="54" t="s">
        <v>1574</v>
      </c>
      <c r="Y527" s="58"/>
      <c r="Z527" s="58"/>
      <c r="AA527" s="54" t="b">
        <v>0</v>
      </c>
      <c r="AB527" s="54" t="s">
        <v>31</v>
      </c>
      <c r="AC527" s="51" t="s">
        <v>1145</v>
      </c>
      <c r="AD527" s="54"/>
      <c r="AE527" s="54" t="s">
        <v>199</v>
      </c>
      <c r="AF527" s="58"/>
      <c r="AG527" s="51"/>
      <c r="AH527" s="58" t="s">
        <v>1832</v>
      </c>
      <c r="AJ527" s="32"/>
    </row>
    <row r="528" spans="1:36" s="12" customFormat="1" ht="14" customHeight="1" x14ac:dyDescent="0.2">
      <c r="A528" s="58" t="s">
        <v>1148</v>
      </c>
      <c r="B528" s="56">
        <v>249</v>
      </c>
      <c r="C528" s="56">
        <v>253</v>
      </c>
      <c r="D528" s="57">
        <v>251</v>
      </c>
      <c r="E528" s="56">
        <v>26.1</v>
      </c>
      <c r="F528" s="56">
        <v>-32.200000000000003</v>
      </c>
      <c r="G528" s="60">
        <v>35</v>
      </c>
      <c r="H528" s="54">
        <v>311.89999999999998</v>
      </c>
      <c r="I528" s="54">
        <v>-61.6</v>
      </c>
      <c r="J528" s="54">
        <v>17.8</v>
      </c>
      <c r="K528" s="54">
        <v>7.6</v>
      </c>
      <c r="L528" s="57">
        <v>-50.9</v>
      </c>
      <c r="M528" s="57">
        <v>86.3</v>
      </c>
      <c r="N528" s="56"/>
      <c r="O528" s="56"/>
      <c r="P528" s="56">
        <v>10.004797777442704</v>
      </c>
      <c r="Q528" s="56">
        <v>8.070974780595753</v>
      </c>
      <c r="R528" s="54">
        <v>701</v>
      </c>
      <c r="S528" s="57">
        <v>-50.899999999999899</v>
      </c>
      <c r="T528" s="57">
        <v>86.3</v>
      </c>
      <c r="U528" s="56">
        <v>0</v>
      </c>
      <c r="V528" s="56">
        <v>0</v>
      </c>
      <c r="W528" s="56">
        <v>0</v>
      </c>
      <c r="X528" s="54" t="s">
        <v>1576</v>
      </c>
      <c r="Y528" s="58"/>
      <c r="Z528" s="58"/>
      <c r="AA528" s="54" t="b">
        <v>1</v>
      </c>
      <c r="AB528" s="54" t="s">
        <v>218</v>
      </c>
      <c r="AC528" s="58" t="s">
        <v>1149</v>
      </c>
      <c r="AD528" s="54"/>
      <c r="AE528" s="54" t="s">
        <v>199</v>
      </c>
      <c r="AF528" s="58" t="s">
        <v>1843</v>
      </c>
      <c r="AG528" s="51"/>
      <c r="AH528" s="58"/>
      <c r="AJ528" s="32"/>
    </row>
    <row r="529" spans="1:36" s="12" customFormat="1" ht="14" customHeight="1" x14ac:dyDescent="0.2">
      <c r="A529" s="14" t="s">
        <v>1153</v>
      </c>
      <c r="B529" s="7">
        <v>250.4</v>
      </c>
      <c r="C529" s="7">
        <v>252.4</v>
      </c>
      <c r="D529" s="13">
        <v>251.39999999999998</v>
      </c>
      <c r="E529" s="9">
        <v>64</v>
      </c>
      <c r="F529" s="9">
        <v>115</v>
      </c>
      <c r="G529" s="34">
        <v>9</v>
      </c>
      <c r="H529" s="9">
        <v>252.2</v>
      </c>
      <c r="I529" s="9">
        <v>-84.4</v>
      </c>
      <c r="J529" s="9">
        <v>138.69999999999999</v>
      </c>
      <c r="K529" s="9">
        <v>4.4000000000000004</v>
      </c>
      <c r="L529" s="13">
        <v>-65.2</v>
      </c>
      <c r="M529" s="13">
        <v>320.89999999999998</v>
      </c>
      <c r="N529" s="9"/>
      <c r="O529" s="9"/>
      <c r="P529" s="9">
        <v>36.175003912173182</v>
      </c>
      <c r="Q529" s="9">
        <v>8.6757167457126858</v>
      </c>
      <c r="R529" s="7">
        <v>301</v>
      </c>
      <c r="S529" s="13">
        <v>-52.855445200227997</v>
      </c>
      <c r="T529" s="13">
        <v>75.344578052542701</v>
      </c>
      <c r="U529" s="9">
        <v>46.041178267360799</v>
      </c>
      <c r="V529" s="9">
        <v>3.8904489598693401</v>
      </c>
      <c r="W529" s="9">
        <v>58.1952919941834</v>
      </c>
      <c r="X529" s="7" t="s">
        <v>1574</v>
      </c>
      <c r="Y529" s="7"/>
      <c r="Z529" s="7"/>
      <c r="AA529" s="7" t="b">
        <v>1</v>
      </c>
      <c r="AB529" s="7">
        <v>0</v>
      </c>
      <c r="AC529" s="14" t="s">
        <v>1578</v>
      </c>
      <c r="AD529" s="7"/>
      <c r="AE529" s="7" t="s">
        <v>1798</v>
      </c>
      <c r="AF529" s="10" t="s">
        <v>1604</v>
      </c>
      <c r="AG529" s="14" t="s">
        <v>1614</v>
      </c>
      <c r="AH529" s="10"/>
      <c r="AJ529" s="32"/>
    </row>
    <row r="530" spans="1:36" s="12" customFormat="1" ht="14" customHeight="1" x14ac:dyDescent="0.2">
      <c r="A530" s="10" t="s">
        <v>1156</v>
      </c>
      <c r="B530" s="7">
        <v>250.4</v>
      </c>
      <c r="C530" s="7">
        <v>252.4</v>
      </c>
      <c r="D530" s="13">
        <v>251.39999999999998</v>
      </c>
      <c r="E530" s="9">
        <v>56.8</v>
      </c>
      <c r="F530" s="9">
        <v>99.4</v>
      </c>
      <c r="G530" s="34">
        <v>9</v>
      </c>
      <c r="H530" s="9">
        <v>269.10000000000002</v>
      </c>
      <c r="I530" s="9">
        <v>-71.8</v>
      </c>
      <c r="J530" s="9">
        <v>40</v>
      </c>
      <c r="K530" s="9">
        <v>8.1999999999999993</v>
      </c>
      <c r="L530" s="13">
        <v>-44.5</v>
      </c>
      <c r="M530" s="6">
        <v>329.1</v>
      </c>
      <c r="N530" s="9">
        <v>14.9</v>
      </c>
      <c r="O530" s="9">
        <v>13.8</v>
      </c>
      <c r="P530" s="9" t="s">
        <v>1575</v>
      </c>
      <c r="Q530" s="9" t="s">
        <v>1575</v>
      </c>
      <c r="R530" s="7">
        <v>301</v>
      </c>
      <c r="S530" s="13">
        <v>-40.002343570333501</v>
      </c>
      <c r="T530" s="13">
        <v>50.573723888220599</v>
      </c>
      <c r="U530" s="9">
        <v>46.041178267360799</v>
      </c>
      <c r="V530" s="9">
        <v>3.8904489598693401</v>
      </c>
      <c r="W530" s="9">
        <v>58.1952919941834</v>
      </c>
      <c r="X530" s="7" t="s">
        <v>1574</v>
      </c>
      <c r="Y530" s="7"/>
      <c r="Z530" s="7"/>
      <c r="AA530" s="7" t="b">
        <v>1</v>
      </c>
      <c r="AB530" s="7">
        <v>0</v>
      </c>
      <c r="AC530" s="10" t="s">
        <v>1155</v>
      </c>
      <c r="AD530" s="7"/>
      <c r="AE530" s="7" t="s">
        <v>1798</v>
      </c>
      <c r="AF530" s="10" t="s">
        <v>1604</v>
      </c>
      <c r="AG530" s="14"/>
      <c r="AH530" s="10"/>
      <c r="AJ530" s="32"/>
    </row>
    <row r="531" spans="1:36" s="17" customFormat="1" ht="14" customHeight="1" x14ac:dyDescent="0.2">
      <c r="A531" s="10" t="s">
        <v>1157</v>
      </c>
      <c r="B531" s="7">
        <v>250.4</v>
      </c>
      <c r="C531" s="7">
        <v>252.4</v>
      </c>
      <c r="D531" s="13">
        <v>251.39999999999998</v>
      </c>
      <c r="E531" s="9">
        <v>56.8</v>
      </c>
      <c r="F531" s="9">
        <v>99.4</v>
      </c>
      <c r="G531" s="34">
        <v>12</v>
      </c>
      <c r="H531" s="9">
        <v>122.6</v>
      </c>
      <c r="I531" s="9">
        <v>75.8</v>
      </c>
      <c r="J531" s="9">
        <v>32</v>
      </c>
      <c r="K531" s="9">
        <v>7.8</v>
      </c>
      <c r="L531" s="13">
        <v>-45.5</v>
      </c>
      <c r="M531" s="13">
        <v>312.8</v>
      </c>
      <c r="N531" s="9">
        <v>11.5</v>
      </c>
      <c r="O531" s="9">
        <v>13.4</v>
      </c>
      <c r="P531" s="45" t="s">
        <v>1575</v>
      </c>
      <c r="Q531" s="45" t="s">
        <v>1575</v>
      </c>
      <c r="R531" s="7">
        <v>301</v>
      </c>
      <c r="S531" s="13">
        <v>-50.210956102812602</v>
      </c>
      <c r="T531" s="13">
        <v>42.877796781918001</v>
      </c>
      <c r="U531" s="9">
        <v>46.041178267360799</v>
      </c>
      <c r="V531" s="9">
        <v>3.8904489598693401</v>
      </c>
      <c r="W531" s="9">
        <v>58.1952919941834</v>
      </c>
      <c r="X531" s="7" t="s">
        <v>1574</v>
      </c>
      <c r="Y531" s="7"/>
      <c r="Z531" s="7"/>
      <c r="AA531" s="7" t="b">
        <v>1</v>
      </c>
      <c r="AB531" s="7">
        <v>0</v>
      </c>
      <c r="AC531" s="10" t="s">
        <v>1155</v>
      </c>
      <c r="AD531" s="7"/>
      <c r="AE531" s="7" t="s">
        <v>1798</v>
      </c>
      <c r="AF531" s="10" t="s">
        <v>1604</v>
      </c>
      <c r="AG531" s="14"/>
      <c r="AH531" s="10"/>
      <c r="AJ531" s="32"/>
    </row>
    <row r="532" spans="1:36" s="17" customFormat="1" ht="14" customHeight="1" x14ac:dyDescent="0.2">
      <c r="A532" s="14" t="s">
        <v>1152</v>
      </c>
      <c r="B532" s="7">
        <v>250.4</v>
      </c>
      <c r="C532" s="7">
        <v>252.4</v>
      </c>
      <c r="D532" s="13">
        <v>251.39999999999998</v>
      </c>
      <c r="E532" s="9">
        <v>63.5</v>
      </c>
      <c r="F532" s="9">
        <v>112.5</v>
      </c>
      <c r="G532" s="34">
        <v>19</v>
      </c>
      <c r="H532" s="9">
        <v>124.3</v>
      </c>
      <c r="I532" s="9">
        <v>82.3</v>
      </c>
      <c r="J532" s="9">
        <v>57</v>
      </c>
      <c r="K532" s="9">
        <v>4.5</v>
      </c>
      <c r="L532" s="13">
        <v>-53</v>
      </c>
      <c r="M532" s="13">
        <v>313.5</v>
      </c>
      <c r="N532" s="9"/>
      <c r="O532" s="9"/>
      <c r="P532" s="9">
        <v>15.421857627322549</v>
      </c>
      <c r="Q532" s="9">
        <v>8.8300058360754807</v>
      </c>
      <c r="R532" s="7">
        <v>301</v>
      </c>
      <c r="S532" s="13">
        <v>-53.078898508340501</v>
      </c>
      <c r="T532" s="13">
        <v>54.087477242147799</v>
      </c>
      <c r="U532" s="9">
        <v>46.041178267360799</v>
      </c>
      <c r="V532" s="9">
        <v>3.8904489598693401</v>
      </c>
      <c r="W532" s="9">
        <v>58.1952919941834</v>
      </c>
      <c r="X532" s="7" t="s">
        <v>1574</v>
      </c>
      <c r="Y532" s="7"/>
      <c r="Z532" s="7"/>
      <c r="AA532" s="7" t="b">
        <v>1</v>
      </c>
      <c r="AB532" s="7">
        <v>0</v>
      </c>
      <c r="AC532" s="14" t="s">
        <v>1578</v>
      </c>
      <c r="AD532" s="7"/>
      <c r="AE532" s="7" t="s">
        <v>1798</v>
      </c>
      <c r="AF532" s="10" t="s">
        <v>1604</v>
      </c>
      <c r="AG532" s="14" t="s">
        <v>1614</v>
      </c>
      <c r="AH532" s="10"/>
      <c r="AJ532" s="32"/>
    </row>
    <row r="533" spans="1:36" s="12" customFormat="1" ht="14" customHeight="1" x14ac:dyDescent="0.2">
      <c r="A533" s="14" t="s">
        <v>1150</v>
      </c>
      <c r="B533" s="7">
        <v>250.4</v>
      </c>
      <c r="C533" s="7">
        <v>252.4</v>
      </c>
      <c r="D533" s="13">
        <v>251.39999999999998</v>
      </c>
      <c r="E533" s="9">
        <v>68.900000000000006</v>
      </c>
      <c r="F533" s="9">
        <v>86.4</v>
      </c>
      <c r="G533" s="34">
        <v>33</v>
      </c>
      <c r="H533" s="9"/>
      <c r="I533" s="9"/>
      <c r="J533" s="9"/>
      <c r="K533" s="9"/>
      <c r="L533" s="13">
        <v>-47.4</v>
      </c>
      <c r="M533" s="13">
        <v>323.10000000000002</v>
      </c>
      <c r="N533" s="9">
        <v>13.4</v>
      </c>
      <c r="O533" s="9">
        <v>7.1</v>
      </c>
      <c r="P533" s="9" t="s">
        <v>1575</v>
      </c>
      <c r="Q533" s="9" t="s">
        <v>1575</v>
      </c>
      <c r="R533" s="7">
        <v>301</v>
      </c>
      <c r="S533" s="13">
        <v>-45.080012297995403</v>
      </c>
      <c r="T533" s="13">
        <v>50.684463905200403</v>
      </c>
      <c r="U533" s="9">
        <v>46.041178267360799</v>
      </c>
      <c r="V533" s="9">
        <v>3.8904489598693401</v>
      </c>
      <c r="W533" s="9">
        <v>58.1952919941834</v>
      </c>
      <c r="X533" s="7" t="s">
        <v>1574</v>
      </c>
      <c r="Y533" s="10"/>
      <c r="Z533" s="10"/>
      <c r="AA533" s="7" t="b">
        <v>1</v>
      </c>
      <c r="AB533" s="7">
        <v>0</v>
      </c>
      <c r="AC533" s="14" t="s">
        <v>1151</v>
      </c>
      <c r="AD533" s="7"/>
      <c r="AE533" s="7" t="s">
        <v>1798</v>
      </c>
      <c r="AF533" s="10" t="s">
        <v>1604</v>
      </c>
      <c r="AG533" s="14" t="s">
        <v>1613</v>
      </c>
      <c r="AH533" s="10"/>
      <c r="AJ533" s="32"/>
    </row>
    <row r="534" spans="1:36" s="12" customFormat="1" ht="14" customHeight="1" x14ac:dyDescent="0.2">
      <c r="A534" s="10" t="s">
        <v>1154</v>
      </c>
      <c r="B534" s="7">
        <v>250.4</v>
      </c>
      <c r="C534" s="7">
        <v>252.4</v>
      </c>
      <c r="D534" s="13">
        <v>251.39999999999998</v>
      </c>
      <c r="E534" s="9">
        <v>64.599999999999994</v>
      </c>
      <c r="F534" s="9">
        <v>94.4</v>
      </c>
      <c r="G534" s="6">
        <v>35</v>
      </c>
      <c r="H534" s="7">
        <v>95.6</v>
      </c>
      <c r="I534" s="7">
        <v>79.099999999999994</v>
      </c>
      <c r="J534" s="7">
        <v>76.7</v>
      </c>
      <c r="K534" s="7">
        <v>2.8</v>
      </c>
      <c r="L534" s="6">
        <v>-56.2</v>
      </c>
      <c r="M534" s="6">
        <v>313.60000000000002</v>
      </c>
      <c r="N534" s="9">
        <v>24.5</v>
      </c>
      <c r="O534" s="9">
        <v>5</v>
      </c>
      <c r="P534" s="9" t="s">
        <v>1575</v>
      </c>
      <c r="Q534" s="9" t="s">
        <v>1575</v>
      </c>
      <c r="R534" s="7">
        <v>301</v>
      </c>
      <c r="S534" s="13">
        <v>-54.102695745177897</v>
      </c>
      <c r="T534" s="13">
        <v>59.197881907109497</v>
      </c>
      <c r="U534" s="9">
        <v>46.041178267360799</v>
      </c>
      <c r="V534" s="9">
        <v>3.8904489598693401</v>
      </c>
      <c r="W534" s="9">
        <v>58.1952919941834</v>
      </c>
      <c r="X534" s="7" t="s">
        <v>1574</v>
      </c>
      <c r="Y534" s="7"/>
      <c r="Z534" s="7"/>
      <c r="AA534" s="7" t="b">
        <v>1</v>
      </c>
      <c r="AB534" s="7">
        <v>0</v>
      </c>
      <c r="AC534" s="10" t="s">
        <v>1155</v>
      </c>
      <c r="AD534" s="7"/>
      <c r="AE534" s="7" t="s">
        <v>1798</v>
      </c>
      <c r="AF534" s="10" t="s">
        <v>1604</v>
      </c>
      <c r="AG534" s="14"/>
      <c r="AH534" s="10"/>
      <c r="AJ534" s="32"/>
    </row>
    <row r="535" spans="1:36" s="12" customFormat="1" ht="14" customHeight="1" x14ac:dyDescent="0.2">
      <c r="A535" s="10" t="s">
        <v>1158</v>
      </c>
      <c r="B535" s="7">
        <v>250.4</v>
      </c>
      <c r="C535" s="7">
        <v>252.4</v>
      </c>
      <c r="D535" s="13">
        <v>251.39999999999998</v>
      </c>
      <c r="E535" s="9">
        <v>70</v>
      </c>
      <c r="F535" s="9">
        <v>90</v>
      </c>
      <c r="G535" s="6">
        <v>49</v>
      </c>
      <c r="H535" s="7"/>
      <c r="I535" s="7"/>
      <c r="J535" s="7"/>
      <c r="K535" s="7"/>
      <c r="L535" s="13">
        <v>-52.9</v>
      </c>
      <c r="M535" s="6">
        <v>327.10000000000002</v>
      </c>
      <c r="N535" s="7">
        <v>23.2</v>
      </c>
      <c r="O535" s="7">
        <v>4.3</v>
      </c>
      <c r="P535" s="45" t="s">
        <v>1575</v>
      </c>
      <c r="Q535" s="45" t="s">
        <v>1575</v>
      </c>
      <c r="R535" s="7">
        <v>301</v>
      </c>
      <c r="S535" s="13">
        <v>-45.623974118001598</v>
      </c>
      <c r="T535" s="13">
        <v>59.285117381663198</v>
      </c>
      <c r="U535" s="9">
        <v>46.041178267360799</v>
      </c>
      <c r="V535" s="9">
        <v>3.8904489598693401</v>
      </c>
      <c r="W535" s="9">
        <v>58.1952919941834</v>
      </c>
      <c r="X535" s="7" t="s">
        <v>1574</v>
      </c>
      <c r="Y535" s="7"/>
      <c r="Z535" s="7"/>
      <c r="AA535" s="7" t="b">
        <v>1</v>
      </c>
      <c r="AB535" s="7">
        <v>0</v>
      </c>
      <c r="AC535" s="14" t="s">
        <v>1159</v>
      </c>
      <c r="AD535" s="7"/>
      <c r="AE535" s="7" t="s">
        <v>1798</v>
      </c>
      <c r="AF535" s="10" t="s">
        <v>1604</v>
      </c>
      <c r="AG535" s="14"/>
      <c r="AH535" s="10"/>
      <c r="AJ535" s="32"/>
    </row>
    <row r="536" spans="1:36" s="12" customFormat="1" ht="15" customHeight="1" x14ac:dyDescent="0.2">
      <c r="A536" s="14" t="s">
        <v>1160</v>
      </c>
      <c r="B536" s="9">
        <v>251.3</v>
      </c>
      <c r="C536" s="9">
        <v>252.3</v>
      </c>
      <c r="D536" s="13">
        <v>251.8</v>
      </c>
      <c r="E536" s="9">
        <v>69.3</v>
      </c>
      <c r="F536" s="9">
        <v>88.5</v>
      </c>
      <c r="G536" s="34">
        <v>31</v>
      </c>
      <c r="H536" s="9"/>
      <c r="I536" s="9"/>
      <c r="J536" s="9"/>
      <c r="K536" s="9"/>
      <c r="L536" s="13">
        <v>-54.5</v>
      </c>
      <c r="M536" s="13">
        <v>320.8</v>
      </c>
      <c r="N536" s="9">
        <v>24.7</v>
      </c>
      <c r="O536" s="9">
        <v>5.3</v>
      </c>
      <c r="P536" s="9" t="s">
        <v>1575</v>
      </c>
      <c r="Q536" s="9" t="s">
        <v>1575</v>
      </c>
      <c r="R536" s="7">
        <v>301</v>
      </c>
      <c r="S536" s="13">
        <v>-49.674998587863797</v>
      </c>
      <c r="T536" s="13">
        <v>58.9709615576677</v>
      </c>
      <c r="U536" s="9">
        <v>46.041178267360799</v>
      </c>
      <c r="V536" s="9">
        <v>3.8904489598693401</v>
      </c>
      <c r="W536" s="9">
        <v>58.1952919941834</v>
      </c>
      <c r="X536" s="7" t="s">
        <v>1574</v>
      </c>
      <c r="Y536" s="10"/>
      <c r="Z536" s="10"/>
      <c r="AA536" s="7" t="b">
        <v>1</v>
      </c>
      <c r="AB536" s="7">
        <v>0</v>
      </c>
      <c r="AC536" s="14" t="s">
        <v>1161</v>
      </c>
      <c r="AD536" s="7"/>
      <c r="AE536" s="7" t="s">
        <v>1798</v>
      </c>
      <c r="AF536" s="10" t="s">
        <v>1603</v>
      </c>
      <c r="AG536" s="14" t="s">
        <v>1162</v>
      </c>
      <c r="AH536" s="10"/>
      <c r="AJ536" s="32"/>
    </row>
    <row r="537" spans="1:36" s="17" customFormat="1" ht="14" customHeight="1" x14ac:dyDescent="0.2">
      <c r="A537" s="10" t="s">
        <v>1175</v>
      </c>
      <c r="B537" s="7">
        <v>246.7</v>
      </c>
      <c r="C537" s="7">
        <v>259.5</v>
      </c>
      <c r="D537" s="13">
        <v>253.1</v>
      </c>
      <c r="E537" s="9">
        <v>56.188000000000002</v>
      </c>
      <c r="F537" s="9">
        <v>42.649000000000001</v>
      </c>
      <c r="G537" s="34">
        <v>106</v>
      </c>
      <c r="H537" s="9">
        <v>32.799999999999997</v>
      </c>
      <c r="I537" s="9">
        <v>43.4</v>
      </c>
      <c r="J537" s="7">
        <v>17.899999999999999</v>
      </c>
      <c r="K537" s="7">
        <v>3.3</v>
      </c>
      <c r="L537" s="13">
        <v>-53.2</v>
      </c>
      <c r="M537" s="13">
        <v>349.5</v>
      </c>
      <c r="N537" s="7">
        <v>17.3</v>
      </c>
      <c r="O537" s="7">
        <v>3.4</v>
      </c>
      <c r="P537" s="9" t="s">
        <v>1575</v>
      </c>
      <c r="Q537" s="9" t="s">
        <v>1575</v>
      </c>
      <c r="R537" s="7">
        <v>301</v>
      </c>
      <c r="S537" s="13">
        <v>-34.676797498729201</v>
      </c>
      <c r="T537" s="13">
        <v>69.479986206955303</v>
      </c>
      <c r="U537" s="9">
        <v>46.041178267360799</v>
      </c>
      <c r="V537" s="9">
        <v>3.8904489598693401</v>
      </c>
      <c r="W537" s="9">
        <v>58.1952919941834</v>
      </c>
      <c r="X537" s="7" t="s">
        <v>1576</v>
      </c>
      <c r="Y537" s="7">
        <v>0.9</v>
      </c>
      <c r="Z537" s="9">
        <v>3</v>
      </c>
      <c r="AA537" s="7" t="s">
        <v>200</v>
      </c>
      <c r="AB537" s="7">
        <v>0</v>
      </c>
      <c r="AC537" s="14" t="s">
        <v>1173</v>
      </c>
      <c r="AD537" s="7"/>
      <c r="AE537" s="7" t="s">
        <v>1798</v>
      </c>
      <c r="AF537" s="10" t="s">
        <v>1174</v>
      </c>
      <c r="AG537" s="14" t="s">
        <v>1616</v>
      </c>
      <c r="AH537" s="10"/>
      <c r="AJ537" s="32"/>
    </row>
    <row r="538" spans="1:36" s="12" customFormat="1" ht="14" customHeight="1" x14ac:dyDescent="0.2">
      <c r="A538" s="10" t="s">
        <v>1172</v>
      </c>
      <c r="B538" s="7">
        <v>246.7</v>
      </c>
      <c r="C538" s="7">
        <v>259.5</v>
      </c>
      <c r="D538" s="13">
        <v>253.1</v>
      </c>
      <c r="E538" s="9">
        <v>56.994199999999999</v>
      </c>
      <c r="F538" s="9">
        <v>43.158099999999997</v>
      </c>
      <c r="G538" s="34">
        <v>157</v>
      </c>
      <c r="H538" s="9">
        <v>55.7</v>
      </c>
      <c r="I538" s="9">
        <v>42.8</v>
      </c>
      <c r="J538" s="7">
        <v>19.7</v>
      </c>
      <c r="K538" s="7">
        <v>2.6</v>
      </c>
      <c r="L538" s="13">
        <v>-41</v>
      </c>
      <c r="M538" s="13">
        <v>326.3</v>
      </c>
      <c r="N538" s="7">
        <v>19.7</v>
      </c>
      <c r="O538" s="7">
        <v>2.6</v>
      </c>
      <c r="P538" s="9" t="s">
        <v>1575</v>
      </c>
      <c r="Q538" s="9" t="s">
        <v>1575</v>
      </c>
      <c r="R538" s="7">
        <v>301</v>
      </c>
      <c r="S538" s="13">
        <v>-39.553759656760903</v>
      </c>
      <c r="T538" s="13">
        <v>45.324245759743498</v>
      </c>
      <c r="U538" s="9">
        <v>46.041178267360799</v>
      </c>
      <c r="V538" s="9">
        <v>3.8904489598693401</v>
      </c>
      <c r="W538" s="9">
        <v>58.1952919941834</v>
      </c>
      <c r="X538" s="7" t="s">
        <v>1576</v>
      </c>
      <c r="Y538" s="7">
        <v>0.9</v>
      </c>
      <c r="Z538" s="9">
        <v>3</v>
      </c>
      <c r="AA538" s="7" t="s">
        <v>200</v>
      </c>
      <c r="AB538" s="7">
        <v>0</v>
      </c>
      <c r="AC538" s="14" t="s">
        <v>1173</v>
      </c>
      <c r="AD538" s="7"/>
      <c r="AE538" s="7" t="s">
        <v>1798</v>
      </c>
      <c r="AF538" s="10" t="s">
        <v>1174</v>
      </c>
      <c r="AG538" s="14" t="s">
        <v>1616</v>
      </c>
      <c r="AH538" s="10"/>
      <c r="AJ538" s="32"/>
    </row>
    <row r="539" spans="1:36" s="12" customFormat="1" ht="14" customHeight="1" x14ac:dyDescent="0.2">
      <c r="A539" s="10" t="s">
        <v>1176</v>
      </c>
      <c r="B539" s="7">
        <v>246.7</v>
      </c>
      <c r="C539" s="7">
        <v>259.5</v>
      </c>
      <c r="D539" s="13">
        <v>253.1</v>
      </c>
      <c r="E539" s="9">
        <v>56.2</v>
      </c>
      <c r="F539" s="9">
        <v>44</v>
      </c>
      <c r="G539" s="34">
        <v>108</v>
      </c>
      <c r="H539" s="9">
        <v>42.9</v>
      </c>
      <c r="I539" s="9">
        <v>36.4</v>
      </c>
      <c r="J539" s="9">
        <v>15.2</v>
      </c>
      <c r="K539" s="9">
        <v>3.6</v>
      </c>
      <c r="L539" s="13">
        <v>-59.6</v>
      </c>
      <c r="M539" s="13">
        <v>322.10000000000002</v>
      </c>
      <c r="N539" s="9">
        <v>8.6999999999999993</v>
      </c>
      <c r="O539" s="9">
        <v>4.9000000000000004</v>
      </c>
      <c r="P539" s="9" t="s">
        <v>1575</v>
      </c>
      <c r="Q539" s="9" t="s">
        <v>1575</v>
      </c>
      <c r="R539" s="7">
        <v>301</v>
      </c>
      <c r="S539" s="13">
        <v>-50.870376624724699</v>
      </c>
      <c r="T539" s="13">
        <v>66.810666362886394</v>
      </c>
      <c r="U539" s="9">
        <v>46.041178267360799</v>
      </c>
      <c r="V539" s="9">
        <v>3.8904489598693401</v>
      </c>
      <c r="W539" s="9">
        <v>58.1952919941834</v>
      </c>
      <c r="X539" s="7" t="s">
        <v>1576</v>
      </c>
      <c r="Y539" s="7">
        <v>0.4</v>
      </c>
      <c r="Z539" s="9">
        <v>3</v>
      </c>
      <c r="AA539" s="7" t="s">
        <v>204</v>
      </c>
      <c r="AB539" s="7">
        <v>0</v>
      </c>
      <c r="AC539" s="14" t="s">
        <v>1129</v>
      </c>
      <c r="AD539" s="7"/>
      <c r="AE539" s="7" t="s">
        <v>1798</v>
      </c>
      <c r="AF539" s="10" t="s">
        <v>1174</v>
      </c>
      <c r="AG539" s="14"/>
      <c r="AH539" s="10"/>
      <c r="AJ539" s="32"/>
    </row>
    <row r="540" spans="1:36" s="12" customFormat="1" ht="14" customHeight="1" x14ac:dyDescent="0.2">
      <c r="A540" s="58" t="s">
        <v>1177</v>
      </c>
      <c r="B540" s="54">
        <v>246.7</v>
      </c>
      <c r="C540" s="54">
        <v>259.5</v>
      </c>
      <c r="D540" s="57">
        <v>253.1</v>
      </c>
      <c r="E540" s="56">
        <v>50.953316999999998</v>
      </c>
      <c r="F540" s="56">
        <v>11.976383</v>
      </c>
      <c r="G540" s="55">
        <v>37</v>
      </c>
      <c r="H540" s="56">
        <v>24</v>
      </c>
      <c r="I540" s="56">
        <v>19.399999999999999</v>
      </c>
      <c r="J540" s="56">
        <v>11.7</v>
      </c>
      <c r="K540" s="56">
        <v>7.2</v>
      </c>
      <c r="L540" s="57">
        <v>-48.4</v>
      </c>
      <c r="M540" s="57">
        <v>335.4</v>
      </c>
      <c r="N540" s="56">
        <v>17.5</v>
      </c>
      <c r="O540" s="56">
        <v>5.8</v>
      </c>
      <c r="P540" s="56" t="s">
        <v>1575</v>
      </c>
      <c r="Q540" s="56" t="s">
        <v>1575</v>
      </c>
      <c r="R540" s="54">
        <v>301</v>
      </c>
      <c r="S540" s="57">
        <v>-38.777782863823603</v>
      </c>
      <c r="T540" s="57">
        <v>57.953838016519903</v>
      </c>
      <c r="U540" s="56">
        <v>46.041178267360799</v>
      </c>
      <c r="V540" s="56">
        <v>3.8904489598693401</v>
      </c>
      <c r="W540" s="56">
        <v>58.1952919941834</v>
      </c>
      <c r="X540" s="54" t="s">
        <v>1576</v>
      </c>
      <c r="Y540" s="54">
        <v>0.7</v>
      </c>
      <c r="Z540" s="54"/>
      <c r="AA540" s="54" t="s">
        <v>279</v>
      </c>
      <c r="AB540" s="54" t="s">
        <v>279</v>
      </c>
      <c r="AC540" s="51" t="s">
        <v>1129</v>
      </c>
      <c r="AD540" s="54"/>
      <c r="AE540" s="54" t="s">
        <v>1798</v>
      </c>
      <c r="AF540" s="58" t="s">
        <v>1178</v>
      </c>
      <c r="AG540" s="51"/>
      <c r="AH540" s="58"/>
      <c r="AJ540" s="32"/>
    </row>
    <row r="541" spans="1:36" s="12" customFormat="1" ht="14" customHeight="1" x14ac:dyDescent="0.2">
      <c r="A541" s="58" t="s">
        <v>1163</v>
      </c>
      <c r="B541" s="56">
        <v>246.7</v>
      </c>
      <c r="C541" s="56">
        <v>259.5</v>
      </c>
      <c r="D541" s="57">
        <f>(B541+C541)/2</f>
        <v>253.1</v>
      </c>
      <c r="E541" s="54">
        <v>-5.92</v>
      </c>
      <c r="F541" s="54">
        <v>-78.069999999999993</v>
      </c>
      <c r="G541" s="60">
        <v>6</v>
      </c>
      <c r="H541" s="56">
        <v>352.6</v>
      </c>
      <c r="I541" s="56">
        <v>-40.200000000000003</v>
      </c>
      <c r="J541" s="56">
        <v>125.5</v>
      </c>
      <c r="K541" s="56">
        <v>6</v>
      </c>
      <c r="L541" s="57">
        <v>-71.400000000000006</v>
      </c>
      <c r="M541" s="60">
        <v>303.60000000000002</v>
      </c>
      <c r="N541" s="56">
        <v>139.1</v>
      </c>
      <c r="O541" s="54">
        <v>5.7</v>
      </c>
      <c r="P541" s="56" t="s">
        <v>1575</v>
      </c>
      <c r="Q541" s="56" t="s">
        <v>1575</v>
      </c>
      <c r="R541" s="54">
        <v>201</v>
      </c>
      <c r="S541" s="57">
        <v>-51.910542487056397</v>
      </c>
      <c r="T541" s="57">
        <v>48.1642928311785</v>
      </c>
      <c r="U541" s="56">
        <v>50</v>
      </c>
      <c r="V541" s="56">
        <v>-32.5</v>
      </c>
      <c r="W541" s="56">
        <v>55.08</v>
      </c>
      <c r="X541" s="54" t="s">
        <v>1576</v>
      </c>
      <c r="Y541" s="58"/>
      <c r="Z541" s="58"/>
      <c r="AA541" s="54" t="b">
        <v>0</v>
      </c>
      <c r="AB541" s="54" t="s">
        <v>218</v>
      </c>
      <c r="AC541" s="51" t="s">
        <v>1164</v>
      </c>
      <c r="AD541" s="54">
        <v>3524</v>
      </c>
      <c r="AE541" s="54" t="s">
        <v>199</v>
      </c>
      <c r="AF541" s="58" t="s">
        <v>1845</v>
      </c>
      <c r="AG541" s="51"/>
      <c r="AH541" s="58"/>
      <c r="AJ541" s="32"/>
    </row>
    <row r="542" spans="1:36" s="12" customFormat="1" ht="14" customHeight="1" x14ac:dyDescent="0.2">
      <c r="A542" s="58" t="s">
        <v>1167</v>
      </c>
      <c r="B542" s="56">
        <v>246.7</v>
      </c>
      <c r="C542" s="56">
        <v>259.5</v>
      </c>
      <c r="D542" s="57">
        <f>(B542+C542)/2</f>
        <v>253.1</v>
      </c>
      <c r="E542" s="54">
        <v>23.799999237060547</v>
      </c>
      <c r="F542" s="54">
        <v>85.300003051757812</v>
      </c>
      <c r="G542" s="60">
        <v>13</v>
      </c>
      <c r="H542" s="56">
        <v>110.5</v>
      </c>
      <c r="I542" s="56">
        <v>69</v>
      </c>
      <c r="J542" s="56">
        <v>49</v>
      </c>
      <c r="K542" s="56">
        <v>6</v>
      </c>
      <c r="L542" s="60">
        <v>7.5</v>
      </c>
      <c r="M542" s="60">
        <v>120.5</v>
      </c>
      <c r="N542" s="54"/>
      <c r="O542" s="54"/>
      <c r="P542" s="56">
        <v>20.238782937762331</v>
      </c>
      <c r="Q542" s="56">
        <v>9.4432656065702059</v>
      </c>
      <c r="R542" s="54">
        <v>501</v>
      </c>
      <c r="S542" s="57">
        <v>-37.890358374413097</v>
      </c>
      <c r="T542" s="57">
        <v>78.706213141452807</v>
      </c>
      <c r="U542" s="56">
        <v>-30.293345692988002</v>
      </c>
      <c r="V542" s="56">
        <v>-138.00013952806401</v>
      </c>
      <c r="W542" s="56">
        <v>61.722450163618198</v>
      </c>
      <c r="X542" s="54" t="s">
        <v>1576</v>
      </c>
      <c r="Y542" s="58"/>
      <c r="Z542" s="58"/>
      <c r="AA542" s="54" t="b">
        <v>1</v>
      </c>
      <c r="AB542" s="54" t="s">
        <v>218</v>
      </c>
      <c r="AC542" s="51" t="s">
        <v>1168</v>
      </c>
      <c r="AD542" s="54">
        <v>162</v>
      </c>
      <c r="AE542" s="54" t="s">
        <v>199</v>
      </c>
      <c r="AF542" s="58" t="s">
        <v>1845</v>
      </c>
      <c r="AG542" s="51" t="s">
        <v>1169</v>
      </c>
      <c r="AH542" s="58"/>
      <c r="AJ542" s="32"/>
    </row>
    <row r="543" spans="1:36" s="19" customFormat="1" ht="14" customHeight="1" x14ac:dyDescent="0.2">
      <c r="A543" s="58" t="s">
        <v>1165</v>
      </c>
      <c r="B543" s="56">
        <v>246.7</v>
      </c>
      <c r="C543" s="56">
        <v>259.5</v>
      </c>
      <c r="D543" s="57">
        <f>(B543+C543)/2</f>
        <v>253.1</v>
      </c>
      <c r="E543" s="56">
        <v>-10</v>
      </c>
      <c r="F543" s="54">
        <v>17.5</v>
      </c>
      <c r="G543" s="60">
        <v>25</v>
      </c>
      <c r="H543" s="56">
        <v>325</v>
      </c>
      <c r="I543" s="56">
        <v>-41</v>
      </c>
      <c r="J543" s="56">
        <v>21</v>
      </c>
      <c r="K543" s="56">
        <v>6</v>
      </c>
      <c r="L543" s="57">
        <v>-54</v>
      </c>
      <c r="M543" s="57">
        <v>80</v>
      </c>
      <c r="N543" s="56"/>
      <c r="O543" s="56"/>
      <c r="P543" s="56">
        <v>26.371113564363714</v>
      </c>
      <c r="Q543" s="56">
        <v>5.7449012028958544</v>
      </c>
      <c r="R543" s="54">
        <v>701</v>
      </c>
      <c r="S543" s="57">
        <v>-53.999999999999901</v>
      </c>
      <c r="T543" s="57">
        <v>80</v>
      </c>
      <c r="U543" s="56">
        <v>0</v>
      </c>
      <c r="V543" s="56">
        <v>0</v>
      </c>
      <c r="W543" s="56">
        <v>0</v>
      </c>
      <c r="X543" s="54" t="s">
        <v>1576</v>
      </c>
      <c r="Y543" s="58"/>
      <c r="Z543" s="58"/>
      <c r="AA543" s="54" t="b">
        <v>1</v>
      </c>
      <c r="AB543" s="54" t="s">
        <v>218</v>
      </c>
      <c r="AC543" s="51" t="s">
        <v>1166</v>
      </c>
      <c r="AD543" s="54">
        <v>1960</v>
      </c>
      <c r="AE543" s="54" t="s">
        <v>199</v>
      </c>
      <c r="AF543" s="58" t="s">
        <v>1845</v>
      </c>
      <c r="AG543" s="51"/>
      <c r="AH543" s="58"/>
      <c r="AJ543" s="32"/>
    </row>
    <row r="544" spans="1:36" s="12" customFormat="1" ht="14" customHeight="1" x14ac:dyDescent="0.2">
      <c r="A544" s="58" t="s">
        <v>1170</v>
      </c>
      <c r="B544" s="56">
        <v>246.7</v>
      </c>
      <c r="C544" s="56">
        <v>259.5</v>
      </c>
      <c r="D544" s="57">
        <f>(B544+C544)/2</f>
        <v>253.1</v>
      </c>
      <c r="E544" s="54">
        <v>-23.8</v>
      </c>
      <c r="F544" s="54">
        <v>44.5</v>
      </c>
      <c r="G544" s="60">
        <v>14</v>
      </c>
      <c r="H544" s="56">
        <v>346.2</v>
      </c>
      <c r="I544" s="56">
        <v>-46.8</v>
      </c>
      <c r="J544" s="56">
        <v>28.3</v>
      </c>
      <c r="K544" s="56">
        <v>7.6</v>
      </c>
      <c r="L544" s="57">
        <v>-76.7</v>
      </c>
      <c r="M544" s="60">
        <v>110.8</v>
      </c>
      <c r="N544" s="54">
        <v>28.3</v>
      </c>
      <c r="O544" s="54">
        <v>7.6</v>
      </c>
      <c r="P544" s="56" t="s">
        <v>1575</v>
      </c>
      <c r="Q544" s="56" t="s">
        <v>1575</v>
      </c>
      <c r="R544" s="54">
        <v>702</v>
      </c>
      <c r="S544" s="57">
        <v>-63.111231548650998</v>
      </c>
      <c r="T544" s="57">
        <v>85.643536531435004</v>
      </c>
      <c r="U544" s="56">
        <v>-16.088960121899099</v>
      </c>
      <c r="V544" s="56">
        <v>-21.077460919405301</v>
      </c>
      <c r="W544" s="56">
        <v>15.936772066889899</v>
      </c>
      <c r="X544" s="54" t="s">
        <v>1576</v>
      </c>
      <c r="Y544" s="58"/>
      <c r="Z544" s="58"/>
      <c r="AA544" s="54" t="b">
        <v>1</v>
      </c>
      <c r="AB544" s="54" t="s">
        <v>218</v>
      </c>
      <c r="AC544" s="67" t="s">
        <v>1171</v>
      </c>
      <c r="AD544" s="54">
        <v>3329</v>
      </c>
      <c r="AE544" s="54" t="s">
        <v>199</v>
      </c>
      <c r="AF544" s="58" t="s">
        <v>1845</v>
      </c>
      <c r="AG544" s="51" t="s">
        <v>1842</v>
      </c>
      <c r="AH544" s="58"/>
      <c r="AJ544" s="32"/>
    </row>
    <row r="545" spans="1:172" s="12" customFormat="1" ht="14" customHeight="1" x14ac:dyDescent="0.2">
      <c r="A545" s="10" t="s">
        <v>1179</v>
      </c>
      <c r="B545" s="9">
        <f>D545-2.5</f>
        <v>252.2</v>
      </c>
      <c r="C545" s="9">
        <f>254.7+2.5</f>
        <v>257.2</v>
      </c>
      <c r="D545" s="13">
        <v>254.7</v>
      </c>
      <c r="E545" s="9">
        <v>-16.8</v>
      </c>
      <c r="F545" s="9">
        <v>-53</v>
      </c>
      <c r="G545" s="34">
        <v>28</v>
      </c>
      <c r="H545" s="9">
        <v>357.4</v>
      </c>
      <c r="I545" s="9">
        <v>-38.9</v>
      </c>
      <c r="J545" s="9">
        <v>62.35</v>
      </c>
      <c r="K545" s="9">
        <v>3.5</v>
      </c>
      <c r="L545" s="13">
        <v>-84.2</v>
      </c>
      <c r="M545" s="13">
        <v>326.60000000000002</v>
      </c>
      <c r="N545" s="9">
        <v>83.5</v>
      </c>
      <c r="O545" s="9">
        <v>3.6</v>
      </c>
      <c r="P545" s="9" t="s">
        <v>1575</v>
      </c>
      <c r="Q545" s="9" t="s">
        <v>1575</v>
      </c>
      <c r="R545" s="7">
        <v>201</v>
      </c>
      <c r="S545" s="13">
        <v>-53.004957177732301</v>
      </c>
      <c r="T545" s="13">
        <v>70.246706163934604</v>
      </c>
      <c r="U545" s="9">
        <v>50</v>
      </c>
      <c r="V545" s="9">
        <v>-32.5</v>
      </c>
      <c r="W545" s="9">
        <v>55.08</v>
      </c>
      <c r="X545" s="7" t="s">
        <v>1574</v>
      </c>
      <c r="Y545" s="10"/>
      <c r="Z545" s="9"/>
      <c r="AA545" s="7" t="b">
        <v>1</v>
      </c>
      <c r="AB545" s="7">
        <v>0</v>
      </c>
      <c r="AC545" s="10" t="s">
        <v>1180</v>
      </c>
      <c r="AD545" s="7"/>
      <c r="AE545" s="7" t="s">
        <v>1798</v>
      </c>
      <c r="AF545" s="10" t="s">
        <v>1587</v>
      </c>
      <c r="AG545" s="14" t="s">
        <v>1615</v>
      </c>
      <c r="AH545" s="10"/>
      <c r="AJ545" s="32"/>
    </row>
    <row r="546" spans="1:172" s="16" customFormat="1" ht="13" x14ac:dyDescent="0.15">
      <c r="A546" s="10" t="s">
        <v>1200</v>
      </c>
      <c r="B546" s="9">
        <v>251.9</v>
      </c>
      <c r="C546" s="7">
        <v>259.5</v>
      </c>
      <c r="D546" s="13">
        <f>AVERAGE(B546,C546)</f>
        <v>255.7</v>
      </c>
      <c r="E546" s="9">
        <v>61</v>
      </c>
      <c r="F546" s="9">
        <v>45</v>
      </c>
      <c r="G546" s="34">
        <v>210</v>
      </c>
      <c r="H546" s="9">
        <v>40.299999999999997</v>
      </c>
      <c r="I546" s="9">
        <v>38.9</v>
      </c>
      <c r="J546" s="9">
        <v>16.8</v>
      </c>
      <c r="K546" s="9">
        <v>2.4</v>
      </c>
      <c r="L546" s="13">
        <v>-49.2</v>
      </c>
      <c r="M546" s="13">
        <v>345.9</v>
      </c>
      <c r="N546" s="7">
        <v>13.9</v>
      </c>
      <c r="O546" s="7">
        <v>2.7</v>
      </c>
      <c r="P546" s="9" t="s">
        <v>1575</v>
      </c>
      <c r="Q546" s="9" t="s">
        <v>1575</v>
      </c>
      <c r="R546" s="7">
        <v>301</v>
      </c>
      <c r="S546" s="13">
        <v>-33.825147115686903</v>
      </c>
      <c r="T546" s="13">
        <v>64.021597337242994</v>
      </c>
      <c r="U546" s="9">
        <v>46.041178267360799</v>
      </c>
      <c r="V546" s="9">
        <v>3.8904489598693401</v>
      </c>
      <c r="W546" s="9">
        <v>58.1952919941834</v>
      </c>
      <c r="X546" s="7" t="s">
        <v>1576</v>
      </c>
      <c r="Y546" s="7">
        <v>0.7</v>
      </c>
      <c r="Z546" s="9">
        <v>3</v>
      </c>
      <c r="AA546" s="7" t="s">
        <v>200</v>
      </c>
      <c r="AB546" s="7">
        <v>0</v>
      </c>
      <c r="AC546" s="14" t="s">
        <v>1129</v>
      </c>
      <c r="AD546" s="7"/>
      <c r="AE546" s="7" t="s">
        <v>1798</v>
      </c>
      <c r="AF546" s="10" t="s">
        <v>1183</v>
      </c>
      <c r="AG546" s="14"/>
      <c r="AH546" s="10"/>
      <c r="AJ546" s="32"/>
    </row>
    <row r="547" spans="1:172" s="12" customFormat="1" ht="14" customHeight="1" x14ac:dyDescent="0.2">
      <c r="A547" s="10" t="s">
        <v>1199</v>
      </c>
      <c r="B547" s="9">
        <v>251.9</v>
      </c>
      <c r="C547" s="7">
        <v>259.5</v>
      </c>
      <c r="D547" s="13">
        <f>AVERAGE(B547,C547)</f>
        <v>255.7</v>
      </c>
      <c r="E547" s="9">
        <v>51.671733000000003</v>
      </c>
      <c r="F547" s="9">
        <v>11.743383</v>
      </c>
      <c r="G547" s="34">
        <v>82</v>
      </c>
      <c r="H547" s="9">
        <v>16.899999999999999</v>
      </c>
      <c r="I547" s="9">
        <v>29.2</v>
      </c>
      <c r="J547" s="9">
        <v>30.2</v>
      </c>
      <c r="K547" s="9">
        <v>2.9</v>
      </c>
      <c r="L547" s="13">
        <v>-57.3</v>
      </c>
      <c r="M547" s="13">
        <v>341.7</v>
      </c>
      <c r="N547" s="7">
        <v>34.5</v>
      </c>
      <c r="O547" s="7">
        <v>2.7</v>
      </c>
      <c r="P547" s="9" t="s">
        <v>1575</v>
      </c>
      <c r="Q547" s="9" t="s">
        <v>1575</v>
      </c>
      <c r="R547" s="7">
        <v>301</v>
      </c>
      <c r="S547" s="13">
        <v>-40.683760520764899</v>
      </c>
      <c r="T547" s="13">
        <v>70.291531222350599</v>
      </c>
      <c r="U547" s="9">
        <v>46.041178267360799</v>
      </c>
      <c r="V547" s="9">
        <v>3.8904489598693401</v>
      </c>
      <c r="W547" s="9">
        <v>58.1952919941834</v>
      </c>
      <c r="X547" s="7" t="s">
        <v>1576</v>
      </c>
      <c r="Y547" s="7">
        <v>0.7</v>
      </c>
      <c r="Z547" s="9">
        <v>3</v>
      </c>
      <c r="AA547" s="7" t="s">
        <v>204</v>
      </c>
      <c r="AB547" s="7">
        <v>0</v>
      </c>
      <c r="AC547" s="14" t="s">
        <v>1129</v>
      </c>
      <c r="AD547" s="7"/>
      <c r="AE547" s="7" t="s">
        <v>1798</v>
      </c>
      <c r="AF547" s="10" t="s">
        <v>1183</v>
      </c>
      <c r="AG547" s="14"/>
      <c r="AH547" s="10"/>
      <c r="AJ547" s="32"/>
    </row>
    <row r="548" spans="1:172" s="12" customFormat="1" ht="14" customHeight="1" x14ac:dyDescent="0.2">
      <c r="A548" s="58" t="s">
        <v>1186</v>
      </c>
      <c r="B548" s="56">
        <v>251.9</v>
      </c>
      <c r="C548" s="56">
        <v>259.5</v>
      </c>
      <c r="D548" s="57">
        <f>(B548+C548)/2</f>
        <v>255.7</v>
      </c>
      <c r="E548" s="56">
        <v>20.200000762939453</v>
      </c>
      <c r="F548" s="56">
        <v>79.300003051757812</v>
      </c>
      <c r="G548" s="60">
        <v>17</v>
      </c>
      <c r="H548" s="56">
        <v>302</v>
      </c>
      <c r="I548" s="56">
        <v>-75.099998474121094</v>
      </c>
      <c r="J548" s="56">
        <v>411.1</v>
      </c>
      <c r="K548" s="56">
        <v>1.8</v>
      </c>
      <c r="L548" s="60">
        <v>4.0999999999999996</v>
      </c>
      <c r="M548" s="60">
        <v>102.8</v>
      </c>
      <c r="N548" s="54"/>
      <c r="O548" s="54"/>
      <c r="P548" s="56">
        <v>135.37518062608285</v>
      </c>
      <c r="Q548" s="56">
        <v>3.076861665286156</v>
      </c>
      <c r="R548" s="54">
        <v>501</v>
      </c>
      <c r="S548" s="57">
        <v>-30.461187390322301</v>
      </c>
      <c r="T548" s="57">
        <v>58.922992017038098</v>
      </c>
      <c r="U548" s="56">
        <v>-30.313135038819102</v>
      </c>
      <c r="V548" s="56">
        <v>-138.015020113042</v>
      </c>
      <c r="W548" s="56">
        <v>61.694347541237903</v>
      </c>
      <c r="X548" s="54" t="s">
        <v>1576</v>
      </c>
      <c r="Y548" s="58"/>
      <c r="Z548" s="58"/>
      <c r="AA548" s="54" t="b">
        <v>0</v>
      </c>
      <c r="AB548" s="54" t="s">
        <v>31</v>
      </c>
      <c r="AC548" s="51" t="s">
        <v>1014</v>
      </c>
      <c r="AD548" s="54">
        <v>593</v>
      </c>
      <c r="AE548" s="54" t="s">
        <v>199</v>
      </c>
      <c r="AF548" s="58" t="s">
        <v>1183</v>
      </c>
      <c r="AG548" s="51" t="s">
        <v>1846</v>
      </c>
      <c r="AH548" s="58"/>
      <c r="AJ548" s="32"/>
    </row>
    <row r="549" spans="1:172" s="12" customFormat="1" ht="14" customHeight="1" x14ac:dyDescent="0.2">
      <c r="A549" s="58" t="s">
        <v>1184</v>
      </c>
      <c r="B549" s="56">
        <v>251.9</v>
      </c>
      <c r="C549" s="56">
        <v>259.5</v>
      </c>
      <c r="D549" s="57">
        <f>(B549+C549)/2</f>
        <v>255.7</v>
      </c>
      <c r="E549" s="54">
        <v>32.700000000000003</v>
      </c>
      <c r="F549" s="54">
        <v>71.8</v>
      </c>
      <c r="G549" s="60">
        <v>113</v>
      </c>
      <c r="H549" s="56">
        <v>289.3</v>
      </c>
      <c r="I549" s="56">
        <v>-59.3</v>
      </c>
      <c r="J549" s="56">
        <v>10.7</v>
      </c>
      <c r="K549" s="56">
        <v>4.3</v>
      </c>
      <c r="L549" s="60">
        <v>2.2000000000000002</v>
      </c>
      <c r="M549" s="60">
        <v>125.8</v>
      </c>
      <c r="N549" s="54">
        <v>8.3000000000000007</v>
      </c>
      <c r="O549" s="54">
        <v>4.9000000000000004</v>
      </c>
      <c r="P549" s="56" t="s">
        <v>1575</v>
      </c>
      <c r="Q549" s="56" t="s">
        <v>1575</v>
      </c>
      <c r="R549" s="54">
        <v>501</v>
      </c>
      <c r="S549" s="57">
        <v>-44.996708638143602</v>
      </c>
      <c r="T549" s="57">
        <v>81.758766516288802</v>
      </c>
      <c r="U549" s="56">
        <v>-30.313135038819102</v>
      </c>
      <c r="V549" s="56">
        <v>-138.015020113042</v>
      </c>
      <c r="W549" s="56">
        <v>61.694347541237903</v>
      </c>
      <c r="X549" s="54" t="s">
        <v>1576</v>
      </c>
      <c r="Y549" s="58"/>
      <c r="Z549" s="58"/>
      <c r="AA549" s="54" t="b">
        <v>0</v>
      </c>
      <c r="AB549" s="54" t="s">
        <v>31</v>
      </c>
      <c r="AC549" s="51" t="s">
        <v>1185</v>
      </c>
      <c r="AD549" s="54">
        <v>2467</v>
      </c>
      <c r="AE549" s="54" t="s">
        <v>199</v>
      </c>
      <c r="AF549" s="58" t="s">
        <v>1183</v>
      </c>
      <c r="AG549" s="51"/>
      <c r="AH549" s="58" t="s">
        <v>1788</v>
      </c>
      <c r="AJ549" s="32"/>
    </row>
    <row r="550" spans="1:172" s="12" customFormat="1" ht="14" customHeight="1" x14ac:dyDescent="0.2">
      <c r="A550" s="58" t="s">
        <v>1197</v>
      </c>
      <c r="B550" s="54">
        <v>251.9</v>
      </c>
      <c r="C550" s="54">
        <v>259.5</v>
      </c>
      <c r="D550" s="60">
        <v>255.7</v>
      </c>
      <c r="E550" s="54">
        <v>43.5</v>
      </c>
      <c r="F550" s="54">
        <v>6.8</v>
      </c>
      <c r="G550" s="60">
        <v>3</v>
      </c>
      <c r="H550" s="56">
        <v>203.5</v>
      </c>
      <c r="I550" s="56">
        <v>-12</v>
      </c>
      <c r="J550" s="56">
        <v>543</v>
      </c>
      <c r="K550" s="56">
        <v>5</v>
      </c>
      <c r="L550" s="57">
        <v>-47</v>
      </c>
      <c r="M550" s="57">
        <v>331</v>
      </c>
      <c r="N550" s="54"/>
      <c r="O550" s="54"/>
      <c r="P550" s="56">
        <v>1279.4221013323574</v>
      </c>
      <c r="Q550" s="56">
        <v>3.4479594474000623</v>
      </c>
      <c r="R550" s="54">
        <v>301</v>
      </c>
      <c r="S550" s="57">
        <v>-40.377027786073299</v>
      </c>
      <c r="T550" s="57">
        <v>54.245449272506796</v>
      </c>
      <c r="U550" s="56">
        <v>46.041178267360799</v>
      </c>
      <c r="V550" s="56">
        <v>3.8904489598693401</v>
      </c>
      <c r="W550" s="56">
        <v>58.1952919941834</v>
      </c>
      <c r="X550" s="54" t="s">
        <v>1576</v>
      </c>
      <c r="Y550" s="58"/>
      <c r="Z550" s="58"/>
      <c r="AA550" s="54" t="b">
        <v>0</v>
      </c>
      <c r="AB550" s="54" t="s">
        <v>218</v>
      </c>
      <c r="AC550" s="51" t="s">
        <v>1198</v>
      </c>
      <c r="AD550" s="54">
        <v>165</v>
      </c>
      <c r="AE550" s="54" t="s">
        <v>199</v>
      </c>
      <c r="AF550" s="58" t="s">
        <v>1183</v>
      </c>
      <c r="AG550" s="51"/>
      <c r="AH550" s="58"/>
      <c r="AJ550" s="32"/>
    </row>
    <row r="551" spans="1:172" s="12" customFormat="1" ht="14" customHeight="1" x14ac:dyDescent="0.2">
      <c r="A551" s="58" t="s">
        <v>1190</v>
      </c>
      <c r="B551" s="54">
        <v>251.9</v>
      </c>
      <c r="C551" s="54">
        <v>259.5</v>
      </c>
      <c r="D551" s="60">
        <v>255.7</v>
      </c>
      <c r="E551" s="56">
        <v>43.4</v>
      </c>
      <c r="F551" s="56">
        <v>6.3</v>
      </c>
      <c r="G551" s="60">
        <v>10</v>
      </c>
      <c r="H551" s="54">
        <v>195.9</v>
      </c>
      <c r="I551" s="54">
        <v>-13.8</v>
      </c>
      <c r="J551" s="54">
        <v>139.80000000000001</v>
      </c>
      <c r="K551" s="54">
        <v>4.0999999999999996</v>
      </c>
      <c r="L551" s="57">
        <v>-51.1</v>
      </c>
      <c r="M551" s="57">
        <v>340.7</v>
      </c>
      <c r="N551" s="56">
        <v>160.30000000000001</v>
      </c>
      <c r="O551" s="56">
        <v>3.5</v>
      </c>
      <c r="P551" s="56" t="s">
        <v>1575</v>
      </c>
      <c r="Q551" s="56" t="s">
        <v>1575</v>
      </c>
      <c r="R551" s="54">
        <v>301</v>
      </c>
      <c r="S551" s="57">
        <v>-37.614608950548302</v>
      </c>
      <c r="T551" s="57">
        <v>63.300230149789002</v>
      </c>
      <c r="U551" s="56">
        <v>46.041178267360799</v>
      </c>
      <c r="V551" s="56">
        <v>3.8904489598693401</v>
      </c>
      <c r="W551" s="56">
        <v>58.1952919941834</v>
      </c>
      <c r="X551" s="54" t="s">
        <v>1576</v>
      </c>
      <c r="Y551" s="58"/>
      <c r="Z551" s="58"/>
      <c r="AA551" s="54" t="b">
        <v>0</v>
      </c>
      <c r="AB551" s="54" t="s">
        <v>218</v>
      </c>
      <c r="AC551" s="51" t="s">
        <v>1191</v>
      </c>
      <c r="AD551" s="54">
        <v>1408</v>
      </c>
      <c r="AE551" s="54" t="s">
        <v>199</v>
      </c>
      <c r="AF551" s="58" t="s">
        <v>1183</v>
      </c>
      <c r="AG551" s="51" t="s">
        <v>1847</v>
      </c>
      <c r="AH551" s="58"/>
      <c r="AJ551" s="32"/>
    </row>
    <row r="552" spans="1:172" s="17" customFormat="1" ht="14" customHeight="1" x14ac:dyDescent="0.2">
      <c r="A552" s="58" t="s">
        <v>1195</v>
      </c>
      <c r="B552" s="56">
        <v>251.9</v>
      </c>
      <c r="C552" s="56">
        <v>259.5</v>
      </c>
      <c r="D552" s="57">
        <v>255.7</v>
      </c>
      <c r="E552" s="56">
        <v>53</v>
      </c>
      <c r="F552" s="56">
        <v>53</v>
      </c>
      <c r="G552" s="60">
        <v>17</v>
      </c>
      <c r="H552" s="56">
        <v>42.2</v>
      </c>
      <c r="I552" s="56">
        <v>39.200000000000003</v>
      </c>
      <c r="J552" s="56">
        <v>94</v>
      </c>
      <c r="K552" s="56">
        <v>3.5</v>
      </c>
      <c r="L552" s="57">
        <v>-45.6</v>
      </c>
      <c r="M552" s="57">
        <v>350.2</v>
      </c>
      <c r="N552" s="56">
        <v>93</v>
      </c>
      <c r="O552" s="56">
        <v>3.7</v>
      </c>
      <c r="P552" s="56" t="s">
        <v>1575</v>
      </c>
      <c r="Q552" s="56" t="s">
        <v>1575</v>
      </c>
      <c r="R552" s="54">
        <v>301</v>
      </c>
      <c r="S552" s="57">
        <v>-29.253891787545399</v>
      </c>
      <c r="T552" s="57">
        <v>63.174865390061399</v>
      </c>
      <c r="U552" s="56">
        <v>46.041178267360799</v>
      </c>
      <c r="V552" s="56">
        <v>3.8904489598693401</v>
      </c>
      <c r="W552" s="56">
        <v>58.1952919941834</v>
      </c>
      <c r="X552" s="54" t="s">
        <v>1576</v>
      </c>
      <c r="Y552" s="58"/>
      <c r="Z552" s="58"/>
      <c r="AA552" s="54" t="b">
        <v>0</v>
      </c>
      <c r="AB552" s="54" t="s">
        <v>218</v>
      </c>
      <c r="AC552" s="51" t="s">
        <v>1196</v>
      </c>
      <c r="AD552" s="54"/>
      <c r="AE552" s="54" t="s">
        <v>199</v>
      </c>
      <c r="AF552" s="58" t="s">
        <v>1183</v>
      </c>
      <c r="AG552" s="51"/>
      <c r="AH552" s="58"/>
      <c r="AJ552" s="32"/>
    </row>
    <row r="553" spans="1:172" s="12" customFormat="1" ht="14" customHeight="1" x14ac:dyDescent="0.2">
      <c r="A553" s="51" t="s">
        <v>1189</v>
      </c>
      <c r="B553" s="54">
        <v>251.9</v>
      </c>
      <c r="C553" s="54">
        <v>259.5</v>
      </c>
      <c r="D553" s="60">
        <v>255.7</v>
      </c>
      <c r="E553" s="56">
        <v>34.200000000000003</v>
      </c>
      <c r="F553" s="56">
        <v>253.5</v>
      </c>
      <c r="G553" s="60">
        <v>3</v>
      </c>
      <c r="H553" s="54">
        <v>157.5</v>
      </c>
      <c r="I553" s="54">
        <v>-6.2</v>
      </c>
      <c r="J553" s="54">
        <v>238.3</v>
      </c>
      <c r="K553" s="56">
        <v>8</v>
      </c>
      <c r="L553" s="57">
        <v>-52.5</v>
      </c>
      <c r="M553" s="57">
        <v>292.2</v>
      </c>
      <c r="N553" s="56"/>
      <c r="O553" s="56"/>
      <c r="P553" s="56">
        <v>586.40566626493523</v>
      </c>
      <c r="Q553" s="56">
        <v>5.0954367781108916</v>
      </c>
      <c r="R553" s="54">
        <v>101</v>
      </c>
      <c r="S553" s="57">
        <v>-49.458010240168697</v>
      </c>
      <c r="T553" s="57">
        <v>49.412703032207602</v>
      </c>
      <c r="U553" s="56">
        <v>63.189710673362598</v>
      </c>
      <c r="V553" s="56">
        <v>-13.867348726831301</v>
      </c>
      <c r="W553" s="56">
        <v>79.870070506488602</v>
      </c>
      <c r="X553" s="54" t="s">
        <v>1576</v>
      </c>
      <c r="Y553" s="58"/>
      <c r="Z553" s="58"/>
      <c r="AA553" s="54" t="b">
        <v>0</v>
      </c>
      <c r="AB553" s="54" t="s">
        <v>1714</v>
      </c>
      <c r="AC553" s="51" t="s">
        <v>1063</v>
      </c>
      <c r="AD553" s="54">
        <v>2489</v>
      </c>
      <c r="AE553" s="54" t="s">
        <v>199</v>
      </c>
      <c r="AF553" s="58" t="s">
        <v>1183</v>
      </c>
      <c r="AG553" s="51" t="s">
        <v>1720</v>
      </c>
      <c r="AH553" s="58"/>
      <c r="AJ553" s="32"/>
    </row>
    <row r="554" spans="1:172" s="12" customFormat="1" ht="14" customHeight="1" x14ac:dyDescent="0.2">
      <c r="A554" s="58" t="s">
        <v>1187</v>
      </c>
      <c r="B554" s="54">
        <v>251.9</v>
      </c>
      <c r="C554" s="54">
        <v>259.5</v>
      </c>
      <c r="D554" s="60">
        <v>255.7</v>
      </c>
      <c r="E554" s="56">
        <v>20</v>
      </c>
      <c r="F554" s="56">
        <v>79</v>
      </c>
      <c r="G554" s="60">
        <v>22</v>
      </c>
      <c r="H554" s="56">
        <v>101.5</v>
      </c>
      <c r="I554" s="56">
        <v>58.5</v>
      </c>
      <c r="J554" s="56">
        <v>24</v>
      </c>
      <c r="K554" s="56">
        <v>6.5</v>
      </c>
      <c r="L554" s="57">
        <v>4</v>
      </c>
      <c r="M554" s="57">
        <v>129</v>
      </c>
      <c r="N554" s="56"/>
      <c r="O554" s="56"/>
      <c r="P554" s="56">
        <v>15.383481280545141</v>
      </c>
      <c r="Q554" s="56">
        <v>8.1677225363751802</v>
      </c>
      <c r="R554" s="54">
        <v>501</v>
      </c>
      <c r="S554" s="57">
        <v>-44.656527931476198</v>
      </c>
      <c r="T554" s="57">
        <v>86.908107271592399</v>
      </c>
      <c r="U554" s="56">
        <v>-30.313135038819102</v>
      </c>
      <c r="V554" s="56">
        <v>-138.015020113042</v>
      </c>
      <c r="W554" s="56">
        <v>61.694347541237903</v>
      </c>
      <c r="X554" s="54" t="s">
        <v>1576</v>
      </c>
      <c r="Y554" s="58"/>
      <c r="Z554" s="58"/>
      <c r="AA554" s="54" t="b">
        <v>1</v>
      </c>
      <c r="AB554" s="54" t="s">
        <v>218</v>
      </c>
      <c r="AC554" s="51" t="s">
        <v>1188</v>
      </c>
      <c r="AD554" s="54">
        <v>163</v>
      </c>
      <c r="AE554" s="54" t="s">
        <v>199</v>
      </c>
      <c r="AF554" s="58" t="s">
        <v>1183</v>
      </c>
      <c r="AG554" s="51" t="s">
        <v>1848</v>
      </c>
      <c r="AH554" s="58"/>
      <c r="AJ554" s="32"/>
    </row>
    <row r="555" spans="1:172" s="12" customFormat="1" ht="14" customHeight="1" x14ac:dyDescent="0.2">
      <c r="A555" s="51" t="s">
        <v>1192</v>
      </c>
      <c r="B555" s="54">
        <v>251.9</v>
      </c>
      <c r="C555" s="54">
        <v>259.5</v>
      </c>
      <c r="D555" s="60">
        <v>255.7</v>
      </c>
      <c r="E555" s="56">
        <v>35.4</v>
      </c>
      <c r="F555" s="56">
        <v>256</v>
      </c>
      <c r="G555" s="60">
        <v>4</v>
      </c>
      <c r="H555" s="56">
        <v>340</v>
      </c>
      <c r="I555" s="56">
        <v>12.6</v>
      </c>
      <c r="J555" s="56">
        <v>22</v>
      </c>
      <c r="K555" s="56">
        <v>20</v>
      </c>
      <c r="L555" s="57">
        <v>-54.8</v>
      </c>
      <c r="M555" s="57">
        <v>299.3</v>
      </c>
      <c r="N555" s="56">
        <v>37.6</v>
      </c>
      <c r="O555" s="56">
        <v>15.2</v>
      </c>
      <c r="P555" s="56" t="s">
        <v>1575</v>
      </c>
      <c r="Q555" s="56" t="s">
        <v>1575</v>
      </c>
      <c r="R555" s="54">
        <v>101</v>
      </c>
      <c r="S555" s="57">
        <v>-47.390969632099797</v>
      </c>
      <c r="T555" s="57">
        <v>55.932245913692398</v>
      </c>
      <c r="U555" s="56">
        <v>63.189710673362598</v>
      </c>
      <c r="V555" s="56">
        <v>-13.867348726831301</v>
      </c>
      <c r="W555" s="56">
        <v>79.870070506488602</v>
      </c>
      <c r="X555" s="54" t="s">
        <v>1576</v>
      </c>
      <c r="Y555" s="58"/>
      <c r="Z555" s="58"/>
      <c r="AA555" s="54" t="b">
        <v>1</v>
      </c>
      <c r="AB555" s="54" t="s">
        <v>218</v>
      </c>
      <c r="AC555" s="51" t="s">
        <v>1193</v>
      </c>
      <c r="AD555" s="54">
        <v>688</v>
      </c>
      <c r="AE555" s="54" t="s">
        <v>199</v>
      </c>
      <c r="AF555" s="58" t="s">
        <v>1194</v>
      </c>
      <c r="AG555" s="51" t="s">
        <v>1849</v>
      </c>
      <c r="AH555" s="58"/>
      <c r="AJ555" s="32"/>
    </row>
    <row r="556" spans="1:172" s="12" customFormat="1" ht="14" customHeight="1" x14ac:dyDescent="0.2">
      <c r="A556" s="51" t="s">
        <v>1181</v>
      </c>
      <c r="B556" s="54">
        <v>251.9</v>
      </c>
      <c r="C556" s="54">
        <v>259.5</v>
      </c>
      <c r="D556" s="57">
        <v>255.7</v>
      </c>
      <c r="E556" s="54">
        <v>34.799999999999997</v>
      </c>
      <c r="F556" s="54">
        <v>258.60000000000002</v>
      </c>
      <c r="G556" s="60">
        <v>16</v>
      </c>
      <c r="H556" s="56">
        <v>332.4</v>
      </c>
      <c r="I556" s="56">
        <v>11.1</v>
      </c>
      <c r="J556" s="56">
        <v>39.5</v>
      </c>
      <c r="K556" s="56">
        <v>5.9</v>
      </c>
      <c r="L556" s="57">
        <v>-51.4</v>
      </c>
      <c r="M556" s="60">
        <v>306.2</v>
      </c>
      <c r="N556" s="54">
        <v>64.5</v>
      </c>
      <c r="O556" s="54">
        <v>4.5999999999999996</v>
      </c>
      <c r="P556" s="56" t="s">
        <v>1575</v>
      </c>
      <c r="Q556" s="56" t="s">
        <v>1575</v>
      </c>
      <c r="R556" s="54">
        <v>101</v>
      </c>
      <c r="S556" s="57">
        <v>-42.035800871213098</v>
      </c>
      <c r="T556" s="57">
        <v>55.895483515957899</v>
      </c>
      <c r="U556" s="56">
        <v>63.189710673362598</v>
      </c>
      <c r="V556" s="56">
        <v>-13.867348726831301</v>
      </c>
      <c r="W556" s="56">
        <v>79.870070506488602</v>
      </c>
      <c r="X556" s="54" t="s">
        <v>1576</v>
      </c>
      <c r="Y556" s="58"/>
      <c r="Z556" s="58"/>
      <c r="AA556" s="54" t="b">
        <v>1</v>
      </c>
      <c r="AB556" s="54" t="s">
        <v>218</v>
      </c>
      <c r="AC556" s="51" t="s">
        <v>1182</v>
      </c>
      <c r="AD556" s="54">
        <v>2303</v>
      </c>
      <c r="AE556" s="54" t="s">
        <v>199</v>
      </c>
      <c r="AF556" s="58" t="s">
        <v>1183</v>
      </c>
      <c r="AG556" s="51" t="s">
        <v>1720</v>
      </c>
      <c r="AH556" s="58"/>
      <c r="AJ556" s="32"/>
    </row>
    <row r="557" spans="1:172" s="12" customFormat="1" ht="14" customHeight="1" x14ac:dyDescent="0.2">
      <c r="A557" s="58" t="s">
        <v>1201</v>
      </c>
      <c r="B557" s="54">
        <v>254.2</v>
      </c>
      <c r="C557" s="54">
        <v>259.5</v>
      </c>
      <c r="D557" s="57">
        <v>256.85000000000002</v>
      </c>
      <c r="E557" s="54">
        <v>50.9</v>
      </c>
      <c r="F557" s="54">
        <v>16.100000000000001</v>
      </c>
      <c r="G557" s="60">
        <v>25</v>
      </c>
      <c r="H557" s="54">
        <v>21</v>
      </c>
      <c r="I557" s="54">
        <v>29</v>
      </c>
      <c r="J557" s="54">
        <v>35.299999999999997</v>
      </c>
      <c r="K557" s="54">
        <v>4.9000000000000004</v>
      </c>
      <c r="L557" s="57">
        <v>-50</v>
      </c>
      <c r="M557" s="57">
        <v>343</v>
      </c>
      <c r="N557" s="56"/>
      <c r="O557" s="56"/>
      <c r="P557" s="56">
        <v>62.441754510003484</v>
      </c>
      <c r="Q557" s="56">
        <v>3.6924489834059786</v>
      </c>
      <c r="R557" s="54">
        <v>301</v>
      </c>
      <c r="S557" s="57">
        <v>-35.785703655851798</v>
      </c>
      <c r="T557" s="57">
        <v>63.323816945415203</v>
      </c>
      <c r="U557" s="56">
        <v>46.041178267360799</v>
      </c>
      <c r="V557" s="56">
        <v>3.8904489598693401</v>
      </c>
      <c r="W557" s="56">
        <v>58.1952919941834</v>
      </c>
      <c r="X557" s="54" t="s">
        <v>1576</v>
      </c>
      <c r="Y557" s="58"/>
      <c r="Z557" s="58"/>
      <c r="AA557" s="54" t="b">
        <v>1</v>
      </c>
      <c r="AB557" s="54" t="s">
        <v>218</v>
      </c>
      <c r="AC557" s="51" t="s">
        <v>1202</v>
      </c>
      <c r="AD557" s="54">
        <v>3161</v>
      </c>
      <c r="AE557" s="54" t="s">
        <v>199</v>
      </c>
      <c r="AF557" s="58" t="s">
        <v>1203</v>
      </c>
      <c r="AG557" s="51" t="s">
        <v>1850</v>
      </c>
      <c r="AH557" s="58"/>
      <c r="AJ557" s="32"/>
    </row>
    <row r="558" spans="1:172" s="12" customFormat="1" ht="14" customHeight="1" x14ac:dyDescent="0.2">
      <c r="A558" s="10" t="s">
        <v>1204</v>
      </c>
      <c r="B558" s="9">
        <v>254.2</v>
      </c>
      <c r="C558" s="9">
        <v>264.3</v>
      </c>
      <c r="D558" s="13">
        <v>259.25</v>
      </c>
      <c r="E558" s="9">
        <v>50.62</v>
      </c>
      <c r="F558" s="9">
        <v>-3.41</v>
      </c>
      <c r="G558" s="34">
        <v>81</v>
      </c>
      <c r="H558" s="9">
        <v>13.7</v>
      </c>
      <c r="I558" s="9">
        <v>45.6</v>
      </c>
      <c r="J558" s="9">
        <v>22</v>
      </c>
      <c r="K558" s="9">
        <v>3.4</v>
      </c>
      <c r="L558" s="13">
        <v>-65.599999999999994</v>
      </c>
      <c r="M558" s="13">
        <v>325.89999999999998</v>
      </c>
      <c r="N558" s="9">
        <v>22.4</v>
      </c>
      <c r="O558" s="9">
        <v>3.4</v>
      </c>
      <c r="P558" s="9" t="s">
        <v>1575</v>
      </c>
      <c r="Q558" s="9" t="s">
        <v>1575</v>
      </c>
      <c r="R558" s="7">
        <v>301</v>
      </c>
      <c r="S558" s="13">
        <v>-50.914298389467596</v>
      </c>
      <c r="T558" s="13">
        <v>76.721264555398307</v>
      </c>
      <c r="U558" s="9">
        <v>46.041178267360799</v>
      </c>
      <c r="V558" s="9">
        <v>3.8904489598693401</v>
      </c>
      <c r="W558" s="9">
        <v>58.1952919941834</v>
      </c>
      <c r="X558" s="7" t="s">
        <v>1576</v>
      </c>
      <c r="Y558" s="28">
        <v>0.49</v>
      </c>
      <c r="Z558" s="7">
        <v>3.82</v>
      </c>
      <c r="AA558" s="7" t="s">
        <v>204</v>
      </c>
      <c r="AB558" s="7">
        <v>0</v>
      </c>
      <c r="AC558" s="14" t="s">
        <v>1959</v>
      </c>
      <c r="AD558" s="7"/>
      <c r="AE558" s="7" t="s">
        <v>1798</v>
      </c>
      <c r="AF558" s="10" t="s">
        <v>1205</v>
      </c>
      <c r="AG558" s="14" t="s">
        <v>1026</v>
      </c>
      <c r="AH558" s="10"/>
      <c r="AJ558" s="32"/>
    </row>
    <row r="559" spans="1:172" s="12" customFormat="1" ht="14" customHeight="1" x14ac:dyDescent="0.2">
      <c r="A559" s="51" t="s">
        <v>1206</v>
      </c>
      <c r="B559" s="56">
        <v>252</v>
      </c>
      <c r="C559" s="56">
        <v>267</v>
      </c>
      <c r="D559" s="57">
        <v>259.5</v>
      </c>
      <c r="E559" s="56">
        <v>30.7</v>
      </c>
      <c r="F559" s="56">
        <v>9.1</v>
      </c>
      <c r="G559" s="55">
        <v>14</v>
      </c>
      <c r="H559" s="56"/>
      <c r="I559" s="56"/>
      <c r="J559" s="56"/>
      <c r="K559" s="56"/>
      <c r="L559" s="57">
        <v>-48.8</v>
      </c>
      <c r="M559" s="57">
        <v>66.3</v>
      </c>
      <c r="N559" s="56">
        <v>16.899999999999999</v>
      </c>
      <c r="O559" s="56">
        <v>7.2</v>
      </c>
      <c r="P559" s="56" t="s">
        <v>1575</v>
      </c>
      <c r="Q559" s="56" t="s">
        <v>1575</v>
      </c>
      <c r="R559" s="54">
        <v>707</v>
      </c>
      <c r="S559" s="57">
        <v>-48.187716265272002</v>
      </c>
      <c r="T559" s="57">
        <v>68.218411096964601</v>
      </c>
      <c r="U559" s="56">
        <v>31.250219940610901</v>
      </c>
      <c r="V559" s="56">
        <v>36.930099144381401</v>
      </c>
      <c r="W559" s="56">
        <v>1.41820132763735</v>
      </c>
      <c r="X559" s="54" t="s">
        <v>1576</v>
      </c>
      <c r="Y559" s="54">
        <v>0.48</v>
      </c>
      <c r="Z559" s="54"/>
      <c r="AA559" s="54" t="s">
        <v>279</v>
      </c>
      <c r="AB559" s="54" t="s">
        <v>279</v>
      </c>
      <c r="AC559" s="51" t="s">
        <v>1207</v>
      </c>
      <c r="AD559" s="54"/>
      <c r="AE559" s="54" t="s">
        <v>1798</v>
      </c>
      <c r="AF559" s="58" t="s">
        <v>1209</v>
      </c>
      <c r="AG559" s="51" t="s">
        <v>1851</v>
      </c>
      <c r="AH559" s="58" t="s">
        <v>1208</v>
      </c>
      <c r="AJ559" s="32"/>
    </row>
    <row r="560" spans="1:172" s="71" customFormat="1" ht="14" customHeight="1" x14ac:dyDescent="0.2">
      <c r="A560" s="10" t="s">
        <v>1210</v>
      </c>
      <c r="B560" s="7">
        <v>259.39999999999998</v>
      </c>
      <c r="C560" s="7">
        <v>264.3</v>
      </c>
      <c r="D560" s="13">
        <v>261.85000000000002</v>
      </c>
      <c r="E560" s="50">
        <v>43.341000000000001</v>
      </c>
      <c r="F560" s="9">
        <v>6.2939999999999996</v>
      </c>
      <c r="G560" s="34">
        <v>118</v>
      </c>
      <c r="H560" s="9">
        <v>190.2</v>
      </c>
      <c r="I560" s="9">
        <v>-16.100000000000001</v>
      </c>
      <c r="J560" s="9">
        <v>35.299999999999997</v>
      </c>
      <c r="K560" s="9">
        <v>2</v>
      </c>
      <c r="L560" s="13">
        <v>-54</v>
      </c>
      <c r="M560" s="13">
        <v>348.9</v>
      </c>
      <c r="N560" s="7">
        <v>69.099999999999994</v>
      </c>
      <c r="O560" s="7">
        <v>1.6</v>
      </c>
      <c r="P560" s="9" t="s">
        <v>1575</v>
      </c>
      <c r="Q560" s="9" t="s">
        <v>1575</v>
      </c>
      <c r="R560" s="7">
        <v>301</v>
      </c>
      <c r="S560" s="13">
        <v>-35.461105465540797</v>
      </c>
      <c r="T560" s="13">
        <v>69.955746389307194</v>
      </c>
      <c r="U560" s="9">
        <v>46.041178267360799</v>
      </c>
      <c r="V560" s="9">
        <v>3.8904489598693401</v>
      </c>
      <c r="W560" s="9">
        <v>58.1952919941834</v>
      </c>
      <c r="X560" s="7" t="s">
        <v>1576</v>
      </c>
      <c r="Y560" s="7">
        <v>0.81</v>
      </c>
      <c r="Z560" s="28">
        <v>0.97</v>
      </c>
      <c r="AA560" s="7" t="s">
        <v>204</v>
      </c>
      <c r="AB560" s="7">
        <v>0</v>
      </c>
      <c r="AC560" s="14" t="s">
        <v>1211</v>
      </c>
      <c r="AD560" s="7"/>
      <c r="AE560" s="7" t="s">
        <v>1798</v>
      </c>
      <c r="AF560" s="10" t="s">
        <v>1212</v>
      </c>
      <c r="AG560" s="14" t="s">
        <v>1026</v>
      </c>
      <c r="AH560" s="10"/>
      <c r="AI560" s="12"/>
      <c r="AJ560" s="3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c r="CA560" s="12"/>
      <c r="CB560" s="12"/>
      <c r="CC560" s="12"/>
      <c r="CD560" s="12"/>
      <c r="CE560" s="12"/>
      <c r="CF560" s="12"/>
      <c r="CG560" s="12"/>
      <c r="CH560" s="12"/>
      <c r="CI560" s="12"/>
      <c r="CJ560" s="12"/>
      <c r="CK560" s="12"/>
      <c r="CL560" s="12"/>
      <c r="CM560" s="12"/>
      <c r="CN560" s="12"/>
      <c r="CO560" s="12"/>
      <c r="CP560" s="12"/>
      <c r="CQ560" s="12"/>
      <c r="CR560" s="12"/>
      <c r="CS560" s="12"/>
      <c r="CT560" s="12"/>
      <c r="CU560" s="12"/>
      <c r="CV560" s="12"/>
      <c r="CW560" s="12"/>
      <c r="CX560" s="12"/>
      <c r="CY560" s="12"/>
      <c r="CZ560" s="12"/>
      <c r="DA560" s="12"/>
      <c r="DB560" s="12"/>
      <c r="DC560" s="12"/>
      <c r="DD560" s="12"/>
      <c r="DE560" s="12"/>
      <c r="DF560" s="12"/>
      <c r="DG560" s="12"/>
      <c r="DH560" s="12"/>
      <c r="DI560" s="12"/>
      <c r="DJ560" s="12"/>
      <c r="DK560" s="12"/>
      <c r="DL560" s="12"/>
      <c r="DM560" s="12"/>
      <c r="DN560" s="12"/>
      <c r="DO560" s="12"/>
      <c r="DP560" s="12"/>
      <c r="DQ560" s="12"/>
      <c r="DR560" s="12"/>
      <c r="DS560" s="12"/>
      <c r="DT560" s="12"/>
      <c r="DU560" s="12"/>
      <c r="DV560" s="12"/>
      <c r="DW560" s="12"/>
      <c r="DX560" s="12"/>
      <c r="DY560" s="12"/>
      <c r="DZ560" s="12"/>
      <c r="EA560" s="12"/>
      <c r="EB560" s="12"/>
      <c r="EC560" s="12"/>
      <c r="ED560" s="12"/>
      <c r="EE560" s="12"/>
      <c r="EF560" s="12"/>
      <c r="EG560" s="12"/>
      <c r="EH560" s="12"/>
      <c r="EI560" s="12"/>
      <c r="EJ560" s="12"/>
      <c r="EK560" s="12"/>
      <c r="EL560" s="12"/>
      <c r="EM560" s="12"/>
      <c r="EN560" s="12"/>
      <c r="EO560" s="12"/>
      <c r="EP560" s="12"/>
      <c r="EQ560" s="12"/>
      <c r="ER560" s="12"/>
      <c r="ES560" s="12"/>
      <c r="ET560" s="12"/>
      <c r="EU560" s="12"/>
      <c r="EV560" s="12"/>
      <c r="EW560" s="12"/>
      <c r="EX560" s="12"/>
      <c r="EY560" s="12"/>
      <c r="EZ560" s="12"/>
      <c r="FA560" s="12"/>
      <c r="FB560" s="12"/>
      <c r="FC560" s="12"/>
      <c r="FD560" s="12"/>
      <c r="FE560" s="12"/>
      <c r="FF560" s="12"/>
      <c r="FG560" s="12"/>
      <c r="FH560" s="12"/>
      <c r="FI560" s="12"/>
      <c r="FJ560" s="12"/>
      <c r="FK560" s="12"/>
      <c r="FL560" s="12"/>
      <c r="FM560" s="12"/>
      <c r="FN560" s="12"/>
      <c r="FO560" s="12"/>
      <c r="FP560" s="12"/>
    </row>
    <row r="561" spans="1:172" s="71" customFormat="1" ht="14" customHeight="1" x14ac:dyDescent="0.2">
      <c r="A561" s="10" t="s">
        <v>1213</v>
      </c>
      <c r="B561" s="9">
        <v>261</v>
      </c>
      <c r="C561" s="9">
        <v>264.60000000000002</v>
      </c>
      <c r="D561" s="13">
        <v>263</v>
      </c>
      <c r="E561" s="9">
        <v>-37.54</v>
      </c>
      <c r="F561" s="9">
        <v>-65.28</v>
      </c>
      <c r="G561" s="6">
        <v>35</v>
      </c>
      <c r="H561" s="9">
        <v>152.9</v>
      </c>
      <c r="I561" s="9">
        <v>74.2</v>
      </c>
      <c r="J561" s="9">
        <v>95.5</v>
      </c>
      <c r="K561" s="9">
        <v>2.5</v>
      </c>
      <c r="L561" s="13">
        <v>-80.099999999999994</v>
      </c>
      <c r="M561" s="13">
        <v>349</v>
      </c>
      <c r="N561" s="9">
        <v>54.9</v>
      </c>
      <c r="O561" s="9">
        <v>3.3</v>
      </c>
      <c r="P561" s="45" t="s">
        <v>1575</v>
      </c>
      <c r="Q561" s="45" t="s">
        <v>1575</v>
      </c>
      <c r="R561" s="7">
        <v>290</v>
      </c>
      <c r="S561" s="13">
        <v>-44.819192233087399</v>
      </c>
      <c r="T561" s="13">
        <v>68.640227337660093</v>
      </c>
      <c r="U561" s="9">
        <v>47.499999999999901</v>
      </c>
      <c r="V561" s="9">
        <v>-33.299999999999997</v>
      </c>
      <c r="W561" s="9">
        <v>57.299999999999898</v>
      </c>
      <c r="X561" s="7" t="s">
        <v>1574</v>
      </c>
      <c r="Y561" s="10"/>
      <c r="Z561" s="10"/>
      <c r="AA561" s="7" t="b">
        <v>1</v>
      </c>
      <c r="AB561" s="7">
        <v>0</v>
      </c>
      <c r="AC561" s="14" t="s">
        <v>1214</v>
      </c>
      <c r="AD561" s="7"/>
      <c r="AE561" s="7" t="s">
        <v>199</v>
      </c>
      <c r="AF561" s="10" t="s">
        <v>1215</v>
      </c>
      <c r="AG561" s="14"/>
      <c r="AH561" s="10"/>
      <c r="AI561" s="12"/>
      <c r="AJ561" s="3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c r="CA561" s="12"/>
      <c r="CB561" s="12"/>
      <c r="CC561" s="12"/>
      <c r="CD561" s="12"/>
      <c r="CE561" s="12"/>
      <c r="CF561" s="12"/>
      <c r="CG561" s="12"/>
      <c r="CH561" s="12"/>
      <c r="CI561" s="12"/>
      <c r="CJ561" s="12"/>
      <c r="CK561" s="12"/>
      <c r="CL561" s="12"/>
      <c r="CM561" s="12"/>
      <c r="CN561" s="12"/>
      <c r="CO561" s="12"/>
      <c r="CP561" s="12"/>
      <c r="CQ561" s="12"/>
      <c r="CR561" s="12"/>
      <c r="CS561" s="12"/>
      <c r="CT561" s="12"/>
      <c r="CU561" s="12"/>
      <c r="CV561" s="12"/>
      <c r="CW561" s="12"/>
      <c r="CX561" s="12"/>
      <c r="CY561" s="12"/>
      <c r="CZ561" s="12"/>
      <c r="DA561" s="12"/>
      <c r="DB561" s="12"/>
      <c r="DC561" s="12"/>
      <c r="DD561" s="12"/>
      <c r="DE561" s="12"/>
      <c r="DF561" s="12"/>
      <c r="DG561" s="12"/>
      <c r="DH561" s="12"/>
      <c r="DI561" s="12"/>
      <c r="DJ561" s="12"/>
      <c r="DK561" s="12"/>
      <c r="DL561" s="12"/>
      <c r="DM561" s="12"/>
      <c r="DN561" s="12"/>
      <c r="DO561" s="12"/>
      <c r="DP561" s="12"/>
      <c r="DQ561" s="12"/>
      <c r="DR561" s="12"/>
      <c r="DS561" s="12"/>
      <c r="DT561" s="12"/>
      <c r="DU561" s="12"/>
      <c r="DV561" s="12"/>
      <c r="DW561" s="12"/>
      <c r="DX561" s="12"/>
      <c r="DY561" s="12"/>
      <c r="DZ561" s="12"/>
      <c r="EA561" s="12"/>
      <c r="EB561" s="12"/>
      <c r="EC561" s="12"/>
      <c r="ED561" s="12"/>
      <c r="EE561" s="12"/>
      <c r="EF561" s="12"/>
      <c r="EG561" s="12"/>
      <c r="EH561" s="12"/>
      <c r="EI561" s="12"/>
      <c r="EJ561" s="12"/>
      <c r="EK561" s="12"/>
      <c r="EL561" s="12"/>
      <c r="EM561" s="12"/>
      <c r="EN561" s="12"/>
      <c r="EO561" s="12"/>
      <c r="EP561" s="12"/>
      <c r="EQ561" s="12"/>
      <c r="ER561" s="12"/>
      <c r="ES561" s="12"/>
      <c r="ET561" s="12"/>
      <c r="EU561" s="12"/>
      <c r="EV561" s="12"/>
      <c r="EW561" s="12"/>
      <c r="EX561" s="12"/>
      <c r="EY561" s="12"/>
      <c r="EZ561" s="12"/>
      <c r="FA561" s="12"/>
      <c r="FB561" s="12"/>
      <c r="FC561" s="12"/>
      <c r="FD561" s="12"/>
      <c r="FE561" s="12"/>
      <c r="FF561" s="12"/>
      <c r="FG561" s="12"/>
      <c r="FH561" s="12"/>
      <c r="FI561" s="12"/>
      <c r="FJ561" s="12"/>
      <c r="FK561" s="12"/>
      <c r="FL561" s="12"/>
      <c r="FM561" s="12"/>
      <c r="FN561" s="12"/>
      <c r="FO561" s="12"/>
      <c r="FP561" s="12"/>
    </row>
    <row r="562" spans="1:172" s="71" customFormat="1" ht="14" customHeight="1" x14ac:dyDescent="0.2">
      <c r="A562" s="58" t="s">
        <v>1218</v>
      </c>
      <c r="B562" s="56">
        <v>251.9</v>
      </c>
      <c r="C562" s="56">
        <v>274.39999999999998</v>
      </c>
      <c r="D562" s="57">
        <f>(B562+C562)/2</f>
        <v>263.14999999999998</v>
      </c>
      <c r="E562" s="56">
        <v>45.1</v>
      </c>
      <c r="F562" s="56">
        <v>1.5</v>
      </c>
      <c r="G562" s="60">
        <v>15</v>
      </c>
      <c r="H562" s="56">
        <v>192.4</v>
      </c>
      <c r="I562" s="56">
        <v>-10.6</v>
      </c>
      <c r="J562" s="56">
        <v>97.9</v>
      </c>
      <c r="K562" s="56">
        <v>3.9</v>
      </c>
      <c r="L562" s="57">
        <v>-48.8</v>
      </c>
      <c r="M562" s="57">
        <v>342.5</v>
      </c>
      <c r="N562" s="56">
        <v>217.3</v>
      </c>
      <c r="O562" s="56">
        <v>2.6</v>
      </c>
      <c r="P562" s="56" t="s">
        <v>1575</v>
      </c>
      <c r="Q562" s="56" t="s">
        <v>1575</v>
      </c>
      <c r="R562" s="54">
        <v>301</v>
      </c>
      <c r="S562" s="57">
        <v>-35.290228414577598</v>
      </c>
      <c r="T562" s="57">
        <v>61.922428832758001</v>
      </c>
      <c r="U562" s="56">
        <v>46.041178267360799</v>
      </c>
      <c r="V562" s="56">
        <v>3.8904489598693401</v>
      </c>
      <c r="W562" s="56">
        <v>58.1952919941834</v>
      </c>
      <c r="X562" s="54" t="s">
        <v>1576</v>
      </c>
      <c r="Y562" s="58"/>
      <c r="Z562" s="58"/>
      <c r="AA562" s="54" t="b">
        <v>0</v>
      </c>
      <c r="AB562" s="54" t="s">
        <v>218</v>
      </c>
      <c r="AC562" s="51" t="s">
        <v>1219</v>
      </c>
      <c r="AD562" s="54">
        <v>3144</v>
      </c>
      <c r="AE562" s="54" t="s">
        <v>199</v>
      </c>
      <c r="AF562" s="58" t="s">
        <v>1221</v>
      </c>
      <c r="AG562" s="51" t="s">
        <v>1852</v>
      </c>
      <c r="AH562" s="51" t="s">
        <v>1783</v>
      </c>
      <c r="AI562" s="12"/>
      <c r="AJ562" s="3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c r="CA562" s="12"/>
      <c r="CB562" s="12"/>
      <c r="CC562" s="12"/>
      <c r="CD562" s="12"/>
      <c r="CE562" s="12"/>
      <c r="CF562" s="12"/>
      <c r="CG562" s="12"/>
      <c r="CH562" s="12"/>
      <c r="CI562" s="12"/>
      <c r="CJ562" s="12"/>
      <c r="CK562" s="12"/>
      <c r="CL562" s="12"/>
      <c r="CM562" s="12"/>
      <c r="CN562" s="12"/>
      <c r="CO562" s="12"/>
      <c r="CP562" s="12"/>
      <c r="CQ562" s="12"/>
      <c r="CR562" s="12"/>
      <c r="CS562" s="12"/>
      <c r="CT562" s="12"/>
      <c r="CU562" s="12"/>
      <c r="CV562" s="12"/>
      <c r="CW562" s="12"/>
      <c r="CX562" s="12"/>
      <c r="CY562" s="12"/>
      <c r="CZ562" s="12"/>
      <c r="DA562" s="12"/>
      <c r="DB562" s="12"/>
      <c r="DC562" s="12"/>
      <c r="DD562" s="12"/>
      <c r="DE562" s="12"/>
      <c r="DF562" s="12"/>
      <c r="DG562" s="12"/>
      <c r="DH562" s="12"/>
      <c r="DI562" s="12"/>
      <c r="DJ562" s="12"/>
      <c r="DK562" s="12"/>
      <c r="DL562" s="12"/>
      <c r="DM562" s="12"/>
      <c r="DN562" s="12"/>
      <c r="DO562" s="12"/>
      <c r="DP562" s="12"/>
      <c r="DQ562" s="12"/>
      <c r="DR562" s="12"/>
      <c r="DS562" s="12"/>
      <c r="DT562" s="12"/>
      <c r="DU562" s="12"/>
      <c r="DV562" s="12"/>
      <c r="DW562" s="12"/>
      <c r="DX562" s="12"/>
      <c r="DY562" s="12"/>
      <c r="DZ562" s="12"/>
      <c r="EA562" s="12"/>
      <c r="EB562" s="12"/>
      <c r="EC562" s="12"/>
      <c r="ED562" s="12"/>
      <c r="EE562" s="12"/>
      <c r="EF562" s="12"/>
      <c r="EG562" s="12"/>
      <c r="EH562" s="12"/>
      <c r="EI562" s="12"/>
      <c r="EJ562" s="12"/>
      <c r="EK562" s="12"/>
      <c r="EL562" s="12"/>
      <c r="EM562" s="12"/>
      <c r="EN562" s="12"/>
      <c r="EO562" s="12"/>
      <c r="EP562" s="12"/>
      <c r="EQ562" s="12"/>
      <c r="ER562" s="12"/>
      <c r="ES562" s="12"/>
      <c r="ET562" s="12"/>
      <c r="EU562" s="12"/>
      <c r="EV562" s="12"/>
      <c r="EW562" s="12"/>
      <c r="EX562" s="12"/>
      <c r="EY562" s="12"/>
      <c r="EZ562" s="12"/>
      <c r="FA562" s="12"/>
      <c r="FB562" s="12"/>
      <c r="FC562" s="12"/>
      <c r="FD562" s="12"/>
      <c r="FE562" s="12"/>
      <c r="FF562" s="12"/>
      <c r="FG562" s="12"/>
      <c r="FH562" s="12"/>
      <c r="FI562" s="12"/>
      <c r="FJ562" s="12"/>
      <c r="FK562" s="12"/>
      <c r="FL562" s="12"/>
      <c r="FM562" s="12"/>
      <c r="FN562" s="12"/>
      <c r="FO562" s="12"/>
      <c r="FP562" s="12"/>
    </row>
    <row r="563" spans="1:172" s="59" customFormat="1" ht="15" customHeight="1" x14ac:dyDescent="0.2">
      <c r="A563" s="58" t="s">
        <v>1216</v>
      </c>
      <c r="B563" s="56">
        <v>251.9</v>
      </c>
      <c r="C563" s="56">
        <v>274.39999999999998</v>
      </c>
      <c r="D563" s="57">
        <v>263.14999999999998</v>
      </c>
      <c r="E563" s="56">
        <v>-25.5</v>
      </c>
      <c r="F563" s="56">
        <f>360-55.9</f>
        <v>304.10000000000002</v>
      </c>
      <c r="G563" s="60">
        <v>10</v>
      </c>
      <c r="H563" s="56"/>
      <c r="I563" s="56"/>
      <c r="J563" s="56">
        <v>54.5</v>
      </c>
      <c r="K563" s="56">
        <v>6.6</v>
      </c>
      <c r="L563" s="57">
        <v>-80.7</v>
      </c>
      <c r="M563" s="57">
        <v>7</v>
      </c>
      <c r="N563" s="56">
        <v>54.5</v>
      </c>
      <c r="O563" s="56">
        <v>6.6</v>
      </c>
      <c r="P563" s="56" t="s">
        <v>1575</v>
      </c>
      <c r="Q563" s="56" t="s">
        <v>1575</v>
      </c>
      <c r="R563" s="54">
        <v>201</v>
      </c>
      <c r="S563" s="57">
        <v>-47.061585094127302</v>
      </c>
      <c r="T563" s="57">
        <v>72.727758736431696</v>
      </c>
      <c r="U563" s="56">
        <v>50</v>
      </c>
      <c r="V563" s="56">
        <v>-32.5</v>
      </c>
      <c r="W563" s="56">
        <v>55.08</v>
      </c>
      <c r="X563" s="54" t="s">
        <v>1576</v>
      </c>
      <c r="Y563" s="58"/>
      <c r="Z563" s="58"/>
      <c r="AA563" s="54" t="b">
        <v>1</v>
      </c>
      <c r="AB563" s="54" t="s">
        <v>218</v>
      </c>
      <c r="AC563" s="51" t="s">
        <v>1217</v>
      </c>
      <c r="AD563" s="54"/>
      <c r="AE563" s="54" t="s">
        <v>199</v>
      </c>
      <c r="AF563" s="58" t="s">
        <v>1787</v>
      </c>
      <c r="AG563" s="51"/>
      <c r="AH563" s="58" t="s">
        <v>1783</v>
      </c>
      <c r="AI563"/>
      <c r="AJ563" s="32"/>
      <c r="AK563"/>
      <c r="AL563"/>
      <c r="AM563"/>
      <c r="AN563"/>
      <c r="AO563"/>
      <c r="AP563"/>
      <c r="AQ563"/>
      <c r="AR563"/>
      <c r="AS563"/>
      <c r="AT563"/>
      <c r="AU563"/>
      <c r="AV563"/>
      <c r="AW563"/>
      <c r="AX563"/>
      <c r="AY563"/>
      <c r="AZ563"/>
      <c r="BA563"/>
      <c r="BB563"/>
      <c r="BC563"/>
      <c r="BD563"/>
      <c r="BE563"/>
      <c r="BF563"/>
      <c r="BG563"/>
      <c r="BH563"/>
      <c r="BI563"/>
      <c r="BJ563"/>
      <c r="BK563"/>
      <c r="BL563"/>
      <c r="BM563"/>
      <c r="BN563"/>
      <c r="BO563"/>
      <c r="BP563"/>
      <c r="BQ563"/>
      <c r="BR563"/>
      <c r="BS563"/>
      <c r="BT563"/>
      <c r="BU563"/>
      <c r="BV563"/>
      <c r="BW563"/>
      <c r="BX563"/>
      <c r="BY563"/>
      <c r="BZ563"/>
      <c r="CA563"/>
      <c r="CB563"/>
      <c r="CC563"/>
      <c r="CD563"/>
      <c r="CE563"/>
      <c r="CF563"/>
      <c r="CG563"/>
      <c r="CH563"/>
      <c r="CI563"/>
      <c r="CJ563"/>
      <c r="CK563"/>
      <c r="CL563"/>
      <c r="CM563"/>
      <c r="CN563"/>
      <c r="CO563"/>
      <c r="CP563"/>
      <c r="CQ563"/>
      <c r="CR563"/>
      <c r="CS563"/>
      <c r="CT563"/>
      <c r="CU563"/>
      <c r="CV563"/>
      <c r="CW563"/>
      <c r="CX563"/>
      <c r="CY563"/>
      <c r="CZ563"/>
      <c r="DA563"/>
      <c r="DB563"/>
      <c r="DC563"/>
      <c r="DD563"/>
      <c r="DE563"/>
      <c r="DF563"/>
      <c r="DG563"/>
      <c r="DH563"/>
      <c r="DI563"/>
      <c r="DJ563"/>
      <c r="DK563"/>
      <c r="DL563"/>
      <c r="DM563"/>
      <c r="DN563"/>
      <c r="DO563"/>
      <c r="DP563"/>
      <c r="DQ563"/>
      <c r="DR563"/>
      <c r="DS563"/>
      <c r="DT563"/>
      <c r="DU563"/>
      <c r="DV563"/>
      <c r="DW563"/>
      <c r="DX563"/>
      <c r="DY563"/>
      <c r="DZ563"/>
      <c r="EA563"/>
      <c r="EB563"/>
      <c r="EC563"/>
      <c r="ED563"/>
      <c r="EE563"/>
      <c r="EF563"/>
      <c r="EG563"/>
      <c r="EH563"/>
      <c r="EI563"/>
      <c r="EJ563"/>
      <c r="EK563"/>
      <c r="EL563"/>
      <c r="EM563"/>
      <c r="EN563"/>
      <c r="EO563"/>
      <c r="EP563"/>
      <c r="EQ563"/>
      <c r="ER563"/>
      <c r="ES563"/>
      <c r="ET563"/>
      <c r="EU563"/>
      <c r="EV563"/>
      <c r="EW563"/>
      <c r="EX563"/>
      <c r="EY563"/>
      <c r="EZ563"/>
      <c r="FA563"/>
      <c r="FB563"/>
      <c r="FC563"/>
      <c r="FD563"/>
      <c r="FE563"/>
      <c r="FF563"/>
      <c r="FG563"/>
      <c r="FH563"/>
      <c r="FI563"/>
      <c r="FJ563"/>
      <c r="FK563"/>
      <c r="FL563"/>
      <c r="FM563"/>
      <c r="FN563"/>
      <c r="FO563"/>
      <c r="FP563"/>
    </row>
    <row r="564" spans="1:172" s="71" customFormat="1" ht="14" customHeight="1" x14ac:dyDescent="0.2">
      <c r="A564" s="10" t="s">
        <v>1222</v>
      </c>
      <c r="B564" s="9">
        <v>261.5</v>
      </c>
      <c r="C564" s="9">
        <v>265.5</v>
      </c>
      <c r="D564" s="13">
        <v>263.5</v>
      </c>
      <c r="E564" s="9">
        <v>-34.700000000000003</v>
      </c>
      <c r="F564" s="9">
        <v>-68.3</v>
      </c>
      <c r="G564" s="6">
        <v>40</v>
      </c>
      <c r="H564" s="9">
        <v>349.8</v>
      </c>
      <c r="I564" s="9">
        <v>-66.2</v>
      </c>
      <c r="J564" s="9">
        <v>69.599999999999994</v>
      </c>
      <c r="K564" s="9">
        <v>2.7</v>
      </c>
      <c r="L564" s="13">
        <v>-73.7</v>
      </c>
      <c r="M564" s="13">
        <v>315.60000000000002</v>
      </c>
      <c r="N564" s="9">
        <v>31.4</v>
      </c>
      <c r="O564" s="9">
        <v>4.0999999999999996</v>
      </c>
      <c r="P564" s="45" t="s">
        <v>1575</v>
      </c>
      <c r="Q564" s="45" t="s">
        <v>1575</v>
      </c>
      <c r="R564" s="7">
        <v>290</v>
      </c>
      <c r="S564" s="13">
        <v>-46.555702408720002</v>
      </c>
      <c r="T564" s="13">
        <v>55.007526935959298</v>
      </c>
      <c r="U564" s="9">
        <v>47.499999999999901</v>
      </c>
      <c r="V564" s="9">
        <v>-33.299999999999997</v>
      </c>
      <c r="W564" s="9">
        <v>57.299999999999898</v>
      </c>
      <c r="X564" s="7" t="s">
        <v>1574</v>
      </c>
      <c r="Y564" s="10"/>
      <c r="Z564" s="10"/>
      <c r="AA564" s="7" t="b">
        <v>1</v>
      </c>
      <c r="AB564" s="7">
        <v>0</v>
      </c>
      <c r="AC564" s="14" t="s">
        <v>1103</v>
      </c>
      <c r="AD564" s="7"/>
      <c r="AE564" s="7" t="s">
        <v>199</v>
      </c>
      <c r="AF564" s="10" t="s">
        <v>1727</v>
      </c>
      <c r="AG564" s="14"/>
      <c r="AH564" s="10"/>
      <c r="AI564" s="12"/>
      <c r="AJ564" s="3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c r="CA564" s="12"/>
      <c r="CB564" s="12"/>
      <c r="CC564" s="12"/>
      <c r="CD564" s="12"/>
      <c r="CE564" s="12"/>
      <c r="CF564" s="12"/>
      <c r="CG564" s="12"/>
      <c r="CH564" s="12"/>
      <c r="CI564" s="12"/>
      <c r="CJ564" s="12"/>
      <c r="CK564" s="12"/>
      <c r="CL564" s="12"/>
      <c r="CM564" s="12"/>
      <c r="CN564" s="12"/>
      <c r="CO564" s="12"/>
      <c r="CP564" s="12"/>
      <c r="CQ564" s="12"/>
      <c r="CR564" s="12"/>
      <c r="CS564" s="12"/>
      <c r="CT564" s="12"/>
      <c r="CU564" s="12"/>
      <c r="CV564" s="12"/>
      <c r="CW564" s="12"/>
      <c r="CX564" s="12"/>
      <c r="CY564" s="12"/>
      <c r="CZ564" s="12"/>
      <c r="DA564" s="12"/>
      <c r="DB564" s="12"/>
      <c r="DC564" s="12"/>
      <c r="DD564" s="12"/>
      <c r="DE564" s="12"/>
      <c r="DF564" s="12"/>
      <c r="DG564" s="12"/>
      <c r="DH564" s="12"/>
      <c r="DI564" s="12"/>
      <c r="DJ564" s="12"/>
      <c r="DK564" s="12"/>
      <c r="DL564" s="12"/>
      <c r="DM564" s="12"/>
      <c r="DN564" s="12"/>
      <c r="DO564" s="12"/>
      <c r="DP564" s="12"/>
      <c r="DQ564" s="12"/>
      <c r="DR564" s="12"/>
      <c r="DS564" s="12"/>
      <c r="DT564" s="12"/>
      <c r="DU564" s="12"/>
      <c r="DV564" s="12"/>
      <c r="DW564" s="12"/>
      <c r="DX564" s="12"/>
      <c r="DY564" s="12"/>
      <c r="DZ564" s="12"/>
      <c r="EA564" s="12"/>
      <c r="EB564" s="12"/>
      <c r="EC564" s="12"/>
      <c r="ED564" s="12"/>
      <c r="EE564" s="12"/>
      <c r="EF564" s="12"/>
      <c r="EG564" s="12"/>
      <c r="EH564" s="12"/>
      <c r="EI564" s="12"/>
      <c r="EJ564" s="12"/>
      <c r="EK564" s="12"/>
      <c r="EL564" s="12"/>
      <c r="EM564" s="12"/>
      <c r="EN564" s="12"/>
      <c r="EO564" s="12"/>
      <c r="EP564" s="12"/>
      <c r="EQ564" s="12"/>
      <c r="ER564" s="12"/>
      <c r="ES564" s="12"/>
      <c r="ET564" s="12"/>
      <c r="EU564" s="12"/>
      <c r="EV564" s="12"/>
      <c r="EW564" s="12"/>
      <c r="EX564" s="12"/>
      <c r="EY564" s="12"/>
      <c r="EZ564" s="12"/>
      <c r="FA564" s="12"/>
      <c r="FB564" s="12"/>
      <c r="FC564" s="12"/>
      <c r="FD564" s="12"/>
      <c r="FE564" s="12"/>
      <c r="FF564" s="12"/>
      <c r="FG564" s="12"/>
      <c r="FH564" s="12"/>
      <c r="FI564" s="12"/>
      <c r="FJ564" s="12"/>
      <c r="FK564" s="12"/>
      <c r="FL564" s="12"/>
      <c r="FM564" s="12"/>
      <c r="FN564" s="12"/>
      <c r="FO564" s="12"/>
      <c r="FP564" s="12"/>
    </row>
    <row r="565" spans="1:172" s="72" customFormat="1" ht="14" customHeight="1" x14ac:dyDescent="0.2">
      <c r="A565" s="58" t="s">
        <v>1223</v>
      </c>
      <c r="B565" s="56">
        <v>262</v>
      </c>
      <c r="C565" s="56">
        <v>266</v>
      </c>
      <c r="D565" s="57">
        <v>264</v>
      </c>
      <c r="E565" s="56">
        <v>43.5</v>
      </c>
      <c r="F565" s="56">
        <v>6.8</v>
      </c>
      <c r="G565" s="60">
        <v>12</v>
      </c>
      <c r="H565" s="56">
        <v>206.5</v>
      </c>
      <c r="I565" s="56">
        <v>-23.5</v>
      </c>
      <c r="J565" s="56">
        <v>52</v>
      </c>
      <c r="K565" s="56">
        <v>6.1</v>
      </c>
      <c r="L565" s="57">
        <v>-51.5</v>
      </c>
      <c r="M565" s="57">
        <v>322</v>
      </c>
      <c r="N565" s="56"/>
      <c r="O565" s="56"/>
      <c r="P565" s="56">
        <v>103.57430984940224</v>
      </c>
      <c r="Q565" s="56">
        <v>4.2849285758023354</v>
      </c>
      <c r="R565" s="54">
        <v>301</v>
      </c>
      <c r="S565" s="57">
        <v>-47.726341761268799</v>
      </c>
      <c r="T565" s="57">
        <v>55.344897412744899</v>
      </c>
      <c r="U565" s="56">
        <v>46.041178267360799</v>
      </c>
      <c r="V565" s="56">
        <v>3.8904489598693401</v>
      </c>
      <c r="W565" s="56">
        <v>58.1952919941834</v>
      </c>
      <c r="X565" s="54" t="s">
        <v>1574</v>
      </c>
      <c r="Y565" s="58"/>
      <c r="Z565" s="58"/>
      <c r="AA565" s="54" t="b">
        <v>0</v>
      </c>
      <c r="AB565" s="54" t="s">
        <v>31</v>
      </c>
      <c r="AC565" s="51" t="s">
        <v>1198</v>
      </c>
      <c r="AD565" s="54">
        <v>165</v>
      </c>
      <c r="AE565" s="54" t="s">
        <v>199</v>
      </c>
      <c r="AF565" s="58" t="s">
        <v>1225</v>
      </c>
      <c r="AG565" s="51"/>
      <c r="AH565" s="58" t="s">
        <v>1224</v>
      </c>
      <c r="AI565" s="17"/>
      <c r="AJ565" s="32"/>
      <c r="AK565" s="17"/>
      <c r="AL565" s="17"/>
      <c r="AM565" s="17"/>
      <c r="AN565" s="17"/>
      <c r="AO565" s="17"/>
      <c r="AP565" s="17"/>
      <c r="AQ565" s="17"/>
      <c r="AR565" s="17"/>
      <c r="AS565" s="17"/>
      <c r="AT565" s="17"/>
      <c r="AU565" s="17"/>
      <c r="AV565" s="17"/>
      <c r="AW565" s="17"/>
      <c r="AX565" s="17"/>
      <c r="AY565" s="17"/>
      <c r="AZ565" s="17"/>
      <c r="BA565" s="17"/>
      <c r="BB565" s="17"/>
      <c r="BC565" s="17"/>
      <c r="BD565" s="17"/>
      <c r="BE565" s="17"/>
      <c r="BF565" s="17"/>
      <c r="BG565" s="17"/>
      <c r="BH565" s="17"/>
      <c r="BI565" s="17"/>
      <c r="BJ565" s="17"/>
      <c r="BK565" s="17"/>
      <c r="BL565" s="17"/>
      <c r="BM565" s="17"/>
      <c r="BN565" s="17"/>
      <c r="BO565" s="17"/>
      <c r="BP565" s="17"/>
      <c r="BQ565" s="17"/>
      <c r="BR565" s="17"/>
      <c r="BS565" s="17"/>
      <c r="BT565" s="17"/>
      <c r="BU565" s="17"/>
      <c r="BV565" s="17"/>
      <c r="BW565" s="17"/>
      <c r="BX565" s="17"/>
      <c r="BY565" s="17"/>
      <c r="BZ565" s="17"/>
      <c r="CA565" s="17"/>
      <c r="CB565" s="17"/>
      <c r="CC565" s="17"/>
      <c r="CD565" s="17"/>
      <c r="CE565" s="17"/>
      <c r="CF565" s="17"/>
      <c r="CG565" s="17"/>
      <c r="CH565" s="17"/>
      <c r="CI565" s="17"/>
      <c r="CJ565" s="17"/>
      <c r="CK565" s="17"/>
      <c r="CL565" s="17"/>
      <c r="CM565" s="17"/>
      <c r="CN565" s="17"/>
      <c r="CO565" s="17"/>
      <c r="CP565" s="17"/>
      <c r="CQ565" s="17"/>
      <c r="CR565" s="17"/>
      <c r="CS565" s="17"/>
      <c r="CT565" s="17"/>
      <c r="CU565" s="17"/>
      <c r="CV565" s="17"/>
      <c r="CW565" s="17"/>
      <c r="CX565" s="17"/>
      <c r="CY565" s="17"/>
      <c r="CZ565" s="17"/>
      <c r="DA565" s="17"/>
      <c r="DB565" s="17"/>
      <c r="DC565" s="17"/>
      <c r="DD565" s="17"/>
      <c r="DE565" s="17"/>
      <c r="DF565" s="17"/>
      <c r="DG565" s="17"/>
      <c r="DH565" s="17"/>
      <c r="DI565" s="17"/>
      <c r="DJ565" s="17"/>
      <c r="DK565" s="17"/>
      <c r="DL565" s="17"/>
      <c r="DM565" s="17"/>
      <c r="DN565" s="17"/>
      <c r="DO565" s="17"/>
      <c r="DP565" s="17"/>
      <c r="DQ565" s="17"/>
      <c r="DR565" s="17"/>
      <c r="DS565" s="17"/>
      <c r="DT565" s="17"/>
      <c r="DU565" s="17"/>
      <c r="DV565" s="17"/>
      <c r="DW565" s="17"/>
      <c r="DX565" s="17"/>
      <c r="DY565" s="17"/>
      <c r="DZ565" s="17"/>
      <c r="EA565" s="17"/>
      <c r="EB565" s="17"/>
      <c r="EC565" s="17"/>
      <c r="ED565" s="17"/>
      <c r="EE565" s="17"/>
      <c r="EF565" s="17"/>
      <c r="EG565" s="17"/>
      <c r="EH565" s="17"/>
      <c r="EI565" s="17"/>
      <c r="EJ565" s="17"/>
      <c r="EK565" s="17"/>
      <c r="EL565" s="17"/>
      <c r="EM565" s="17"/>
      <c r="EN565" s="17"/>
      <c r="EO565" s="17"/>
      <c r="EP565" s="17"/>
      <c r="EQ565" s="17"/>
      <c r="ER565" s="17"/>
      <c r="ES565" s="17"/>
      <c r="ET565" s="17"/>
      <c r="EU565" s="17"/>
      <c r="EV565" s="17"/>
      <c r="EW565" s="17"/>
      <c r="EX565" s="17"/>
      <c r="EY565" s="17"/>
      <c r="EZ565" s="17"/>
      <c r="FA565" s="17"/>
      <c r="FB565" s="17"/>
      <c r="FC565" s="17"/>
      <c r="FD565" s="17"/>
      <c r="FE565" s="17"/>
      <c r="FF565" s="17"/>
      <c r="FG565" s="17"/>
      <c r="FH565" s="17"/>
      <c r="FI565" s="17"/>
      <c r="FJ565" s="17"/>
      <c r="FK565" s="17"/>
      <c r="FL565" s="17"/>
      <c r="FM565" s="17"/>
      <c r="FN565" s="17"/>
      <c r="FO565" s="17"/>
      <c r="FP565" s="17"/>
    </row>
    <row r="566" spans="1:172" s="58" customFormat="1" ht="15" customHeight="1" x14ac:dyDescent="0.2">
      <c r="A566" s="10" t="s">
        <v>1226</v>
      </c>
      <c r="B566" s="9">
        <v>263.51</v>
      </c>
      <c r="C566" s="9">
        <v>265.05</v>
      </c>
      <c r="D566" s="13">
        <f>AVERAGE(B566:C566)</f>
        <v>264.27999999999997</v>
      </c>
      <c r="E566" s="9">
        <v>-34.6</v>
      </c>
      <c r="F566" s="9">
        <v>150.80000000000001</v>
      </c>
      <c r="G566" s="34">
        <v>17</v>
      </c>
      <c r="H566" s="9">
        <v>353.3</v>
      </c>
      <c r="I566" s="9">
        <v>-77.8</v>
      </c>
      <c r="J566" s="9">
        <v>48.3</v>
      </c>
      <c r="K566" s="9">
        <v>5.2</v>
      </c>
      <c r="L566" s="13">
        <v>-56.9</v>
      </c>
      <c r="M566" s="13">
        <v>154.80000000000001</v>
      </c>
      <c r="N566" s="9">
        <v>16.3</v>
      </c>
      <c r="O566" s="9">
        <v>9.1</v>
      </c>
      <c r="P566" s="9" t="s">
        <v>1575</v>
      </c>
      <c r="Q566" s="9" t="s">
        <v>1575</v>
      </c>
      <c r="R566" s="7">
        <v>801</v>
      </c>
      <c r="S566" s="13">
        <v>-47.188161971614797</v>
      </c>
      <c r="T566" s="13">
        <v>58.517882373043903</v>
      </c>
      <c r="U566" s="9">
        <v>-21.957728476809798</v>
      </c>
      <c r="V566" s="9">
        <v>-65.144472167838501</v>
      </c>
      <c r="W566" s="9">
        <v>55.1439242365323</v>
      </c>
      <c r="X566" s="7" t="s">
        <v>1574</v>
      </c>
      <c r="Y566" s="7"/>
      <c r="Z566" s="7"/>
      <c r="AA566" s="7" t="b">
        <v>1</v>
      </c>
      <c r="AB566" s="7">
        <v>0</v>
      </c>
      <c r="AC566" s="14" t="s">
        <v>1227</v>
      </c>
      <c r="AD566" s="7"/>
      <c r="AE566" s="7" t="s">
        <v>1798</v>
      </c>
      <c r="AF566" s="10" t="s">
        <v>1228</v>
      </c>
      <c r="AG566" s="14"/>
      <c r="AH566" s="10"/>
      <c r="AI566" s="10"/>
      <c r="AJ566" s="32"/>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c r="BK566" s="10"/>
      <c r="BL566" s="10"/>
      <c r="BM566" s="10"/>
      <c r="BN566" s="10"/>
      <c r="BO566" s="10"/>
      <c r="BP566" s="10"/>
      <c r="BQ566" s="10"/>
      <c r="BR566" s="10"/>
      <c r="BS566" s="10"/>
      <c r="BT566" s="10"/>
      <c r="BU566" s="10"/>
      <c r="BV566" s="10"/>
      <c r="BW566" s="10"/>
      <c r="BX566" s="10"/>
      <c r="BY566" s="10"/>
      <c r="BZ566" s="10"/>
      <c r="CA566" s="10"/>
      <c r="CB566" s="10"/>
      <c r="CC566" s="10"/>
      <c r="CD566" s="10"/>
      <c r="CE566" s="10"/>
      <c r="CF566" s="10"/>
      <c r="CG566" s="10"/>
      <c r="CH566" s="10"/>
      <c r="CI566" s="10"/>
      <c r="CJ566" s="10"/>
      <c r="CK566" s="10"/>
      <c r="CL566" s="10"/>
      <c r="CM566" s="10"/>
      <c r="CN566" s="10"/>
      <c r="CO566" s="10"/>
      <c r="CP566" s="10"/>
      <c r="CQ566" s="10"/>
      <c r="CR566" s="10"/>
      <c r="CS566" s="10"/>
      <c r="CT566" s="10"/>
      <c r="CU566" s="10"/>
      <c r="CV566" s="10"/>
      <c r="CW566" s="10"/>
      <c r="CX566" s="10"/>
      <c r="CY566" s="10"/>
      <c r="CZ566" s="10"/>
      <c r="DA566" s="10"/>
      <c r="DB566" s="10"/>
      <c r="DC566" s="10"/>
      <c r="DD566" s="10"/>
      <c r="DE566" s="10"/>
      <c r="DF566" s="10"/>
      <c r="DG566" s="10"/>
      <c r="DH566" s="10"/>
      <c r="DI566" s="10"/>
      <c r="DJ566" s="10"/>
      <c r="DK566" s="10"/>
      <c r="DL566" s="10"/>
      <c r="DM566" s="10"/>
      <c r="DN566" s="10"/>
      <c r="DO566" s="10"/>
      <c r="DP566" s="10"/>
      <c r="DQ566" s="10"/>
      <c r="DR566" s="10"/>
      <c r="DS566" s="10"/>
      <c r="DT566" s="10"/>
      <c r="DU566" s="10"/>
      <c r="DV566" s="10"/>
      <c r="DW566" s="10"/>
      <c r="DX566" s="10"/>
      <c r="DY566" s="10"/>
      <c r="DZ566" s="10"/>
      <c r="EA566" s="10"/>
      <c r="EB566" s="10"/>
      <c r="EC566" s="10"/>
      <c r="ED566" s="10"/>
      <c r="EE566" s="10"/>
      <c r="EF566" s="10"/>
      <c r="EG566" s="10"/>
      <c r="EH566" s="10"/>
      <c r="EI566" s="10"/>
      <c r="EJ566" s="10"/>
      <c r="EK566" s="10"/>
      <c r="EL566" s="10"/>
      <c r="EM566" s="10"/>
      <c r="EN566" s="10"/>
      <c r="EO566" s="10"/>
      <c r="EP566" s="10"/>
      <c r="EQ566" s="10"/>
      <c r="ER566" s="10"/>
      <c r="ES566" s="10"/>
      <c r="ET566" s="10"/>
      <c r="EU566" s="10"/>
      <c r="EV566" s="10"/>
      <c r="EW566" s="10"/>
      <c r="EX566" s="10"/>
      <c r="EY566" s="10"/>
      <c r="EZ566" s="10"/>
      <c r="FA566" s="10"/>
      <c r="FB566" s="10"/>
      <c r="FC566" s="10"/>
      <c r="FD566" s="10"/>
      <c r="FE566" s="10"/>
      <c r="FF566" s="10"/>
      <c r="FG566" s="10"/>
      <c r="FH566" s="10"/>
      <c r="FI566" s="10"/>
      <c r="FJ566" s="10"/>
      <c r="FK566" s="10"/>
      <c r="FL566" s="10"/>
      <c r="FM566" s="10"/>
      <c r="FN566" s="10"/>
      <c r="FO566" s="10"/>
      <c r="FP566" s="10"/>
    </row>
    <row r="567" spans="1:172" s="58" customFormat="1" ht="15" customHeight="1" x14ac:dyDescent="0.2">
      <c r="A567" s="10" t="s">
        <v>1229</v>
      </c>
      <c r="B567" s="9">
        <v>263.39999999999998</v>
      </c>
      <c r="C567" s="9">
        <v>269.39999999999998</v>
      </c>
      <c r="D567" s="13">
        <v>266.39999999999998</v>
      </c>
      <c r="E567" s="9">
        <v>-31.885066666666699</v>
      </c>
      <c r="F567" s="9">
        <v>150.9686111111111</v>
      </c>
      <c r="G567" s="34">
        <v>9</v>
      </c>
      <c r="H567" s="9">
        <v>19.8</v>
      </c>
      <c r="I567" s="9">
        <v>-72.2</v>
      </c>
      <c r="J567" s="9">
        <v>29.5</v>
      </c>
      <c r="K567" s="9">
        <v>9.6</v>
      </c>
      <c r="L567" s="13">
        <v>-61.2</v>
      </c>
      <c r="M567" s="13">
        <v>128.69999999999999</v>
      </c>
      <c r="N567" s="9"/>
      <c r="O567" s="9"/>
      <c r="P567" s="9">
        <v>10.766180087809591</v>
      </c>
      <c r="Q567" s="9">
        <v>16.438567104090193</v>
      </c>
      <c r="R567" s="7">
        <v>801</v>
      </c>
      <c r="S567" s="13">
        <v>-34.858343714084498</v>
      </c>
      <c r="T567" s="13">
        <v>49.709453025806297</v>
      </c>
      <c r="U567" s="9">
        <v>-21.957728476809798</v>
      </c>
      <c r="V567" s="9">
        <v>-65.144472167838501</v>
      </c>
      <c r="W567" s="9">
        <v>55.1439242365323</v>
      </c>
      <c r="X567" s="7" t="s">
        <v>1574</v>
      </c>
      <c r="Y567" s="7"/>
      <c r="Z567" s="7"/>
      <c r="AA567" s="7" t="b">
        <v>1</v>
      </c>
      <c r="AB567" s="7">
        <v>0</v>
      </c>
      <c r="AC567" s="14" t="s">
        <v>1230</v>
      </c>
      <c r="AD567" s="7"/>
      <c r="AE567" s="7" t="s">
        <v>1798</v>
      </c>
      <c r="AF567" s="10" t="s">
        <v>1231</v>
      </c>
      <c r="AG567" s="14"/>
      <c r="AH567" s="10"/>
      <c r="AI567" s="10"/>
      <c r="AJ567" s="32"/>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c r="BI567" s="10"/>
      <c r="BJ567" s="10"/>
      <c r="BK567" s="10"/>
      <c r="BL567" s="10"/>
      <c r="BM567" s="10"/>
      <c r="BN567" s="10"/>
      <c r="BO567" s="10"/>
      <c r="BP567" s="10"/>
      <c r="BQ567" s="10"/>
      <c r="BR567" s="10"/>
      <c r="BS567" s="10"/>
      <c r="BT567" s="10"/>
      <c r="BU567" s="10"/>
      <c r="BV567" s="10"/>
      <c r="BW567" s="10"/>
      <c r="BX567" s="10"/>
      <c r="BY567" s="10"/>
      <c r="BZ567" s="10"/>
      <c r="CA567" s="10"/>
      <c r="CB567" s="10"/>
      <c r="CC567" s="10"/>
      <c r="CD567" s="10"/>
      <c r="CE567" s="10"/>
      <c r="CF567" s="10"/>
      <c r="CG567" s="10"/>
      <c r="CH567" s="10"/>
      <c r="CI567" s="10"/>
      <c r="CJ567" s="10"/>
      <c r="CK567" s="10"/>
      <c r="CL567" s="10"/>
      <c r="CM567" s="10"/>
      <c r="CN567" s="10"/>
      <c r="CO567" s="10"/>
      <c r="CP567" s="10"/>
      <c r="CQ567" s="10"/>
      <c r="CR567" s="10"/>
      <c r="CS567" s="10"/>
      <c r="CT567" s="10"/>
      <c r="CU567" s="10"/>
      <c r="CV567" s="10"/>
      <c r="CW567" s="10"/>
      <c r="CX567" s="10"/>
      <c r="CY567" s="10"/>
      <c r="CZ567" s="10"/>
      <c r="DA567" s="10"/>
      <c r="DB567" s="10"/>
      <c r="DC567" s="10"/>
      <c r="DD567" s="10"/>
      <c r="DE567" s="10"/>
      <c r="DF567" s="10"/>
      <c r="DG567" s="10"/>
      <c r="DH567" s="10"/>
      <c r="DI567" s="10"/>
      <c r="DJ567" s="10"/>
      <c r="DK567" s="10"/>
      <c r="DL567" s="10"/>
      <c r="DM567" s="10"/>
      <c r="DN567" s="10"/>
      <c r="DO567" s="10"/>
      <c r="DP567" s="10"/>
      <c r="DQ567" s="10"/>
      <c r="DR567" s="10"/>
      <c r="DS567" s="10"/>
      <c r="DT567" s="10"/>
      <c r="DU567" s="10"/>
      <c r="DV567" s="10"/>
      <c r="DW567" s="10"/>
      <c r="DX567" s="10"/>
      <c r="DY567" s="10"/>
      <c r="DZ567" s="10"/>
      <c r="EA567" s="10"/>
      <c r="EB567" s="10"/>
      <c r="EC567" s="10"/>
      <c r="ED567" s="10"/>
      <c r="EE567" s="10"/>
      <c r="EF567" s="10"/>
      <c r="EG567" s="10"/>
      <c r="EH567" s="10"/>
      <c r="EI567" s="10"/>
      <c r="EJ567" s="10"/>
      <c r="EK567" s="10"/>
      <c r="EL567" s="10"/>
      <c r="EM567" s="10"/>
      <c r="EN567" s="10"/>
      <c r="EO567" s="10"/>
      <c r="EP567" s="10"/>
      <c r="EQ567" s="10"/>
      <c r="ER567" s="10"/>
      <c r="ES567" s="10"/>
      <c r="ET567" s="10"/>
      <c r="EU567" s="10"/>
      <c r="EV567" s="10"/>
      <c r="EW567" s="10"/>
      <c r="EX567" s="10"/>
      <c r="EY567" s="10"/>
      <c r="EZ567" s="10"/>
      <c r="FA567" s="10"/>
      <c r="FB567" s="10"/>
      <c r="FC567" s="10"/>
      <c r="FD567" s="10"/>
      <c r="FE567" s="10"/>
      <c r="FF567" s="10"/>
      <c r="FG567" s="10"/>
      <c r="FH567" s="10"/>
      <c r="FI567" s="10"/>
      <c r="FJ567" s="10"/>
      <c r="FK567" s="10"/>
      <c r="FL567" s="10"/>
      <c r="FM567" s="10"/>
      <c r="FN567" s="10"/>
      <c r="FO567" s="10"/>
      <c r="FP567" s="10"/>
    </row>
    <row r="568" spans="1:172" s="58" customFormat="1" ht="15" customHeight="1" x14ac:dyDescent="0.2">
      <c r="A568" s="58" t="s">
        <v>1232</v>
      </c>
      <c r="B568" s="56">
        <v>264</v>
      </c>
      <c r="C568" s="56">
        <v>269</v>
      </c>
      <c r="D568" s="57">
        <v>266.5</v>
      </c>
      <c r="E568" s="56">
        <v>-32.4</v>
      </c>
      <c r="F568" s="56">
        <v>20.3</v>
      </c>
      <c r="G568" s="60">
        <v>135</v>
      </c>
      <c r="H568" s="56">
        <v>308.39999999999998</v>
      </c>
      <c r="I568" s="56">
        <v>-62.2</v>
      </c>
      <c r="J568" s="56">
        <v>9.6999999999999993</v>
      </c>
      <c r="K568" s="56">
        <v>4.0999999999999996</v>
      </c>
      <c r="L568" s="57">
        <v>-48.2</v>
      </c>
      <c r="M568" s="60">
        <v>80.400000000000006</v>
      </c>
      <c r="N568" s="54">
        <v>7.1</v>
      </c>
      <c r="O568" s="54">
        <v>4.9000000000000004</v>
      </c>
      <c r="P568" s="56" t="s">
        <v>1575</v>
      </c>
      <c r="Q568" s="56" t="s">
        <v>1575</v>
      </c>
      <c r="R568" s="54">
        <v>701</v>
      </c>
      <c r="S568" s="60">
        <v>-48.199999999999903</v>
      </c>
      <c r="T568" s="60">
        <v>80.400000000000006</v>
      </c>
      <c r="U568" s="54">
        <v>0</v>
      </c>
      <c r="V568" s="54">
        <v>0</v>
      </c>
      <c r="W568" s="54">
        <v>0</v>
      </c>
      <c r="X568" s="54" t="s">
        <v>1576</v>
      </c>
      <c r="Y568" s="54">
        <v>0.7</v>
      </c>
      <c r="Z568" s="54">
        <v>4.25</v>
      </c>
      <c r="AA568" s="54" t="s">
        <v>279</v>
      </c>
      <c r="AB568" s="54" t="s">
        <v>279</v>
      </c>
      <c r="AC568" s="58" t="s">
        <v>1233</v>
      </c>
      <c r="AD568" s="54"/>
      <c r="AE568" s="54" t="s">
        <v>1798</v>
      </c>
      <c r="AF568" s="58" t="s">
        <v>1234</v>
      </c>
      <c r="AG568" s="51" t="s">
        <v>993</v>
      </c>
      <c r="AI568" s="10"/>
      <c r="AJ568" s="32"/>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c r="BK568" s="10"/>
      <c r="BL568" s="10"/>
      <c r="BM568" s="10"/>
      <c r="BN568" s="10"/>
      <c r="BO568" s="10"/>
      <c r="BP568" s="10"/>
      <c r="BQ568" s="10"/>
      <c r="BR568" s="10"/>
      <c r="BS568" s="10"/>
      <c r="BT568" s="10"/>
      <c r="BU568" s="10"/>
      <c r="BV568" s="10"/>
      <c r="BW568" s="10"/>
      <c r="BX568" s="10"/>
      <c r="BY568" s="10"/>
      <c r="BZ568" s="10"/>
      <c r="CA568" s="10"/>
      <c r="CB568" s="10"/>
      <c r="CC568" s="10"/>
      <c r="CD568" s="10"/>
      <c r="CE568" s="10"/>
      <c r="CF568" s="10"/>
      <c r="CG568" s="10"/>
      <c r="CH568" s="10"/>
      <c r="CI568" s="10"/>
      <c r="CJ568" s="10"/>
      <c r="CK568" s="10"/>
      <c r="CL568" s="10"/>
      <c r="CM568" s="10"/>
      <c r="CN568" s="10"/>
      <c r="CO568" s="10"/>
      <c r="CP568" s="10"/>
      <c r="CQ568" s="10"/>
      <c r="CR568" s="10"/>
      <c r="CS568" s="10"/>
      <c r="CT568" s="10"/>
      <c r="CU568" s="10"/>
      <c r="CV568" s="10"/>
      <c r="CW568" s="10"/>
      <c r="CX568" s="10"/>
      <c r="CY568" s="10"/>
      <c r="CZ568" s="10"/>
      <c r="DA568" s="10"/>
      <c r="DB568" s="10"/>
      <c r="DC568" s="10"/>
      <c r="DD568" s="10"/>
      <c r="DE568" s="10"/>
      <c r="DF568" s="10"/>
      <c r="DG568" s="10"/>
      <c r="DH568" s="10"/>
      <c r="DI568" s="10"/>
      <c r="DJ568" s="10"/>
      <c r="DK568" s="10"/>
      <c r="DL568" s="10"/>
      <c r="DM568" s="10"/>
      <c r="DN568" s="10"/>
      <c r="DO568" s="10"/>
      <c r="DP568" s="10"/>
      <c r="DQ568" s="10"/>
      <c r="DR568" s="10"/>
      <c r="DS568" s="10"/>
      <c r="DT568" s="10"/>
      <c r="DU568" s="10"/>
      <c r="DV568" s="10"/>
      <c r="DW568" s="10"/>
      <c r="DX568" s="10"/>
      <c r="DY568" s="10"/>
      <c r="DZ568" s="10"/>
      <c r="EA568" s="10"/>
      <c r="EB568" s="10"/>
      <c r="EC568" s="10"/>
      <c r="ED568" s="10"/>
      <c r="EE568" s="10"/>
      <c r="EF568" s="10"/>
      <c r="EG568" s="10"/>
      <c r="EH568" s="10"/>
      <c r="EI568" s="10"/>
      <c r="EJ568" s="10"/>
      <c r="EK568" s="10"/>
      <c r="EL568" s="10"/>
      <c r="EM568" s="10"/>
      <c r="EN568" s="10"/>
      <c r="EO568" s="10"/>
      <c r="EP568" s="10"/>
      <c r="EQ568" s="10"/>
      <c r="ER568" s="10"/>
      <c r="ES568" s="10"/>
      <c r="ET568" s="10"/>
      <c r="EU568" s="10"/>
      <c r="EV568" s="10"/>
      <c r="EW568" s="10"/>
      <c r="EX568" s="10"/>
      <c r="EY568" s="10"/>
      <c r="EZ568" s="10"/>
      <c r="FA568" s="10"/>
      <c r="FB568" s="10"/>
      <c r="FC568" s="10"/>
      <c r="FD568" s="10"/>
      <c r="FE568" s="10"/>
      <c r="FF568" s="10"/>
      <c r="FG568" s="10"/>
      <c r="FH568" s="10"/>
      <c r="FI568" s="10"/>
      <c r="FJ568" s="10"/>
      <c r="FK568" s="10"/>
      <c r="FL568" s="10"/>
      <c r="FM568" s="10"/>
      <c r="FN568" s="10"/>
      <c r="FO568" s="10"/>
      <c r="FP568" s="10"/>
    </row>
    <row r="569" spans="1:172" s="58" customFormat="1" ht="15" customHeight="1" x14ac:dyDescent="0.2">
      <c r="A569" s="51" t="s">
        <v>1235</v>
      </c>
      <c r="B569" s="56">
        <v>259.60000000000002</v>
      </c>
      <c r="C569" s="56">
        <v>274.39999999999998</v>
      </c>
      <c r="D569" s="57">
        <v>267</v>
      </c>
      <c r="E569" s="56">
        <v>31.97</v>
      </c>
      <c r="F569" s="56">
        <f>360-104.9</f>
        <v>255.1</v>
      </c>
      <c r="G569" s="60">
        <v>5</v>
      </c>
      <c r="H569" s="56">
        <v>154.6</v>
      </c>
      <c r="I569" s="56">
        <v>-9.1999999999999993</v>
      </c>
      <c r="J569" s="56">
        <v>98.9</v>
      </c>
      <c r="K569" s="56">
        <v>7.7</v>
      </c>
      <c r="L569" s="57">
        <v>-51.5</v>
      </c>
      <c r="M569" s="57">
        <v>306.7</v>
      </c>
      <c r="N569" s="56"/>
      <c r="O569" s="56"/>
      <c r="P569" s="56">
        <v>238.79042651561872</v>
      </c>
      <c r="Q569" s="56">
        <v>4.9616471188948035</v>
      </c>
      <c r="R569" s="54">
        <v>101</v>
      </c>
      <c r="S569" s="57">
        <v>-41.870657618762401</v>
      </c>
      <c r="T569" s="57">
        <v>56.275381370471202</v>
      </c>
      <c r="U569" s="56">
        <v>63.189710673362598</v>
      </c>
      <c r="V569" s="56">
        <v>-13.867348726831301</v>
      </c>
      <c r="W569" s="56">
        <v>79.870070506488602</v>
      </c>
      <c r="X569" s="54" t="s">
        <v>1576</v>
      </c>
      <c r="AA569" s="54" t="b">
        <v>0</v>
      </c>
      <c r="AB569" s="54" t="s">
        <v>218</v>
      </c>
      <c r="AC569" s="51" t="s">
        <v>1193</v>
      </c>
      <c r="AD569" s="54">
        <v>688</v>
      </c>
      <c r="AE569" s="54" t="s">
        <v>199</v>
      </c>
      <c r="AF569" s="58" t="s">
        <v>1236</v>
      </c>
      <c r="AG569" s="51"/>
      <c r="AI569" s="10"/>
      <c r="AJ569" s="32"/>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c r="BK569" s="10"/>
      <c r="BL569" s="10"/>
      <c r="BM569" s="10"/>
      <c r="BN569" s="10"/>
      <c r="BO569" s="10"/>
      <c r="BP569" s="10"/>
      <c r="BQ569" s="10"/>
      <c r="BR569" s="10"/>
      <c r="BS569" s="10"/>
      <c r="BT569" s="10"/>
      <c r="BU569" s="10"/>
      <c r="BV569" s="10"/>
      <c r="BW569" s="10"/>
      <c r="BX569" s="10"/>
      <c r="BY569" s="10"/>
      <c r="BZ569" s="10"/>
      <c r="CA569" s="10"/>
      <c r="CB569" s="10"/>
      <c r="CC569" s="10"/>
      <c r="CD569" s="10"/>
      <c r="CE569" s="10"/>
      <c r="CF569" s="10"/>
      <c r="CG569" s="10"/>
      <c r="CH569" s="10"/>
      <c r="CI569" s="10"/>
      <c r="CJ569" s="10"/>
      <c r="CK569" s="10"/>
      <c r="CL569" s="10"/>
      <c r="CM569" s="10"/>
      <c r="CN569" s="10"/>
      <c r="CO569" s="10"/>
      <c r="CP569" s="10"/>
      <c r="CQ569" s="10"/>
      <c r="CR569" s="10"/>
      <c r="CS569" s="10"/>
      <c r="CT569" s="10"/>
      <c r="CU569" s="10"/>
      <c r="CV569" s="10"/>
      <c r="CW569" s="10"/>
      <c r="CX569" s="10"/>
      <c r="CY569" s="10"/>
      <c r="CZ569" s="10"/>
      <c r="DA569" s="10"/>
      <c r="DB569" s="10"/>
      <c r="DC569" s="10"/>
      <c r="DD569" s="10"/>
      <c r="DE569" s="10"/>
      <c r="DF569" s="10"/>
      <c r="DG569" s="10"/>
      <c r="DH569" s="10"/>
      <c r="DI569" s="10"/>
      <c r="DJ569" s="10"/>
      <c r="DK569" s="10"/>
      <c r="DL569" s="10"/>
      <c r="DM569" s="10"/>
      <c r="DN569" s="10"/>
      <c r="DO569" s="10"/>
      <c r="DP569" s="10"/>
      <c r="DQ569" s="10"/>
      <c r="DR569" s="10"/>
      <c r="DS569" s="10"/>
      <c r="DT569" s="10"/>
      <c r="DU569" s="10"/>
      <c r="DV569" s="10"/>
      <c r="DW569" s="10"/>
      <c r="DX569" s="10"/>
      <c r="DY569" s="10"/>
      <c r="DZ569" s="10"/>
      <c r="EA569" s="10"/>
      <c r="EB569" s="10"/>
      <c r="EC569" s="10"/>
      <c r="ED569" s="10"/>
      <c r="EE569" s="10"/>
      <c r="EF569" s="10"/>
      <c r="EG569" s="10"/>
      <c r="EH569" s="10"/>
      <c r="EI569" s="10"/>
      <c r="EJ569" s="10"/>
      <c r="EK569" s="10"/>
      <c r="EL569" s="10"/>
      <c r="EM569" s="10"/>
      <c r="EN569" s="10"/>
      <c r="EO569" s="10"/>
      <c r="EP569" s="10"/>
      <c r="EQ569" s="10"/>
      <c r="ER569" s="10"/>
      <c r="ES569" s="10"/>
      <c r="ET569" s="10"/>
      <c r="EU569" s="10"/>
      <c r="EV569" s="10"/>
      <c r="EW569" s="10"/>
      <c r="EX569" s="10"/>
      <c r="EY569" s="10"/>
      <c r="EZ569" s="10"/>
      <c r="FA569" s="10"/>
      <c r="FB569" s="10"/>
      <c r="FC569" s="10"/>
      <c r="FD569" s="10"/>
      <c r="FE569" s="10"/>
      <c r="FF569" s="10"/>
      <c r="FG569" s="10"/>
      <c r="FH569" s="10"/>
      <c r="FI569" s="10"/>
      <c r="FJ569" s="10"/>
      <c r="FK569" s="10"/>
      <c r="FL569" s="10"/>
      <c r="FM569" s="10"/>
      <c r="FN569" s="10"/>
      <c r="FO569" s="10"/>
      <c r="FP569" s="10"/>
    </row>
    <row r="570" spans="1:172" s="58" customFormat="1" ht="15" customHeight="1" x14ac:dyDescent="0.2">
      <c r="A570" s="58" t="s">
        <v>1237</v>
      </c>
      <c r="B570" s="56">
        <v>259.60000000000002</v>
      </c>
      <c r="C570" s="56">
        <v>274.39999999999998</v>
      </c>
      <c r="D570" s="57">
        <v>267</v>
      </c>
      <c r="E570" s="56">
        <v>43.7</v>
      </c>
      <c r="F570" s="56">
        <v>3.4</v>
      </c>
      <c r="G570" s="60">
        <v>20</v>
      </c>
      <c r="H570" s="56">
        <v>203.9</v>
      </c>
      <c r="I570" s="56">
        <v>-20.399999999999999</v>
      </c>
      <c r="J570" s="56">
        <v>73</v>
      </c>
      <c r="K570" s="56">
        <v>3.8</v>
      </c>
      <c r="L570" s="57">
        <v>-50.9</v>
      </c>
      <c r="M570" s="57">
        <v>324.2</v>
      </c>
      <c r="N570" s="56"/>
      <c r="O570" s="56"/>
      <c r="P570" s="56">
        <v>153.77722753548653</v>
      </c>
      <c r="Q570" s="56">
        <v>2.6403158843026966</v>
      </c>
      <c r="R570" s="54">
        <v>301</v>
      </c>
      <c r="S570" s="57">
        <v>-46.228078041008203</v>
      </c>
      <c r="T570" s="57">
        <v>55.5262507098236</v>
      </c>
      <c r="U570" s="56">
        <v>46.041178267360799</v>
      </c>
      <c r="V570" s="56">
        <v>3.8904489598693401</v>
      </c>
      <c r="W570" s="56">
        <v>58.1952919941834</v>
      </c>
      <c r="X570" s="54" t="s">
        <v>1576</v>
      </c>
      <c r="AA570" s="54" t="b">
        <v>0</v>
      </c>
      <c r="AB570" s="54" t="s">
        <v>218</v>
      </c>
      <c r="AC570" s="51" t="s">
        <v>1238</v>
      </c>
      <c r="AD570" s="54">
        <v>2361</v>
      </c>
      <c r="AE570" s="54" t="s">
        <v>199</v>
      </c>
      <c r="AF570" s="58" t="s">
        <v>1239</v>
      </c>
      <c r="AG570" s="51" t="s">
        <v>1847</v>
      </c>
      <c r="AI570" s="10"/>
      <c r="AJ570" s="32"/>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c r="BI570" s="10"/>
      <c r="BJ570" s="10"/>
      <c r="BK570" s="10"/>
      <c r="BL570" s="10"/>
      <c r="BM570" s="10"/>
      <c r="BN570" s="10"/>
      <c r="BO570" s="10"/>
      <c r="BP570" s="10"/>
      <c r="BQ570" s="10"/>
      <c r="BR570" s="10"/>
      <c r="BS570" s="10"/>
      <c r="BT570" s="10"/>
      <c r="BU570" s="10"/>
      <c r="BV570" s="10"/>
      <c r="BW570" s="10"/>
      <c r="BX570" s="10"/>
      <c r="BY570" s="10"/>
      <c r="BZ570" s="10"/>
      <c r="CA570" s="10"/>
      <c r="CB570" s="10"/>
      <c r="CC570" s="10"/>
      <c r="CD570" s="10"/>
      <c r="CE570" s="10"/>
      <c r="CF570" s="10"/>
      <c r="CG570" s="10"/>
      <c r="CH570" s="10"/>
      <c r="CI570" s="10"/>
      <c r="CJ570" s="10"/>
      <c r="CK570" s="10"/>
      <c r="CL570" s="10"/>
      <c r="CM570" s="10"/>
      <c r="CN570" s="10"/>
      <c r="CO570" s="10"/>
      <c r="CP570" s="10"/>
      <c r="CQ570" s="10"/>
      <c r="CR570" s="10"/>
      <c r="CS570" s="10"/>
      <c r="CT570" s="10"/>
      <c r="CU570" s="10"/>
      <c r="CV570" s="10"/>
      <c r="CW570" s="10"/>
      <c r="CX570" s="10"/>
      <c r="CY570" s="10"/>
      <c r="CZ570" s="10"/>
      <c r="DA570" s="10"/>
      <c r="DB570" s="10"/>
      <c r="DC570" s="10"/>
      <c r="DD570" s="10"/>
      <c r="DE570" s="10"/>
      <c r="DF570" s="10"/>
      <c r="DG570" s="10"/>
      <c r="DH570" s="10"/>
      <c r="DI570" s="10"/>
      <c r="DJ570" s="10"/>
      <c r="DK570" s="10"/>
      <c r="DL570" s="10"/>
      <c r="DM570" s="10"/>
      <c r="DN570" s="10"/>
      <c r="DO570" s="10"/>
      <c r="DP570" s="10"/>
      <c r="DQ570" s="10"/>
      <c r="DR570" s="10"/>
      <c r="DS570" s="10"/>
      <c r="DT570" s="10"/>
      <c r="DU570" s="10"/>
      <c r="DV570" s="10"/>
      <c r="DW570" s="10"/>
      <c r="DX570" s="10"/>
      <c r="DY570" s="10"/>
      <c r="DZ570" s="10"/>
      <c r="EA570" s="10"/>
      <c r="EB570" s="10"/>
      <c r="EC570" s="10"/>
      <c r="ED570" s="10"/>
      <c r="EE570" s="10"/>
      <c r="EF570" s="10"/>
      <c r="EG570" s="10"/>
      <c r="EH570" s="10"/>
      <c r="EI570" s="10"/>
      <c r="EJ570" s="10"/>
      <c r="EK570" s="10"/>
      <c r="EL570" s="10"/>
      <c r="EM570" s="10"/>
      <c r="EN570" s="10"/>
      <c r="EO570" s="10"/>
      <c r="EP570" s="10"/>
      <c r="EQ570" s="10"/>
      <c r="ER570" s="10"/>
      <c r="ES570" s="10"/>
      <c r="ET570" s="10"/>
      <c r="EU570" s="10"/>
      <c r="EV570" s="10"/>
      <c r="EW570" s="10"/>
      <c r="EX570" s="10"/>
      <c r="EY570" s="10"/>
      <c r="EZ570" s="10"/>
      <c r="FA570" s="10"/>
      <c r="FB570" s="10"/>
      <c r="FC570" s="10"/>
      <c r="FD570" s="10"/>
      <c r="FE570" s="10"/>
      <c r="FF570" s="10"/>
      <c r="FG570" s="10"/>
      <c r="FH570" s="10"/>
      <c r="FI570" s="10"/>
      <c r="FJ570" s="10"/>
      <c r="FK570" s="10"/>
      <c r="FL570" s="10"/>
      <c r="FM570" s="10"/>
      <c r="FN570" s="10"/>
      <c r="FO570" s="10"/>
      <c r="FP570" s="10"/>
    </row>
    <row r="571" spans="1:172" s="58" customFormat="1" ht="15" customHeight="1" x14ac:dyDescent="0.2">
      <c r="A571" s="14" t="s">
        <v>1240</v>
      </c>
      <c r="B571" s="9">
        <v>259.60000000000002</v>
      </c>
      <c r="C571" s="9">
        <v>274.39999999999998</v>
      </c>
      <c r="D571" s="13">
        <v>267</v>
      </c>
      <c r="E571" s="9">
        <v>-32.200000000000003</v>
      </c>
      <c r="F571" s="9">
        <v>290.5</v>
      </c>
      <c r="G571" s="6">
        <v>16</v>
      </c>
      <c r="H571" s="9">
        <v>176.2</v>
      </c>
      <c r="I571" s="9">
        <v>60.2</v>
      </c>
      <c r="J571" s="9">
        <v>50.6</v>
      </c>
      <c r="K571" s="9">
        <v>5.2</v>
      </c>
      <c r="L571" s="13">
        <v>-78.900000000000006</v>
      </c>
      <c r="M571" s="13">
        <v>319.60000000000002</v>
      </c>
      <c r="N571" s="9">
        <v>33.5</v>
      </c>
      <c r="O571" s="9">
        <v>6.5</v>
      </c>
      <c r="P571" s="9" t="s">
        <v>1575</v>
      </c>
      <c r="Q571" s="9" t="s">
        <v>1575</v>
      </c>
      <c r="R571" s="7">
        <v>290</v>
      </c>
      <c r="S571" s="13">
        <v>-48.172137877958797</v>
      </c>
      <c r="T571" s="13">
        <v>62.436352164725797</v>
      </c>
      <c r="U571" s="9">
        <v>47.499999999999901</v>
      </c>
      <c r="V571" s="9">
        <v>-33.299999999999997</v>
      </c>
      <c r="W571" s="9">
        <v>57.299999999999898</v>
      </c>
      <c r="X571" s="7" t="s">
        <v>1574</v>
      </c>
      <c r="Y571" s="10"/>
      <c r="Z571" s="10"/>
      <c r="AA571" s="7" t="b">
        <v>1</v>
      </c>
      <c r="AB571" s="7">
        <v>0</v>
      </c>
      <c r="AC571" s="14" t="s">
        <v>1241</v>
      </c>
      <c r="AD571" s="30">
        <v>2475</v>
      </c>
      <c r="AE571" s="7" t="s">
        <v>199</v>
      </c>
      <c r="AF571" s="10" t="s">
        <v>1698</v>
      </c>
      <c r="AG571" s="14"/>
      <c r="AH571" s="10"/>
      <c r="AI571" s="10"/>
      <c r="AJ571" s="32"/>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c r="BK571" s="10"/>
      <c r="BL571" s="10"/>
      <c r="BM571" s="10"/>
      <c r="BN571" s="10"/>
      <c r="BO571" s="10"/>
      <c r="BP571" s="10"/>
      <c r="BQ571" s="10"/>
      <c r="BR571" s="10"/>
      <c r="BS571" s="10"/>
      <c r="BT571" s="10"/>
      <c r="BU571" s="10"/>
      <c r="BV571" s="10"/>
      <c r="BW571" s="10"/>
      <c r="BX571" s="10"/>
      <c r="BY571" s="10"/>
      <c r="BZ571" s="10"/>
      <c r="CA571" s="10"/>
      <c r="CB571" s="10"/>
      <c r="CC571" s="10"/>
      <c r="CD571" s="10"/>
      <c r="CE571" s="10"/>
      <c r="CF571" s="10"/>
      <c r="CG571" s="10"/>
      <c r="CH571" s="10"/>
      <c r="CI571" s="10"/>
      <c r="CJ571" s="10"/>
      <c r="CK571" s="10"/>
      <c r="CL571" s="10"/>
      <c r="CM571" s="10"/>
      <c r="CN571" s="10"/>
      <c r="CO571" s="10"/>
      <c r="CP571" s="10"/>
      <c r="CQ571" s="10"/>
      <c r="CR571" s="10"/>
      <c r="CS571" s="10"/>
      <c r="CT571" s="10"/>
      <c r="CU571" s="10"/>
      <c r="CV571" s="10"/>
      <c r="CW571" s="10"/>
      <c r="CX571" s="10"/>
      <c r="CY571" s="10"/>
      <c r="CZ571" s="10"/>
      <c r="DA571" s="10"/>
      <c r="DB571" s="10"/>
      <c r="DC571" s="10"/>
      <c r="DD571" s="10"/>
      <c r="DE571" s="10"/>
      <c r="DF571" s="10"/>
      <c r="DG571" s="10"/>
      <c r="DH571" s="10"/>
      <c r="DI571" s="10"/>
      <c r="DJ571" s="10"/>
      <c r="DK571" s="10"/>
      <c r="DL571" s="10"/>
      <c r="DM571" s="10"/>
      <c r="DN571" s="10"/>
      <c r="DO571" s="10"/>
      <c r="DP571" s="10"/>
      <c r="DQ571" s="10"/>
      <c r="DR571" s="10"/>
      <c r="DS571" s="10"/>
      <c r="DT571" s="10"/>
      <c r="DU571" s="10"/>
      <c r="DV571" s="10"/>
      <c r="DW571" s="10"/>
      <c r="DX571" s="10"/>
      <c r="DY571" s="10"/>
      <c r="DZ571" s="10"/>
      <c r="EA571" s="10"/>
      <c r="EB571" s="10"/>
      <c r="EC571" s="10"/>
      <c r="ED571" s="10"/>
      <c r="EE571" s="10"/>
      <c r="EF571" s="10"/>
      <c r="EG571" s="10"/>
      <c r="EH571" s="10"/>
      <c r="EI571" s="10"/>
      <c r="EJ571" s="10"/>
      <c r="EK571" s="10"/>
      <c r="EL571" s="10"/>
      <c r="EM571" s="10"/>
      <c r="EN571" s="10"/>
      <c r="EO571" s="10"/>
      <c r="EP571" s="10"/>
      <c r="EQ571" s="10"/>
      <c r="ER571" s="10"/>
      <c r="ES571" s="10"/>
      <c r="ET571" s="10"/>
      <c r="EU571" s="10"/>
      <c r="EV571" s="10"/>
      <c r="EW571" s="10"/>
      <c r="EX571" s="10"/>
      <c r="EY571" s="10"/>
      <c r="EZ571" s="10"/>
      <c r="FA571" s="10"/>
      <c r="FB571" s="10"/>
      <c r="FC571" s="10"/>
      <c r="FD571" s="10"/>
      <c r="FE571" s="10"/>
      <c r="FF571" s="10"/>
      <c r="FG571" s="10"/>
      <c r="FH571" s="10"/>
      <c r="FI571" s="10"/>
      <c r="FJ571" s="10"/>
      <c r="FK571" s="10"/>
      <c r="FL571" s="10"/>
      <c r="FM571" s="10"/>
      <c r="FN571" s="10"/>
      <c r="FO571" s="10"/>
      <c r="FP571" s="10"/>
    </row>
    <row r="572" spans="1:172" s="58" customFormat="1" ht="15" customHeight="1" x14ac:dyDescent="0.2">
      <c r="A572" s="58" t="s">
        <v>1242</v>
      </c>
      <c r="B572" s="56">
        <v>265.3</v>
      </c>
      <c r="C572" s="56">
        <v>272.10000000000002</v>
      </c>
      <c r="D572" s="57">
        <v>268.7</v>
      </c>
      <c r="E572" s="56">
        <v>50.1</v>
      </c>
      <c r="F572" s="56">
        <v>19.7</v>
      </c>
      <c r="G572" s="60">
        <v>5</v>
      </c>
      <c r="H572" s="56">
        <v>23</v>
      </c>
      <c r="I572" s="56">
        <v>28</v>
      </c>
      <c r="J572" s="56">
        <v>345.1</v>
      </c>
      <c r="K572" s="56">
        <v>4.0999999999999996</v>
      </c>
      <c r="L572" s="57">
        <v>-50</v>
      </c>
      <c r="M572" s="57">
        <v>344</v>
      </c>
      <c r="N572" s="56"/>
      <c r="O572" s="56"/>
      <c r="P572" s="56">
        <v>624.90292644731028</v>
      </c>
      <c r="Q572" s="56">
        <v>3.0633281862653092</v>
      </c>
      <c r="R572" s="54">
        <v>301</v>
      </c>
      <c r="S572" s="57">
        <v>-35.283893328601302</v>
      </c>
      <c r="T572" s="57">
        <v>63.8174440079531</v>
      </c>
      <c r="U572" s="56">
        <v>46.041178267360799</v>
      </c>
      <c r="V572" s="56">
        <v>3.8904489598693401</v>
      </c>
      <c r="W572" s="56">
        <v>58.1952919941834</v>
      </c>
      <c r="X572" s="54" t="s">
        <v>1574</v>
      </c>
      <c r="AA572" s="54" t="b">
        <v>0</v>
      </c>
      <c r="AB572" s="54">
        <v>0</v>
      </c>
      <c r="AC572" s="51" t="s">
        <v>1243</v>
      </c>
      <c r="AD572" s="54"/>
      <c r="AE572" s="54" t="s">
        <v>199</v>
      </c>
      <c r="AF572" s="58" t="s">
        <v>1244</v>
      </c>
      <c r="AG572" s="51" t="s">
        <v>1655</v>
      </c>
      <c r="AH572" s="58" t="s">
        <v>1875</v>
      </c>
      <c r="AI572" s="10"/>
      <c r="AJ572" s="32"/>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c r="BK572" s="10"/>
      <c r="BL572" s="10"/>
      <c r="BM572" s="10"/>
      <c r="BN572" s="10"/>
      <c r="BO572" s="10"/>
      <c r="BP572" s="10"/>
      <c r="BQ572" s="10"/>
      <c r="BR572" s="10"/>
      <c r="BS572" s="10"/>
      <c r="BT572" s="10"/>
      <c r="BU572" s="10"/>
      <c r="BV572" s="10"/>
      <c r="BW572" s="10"/>
      <c r="BX572" s="10"/>
      <c r="BY572" s="10"/>
      <c r="BZ572" s="10"/>
      <c r="CA572" s="10"/>
      <c r="CB572" s="10"/>
      <c r="CC572" s="10"/>
      <c r="CD572" s="10"/>
      <c r="CE572" s="10"/>
      <c r="CF572" s="10"/>
      <c r="CG572" s="10"/>
      <c r="CH572" s="10"/>
      <c r="CI572" s="10"/>
      <c r="CJ572" s="10"/>
      <c r="CK572" s="10"/>
      <c r="CL572" s="10"/>
      <c r="CM572" s="10"/>
      <c r="CN572" s="10"/>
      <c r="CO572" s="10"/>
      <c r="CP572" s="10"/>
      <c r="CQ572" s="10"/>
      <c r="CR572" s="10"/>
      <c r="CS572" s="10"/>
      <c r="CT572" s="10"/>
      <c r="CU572" s="10"/>
      <c r="CV572" s="10"/>
      <c r="CW572" s="10"/>
      <c r="CX572" s="10"/>
      <c r="CY572" s="10"/>
      <c r="CZ572" s="10"/>
      <c r="DA572" s="10"/>
      <c r="DB572" s="10"/>
      <c r="DC572" s="10"/>
      <c r="DD572" s="10"/>
      <c r="DE572" s="10"/>
      <c r="DF572" s="10"/>
      <c r="DG572" s="10"/>
      <c r="DH572" s="10"/>
      <c r="DI572" s="10"/>
      <c r="DJ572" s="10"/>
      <c r="DK572" s="10"/>
      <c r="DL572" s="10"/>
      <c r="DM572" s="10"/>
      <c r="DN572" s="10"/>
      <c r="DO572" s="10"/>
      <c r="DP572" s="10"/>
      <c r="DQ572" s="10"/>
      <c r="DR572" s="10"/>
      <c r="DS572" s="10"/>
      <c r="DT572" s="10"/>
      <c r="DU572" s="10"/>
      <c r="DV572" s="10"/>
      <c r="DW572" s="10"/>
      <c r="DX572" s="10"/>
      <c r="DY572" s="10"/>
      <c r="DZ572" s="10"/>
      <c r="EA572" s="10"/>
      <c r="EB572" s="10"/>
      <c r="EC572" s="10"/>
      <c r="ED572" s="10"/>
      <c r="EE572" s="10"/>
      <c r="EF572" s="10"/>
      <c r="EG572" s="10"/>
      <c r="EH572" s="10"/>
      <c r="EI572" s="10"/>
      <c r="EJ572" s="10"/>
      <c r="EK572" s="10"/>
      <c r="EL572" s="10"/>
      <c r="EM572" s="10"/>
      <c r="EN572" s="10"/>
      <c r="EO572" s="10"/>
      <c r="EP572" s="10"/>
      <c r="EQ572" s="10"/>
      <c r="ER572" s="10"/>
      <c r="ES572" s="10"/>
      <c r="ET572" s="10"/>
      <c r="EU572" s="10"/>
      <c r="EV572" s="10"/>
      <c r="EW572" s="10"/>
      <c r="EX572" s="10"/>
      <c r="EY572" s="10"/>
      <c r="EZ572" s="10"/>
      <c r="FA572" s="10"/>
      <c r="FB572" s="10"/>
      <c r="FC572" s="10"/>
      <c r="FD572" s="10"/>
      <c r="FE572" s="10"/>
      <c r="FF572" s="10"/>
      <c r="FG572" s="10"/>
      <c r="FH572" s="10"/>
      <c r="FI572" s="10"/>
      <c r="FJ572" s="10"/>
      <c r="FK572" s="10"/>
      <c r="FL572" s="10"/>
      <c r="FM572" s="10"/>
      <c r="FN572" s="10"/>
      <c r="FO572" s="10"/>
      <c r="FP572" s="10"/>
    </row>
    <row r="573" spans="1:172" s="58" customFormat="1" ht="15" customHeight="1" x14ac:dyDescent="0.2">
      <c r="A573" s="51" t="s">
        <v>1245</v>
      </c>
      <c r="B573" s="56">
        <v>267.8</v>
      </c>
      <c r="C573" s="56">
        <v>273.60000000000002</v>
      </c>
      <c r="D573" s="57">
        <v>270.7</v>
      </c>
      <c r="E573" s="56">
        <v>37.340000000000003</v>
      </c>
      <c r="F573" s="56">
        <v>-88.43</v>
      </c>
      <c r="G573" s="60">
        <v>6</v>
      </c>
      <c r="H573" s="56">
        <v>163.1</v>
      </c>
      <c r="I573" s="56">
        <v>-14.8</v>
      </c>
      <c r="J573" s="56">
        <v>193.4</v>
      </c>
      <c r="K573" s="56">
        <v>4.8</v>
      </c>
      <c r="L573" s="57">
        <v>-56.3</v>
      </c>
      <c r="M573" s="60">
        <v>302.89999999999998</v>
      </c>
      <c r="N573" s="56">
        <v>311.89999999999998</v>
      </c>
      <c r="O573" s="54">
        <v>3.8</v>
      </c>
      <c r="P573" s="56" t="s">
        <v>1575</v>
      </c>
      <c r="Q573" s="56" t="s">
        <v>1575</v>
      </c>
      <c r="R573" s="54">
        <v>101</v>
      </c>
      <c r="S573" s="57">
        <v>-46.644393333120703</v>
      </c>
      <c r="T573" s="57">
        <v>59.476398040047997</v>
      </c>
      <c r="U573" s="56">
        <v>63.189710673362598</v>
      </c>
      <c r="V573" s="56">
        <v>-13.867348726831301</v>
      </c>
      <c r="W573" s="56">
        <v>79.870070506488602</v>
      </c>
      <c r="X573" s="54" t="s">
        <v>1574</v>
      </c>
      <c r="AA573" s="54" t="b">
        <v>0</v>
      </c>
      <c r="AB573" s="54">
        <v>0</v>
      </c>
      <c r="AC573" s="51" t="s">
        <v>1853</v>
      </c>
      <c r="AD573" s="54"/>
      <c r="AE573" s="54" t="s">
        <v>199</v>
      </c>
      <c r="AF573" s="58" t="s">
        <v>1246</v>
      </c>
      <c r="AG573" s="51"/>
      <c r="AI573" s="10"/>
      <c r="AJ573" s="32"/>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c r="BK573" s="10"/>
      <c r="BL573" s="10"/>
      <c r="BM573" s="10"/>
      <c r="BN573" s="10"/>
      <c r="BO573" s="10"/>
      <c r="BP573" s="10"/>
      <c r="BQ573" s="10"/>
      <c r="BR573" s="10"/>
      <c r="BS573" s="10"/>
      <c r="BT573" s="10"/>
      <c r="BU573" s="10"/>
      <c r="BV573" s="10"/>
      <c r="BW573" s="10"/>
      <c r="BX573" s="10"/>
      <c r="BY573" s="10"/>
      <c r="BZ573" s="10"/>
      <c r="CA573" s="10"/>
      <c r="CB573" s="10"/>
      <c r="CC573" s="10"/>
      <c r="CD573" s="10"/>
      <c r="CE573" s="10"/>
      <c r="CF573" s="10"/>
      <c r="CG573" s="10"/>
      <c r="CH573" s="10"/>
      <c r="CI573" s="10"/>
      <c r="CJ573" s="10"/>
      <c r="CK573" s="10"/>
      <c r="CL573" s="10"/>
      <c r="CM573" s="10"/>
      <c r="CN573" s="10"/>
      <c r="CO573" s="10"/>
      <c r="CP573" s="10"/>
      <c r="CQ573" s="10"/>
      <c r="CR573" s="10"/>
      <c r="CS573" s="10"/>
      <c r="CT573" s="10"/>
      <c r="CU573" s="10"/>
      <c r="CV573" s="10"/>
      <c r="CW573" s="10"/>
      <c r="CX573" s="10"/>
      <c r="CY573" s="10"/>
      <c r="CZ573" s="10"/>
      <c r="DA573" s="10"/>
      <c r="DB573" s="10"/>
      <c r="DC573" s="10"/>
      <c r="DD573" s="10"/>
      <c r="DE573" s="10"/>
      <c r="DF573" s="10"/>
      <c r="DG573" s="10"/>
      <c r="DH573" s="10"/>
      <c r="DI573" s="10"/>
      <c r="DJ573" s="10"/>
      <c r="DK573" s="10"/>
      <c r="DL573" s="10"/>
      <c r="DM573" s="10"/>
      <c r="DN573" s="10"/>
      <c r="DO573" s="10"/>
      <c r="DP573" s="10"/>
      <c r="DQ573" s="10"/>
      <c r="DR573" s="10"/>
      <c r="DS573" s="10"/>
      <c r="DT573" s="10"/>
      <c r="DU573" s="10"/>
      <c r="DV573" s="10"/>
      <c r="DW573" s="10"/>
      <c r="DX573" s="10"/>
      <c r="DY573" s="10"/>
      <c r="DZ573" s="10"/>
      <c r="EA573" s="10"/>
      <c r="EB573" s="10"/>
      <c r="EC573" s="10"/>
      <c r="ED573" s="10"/>
      <c r="EE573" s="10"/>
      <c r="EF573" s="10"/>
      <c r="EG573" s="10"/>
      <c r="EH573" s="10"/>
      <c r="EI573" s="10"/>
      <c r="EJ573" s="10"/>
      <c r="EK573" s="10"/>
      <c r="EL573" s="10"/>
      <c r="EM573" s="10"/>
      <c r="EN573" s="10"/>
      <c r="EO573" s="10"/>
      <c r="EP573" s="10"/>
      <c r="EQ573" s="10"/>
      <c r="ER573" s="10"/>
      <c r="ES573" s="10"/>
      <c r="ET573" s="10"/>
      <c r="EU573" s="10"/>
      <c r="EV573" s="10"/>
      <c r="EW573" s="10"/>
      <c r="EX573" s="10"/>
      <c r="EY573" s="10"/>
      <c r="EZ573" s="10"/>
      <c r="FA573" s="10"/>
      <c r="FB573" s="10"/>
      <c r="FC573" s="10"/>
      <c r="FD573" s="10"/>
      <c r="FE573" s="10"/>
      <c r="FF573" s="10"/>
      <c r="FG573" s="10"/>
      <c r="FH573" s="10"/>
      <c r="FI573" s="10"/>
      <c r="FJ573" s="10"/>
      <c r="FK573" s="10"/>
      <c r="FL573" s="10"/>
      <c r="FM573" s="10"/>
      <c r="FN573" s="10"/>
      <c r="FO573" s="10"/>
      <c r="FP573" s="10"/>
    </row>
    <row r="574" spans="1:172" s="58" customFormat="1" ht="15" customHeight="1" x14ac:dyDescent="0.2">
      <c r="A574" s="10" t="s">
        <v>1247</v>
      </c>
      <c r="B574" s="9">
        <v>268.3</v>
      </c>
      <c r="C574" s="9">
        <v>274.7</v>
      </c>
      <c r="D574" s="13">
        <v>271</v>
      </c>
      <c r="E574" s="9">
        <v>60.3</v>
      </c>
      <c r="F574" s="9">
        <v>10.5</v>
      </c>
      <c r="G574" s="6">
        <v>8</v>
      </c>
      <c r="H574" s="9">
        <v>197.1</v>
      </c>
      <c r="I574" s="9">
        <v>-43.2</v>
      </c>
      <c r="J574" s="9">
        <v>89.1</v>
      </c>
      <c r="K574" s="9">
        <v>5.9</v>
      </c>
      <c r="L574" s="13">
        <v>-52.9</v>
      </c>
      <c r="M574" s="13">
        <v>344.4</v>
      </c>
      <c r="N574" s="9"/>
      <c r="O574" s="9"/>
      <c r="P574" s="9">
        <v>103.84589002969335</v>
      </c>
      <c r="Q574" s="9">
        <v>5.4609884058426497</v>
      </c>
      <c r="R574" s="7">
        <v>301</v>
      </c>
      <c r="S574" s="13">
        <v>-36.881202375256201</v>
      </c>
      <c r="T574" s="13">
        <v>66.828624619808195</v>
      </c>
      <c r="U574" s="9">
        <v>46.041178267360799</v>
      </c>
      <c r="V574" s="9">
        <v>3.8904489598693401</v>
      </c>
      <c r="W574" s="9">
        <v>58.1952919941834</v>
      </c>
      <c r="X574" s="7" t="s">
        <v>1574</v>
      </c>
      <c r="Y574" s="10"/>
      <c r="Z574" s="10"/>
      <c r="AA574" s="7" t="b">
        <v>1</v>
      </c>
      <c r="AB574" s="7">
        <v>0</v>
      </c>
      <c r="AC574" s="14" t="s">
        <v>1250</v>
      </c>
      <c r="AD574" s="7">
        <v>3188</v>
      </c>
      <c r="AE574" s="7" t="s">
        <v>199</v>
      </c>
      <c r="AF574" s="10" t="s">
        <v>1249</v>
      </c>
      <c r="AG574" s="14" t="s">
        <v>1657</v>
      </c>
      <c r="AH574" s="10"/>
      <c r="AI574" s="10"/>
      <c r="AJ574" s="32"/>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c r="BK574" s="10"/>
      <c r="BL574" s="10"/>
      <c r="BM574" s="10"/>
      <c r="BN574" s="10"/>
      <c r="BO574" s="10"/>
      <c r="BP574" s="10"/>
      <c r="BQ574" s="10"/>
      <c r="BR574" s="10"/>
      <c r="BS574" s="10"/>
      <c r="BT574" s="10"/>
      <c r="BU574" s="10"/>
      <c r="BV574" s="10"/>
      <c r="BW574" s="10"/>
      <c r="BX574" s="10"/>
      <c r="BY574" s="10"/>
      <c r="BZ574" s="10"/>
      <c r="CA574" s="10"/>
      <c r="CB574" s="10"/>
      <c r="CC574" s="10"/>
      <c r="CD574" s="10"/>
      <c r="CE574" s="10"/>
      <c r="CF574" s="10"/>
      <c r="CG574" s="10"/>
      <c r="CH574" s="10"/>
      <c r="CI574" s="10"/>
      <c r="CJ574" s="10"/>
      <c r="CK574" s="10"/>
      <c r="CL574" s="10"/>
      <c r="CM574" s="10"/>
      <c r="CN574" s="10"/>
      <c r="CO574" s="10"/>
      <c r="CP574" s="10"/>
      <c r="CQ574" s="10"/>
      <c r="CR574" s="10"/>
      <c r="CS574" s="10"/>
      <c r="CT574" s="10"/>
      <c r="CU574" s="10"/>
      <c r="CV574" s="10"/>
      <c r="CW574" s="10"/>
      <c r="CX574" s="10"/>
      <c r="CY574" s="10"/>
      <c r="CZ574" s="10"/>
      <c r="DA574" s="10"/>
      <c r="DB574" s="10"/>
      <c r="DC574" s="10"/>
      <c r="DD574" s="10"/>
      <c r="DE574" s="10"/>
      <c r="DF574" s="10"/>
      <c r="DG574" s="10"/>
      <c r="DH574" s="10"/>
      <c r="DI574" s="10"/>
      <c r="DJ574" s="10"/>
      <c r="DK574" s="10"/>
      <c r="DL574" s="10"/>
      <c r="DM574" s="10"/>
      <c r="DN574" s="10"/>
      <c r="DO574" s="10"/>
      <c r="DP574" s="10"/>
      <c r="DQ574" s="10"/>
      <c r="DR574" s="10"/>
      <c r="DS574" s="10"/>
      <c r="DT574" s="10"/>
      <c r="DU574" s="10"/>
      <c r="DV574" s="10"/>
      <c r="DW574" s="10"/>
      <c r="DX574" s="10"/>
      <c r="DY574" s="10"/>
      <c r="DZ574" s="10"/>
      <c r="EA574" s="10"/>
      <c r="EB574" s="10"/>
      <c r="EC574" s="10"/>
      <c r="ED574" s="10"/>
      <c r="EE574" s="10"/>
      <c r="EF574" s="10"/>
      <c r="EG574" s="10"/>
      <c r="EH574" s="10"/>
      <c r="EI574" s="10"/>
      <c r="EJ574" s="10"/>
      <c r="EK574" s="10"/>
      <c r="EL574" s="10"/>
      <c r="EM574" s="10"/>
      <c r="EN574" s="10"/>
      <c r="EO574" s="10"/>
      <c r="EP574" s="10"/>
      <c r="EQ574" s="10"/>
      <c r="ER574" s="10"/>
      <c r="ES574" s="10"/>
      <c r="ET574" s="10"/>
      <c r="EU574" s="10"/>
      <c r="EV574" s="10"/>
      <c r="EW574" s="10"/>
      <c r="EX574" s="10"/>
      <c r="EY574" s="10"/>
      <c r="EZ574" s="10"/>
      <c r="FA574" s="10"/>
      <c r="FB574" s="10"/>
      <c r="FC574" s="10"/>
      <c r="FD574" s="10"/>
      <c r="FE574" s="10"/>
      <c r="FF574" s="10"/>
      <c r="FG574" s="10"/>
      <c r="FH574" s="10"/>
      <c r="FI574" s="10"/>
      <c r="FJ574" s="10"/>
      <c r="FK574" s="10"/>
      <c r="FL574" s="10"/>
      <c r="FM574" s="10"/>
      <c r="FN574" s="10"/>
      <c r="FO574" s="10"/>
      <c r="FP574" s="10"/>
    </row>
    <row r="575" spans="1:172" s="58" customFormat="1" ht="15" customHeight="1" x14ac:dyDescent="0.2">
      <c r="A575" s="10" t="s">
        <v>1247</v>
      </c>
      <c r="B575" s="9">
        <v>268.3</v>
      </c>
      <c r="C575" s="9">
        <v>274.7</v>
      </c>
      <c r="D575" s="13">
        <v>271</v>
      </c>
      <c r="E575" s="9">
        <v>60.3</v>
      </c>
      <c r="F575" s="9">
        <v>10.5</v>
      </c>
      <c r="G575" s="6">
        <v>25</v>
      </c>
      <c r="H575" s="9">
        <v>197.2</v>
      </c>
      <c r="I575" s="9">
        <v>-39.700000000000003</v>
      </c>
      <c r="J575" s="9">
        <v>65.7</v>
      </c>
      <c r="K575" s="9">
        <v>3.6</v>
      </c>
      <c r="L575" s="13">
        <v>-50.9</v>
      </c>
      <c r="M575" s="13">
        <v>343.6</v>
      </c>
      <c r="N575" s="9">
        <v>68.7</v>
      </c>
      <c r="O575" s="9">
        <v>3.5</v>
      </c>
      <c r="P575" s="9" t="s">
        <v>1575</v>
      </c>
      <c r="Q575" s="9" t="s">
        <v>1575</v>
      </c>
      <c r="R575" s="7">
        <v>301</v>
      </c>
      <c r="S575" s="13">
        <v>-36.0441349167616</v>
      </c>
      <c r="T575" s="13">
        <v>64.488124720821205</v>
      </c>
      <c r="U575" s="9">
        <v>46.041178267360799</v>
      </c>
      <c r="V575" s="9">
        <v>3.8904489598693401</v>
      </c>
      <c r="W575" s="9">
        <v>58.1952919941834</v>
      </c>
      <c r="X575" s="7" t="s">
        <v>1574</v>
      </c>
      <c r="Y575" s="10"/>
      <c r="Z575" s="10"/>
      <c r="AA575" s="7" t="b">
        <v>1</v>
      </c>
      <c r="AB575" s="7">
        <v>0</v>
      </c>
      <c r="AC575" s="14" t="s">
        <v>1248</v>
      </c>
      <c r="AD575" s="7"/>
      <c r="AE575" s="7" t="s">
        <v>199</v>
      </c>
      <c r="AF575" s="10" t="s">
        <v>1249</v>
      </c>
      <c r="AG575" s="14" t="s">
        <v>1656</v>
      </c>
      <c r="AH575" s="10"/>
      <c r="AI575" s="10"/>
      <c r="AJ575" s="32"/>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c r="BI575" s="10"/>
      <c r="BJ575" s="10"/>
      <c r="BK575" s="10"/>
      <c r="BL575" s="10"/>
      <c r="BM575" s="10"/>
      <c r="BN575" s="10"/>
      <c r="BO575" s="10"/>
      <c r="BP575" s="10"/>
      <c r="BQ575" s="10"/>
      <c r="BR575" s="10"/>
      <c r="BS575" s="10"/>
      <c r="BT575" s="10"/>
      <c r="BU575" s="10"/>
      <c r="BV575" s="10"/>
      <c r="BW575" s="10"/>
      <c r="BX575" s="10"/>
      <c r="BY575" s="10"/>
      <c r="BZ575" s="10"/>
      <c r="CA575" s="10"/>
      <c r="CB575" s="10"/>
      <c r="CC575" s="10"/>
      <c r="CD575" s="10"/>
      <c r="CE575" s="10"/>
      <c r="CF575" s="10"/>
      <c r="CG575" s="10"/>
      <c r="CH575" s="10"/>
      <c r="CI575" s="10"/>
      <c r="CJ575" s="10"/>
      <c r="CK575" s="10"/>
      <c r="CL575" s="10"/>
      <c r="CM575" s="10"/>
      <c r="CN575" s="10"/>
      <c r="CO575" s="10"/>
      <c r="CP575" s="10"/>
      <c r="CQ575" s="10"/>
      <c r="CR575" s="10"/>
      <c r="CS575" s="10"/>
      <c r="CT575" s="10"/>
      <c r="CU575" s="10"/>
      <c r="CV575" s="10"/>
      <c r="CW575" s="10"/>
      <c r="CX575" s="10"/>
      <c r="CY575" s="10"/>
      <c r="CZ575" s="10"/>
      <c r="DA575" s="10"/>
      <c r="DB575" s="10"/>
      <c r="DC575" s="10"/>
      <c r="DD575" s="10"/>
      <c r="DE575" s="10"/>
      <c r="DF575" s="10"/>
      <c r="DG575" s="10"/>
      <c r="DH575" s="10"/>
      <c r="DI575" s="10"/>
      <c r="DJ575" s="10"/>
      <c r="DK575" s="10"/>
      <c r="DL575" s="10"/>
      <c r="DM575" s="10"/>
      <c r="DN575" s="10"/>
      <c r="DO575" s="10"/>
      <c r="DP575" s="10"/>
      <c r="DQ575" s="10"/>
      <c r="DR575" s="10"/>
      <c r="DS575" s="10"/>
      <c r="DT575" s="10"/>
      <c r="DU575" s="10"/>
      <c r="DV575" s="10"/>
      <c r="DW575" s="10"/>
      <c r="DX575" s="10"/>
      <c r="DY575" s="10"/>
      <c r="DZ575" s="10"/>
      <c r="EA575" s="10"/>
      <c r="EB575" s="10"/>
      <c r="EC575" s="10"/>
      <c r="ED575" s="10"/>
      <c r="EE575" s="10"/>
      <c r="EF575" s="10"/>
      <c r="EG575" s="10"/>
      <c r="EH575" s="10"/>
      <c r="EI575" s="10"/>
      <c r="EJ575" s="10"/>
      <c r="EK575" s="10"/>
      <c r="EL575" s="10"/>
      <c r="EM575" s="10"/>
      <c r="EN575" s="10"/>
      <c r="EO575" s="10"/>
      <c r="EP575" s="10"/>
      <c r="EQ575" s="10"/>
      <c r="ER575" s="10"/>
      <c r="ES575" s="10"/>
      <c r="ET575" s="10"/>
      <c r="EU575" s="10"/>
      <c r="EV575" s="10"/>
      <c r="EW575" s="10"/>
      <c r="EX575" s="10"/>
      <c r="EY575" s="10"/>
      <c r="EZ575" s="10"/>
      <c r="FA575" s="10"/>
      <c r="FB575" s="10"/>
      <c r="FC575" s="10"/>
      <c r="FD575" s="10"/>
      <c r="FE575" s="10"/>
      <c r="FF575" s="10"/>
      <c r="FG575" s="10"/>
      <c r="FH575" s="10"/>
      <c r="FI575" s="10"/>
      <c r="FJ575" s="10"/>
      <c r="FK575" s="10"/>
      <c r="FL575" s="10"/>
      <c r="FM575" s="10"/>
      <c r="FN575" s="10"/>
      <c r="FO575" s="10"/>
      <c r="FP575" s="10"/>
    </row>
    <row r="576" spans="1:172" s="58" customFormat="1" ht="15" customHeight="1" x14ac:dyDescent="0.2">
      <c r="A576" s="14" t="s">
        <v>1251</v>
      </c>
      <c r="B576" s="9">
        <v>269.2</v>
      </c>
      <c r="C576" s="9">
        <v>274.39999999999998</v>
      </c>
      <c r="D576" s="13">
        <f>AVERAGE(B576,C576)</f>
        <v>271.79999999999995</v>
      </c>
      <c r="E576" s="9">
        <v>44.03</v>
      </c>
      <c r="F576" s="9">
        <v>6.58</v>
      </c>
      <c r="G576" s="34">
        <v>206</v>
      </c>
      <c r="H576" s="9">
        <v>207.4</v>
      </c>
      <c r="I576" s="9">
        <v>-16.600000000000001</v>
      </c>
      <c r="J576" s="9">
        <v>24.1</v>
      </c>
      <c r="K576" s="9">
        <v>2</v>
      </c>
      <c r="L576" s="13">
        <v>-47.2067864131173</v>
      </c>
      <c r="M576" s="13">
        <v>324.51251914167938</v>
      </c>
      <c r="N576" s="9">
        <v>41.8</v>
      </c>
      <c r="O576" s="9">
        <v>1.5</v>
      </c>
      <c r="P576" s="9" t="s">
        <v>1575</v>
      </c>
      <c r="Q576" s="9" t="s">
        <v>1575</v>
      </c>
      <c r="R576" s="7">
        <v>301</v>
      </c>
      <c r="S576" s="13">
        <v>-44.165397457934198</v>
      </c>
      <c r="T576" s="13">
        <v>51.167652266135697</v>
      </c>
      <c r="U576" s="9">
        <v>46.041178267360799</v>
      </c>
      <c r="V576" s="9">
        <v>3.8904489598693401</v>
      </c>
      <c r="W576" s="9">
        <v>58.1952919941834</v>
      </c>
      <c r="X576" s="7" t="s">
        <v>1576</v>
      </c>
      <c r="Y576" s="7">
        <v>0.99</v>
      </c>
      <c r="Z576" s="7">
        <v>0</v>
      </c>
      <c r="AA576" s="7" t="s">
        <v>200</v>
      </c>
      <c r="AB576" s="7">
        <v>0</v>
      </c>
      <c r="AC576" s="14" t="s">
        <v>1252</v>
      </c>
      <c r="AD576" s="7"/>
      <c r="AE576" s="7" t="s">
        <v>1798</v>
      </c>
      <c r="AF576" s="10" t="s">
        <v>1254</v>
      </c>
      <c r="AG576" s="14" t="s">
        <v>1253</v>
      </c>
      <c r="AH576" s="10"/>
      <c r="AI576" s="10"/>
      <c r="AJ576" s="32"/>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c r="BK576" s="10"/>
      <c r="BL576" s="10"/>
      <c r="BM576" s="10"/>
      <c r="BN576" s="10"/>
      <c r="BO576" s="10"/>
      <c r="BP576" s="10"/>
      <c r="BQ576" s="10"/>
      <c r="BR576" s="10"/>
      <c r="BS576" s="10"/>
      <c r="BT576" s="10"/>
      <c r="BU576" s="10"/>
      <c r="BV576" s="10"/>
      <c r="BW576" s="10"/>
      <c r="BX576" s="10"/>
      <c r="BY576" s="10"/>
      <c r="BZ576" s="10"/>
      <c r="CA576" s="10"/>
      <c r="CB576" s="10"/>
      <c r="CC576" s="10"/>
      <c r="CD576" s="10"/>
      <c r="CE576" s="10"/>
      <c r="CF576" s="10"/>
      <c r="CG576" s="10"/>
      <c r="CH576" s="10"/>
      <c r="CI576" s="10"/>
      <c r="CJ576" s="10"/>
      <c r="CK576" s="10"/>
      <c r="CL576" s="10"/>
      <c r="CM576" s="10"/>
      <c r="CN576" s="10"/>
      <c r="CO576" s="10"/>
      <c r="CP576" s="10"/>
      <c r="CQ576" s="10"/>
      <c r="CR576" s="10"/>
      <c r="CS576" s="10"/>
      <c r="CT576" s="10"/>
      <c r="CU576" s="10"/>
      <c r="CV576" s="10"/>
      <c r="CW576" s="10"/>
      <c r="CX576" s="10"/>
      <c r="CY576" s="10"/>
      <c r="CZ576" s="10"/>
      <c r="DA576" s="10"/>
      <c r="DB576" s="10"/>
      <c r="DC576" s="10"/>
      <c r="DD576" s="10"/>
      <c r="DE576" s="10"/>
      <c r="DF576" s="10"/>
      <c r="DG576" s="10"/>
      <c r="DH576" s="10"/>
      <c r="DI576" s="10"/>
      <c r="DJ576" s="10"/>
      <c r="DK576" s="10"/>
      <c r="DL576" s="10"/>
      <c r="DM576" s="10"/>
      <c r="DN576" s="10"/>
      <c r="DO576" s="10"/>
      <c r="DP576" s="10"/>
      <c r="DQ576" s="10"/>
      <c r="DR576" s="10"/>
      <c r="DS576" s="10"/>
      <c r="DT576" s="10"/>
      <c r="DU576" s="10"/>
      <c r="DV576" s="10"/>
      <c r="DW576" s="10"/>
      <c r="DX576" s="10"/>
      <c r="DY576" s="10"/>
      <c r="DZ576" s="10"/>
      <c r="EA576" s="10"/>
      <c r="EB576" s="10"/>
      <c r="EC576" s="10"/>
      <c r="ED576" s="10"/>
      <c r="EE576" s="10"/>
      <c r="EF576" s="10"/>
      <c r="EG576" s="10"/>
      <c r="EH576" s="10"/>
      <c r="EI576" s="10"/>
      <c r="EJ576" s="10"/>
      <c r="EK576" s="10"/>
      <c r="EL576" s="10"/>
      <c r="EM576" s="10"/>
      <c r="EN576" s="10"/>
      <c r="EO576" s="10"/>
      <c r="EP576" s="10"/>
      <c r="EQ576" s="10"/>
      <c r="ER576" s="10"/>
      <c r="ES576" s="10"/>
      <c r="ET576" s="10"/>
      <c r="EU576" s="10"/>
      <c r="EV576" s="10"/>
      <c r="EW576" s="10"/>
      <c r="EX576" s="10"/>
      <c r="EY576" s="10"/>
      <c r="EZ576" s="10"/>
      <c r="FA576" s="10"/>
      <c r="FB576" s="10"/>
      <c r="FC576" s="10"/>
      <c r="FD576" s="10"/>
      <c r="FE576" s="10"/>
      <c r="FF576" s="10"/>
      <c r="FG576" s="10"/>
      <c r="FH576" s="10"/>
      <c r="FI576" s="10"/>
      <c r="FJ576" s="10"/>
      <c r="FK576" s="10"/>
      <c r="FL576" s="10"/>
      <c r="FM576" s="10"/>
      <c r="FN576" s="10"/>
      <c r="FO576" s="10"/>
      <c r="FP576" s="10"/>
    </row>
    <row r="577" spans="1:172" s="58" customFormat="1" ht="15" customHeight="1" x14ac:dyDescent="0.2">
      <c r="A577" s="58" t="s">
        <v>1255</v>
      </c>
      <c r="B577" s="54">
        <v>269.2</v>
      </c>
      <c r="C577" s="54">
        <v>274.39999999999998</v>
      </c>
      <c r="D577" s="60">
        <v>271.8</v>
      </c>
      <c r="E577" s="56">
        <v>44</v>
      </c>
      <c r="F577" s="56">
        <v>6.8</v>
      </c>
      <c r="G577" s="60">
        <v>30</v>
      </c>
      <c r="H577" s="54">
        <v>206.2</v>
      </c>
      <c r="I577" s="54">
        <v>-13.4</v>
      </c>
      <c r="J577" s="54">
        <v>95.1</v>
      </c>
      <c r="K577" s="54">
        <v>2.7</v>
      </c>
      <c r="L577" s="57">
        <v>-46.2</v>
      </c>
      <c r="M577" s="57">
        <v>327.39999999999998</v>
      </c>
      <c r="N577" s="56"/>
      <c r="O577" s="56"/>
      <c r="P577" s="56">
        <v>220.82063814296103</v>
      </c>
      <c r="Q577" s="56">
        <v>1.7725193315560097</v>
      </c>
      <c r="R577" s="54">
        <v>301</v>
      </c>
      <c r="S577" s="57">
        <v>-41.957811044472002</v>
      </c>
      <c r="T577" s="57">
        <v>51.5039516334434</v>
      </c>
      <c r="U577" s="56">
        <v>46.041178267360799</v>
      </c>
      <c r="V577" s="56">
        <v>3.8904489598693401</v>
      </c>
      <c r="W577" s="56">
        <v>58.1952919941834</v>
      </c>
      <c r="X577" s="54" t="s">
        <v>1576</v>
      </c>
      <c r="AA577" s="54" t="b">
        <v>0</v>
      </c>
      <c r="AB577" s="54" t="s">
        <v>218</v>
      </c>
      <c r="AC577" s="51" t="s">
        <v>1256</v>
      </c>
      <c r="AD577" s="54">
        <v>652</v>
      </c>
      <c r="AE577" s="54" t="s">
        <v>199</v>
      </c>
      <c r="AF577" s="58" t="s">
        <v>1257</v>
      </c>
      <c r="AG577" s="51" t="s">
        <v>1220</v>
      </c>
      <c r="AI577" s="10"/>
      <c r="AJ577" s="32"/>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c r="BI577" s="10"/>
      <c r="BJ577" s="10"/>
      <c r="BK577" s="10"/>
      <c r="BL577" s="10"/>
      <c r="BM577" s="10"/>
      <c r="BN577" s="10"/>
      <c r="BO577" s="10"/>
      <c r="BP577" s="10"/>
      <c r="BQ577" s="10"/>
      <c r="BR577" s="10"/>
      <c r="BS577" s="10"/>
      <c r="BT577" s="10"/>
      <c r="BU577" s="10"/>
      <c r="BV577" s="10"/>
      <c r="BW577" s="10"/>
      <c r="BX577" s="10"/>
      <c r="BY577" s="10"/>
      <c r="BZ577" s="10"/>
      <c r="CA577" s="10"/>
      <c r="CB577" s="10"/>
      <c r="CC577" s="10"/>
      <c r="CD577" s="10"/>
      <c r="CE577" s="10"/>
      <c r="CF577" s="10"/>
      <c r="CG577" s="10"/>
      <c r="CH577" s="10"/>
      <c r="CI577" s="10"/>
      <c r="CJ577" s="10"/>
      <c r="CK577" s="10"/>
      <c r="CL577" s="10"/>
      <c r="CM577" s="10"/>
      <c r="CN577" s="10"/>
      <c r="CO577" s="10"/>
      <c r="CP577" s="10"/>
      <c r="CQ577" s="10"/>
      <c r="CR577" s="10"/>
      <c r="CS577" s="10"/>
      <c r="CT577" s="10"/>
      <c r="CU577" s="10"/>
      <c r="CV577" s="10"/>
      <c r="CW577" s="10"/>
      <c r="CX577" s="10"/>
      <c r="CY577" s="10"/>
      <c r="CZ577" s="10"/>
      <c r="DA577" s="10"/>
      <c r="DB577" s="10"/>
      <c r="DC577" s="10"/>
      <c r="DD577" s="10"/>
      <c r="DE577" s="10"/>
      <c r="DF577" s="10"/>
      <c r="DG577" s="10"/>
      <c r="DH577" s="10"/>
      <c r="DI577" s="10"/>
      <c r="DJ577" s="10"/>
      <c r="DK577" s="10"/>
      <c r="DL577" s="10"/>
      <c r="DM577" s="10"/>
      <c r="DN577" s="10"/>
      <c r="DO577" s="10"/>
      <c r="DP577" s="10"/>
      <c r="DQ577" s="10"/>
      <c r="DR577" s="10"/>
      <c r="DS577" s="10"/>
      <c r="DT577" s="10"/>
      <c r="DU577" s="10"/>
      <c r="DV577" s="10"/>
      <c r="DW577" s="10"/>
      <c r="DX577" s="10"/>
      <c r="DY577" s="10"/>
      <c r="DZ577" s="10"/>
      <c r="EA577" s="10"/>
      <c r="EB577" s="10"/>
      <c r="EC577" s="10"/>
      <c r="ED577" s="10"/>
      <c r="EE577" s="10"/>
      <c r="EF577" s="10"/>
      <c r="EG577" s="10"/>
      <c r="EH577" s="10"/>
      <c r="EI577" s="10"/>
      <c r="EJ577" s="10"/>
      <c r="EK577" s="10"/>
      <c r="EL577" s="10"/>
      <c r="EM577" s="10"/>
      <c r="EN577" s="10"/>
      <c r="EO577" s="10"/>
      <c r="EP577" s="10"/>
      <c r="EQ577" s="10"/>
      <c r="ER577" s="10"/>
      <c r="ES577" s="10"/>
      <c r="ET577" s="10"/>
      <c r="EU577" s="10"/>
      <c r="EV577" s="10"/>
      <c r="EW577" s="10"/>
      <c r="EX577" s="10"/>
      <c r="EY577" s="10"/>
      <c r="EZ577" s="10"/>
      <c r="FA577" s="10"/>
      <c r="FB577" s="10"/>
      <c r="FC577" s="10"/>
      <c r="FD577" s="10"/>
      <c r="FE577" s="10"/>
      <c r="FF577" s="10"/>
      <c r="FG577" s="10"/>
      <c r="FH577" s="10"/>
      <c r="FI577" s="10"/>
      <c r="FJ577" s="10"/>
      <c r="FK577" s="10"/>
      <c r="FL577" s="10"/>
      <c r="FM577" s="10"/>
      <c r="FN577" s="10"/>
      <c r="FO577" s="10"/>
      <c r="FP577" s="10"/>
    </row>
    <row r="578" spans="1:172" s="58" customFormat="1" ht="15" customHeight="1" x14ac:dyDescent="0.2">
      <c r="A578" s="51" t="s">
        <v>1258</v>
      </c>
      <c r="B578" s="56">
        <v>263</v>
      </c>
      <c r="C578" s="56">
        <v>281</v>
      </c>
      <c r="D578" s="57">
        <v>272</v>
      </c>
      <c r="E578" s="56">
        <v>-32.25</v>
      </c>
      <c r="F578" s="56">
        <v>35.6</v>
      </c>
      <c r="G578" s="55">
        <v>111</v>
      </c>
      <c r="H578" s="56">
        <v>324.39999999999998</v>
      </c>
      <c r="I578" s="56">
        <v>-70.5</v>
      </c>
      <c r="J578" s="56">
        <v>7.5</v>
      </c>
      <c r="K578" s="56">
        <v>5.25</v>
      </c>
      <c r="L578" s="57">
        <v>-49.5</v>
      </c>
      <c r="M578" s="57">
        <v>49.1</v>
      </c>
      <c r="N578" s="56"/>
      <c r="O578" s="56"/>
      <c r="P578" s="56">
        <v>2.919925311616165</v>
      </c>
      <c r="Q578" s="56">
        <v>9.6615583761203876</v>
      </c>
      <c r="R578" s="54">
        <v>701</v>
      </c>
      <c r="S578" s="57">
        <v>-49.5</v>
      </c>
      <c r="T578" s="57">
        <v>49.099999999999902</v>
      </c>
      <c r="U578" s="56">
        <v>0</v>
      </c>
      <c r="V578" s="56">
        <v>0</v>
      </c>
      <c r="W578" s="56">
        <v>0</v>
      </c>
      <c r="X578" s="54" t="s">
        <v>1576</v>
      </c>
      <c r="Y578" s="54">
        <v>0.62</v>
      </c>
      <c r="Z578" s="54">
        <v>7.24</v>
      </c>
      <c r="AA578" s="54" t="s">
        <v>279</v>
      </c>
      <c r="AB578" s="54" t="s">
        <v>279</v>
      </c>
      <c r="AC578" s="51" t="s">
        <v>1259</v>
      </c>
      <c r="AD578" s="54"/>
      <c r="AE578" s="54" t="s">
        <v>1798</v>
      </c>
      <c r="AF578" s="58" t="s">
        <v>1601</v>
      </c>
      <c r="AG578" s="51" t="s">
        <v>1260</v>
      </c>
      <c r="AH578" s="58" t="s">
        <v>1855</v>
      </c>
      <c r="AI578" s="10"/>
      <c r="AJ578" s="32"/>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c r="BK578" s="10"/>
      <c r="BL578" s="10"/>
      <c r="BM578" s="10"/>
      <c r="BN578" s="10"/>
      <c r="BO578" s="10"/>
      <c r="BP578" s="10"/>
      <c r="BQ578" s="10"/>
      <c r="BR578" s="10"/>
      <c r="BS578" s="10"/>
      <c r="BT578" s="10"/>
      <c r="BU578" s="10"/>
      <c r="BV578" s="10"/>
      <c r="BW578" s="10"/>
      <c r="BX578" s="10"/>
      <c r="BY578" s="10"/>
      <c r="BZ578" s="10"/>
      <c r="CA578" s="10"/>
      <c r="CB578" s="10"/>
      <c r="CC578" s="10"/>
      <c r="CD578" s="10"/>
      <c r="CE578" s="10"/>
      <c r="CF578" s="10"/>
      <c r="CG578" s="10"/>
      <c r="CH578" s="10"/>
      <c r="CI578" s="10"/>
      <c r="CJ578" s="10"/>
      <c r="CK578" s="10"/>
      <c r="CL578" s="10"/>
      <c r="CM578" s="10"/>
      <c r="CN578" s="10"/>
      <c r="CO578" s="10"/>
      <c r="CP578" s="10"/>
      <c r="CQ578" s="10"/>
      <c r="CR578" s="10"/>
      <c r="CS578" s="10"/>
      <c r="CT578" s="10"/>
      <c r="CU578" s="10"/>
      <c r="CV578" s="10"/>
      <c r="CW578" s="10"/>
      <c r="CX578" s="10"/>
      <c r="CY578" s="10"/>
      <c r="CZ578" s="10"/>
      <c r="DA578" s="10"/>
      <c r="DB578" s="10"/>
      <c r="DC578" s="10"/>
      <c r="DD578" s="10"/>
      <c r="DE578" s="10"/>
      <c r="DF578" s="10"/>
      <c r="DG578" s="10"/>
      <c r="DH578" s="10"/>
      <c r="DI578" s="10"/>
      <c r="DJ578" s="10"/>
      <c r="DK578" s="10"/>
      <c r="DL578" s="10"/>
      <c r="DM578" s="10"/>
      <c r="DN578" s="10"/>
      <c r="DO578" s="10"/>
      <c r="DP578" s="10"/>
      <c r="DQ578" s="10"/>
      <c r="DR578" s="10"/>
      <c r="DS578" s="10"/>
      <c r="DT578" s="10"/>
      <c r="DU578" s="10"/>
      <c r="DV578" s="10"/>
      <c r="DW578" s="10"/>
      <c r="DX578" s="10"/>
      <c r="DY578" s="10"/>
      <c r="DZ578" s="10"/>
      <c r="EA578" s="10"/>
      <c r="EB578" s="10"/>
      <c r="EC578" s="10"/>
      <c r="ED578" s="10"/>
      <c r="EE578" s="10"/>
      <c r="EF578" s="10"/>
      <c r="EG578" s="10"/>
      <c r="EH578" s="10"/>
      <c r="EI578" s="10"/>
      <c r="EJ578" s="10"/>
      <c r="EK578" s="10"/>
      <c r="EL578" s="10"/>
      <c r="EM578" s="10"/>
      <c r="EN578" s="10"/>
      <c r="EO578" s="10"/>
      <c r="EP578" s="10"/>
      <c r="EQ578" s="10"/>
      <c r="ER578" s="10"/>
      <c r="ES578" s="10"/>
      <c r="ET578" s="10"/>
      <c r="EU578" s="10"/>
      <c r="EV578" s="10"/>
      <c r="EW578" s="10"/>
      <c r="EX578" s="10"/>
      <c r="EY578" s="10"/>
      <c r="EZ578" s="10"/>
      <c r="FA578" s="10"/>
      <c r="FB578" s="10"/>
      <c r="FC578" s="10"/>
      <c r="FD578" s="10"/>
      <c r="FE578" s="10"/>
      <c r="FF578" s="10"/>
      <c r="FG578" s="10"/>
      <c r="FH578" s="10"/>
      <c r="FI578" s="10"/>
      <c r="FJ578" s="10"/>
      <c r="FK578" s="10"/>
      <c r="FL578" s="10"/>
      <c r="FM578" s="10"/>
      <c r="FN578" s="10"/>
      <c r="FO578" s="10"/>
      <c r="FP578" s="10"/>
    </row>
    <row r="579" spans="1:172" s="58" customFormat="1" ht="15" customHeight="1" x14ac:dyDescent="0.2">
      <c r="A579" s="51" t="s">
        <v>1261</v>
      </c>
      <c r="B579" s="56">
        <v>271.39999999999998</v>
      </c>
      <c r="C579" s="56">
        <v>273.39999999999998</v>
      </c>
      <c r="D579" s="57">
        <v>272.39999999999998</v>
      </c>
      <c r="E579" s="54">
        <v>37.5</v>
      </c>
      <c r="F579" s="54">
        <v>-88.4</v>
      </c>
      <c r="G579" s="60">
        <v>1</v>
      </c>
      <c r="H579" s="56">
        <v>168.4</v>
      </c>
      <c r="I579" s="56">
        <v>-8</v>
      </c>
      <c r="J579" s="56">
        <v>36.5</v>
      </c>
      <c r="K579" s="56">
        <v>8.6</v>
      </c>
      <c r="L579" s="57">
        <v>-54.8</v>
      </c>
      <c r="M579" s="57">
        <v>292.10000000000002</v>
      </c>
      <c r="N579" s="54"/>
      <c r="O579" s="54"/>
      <c r="P579" s="56">
        <v>88.879367758020109</v>
      </c>
      <c r="Q579" s="56" t="e">
        <v>#DIV/0!</v>
      </c>
      <c r="R579" s="54">
        <v>101</v>
      </c>
      <c r="S579" s="57">
        <v>-50.802909621586501</v>
      </c>
      <c r="T579" s="57">
        <v>52.325299359912201</v>
      </c>
      <c r="U579" s="56">
        <v>63.189710673362598</v>
      </c>
      <c r="V579" s="56">
        <v>-13.867348726831301</v>
      </c>
      <c r="W579" s="56">
        <v>79.870070506488602</v>
      </c>
      <c r="X579" s="54" t="s">
        <v>1574</v>
      </c>
      <c r="AA579" s="54" t="b">
        <v>0</v>
      </c>
      <c r="AB579" s="54" t="s">
        <v>31</v>
      </c>
      <c r="AC579" s="51" t="s">
        <v>1262</v>
      </c>
      <c r="AD579" s="54"/>
      <c r="AE579" s="54" t="s">
        <v>199</v>
      </c>
      <c r="AF579" s="58" t="s">
        <v>1264</v>
      </c>
      <c r="AG579" s="51"/>
      <c r="AH579" s="58" t="s">
        <v>1263</v>
      </c>
      <c r="AI579" s="10"/>
      <c r="AJ579" s="32"/>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c r="BK579" s="10"/>
      <c r="BL579" s="10"/>
      <c r="BM579" s="10"/>
      <c r="BN579" s="10"/>
      <c r="BO579" s="10"/>
      <c r="BP579" s="10"/>
      <c r="BQ579" s="10"/>
      <c r="BR579" s="10"/>
      <c r="BS579" s="10"/>
      <c r="BT579" s="10"/>
      <c r="BU579" s="10"/>
      <c r="BV579" s="10"/>
      <c r="BW579" s="10"/>
      <c r="BX579" s="10"/>
      <c r="BY579" s="10"/>
      <c r="BZ579" s="10"/>
      <c r="CA579" s="10"/>
      <c r="CB579" s="10"/>
      <c r="CC579" s="10"/>
      <c r="CD579" s="10"/>
      <c r="CE579" s="10"/>
      <c r="CF579" s="10"/>
      <c r="CG579" s="10"/>
      <c r="CH579" s="10"/>
      <c r="CI579" s="10"/>
      <c r="CJ579" s="10"/>
      <c r="CK579" s="10"/>
      <c r="CL579" s="10"/>
      <c r="CM579" s="10"/>
      <c r="CN579" s="10"/>
      <c r="CO579" s="10"/>
      <c r="CP579" s="10"/>
      <c r="CQ579" s="10"/>
      <c r="CR579" s="10"/>
      <c r="CS579" s="10"/>
      <c r="CT579" s="10"/>
      <c r="CU579" s="10"/>
      <c r="CV579" s="10"/>
      <c r="CW579" s="10"/>
      <c r="CX579" s="10"/>
      <c r="CY579" s="10"/>
      <c r="CZ579" s="10"/>
      <c r="DA579" s="10"/>
      <c r="DB579" s="10"/>
      <c r="DC579" s="10"/>
      <c r="DD579" s="10"/>
      <c r="DE579" s="10"/>
      <c r="DF579" s="10"/>
      <c r="DG579" s="10"/>
      <c r="DH579" s="10"/>
      <c r="DI579" s="10"/>
      <c r="DJ579" s="10"/>
      <c r="DK579" s="10"/>
      <c r="DL579" s="10"/>
      <c r="DM579" s="10"/>
      <c r="DN579" s="10"/>
      <c r="DO579" s="10"/>
      <c r="DP579" s="10"/>
      <c r="DQ579" s="10"/>
      <c r="DR579" s="10"/>
      <c r="DS579" s="10"/>
      <c r="DT579" s="10"/>
      <c r="DU579" s="10"/>
      <c r="DV579" s="10"/>
      <c r="DW579" s="10"/>
      <c r="DX579" s="10"/>
      <c r="DY579" s="10"/>
      <c r="DZ579" s="10"/>
      <c r="EA579" s="10"/>
      <c r="EB579" s="10"/>
      <c r="EC579" s="10"/>
      <c r="ED579" s="10"/>
      <c r="EE579" s="10"/>
      <c r="EF579" s="10"/>
      <c r="EG579" s="10"/>
      <c r="EH579" s="10"/>
      <c r="EI579" s="10"/>
      <c r="EJ579" s="10"/>
      <c r="EK579" s="10"/>
      <c r="EL579" s="10"/>
      <c r="EM579" s="10"/>
      <c r="EN579" s="10"/>
      <c r="EO579" s="10"/>
      <c r="EP579" s="10"/>
      <c r="EQ579" s="10"/>
      <c r="ER579" s="10"/>
      <c r="ES579" s="10"/>
      <c r="ET579" s="10"/>
      <c r="EU579" s="10"/>
      <c r="EV579" s="10"/>
      <c r="EW579" s="10"/>
      <c r="EX579" s="10"/>
      <c r="EY579" s="10"/>
      <c r="EZ579" s="10"/>
      <c r="FA579" s="10"/>
      <c r="FB579" s="10"/>
      <c r="FC579" s="10"/>
      <c r="FD579" s="10"/>
      <c r="FE579" s="10"/>
      <c r="FF579" s="10"/>
      <c r="FG579" s="10"/>
      <c r="FH579" s="10"/>
      <c r="FI579" s="10"/>
      <c r="FJ579" s="10"/>
      <c r="FK579" s="10"/>
      <c r="FL579" s="10"/>
      <c r="FM579" s="10"/>
      <c r="FN579" s="10"/>
      <c r="FO579" s="10"/>
      <c r="FP579" s="10"/>
    </row>
    <row r="580" spans="1:172" s="79" customFormat="1" ht="15" customHeight="1" x14ac:dyDescent="0.2">
      <c r="A580" s="14" t="s">
        <v>1265</v>
      </c>
      <c r="B580" s="9">
        <v>264.3</v>
      </c>
      <c r="C580" s="9">
        <v>283.3</v>
      </c>
      <c r="D580" s="13">
        <f>AVERAGE(B580,C580)</f>
        <v>273.8</v>
      </c>
      <c r="E580" s="9">
        <v>43.69</v>
      </c>
      <c r="F580" s="9">
        <v>3.35</v>
      </c>
      <c r="G580" s="34">
        <v>146</v>
      </c>
      <c r="H580" s="9">
        <v>199.6</v>
      </c>
      <c r="I580" s="9">
        <v>2.7</v>
      </c>
      <c r="J580" s="9">
        <v>15</v>
      </c>
      <c r="K580" s="9">
        <v>3.1</v>
      </c>
      <c r="L580" s="13">
        <v>-41.66067883443182</v>
      </c>
      <c r="M580" s="13">
        <v>336.67793199850655</v>
      </c>
      <c r="N580" s="9">
        <v>33.299999999999997</v>
      </c>
      <c r="O580" s="9">
        <v>2.1</v>
      </c>
      <c r="P580" s="9" t="s">
        <v>1575</v>
      </c>
      <c r="Q580" s="9" t="s">
        <v>1575</v>
      </c>
      <c r="R580" s="7">
        <v>301</v>
      </c>
      <c r="S580" s="13">
        <v>-33.900499578779304</v>
      </c>
      <c r="T580" s="13">
        <v>52.0671828881406</v>
      </c>
      <c r="U580" s="9">
        <v>46.041178267360799</v>
      </c>
      <c r="V580" s="9">
        <v>3.8904489598693401</v>
      </c>
      <c r="W580" s="9">
        <v>58.1952919941834</v>
      </c>
      <c r="X580" s="7" t="s">
        <v>1576</v>
      </c>
      <c r="Y580" s="7">
        <v>0.77</v>
      </c>
      <c r="Z580" s="7">
        <v>0.79</v>
      </c>
      <c r="AA580" s="7" t="s">
        <v>200</v>
      </c>
      <c r="AB580" s="7">
        <v>0</v>
      </c>
      <c r="AC580" s="14" t="s">
        <v>1266</v>
      </c>
      <c r="AD580" s="7"/>
      <c r="AE580" s="7" t="s">
        <v>1798</v>
      </c>
      <c r="AF580" s="10" t="s">
        <v>1268</v>
      </c>
      <c r="AG580" s="14" t="s">
        <v>1267</v>
      </c>
      <c r="AH580" s="10"/>
      <c r="AI580" s="40"/>
      <c r="AJ580" s="32"/>
      <c r="AK580" s="40"/>
      <c r="AL580" s="40"/>
      <c r="AM580" s="40"/>
      <c r="AN580" s="40"/>
      <c r="AO580" s="40"/>
      <c r="AP580" s="40"/>
      <c r="AQ580" s="40"/>
      <c r="AR580" s="40"/>
      <c r="AS580" s="40"/>
      <c r="AT580" s="40"/>
      <c r="AU580" s="40"/>
      <c r="AV580" s="40"/>
      <c r="AW580" s="40"/>
      <c r="AX580" s="40"/>
      <c r="AY580" s="40"/>
      <c r="AZ580" s="40"/>
      <c r="BA580" s="40"/>
      <c r="BB580" s="40"/>
      <c r="BC580" s="40"/>
      <c r="BD580" s="40"/>
      <c r="BE580" s="40"/>
      <c r="BF580" s="40"/>
      <c r="BG580" s="40"/>
      <c r="BH580" s="40"/>
      <c r="BI580" s="40"/>
      <c r="BJ580" s="40"/>
      <c r="BK580" s="40"/>
      <c r="BL580" s="40"/>
      <c r="BM580" s="40"/>
      <c r="BN580" s="40"/>
      <c r="BO580" s="40"/>
      <c r="BP580" s="40"/>
      <c r="BQ580" s="40"/>
      <c r="BR580" s="40"/>
      <c r="BS580" s="40"/>
      <c r="BT580" s="40"/>
      <c r="BU580" s="40"/>
      <c r="BV580" s="40"/>
      <c r="BW580" s="40"/>
      <c r="BX580" s="40"/>
      <c r="BY580" s="40"/>
      <c r="BZ580" s="40"/>
      <c r="CA580" s="40"/>
      <c r="CB580" s="40"/>
      <c r="CC580" s="40"/>
      <c r="CD580" s="40"/>
      <c r="CE580" s="40"/>
      <c r="CF580" s="40"/>
      <c r="CG580" s="40"/>
      <c r="CH580" s="40"/>
      <c r="CI580" s="40"/>
      <c r="CJ580" s="40"/>
      <c r="CK580" s="40"/>
      <c r="CL580" s="40"/>
      <c r="CM580" s="40"/>
      <c r="CN580" s="40"/>
      <c r="CO580" s="40"/>
      <c r="CP580" s="40"/>
      <c r="CQ580" s="40"/>
      <c r="CR580" s="40"/>
      <c r="CS580" s="40"/>
      <c r="CT580" s="40"/>
      <c r="CU580" s="40"/>
      <c r="CV580" s="40"/>
      <c r="CW580" s="40"/>
      <c r="CX580" s="40"/>
      <c r="CY580" s="40"/>
      <c r="CZ580" s="40"/>
      <c r="DA580" s="40"/>
      <c r="DB580" s="40"/>
      <c r="DC580" s="40"/>
      <c r="DD580" s="40"/>
      <c r="DE580" s="40"/>
      <c r="DF580" s="40"/>
      <c r="DG580" s="40"/>
      <c r="DH580" s="40"/>
      <c r="DI580" s="40"/>
      <c r="DJ580" s="40"/>
      <c r="DK580" s="40"/>
      <c r="DL580" s="40"/>
      <c r="DM580" s="40"/>
      <c r="DN580" s="40"/>
      <c r="DO580" s="40"/>
      <c r="DP580" s="40"/>
      <c r="DQ580" s="40"/>
      <c r="DR580" s="40"/>
      <c r="DS580" s="40"/>
      <c r="DT580" s="40"/>
      <c r="DU580" s="40"/>
      <c r="DV580" s="40"/>
      <c r="DW580" s="40"/>
      <c r="DX580" s="40"/>
      <c r="DY580" s="40"/>
      <c r="DZ580" s="40"/>
      <c r="EA580" s="40"/>
      <c r="EB580" s="40"/>
      <c r="EC580" s="40"/>
      <c r="ED580" s="40"/>
      <c r="EE580" s="40"/>
      <c r="EF580" s="40"/>
      <c r="EG580" s="40"/>
      <c r="EH580" s="40"/>
      <c r="EI580" s="40"/>
      <c r="EJ580" s="40"/>
      <c r="EK580" s="40"/>
      <c r="EL580" s="40"/>
      <c r="EM580" s="40"/>
      <c r="EN580" s="40"/>
      <c r="EO580" s="40"/>
      <c r="EP580" s="40"/>
      <c r="EQ580" s="40"/>
      <c r="ER580" s="40"/>
      <c r="ES580" s="40"/>
      <c r="ET580" s="40"/>
      <c r="EU580" s="40"/>
      <c r="EV580" s="40"/>
      <c r="EW580" s="40"/>
      <c r="EX580" s="40"/>
      <c r="EY580" s="40"/>
      <c r="EZ580" s="40"/>
      <c r="FA580" s="40"/>
      <c r="FB580" s="40"/>
      <c r="FC580" s="40"/>
      <c r="FD580" s="40"/>
      <c r="FE580" s="40"/>
      <c r="FF580" s="40"/>
      <c r="FG580" s="40"/>
      <c r="FH580" s="40"/>
      <c r="FI580" s="40"/>
      <c r="FJ580" s="40"/>
      <c r="FK580" s="40"/>
      <c r="FL580" s="40"/>
      <c r="FM580" s="40"/>
      <c r="FN580" s="40"/>
      <c r="FO580" s="40"/>
      <c r="FP580" s="40"/>
    </row>
    <row r="581" spans="1:172" s="59" customFormat="1" ht="13.5" customHeight="1" x14ac:dyDescent="0.2">
      <c r="A581" s="58" t="s">
        <v>1269</v>
      </c>
      <c r="B581" s="56">
        <v>264.3</v>
      </c>
      <c r="C581" s="56">
        <v>283.3</v>
      </c>
      <c r="D581" s="57">
        <v>273.8</v>
      </c>
      <c r="E581" s="56">
        <v>-8.8000000000000007</v>
      </c>
      <c r="F581" s="56">
        <v>32.9</v>
      </c>
      <c r="G581" s="60">
        <v>5</v>
      </c>
      <c r="H581" s="56">
        <v>172</v>
      </c>
      <c r="I581" s="56">
        <v>69</v>
      </c>
      <c r="J581" s="56">
        <v>227</v>
      </c>
      <c r="K581" s="56">
        <v>5</v>
      </c>
      <c r="L581" s="57">
        <v>-46</v>
      </c>
      <c r="M581" s="57">
        <v>40</v>
      </c>
      <c r="N581" s="56">
        <v>83.9</v>
      </c>
      <c r="O581" s="56">
        <v>8.4</v>
      </c>
      <c r="P581" s="56" t="s">
        <v>1575</v>
      </c>
      <c r="Q581" s="56" t="s">
        <v>1575</v>
      </c>
      <c r="R581" s="54">
        <v>709</v>
      </c>
      <c r="S581" s="57">
        <v>-45.690798340269097</v>
      </c>
      <c r="T581" s="57">
        <v>39.937346909744399</v>
      </c>
      <c r="U581" s="56">
        <v>-44.389999999999901</v>
      </c>
      <c r="V581" s="56">
        <v>7.6799999999999899</v>
      </c>
      <c r="W581" s="56">
        <v>0.81</v>
      </c>
      <c r="X581" s="54" t="s">
        <v>1576</v>
      </c>
      <c r="Y581" s="58"/>
      <c r="Z581" s="58"/>
      <c r="AA581" s="54" t="b">
        <v>1</v>
      </c>
      <c r="AB581" s="54" t="s">
        <v>218</v>
      </c>
      <c r="AC581" s="51" t="s">
        <v>1048</v>
      </c>
      <c r="AD581" s="54">
        <v>324</v>
      </c>
      <c r="AE581" s="54" t="s">
        <v>199</v>
      </c>
      <c r="AF581" s="58" t="s">
        <v>1270</v>
      </c>
      <c r="AG581" s="51"/>
      <c r="AH581" s="58"/>
      <c r="AI581"/>
      <c r="AJ581" s="32"/>
      <c r="AK581"/>
      <c r="AL581"/>
      <c r="AM581"/>
      <c r="AN581"/>
      <c r="AO581"/>
      <c r="AP581"/>
      <c r="AQ581"/>
      <c r="AR581"/>
      <c r="AS581"/>
      <c r="AT581"/>
      <c r="AU581"/>
      <c r="AV581"/>
      <c r="AW581"/>
      <c r="AX581"/>
      <c r="AY581"/>
      <c r="AZ581"/>
      <c r="BA581"/>
      <c r="BB581"/>
      <c r="BC581"/>
      <c r="BD581"/>
      <c r="BE581"/>
      <c r="BF581"/>
      <c r="BG581"/>
      <c r="BH581"/>
      <c r="BI581"/>
      <c r="BJ581"/>
      <c r="BK581"/>
      <c r="BL581"/>
      <c r="BM581"/>
      <c r="BN581"/>
      <c r="BO581"/>
      <c r="BP581"/>
      <c r="BQ581"/>
      <c r="BR581"/>
      <c r="BS581"/>
      <c r="BT581"/>
      <c r="BU581"/>
      <c r="BV581"/>
      <c r="BW581"/>
      <c r="BX581"/>
      <c r="BY581"/>
      <c r="BZ581"/>
      <c r="CA581"/>
      <c r="CB581"/>
      <c r="CC581"/>
      <c r="CD581"/>
      <c r="CE581"/>
      <c r="CF581"/>
      <c r="CG581"/>
      <c r="CH581"/>
      <c r="CI581"/>
      <c r="CJ581"/>
      <c r="CK581"/>
      <c r="CL581"/>
      <c r="CM581"/>
      <c r="CN581"/>
      <c r="CO581"/>
      <c r="CP581"/>
      <c r="CQ581"/>
      <c r="CR581"/>
      <c r="CS581"/>
      <c r="CT581"/>
      <c r="CU581"/>
      <c r="CV581"/>
      <c r="CW581"/>
      <c r="CX581"/>
      <c r="CY581"/>
      <c r="CZ581"/>
      <c r="DA581"/>
      <c r="DB581"/>
      <c r="DC581"/>
      <c r="DD581"/>
      <c r="DE581"/>
      <c r="DF581"/>
      <c r="DG581"/>
      <c r="DH581"/>
      <c r="DI581"/>
      <c r="DJ581"/>
      <c r="DK581"/>
      <c r="DL581"/>
      <c r="DM581"/>
      <c r="DN581"/>
      <c r="DO581"/>
      <c r="DP581"/>
      <c r="DQ581"/>
      <c r="DR581"/>
      <c r="DS581"/>
      <c r="DT581"/>
      <c r="DU581"/>
      <c r="DV581"/>
      <c r="DW581"/>
      <c r="DX581"/>
      <c r="DY581"/>
      <c r="DZ581"/>
      <c r="EA581"/>
      <c r="EB581"/>
      <c r="EC581"/>
      <c r="ED581"/>
      <c r="EE581"/>
      <c r="EF581"/>
      <c r="EG581"/>
      <c r="EH581"/>
      <c r="EI581"/>
      <c r="EJ581"/>
      <c r="EK581"/>
      <c r="EL581"/>
      <c r="EM581"/>
      <c r="EN581"/>
      <c r="EO581"/>
      <c r="EP581"/>
      <c r="EQ581"/>
      <c r="ER581"/>
      <c r="ES581"/>
      <c r="ET581"/>
      <c r="EU581"/>
      <c r="EV581"/>
      <c r="EW581"/>
      <c r="EX581"/>
      <c r="EY581"/>
      <c r="EZ581"/>
      <c r="FA581"/>
      <c r="FB581"/>
      <c r="FC581"/>
      <c r="FD581"/>
      <c r="FE581"/>
      <c r="FF581"/>
      <c r="FG581"/>
      <c r="FH581"/>
      <c r="FI581"/>
      <c r="FJ581"/>
      <c r="FK581"/>
      <c r="FL581"/>
      <c r="FM581"/>
      <c r="FN581"/>
      <c r="FO581"/>
      <c r="FP581"/>
    </row>
    <row r="582" spans="1:172" s="71" customFormat="1" ht="14" customHeight="1" x14ac:dyDescent="0.2">
      <c r="A582" s="58" t="s">
        <v>1271</v>
      </c>
      <c r="B582" s="56">
        <v>264.3</v>
      </c>
      <c r="C582" s="56">
        <v>283.3</v>
      </c>
      <c r="D582" s="57">
        <f>(B582+C582)/2</f>
        <v>273.8</v>
      </c>
      <c r="E582" s="56">
        <v>43.8</v>
      </c>
      <c r="F582" s="56">
        <v>3.3</v>
      </c>
      <c r="G582" s="55">
        <v>3</v>
      </c>
      <c r="H582" s="56">
        <v>194</v>
      </c>
      <c r="I582" s="56">
        <v>-10</v>
      </c>
      <c r="J582" s="56">
        <v>53</v>
      </c>
      <c r="K582" s="56">
        <v>17</v>
      </c>
      <c r="L582" s="57">
        <v>-49.3</v>
      </c>
      <c r="M582" s="57">
        <v>341.6</v>
      </c>
      <c r="N582" s="56"/>
      <c r="O582" s="56"/>
      <c r="P582" s="56">
        <v>127.16047250448098</v>
      </c>
      <c r="Q582" s="56">
        <v>10.97792454856827</v>
      </c>
      <c r="R582" s="54">
        <v>301</v>
      </c>
      <c r="S582" s="57">
        <v>-36.0631157589347</v>
      </c>
      <c r="T582" s="57">
        <v>61.951692647844403</v>
      </c>
      <c r="U582" s="56">
        <v>46.041178267360799</v>
      </c>
      <c r="V582" s="56">
        <v>3.8904489598693401</v>
      </c>
      <c r="W582" s="56">
        <v>58.1952919941834</v>
      </c>
      <c r="X582" s="54" t="s">
        <v>1576</v>
      </c>
      <c r="Y582" s="58"/>
      <c r="Z582" s="58"/>
      <c r="AA582" s="54" t="b">
        <v>1</v>
      </c>
      <c r="AB582" s="54" t="s">
        <v>218</v>
      </c>
      <c r="AC582" s="51" t="s">
        <v>1272</v>
      </c>
      <c r="AD582" s="54">
        <v>2454</v>
      </c>
      <c r="AE582" s="54" t="s">
        <v>199</v>
      </c>
      <c r="AF582" s="58" t="s">
        <v>1273</v>
      </c>
      <c r="AG582" s="51" t="s">
        <v>1720</v>
      </c>
      <c r="AH582" s="58"/>
      <c r="AI582" s="12"/>
      <c r="AJ582" s="3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c r="CA582" s="12"/>
      <c r="CB582" s="12"/>
      <c r="CC582" s="12"/>
      <c r="CD582" s="12"/>
      <c r="CE582" s="12"/>
      <c r="CF582" s="12"/>
      <c r="CG582" s="12"/>
      <c r="CH582" s="12"/>
      <c r="CI582" s="12"/>
      <c r="CJ582" s="12"/>
      <c r="CK582" s="12"/>
      <c r="CL582" s="12"/>
      <c r="CM582" s="12"/>
      <c r="CN582" s="12"/>
      <c r="CO582" s="12"/>
      <c r="CP582" s="12"/>
      <c r="CQ582" s="12"/>
      <c r="CR582" s="12"/>
      <c r="CS582" s="12"/>
      <c r="CT582" s="12"/>
      <c r="CU582" s="12"/>
      <c r="CV582" s="12"/>
      <c r="CW582" s="12"/>
      <c r="CX582" s="12"/>
      <c r="CY582" s="12"/>
      <c r="CZ582" s="12"/>
      <c r="DA582" s="12"/>
      <c r="DB582" s="12"/>
      <c r="DC582" s="12"/>
      <c r="DD582" s="12"/>
      <c r="DE582" s="12"/>
      <c r="DF582" s="12"/>
      <c r="DG582" s="12"/>
      <c r="DH582" s="12"/>
      <c r="DI582" s="12"/>
      <c r="DJ582" s="12"/>
      <c r="DK582" s="12"/>
      <c r="DL582" s="12"/>
      <c r="DM582" s="12"/>
      <c r="DN582" s="12"/>
      <c r="DO582" s="12"/>
      <c r="DP582" s="12"/>
      <c r="DQ582" s="12"/>
      <c r="DR582" s="12"/>
      <c r="DS582" s="12"/>
      <c r="DT582" s="12"/>
      <c r="DU582" s="12"/>
      <c r="DV582" s="12"/>
      <c r="DW582" s="12"/>
      <c r="DX582" s="12"/>
      <c r="DY582" s="12"/>
      <c r="DZ582" s="12"/>
      <c r="EA582" s="12"/>
      <c r="EB582" s="12"/>
      <c r="EC582" s="12"/>
      <c r="ED582" s="12"/>
      <c r="EE582" s="12"/>
      <c r="EF582" s="12"/>
      <c r="EG582" s="12"/>
      <c r="EH582" s="12"/>
      <c r="EI582" s="12"/>
      <c r="EJ582" s="12"/>
      <c r="EK582" s="12"/>
      <c r="EL582" s="12"/>
      <c r="EM582" s="12"/>
      <c r="EN582" s="12"/>
      <c r="EO582" s="12"/>
      <c r="EP582" s="12"/>
      <c r="EQ582" s="12"/>
      <c r="ER582" s="12"/>
      <c r="ES582" s="12"/>
      <c r="ET582" s="12"/>
      <c r="EU582" s="12"/>
      <c r="EV582" s="12"/>
      <c r="EW582" s="12"/>
      <c r="EX582" s="12"/>
      <c r="EY582" s="12"/>
      <c r="EZ582" s="12"/>
      <c r="FA582" s="12"/>
      <c r="FB582" s="12"/>
      <c r="FC582" s="12"/>
      <c r="FD582" s="12"/>
      <c r="FE582" s="12"/>
      <c r="FF582" s="12"/>
      <c r="FG582" s="12"/>
      <c r="FH582" s="12"/>
      <c r="FI582" s="12"/>
      <c r="FJ582" s="12"/>
      <c r="FK582" s="12"/>
      <c r="FL582" s="12"/>
      <c r="FM582" s="12"/>
      <c r="FN582" s="12"/>
      <c r="FO582" s="12"/>
      <c r="FP582" s="12"/>
    </row>
    <row r="583" spans="1:172" s="71" customFormat="1" ht="14" customHeight="1" x14ac:dyDescent="0.2">
      <c r="A583" s="51" t="s">
        <v>1274</v>
      </c>
      <c r="B583" s="56">
        <v>251</v>
      </c>
      <c r="C583" s="56">
        <v>299</v>
      </c>
      <c r="D583" s="57">
        <v>275</v>
      </c>
      <c r="E583" s="54">
        <v>37.5</v>
      </c>
      <c r="F583" s="54">
        <v>-88.4</v>
      </c>
      <c r="G583" s="60">
        <v>1</v>
      </c>
      <c r="H583" s="56">
        <v>158.6</v>
      </c>
      <c r="I583" s="56">
        <v>-11.8</v>
      </c>
      <c r="J583" s="56">
        <v>103.4</v>
      </c>
      <c r="K583" s="56">
        <v>3.8</v>
      </c>
      <c r="L583" s="57">
        <v>-53</v>
      </c>
      <c r="M583" s="60">
        <v>308.7</v>
      </c>
      <c r="N583" s="54"/>
      <c r="O583" s="54"/>
      <c r="P583" s="56">
        <v>244.10977073110507</v>
      </c>
      <c r="Q583" s="56"/>
      <c r="R583" s="54">
        <v>101</v>
      </c>
      <c r="S583" s="57">
        <v>-41.960638208463898</v>
      </c>
      <c r="T583" s="57">
        <v>58.874554937024797</v>
      </c>
      <c r="U583" s="56">
        <v>63.189710673362598</v>
      </c>
      <c r="V583" s="56">
        <v>-13.867348726831301</v>
      </c>
      <c r="W583" s="56">
        <v>79.870070506488602</v>
      </c>
      <c r="X583" s="54" t="s">
        <v>1574</v>
      </c>
      <c r="Y583" s="58"/>
      <c r="Z583" s="58"/>
      <c r="AA583" s="54" t="b">
        <v>0</v>
      </c>
      <c r="AB583" s="54" t="s">
        <v>31</v>
      </c>
      <c r="AC583" s="51" t="s">
        <v>1262</v>
      </c>
      <c r="AD583" s="54"/>
      <c r="AE583" s="54" t="s">
        <v>199</v>
      </c>
      <c r="AF583" s="58" t="s">
        <v>1275</v>
      </c>
      <c r="AG583" s="51"/>
      <c r="AH583" s="58" t="s">
        <v>1786</v>
      </c>
      <c r="AI583" s="12"/>
      <c r="AJ583" s="3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c r="CA583" s="12"/>
      <c r="CB583" s="12"/>
      <c r="CC583" s="12"/>
      <c r="CD583" s="12"/>
      <c r="CE583" s="12"/>
      <c r="CF583" s="12"/>
      <c r="CG583" s="12"/>
      <c r="CH583" s="12"/>
      <c r="CI583" s="12"/>
      <c r="CJ583" s="12"/>
      <c r="CK583" s="12"/>
      <c r="CL583" s="12"/>
      <c r="CM583" s="12"/>
      <c r="CN583" s="12"/>
      <c r="CO583" s="12"/>
      <c r="CP583" s="12"/>
      <c r="CQ583" s="12"/>
      <c r="CR583" s="12"/>
      <c r="CS583" s="12"/>
      <c r="CT583" s="12"/>
      <c r="CU583" s="12"/>
      <c r="CV583" s="12"/>
      <c r="CW583" s="12"/>
      <c r="CX583" s="12"/>
      <c r="CY583" s="12"/>
      <c r="CZ583" s="12"/>
      <c r="DA583" s="12"/>
      <c r="DB583" s="12"/>
      <c r="DC583" s="12"/>
      <c r="DD583" s="12"/>
      <c r="DE583" s="12"/>
      <c r="DF583" s="12"/>
      <c r="DG583" s="12"/>
      <c r="DH583" s="12"/>
      <c r="DI583" s="12"/>
      <c r="DJ583" s="12"/>
      <c r="DK583" s="12"/>
      <c r="DL583" s="12"/>
      <c r="DM583" s="12"/>
      <c r="DN583" s="12"/>
      <c r="DO583" s="12"/>
      <c r="DP583" s="12"/>
      <c r="DQ583" s="12"/>
      <c r="DR583" s="12"/>
      <c r="DS583" s="12"/>
      <c r="DT583" s="12"/>
      <c r="DU583" s="12"/>
      <c r="DV583" s="12"/>
      <c r="DW583" s="12"/>
      <c r="DX583" s="12"/>
      <c r="DY583" s="12"/>
      <c r="DZ583" s="12"/>
      <c r="EA583" s="12"/>
      <c r="EB583" s="12"/>
      <c r="EC583" s="12"/>
      <c r="ED583" s="12"/>
      <c r="EE583" s="12"/>
      <c r="EF583" s="12"/>
      <c r="EG583" s="12"/>
      <c r="EH583" s="12"/>
      <c r="EI583" s="12"/>
      <c r="EJ583" s="12"/>
      <c r="EK583" s="12"/>
      <c r="EL583" s="12"/>
      <c r="EM583" s="12"/>
      <c r="EN583" s="12"/>
      <c r="EO583" s="12"/>
      <c r="EP583" s="12"/>
      <c r="EQ583" s="12"/>
      <c r="ER583" s="12"/>
      <c r="ES583" s="12"/>
      <c r="ET583" s="12"/>
      <c r="EU583" s="12"/>
      <c r="EV583" s="12"/>
      <c r="EW583" s="12"/>
      <c r="EX583" s="12"/>
      <c r="EY583" s="12"/>
      <c r="EZ583" s="12"/>
      <c r="FA583" s="12"/>
      <c r="FB583" s="12"/>
      <c r="FC583" s="12"/>
      <c r="FD583" s="12"/>
      <c r="FE583" s="12"/>
      <c r="FF583" s="12"/>
      <c r="FG583" s="12"/>
      <c r="FH583" s="12"/>
      <c r="FI583" s="12"/>
      <c r="FJ583" s="12"/>
      <c r="FK583" s="12"/>
      <c r="FL583" s="12"/>
      <c r="FM583" s="12"/>
      <c r="FN583" s="12"/>
      <c r="FO583" s="12"/>
      <c r="FP583" s="12"/>
    </row>
    <row r="584" spans="1:172" s="71" customFormat="1" ht="14" customHeight="1" x14ac:dyDescent="0.2">
      <c r="A584" s="58" t="s">
        <v>1276</v>
      </c>
      <c r="B584" s="56">
        <f>275-12</f>
        <v>263</v>
      </c>
      <c r="C584" s="56">
        <f>275+12</f>
        <v>287</v>
      </c>
      <c r="D584" s="57">
        <v>275</v>
      </c>
      <c r="E584" s="54">
        <v>58.6</v>
      </c>
      <c r="F584" s="54">
        <v>11.3</v>
      </c>
      <c r="G584" s="60">
        <v>16</v>
      </c>
      <c r="H584" s="54">
        <v>197.2</v>
      </c>
      <c r="I584" s="54">
        <v>-38.200000000000003</v>
      </c>
      <c r="J584" s="54">
        <v>19.399999999999999</v>
      </c>
      <c r="K584" s="56">
        <v>8.6</v>
      </c>
      <c r="L584" s="57">
        <v>-50.9</v>
      </c>
      <c r="M584" s="57">
        <v>345.4</v>
      </c>
      <c r="N584" s="56"/>
      <c r="O584" s="56"/>
      <c r="P584" s="56">
        <v>26.652412575078696</v>
      </c>
      <c r="Q584" s="56">
        <v>7.2790266476109533</v>
      </c>
      <c r="R584" s="54">
        <v>301</v>
      </c>
      <c r="S584" s="57">
        <v>-35.157708235675599</v>
      </c>
      <c r="T584" s="57">
        <v>65.360320527266893</v>
      </c>
      <c r="U584" s="56">
        <v>46.041178267360799</v>
      </c>
      <c r="V584" s="56">
        <v>3.8904489598693401</v>
      </c>
      <c r="W584" s="56">
        <v>58.1952919941834</v>
      </c>
      <c r="X584" s="54" t="s">
        <v>1574</v>
      </c>
      <c r="Y584" s="58"/>
      <c r="Z584" s="58"/>
      <c r="AA584" s="54" t="b">
        <v>1</v>
      </c>
      <c r="AB584" s="54" t="s">
        <v>31</v>
      </c>
      <c r="AC584" s="51" t="s">
        <v>1277</v>
      </c>
      <c r="AD584" s="54">
        <v>1155</v>
      </c>
      <c r="AE584" s="54" t="s">
        <v>199</v>
      </c>
      <c r="AF584" s="58" t="s">
        <v>1278</v>
      </c>
      <c r="AG584" s="51" t="s">
        <v>1657</v>
      </c>
      <c r="AH584" s="51" t="s">
        <v>1783</v>
      </c>
      <c r="AI584" s="12"/>
      <c r="AJ584" s="3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c r="CA584" s="12"/>
      <c r="CB584" s="12"/>
      <c r="CC584" s="12"/>
      <c r="CD584" s="12"/>
      <c r="CE584" s="12"/>
      <c r="CF584" s="12"/>
      <c r="CG584" s="12"/>
      <c r="CH584" s="12"/>
      <c r="CI584" s="12"/>
      <c r="CJ584" s="12"/>
      <c r="CK584" s="12"/>
      <c r="CL584" s="12"/>
      <c r="CM584" s="12"/>
      <c r="CN584" s="12"/>
      <c r="CO584" s="12"/>
      <c r="CP584" s="12"/>
      <c r="CQ584" s="12"/>
      <c r="CR584" s="12"/>
      <c r="CS584" s="12"/>
      <c r="CT584" s="12"/>
      <c r="CU584" s="12"/>
      <c r="CV584" s="12"/>
      <c r="CW584" s="12"/>
      <c r="CX584" s="12"/>
      <c r="CY584" s="12"/>
      <c r="CZ584" s="12"/>
      <c r="DA584" s="12"/>
      <c r="DB584" s="12"/>
      <c r="DC584" s="12"/>
      <c r="DD584" s="12"/>
      <c r="DE584" s="12"/>
      <c r="DF584" s="12"/>
      <c r="DG584" s="12"/>
      <c r="DH584" s="12"/>
      <c r="DI584" s="12"/>
      <c r="DJ584" s="12"/>
      <c r="DK584" s="12"/>
      <c r="DL584" s="12"/>
      <c r="DM584" s="12"/>
      <c r="DN584" s="12"/>
      <c r="DO584" s="12"/>
      <c r="DP584" s="12"/>
      <c r="DQ584" s="12"/>
      <c r="DR584" s="12"/>
      <c r="DS584" s="12"/>
      <c r="DT584" s="12"/>
      <c r="DU584" s="12"/>
      <c r="DV584" s="12"/>
      <c r="DW584" s="12"/>
      <c r="DX584" s="12"/>
      <c r="DY584" s="12"/>
      <c r="DZ584" s="12"/>
      <c r="EA584" s="12"/>
      <c r="EB584" s="12"/>
      <c r="EC584" s="12"/>
      <c r="ED584" s="12"/>
      <c r="EE584" s="12"/>
      <c r="EF584" s="12"/>
      <c r="EG584" s="12"/>
      <c r="EH584" s="12"/>
      <c r="EI584" s="12"/>
      <c r="EJ584" s="12"/>
      <c r="EK584" s="12"/>
      <c r="EL584" s="12"/>
      <c r="EM584" s="12"/>
      <c r="EN584" s="12"/>
      <c r="EO584" s="12"/>
      <c r="EP584" s="12"/>
      <c r="EQ584" s="12"/>
      <c r="ER584" s="12"/>
      <c r="ES584" s="12"/>
      <c r="ET584" s="12"/>
      <c r="EU584" s="12"/>
      <c r="EV584" s="12"/>
      <c r="EW584" s="12"/>
      <c r="EX584" s="12"/>
      <c r="EY584" s="12"/>
      <c r="EZ584" s="12"/>
      <c r="FA584" s="12"/>
      <c r="FB584" s="12"/>
      <c r="FC584" s="12"/>
      <c r="FD584" s="12"/>
      <c r="FE584" s="12"/>
      <c r="FF584" s="12"/>
      <c r="FG584" s="12"/>
      <c r="FH584" s="12"/>
      <c r="FI584" s="12"/>
      <c r="FJ584" s="12"/>
      <c r="FK584" s="12"/>
      <c r="FL584" s="12"/>
      <c r="FM584" s="12"/>
      <c r="FN584" s="12"/>
      <c r="FO584" s="12"/>
      <c r="FP584" s="12"/>
    </row>
    <row r="585" spans="1:172" s="71" customFormat="1" ht="14" customHeight="1" x14ac:dyDescent="0.2">
      <c r="A585" s="58" t="s">
        <v>1279</v>
      </c>
      <c r="B585" s="56">
        <v>265</v>
      </c>
      <c r="C585" s="56">
        <v>287</v>
      </c>
      <c r="D585" s="57">
        <v>276</v>
      </c>
      <c r="E585" s="56">
        <v>-36.39</v>
      </c>
      <c r="F585" s="56">
        <v>-67.2</v>
      </c>
      <c r="G585" s="55">
        <v>25</v>
      </c>
      <c r="H585" s="56">
        <v>142.69999999999999</v>
      </c>
      <c r="I585" s="56">
        <v>62.6</v>
      </c>
      <c r="J585" s="56">
        <v>92.4</v>
      </c>
      <c r="K585" s="56">
        <v>3</v>
      </c>
      <c r="L585" s="57">
        <v>-60.8</v>
      </c>
      <c r="M585" s="57">
        <v>356.6</v>
      </c>
      <c r="N585" s="56">
        <v>42.4</v>
      </c>
      <c r="O585" s="56">
        <v>4.5</v>
      </c>
      <c r="P585" s="56" t="s">
        <v>1575</v>
      </c>
      <c r="Q585" s="56" t="s">
        <v>1575</v>
      </c>
      <c r="R585" s="54">
        <v>290</v>
      </c>
      <c r="S585" s="57">
        <v>-27.041372874153801</v>
      </c>
      <c r="T585" s="57">
        <v>58.859214517648397</v>
      </c>
      <c r="U585" s="56">
        <v>47.499999999999901</v>
      </c>
      <c r="V585" s="56">
        <v>-33.299999999999997</v>
      </c>
      <c r="W585" s="56">
        <v>57.299999999999898</v>
      </c>
      <c r="X585" s="54" t="s">
        <v>1574</v>
      </c>
      <c r="Y585" s="58"/>
      <c r="Z585" s="56"/>
      <c r="AA585" s="54" t="b">
        <v>1</v>
      </c>
      <c r="AB585" s="54" t="s">
        <v>31</v>
      </c>
      <c r="AC585" s="58" t="s">
        <v>1280</v>
      </c>
      <c r="AD585" s="54"/>
      <c r="AE585" s="54" t="s">
        <v>1798</v>
      </c>
      <c r="AF585" s="58" t="s">
        <v>1282</v>
      </c>
      <c r="AG585" s="51" t="s">
        <v>1281</v>
      </c>
      <c r="AH585" s="51" t="s">
        <v>1783</v>
      </c>
      <c r="AI585" s="12"/>
      <c r="AJ585" s="3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c r="CA585" s="12"/>
      <c r="CB585" s="12"/>
      <c r="CC585" s="12"/>
      <c r="CD585" s="12"/>
      <c r="CE585" s="12"/>
      <c r="CF585" s="12"/>
      <c r="CG585" s="12"/>
      <c r="CH585" s="12"/>
      <c r="CI585" s="12"/>
      <c r="CJ585" s="12"/>
      <c r="CK585" s="12"/>
      <c r="CL585" s="12"/>
      <c r="CM585" s="12"/>
      <c r="CN585" s="12"/>
      <c r="CO585" s="12"/>
      <c r="CP585" s="12"/>
      <c r="CQ585" s="12"/>
      <c r="CR585" s="12"/>
      <c r="CS585" s="12"/>
      <c r="CT585" s="12"/>
      <c r="CU585" s="12"/>
      <c r="CV585" s="12"/>
      <c r="CW585" s="12"/>
      <c r="CX585" s="12"/>
      <c r="CY585" s="12"/>
      <c r="CZ585" s="12"/>
      <c r="DA585" s="12"/>
      <c r="DB585" s="12"/>
      <c r="DC585" s="12"/>
      <c r="DD585" s="12"/>
      <c r="DE585" s="12"/>
      <c r="DF585" s="12"/>
      <c r="DG585" s="12"/>
      <c r="DH585" s="12"/>
      <c r="DI585" s="12"/>
      <c r="DJ585" s="12"/>
      <c r="DK585" s="12"/>
      <c r="DL585" s="12"/>
      <c r="DM585" s="12"/>
      <c r="DN585" s="12"/>
      <c r="DO585" s="12"/>
      <c r="DP585" s="12"/>
      <c r="DQ585" s="12"/>
      <c r="DR585" s="12"/>
      <c r="DS585" s="12"/>
      <c r="DT585" s="12"/>
      <c r="DU585" s="12"/>
      <c r="DV585" s="12"/>
      <c r="DW585" s="12"/>
      <c r="DX585" s="12"/>
      <c r="DY585" s="12"/>
      <c r="DZ585" s="12"/>
      <c r="EA585" s="12"/>
      <c r="EB585" s="12"/>
      <c r="EC585" s="12"/>
      <c r="ED585" s="12"/>
      <c r="EE585" s="12"/>
      <c r="EF585" s="12"/>
      <c r="EG585" s="12"/>
      <c r="EH585" s="12"/>
      <c r="EI585" s="12"/>
      <c r="EJ585" s="12"/>
      <c r="EK585" s="12"/>
      <c r="EL585" s="12"/>
      <c r="EM585" s="12"/>
      <c r="EN585" s="12"/>
      <c r="EO585" s="12"/>
      <c r="EP585" s="12"/>
      <c r="EQ585" s="12"/>
      <c r="ER585" s="12"/>
      <c r="ES585" s="12"/>
      <c r="ET585" s="12"/>
      <c r="EU585" s="12"/>
      <c r="EV585" s="12"/>
      <c r="EW585" s="12"/>
      <c r="EX585" s="12"/>
      <c r="EY585" s="12"/>
      <c r="EZ585" s="12"/>
      <c r="FA585" s="12"/>
      <c r="FB585" s="12"/>
      <c r="FC585" s="12"/>
      <c r="FD585" s="12"/>
      <c r="FE585" s="12"/>
      <c r="FF585" s="12"/>
      <c r="FG585" s="12"/>
      <c r="FH585" s="12"/>
      <c r="FI585" s="12"/>
      <c r="FJ585" s="12"/>
      <c r="FK585" s="12"/>
      <c r="FL585" s="12"/>
      <c r="FM585" s="12"/>
      <c r="FN585" s="12"/>
      <c r="FO585" s="12"/>
      <c r="FP585" s="12"/>
    </row>
    <row r="586" spans="1:172" s="71" customFormat="1" ht="14" customHeight="1" x14ac:dyDescent="0.2">
      <c r="A586" s="10" t="s">
        <v>1287</v>
      </c>
      <c r="B586" s="9">
        <v>275</v>
      </c>
      <c r="C586" s="9">
        <v>280</v>
      </c>
      <c r="D586" s="13">
        <v>277.5</v>
      </c>
      <c r="E586" s="9">
        <v>49.8</v>
      </c>
      <c r="F586" s="9">
        <v>12</v>
      </c>
      <c r="G586" s="34">
        <v>9</v>
      </c>
      <c r="H586" s="9">
        <v>199</v>
      </c>
      <c r="I586" s="9">
        <v>-9.1</v>
      </c>
      <c r="J586" s="9">
        <v>28</v>
      </c>
      <c r="K586" s="9">
        <v>9.9</v>
      </c>
      <c r="L586" s="13">
        <v>-42.3</v>
      </c>
      <c r="M586" s="13">
        <v>345.9</v>
      </c>
      <c r="N586" s="9">
        <v>65.400000000000006</v>
      </c>
      <c r="O586" s="9">
        <v>6.4</v>
      </c>
      <c r="P586" s="9" t="s">
        <v>1575</v>
      </c>
      <c r="Q586" s="9" t="s">
        <v>1575</v>
      </c>
      <c r="R586" s="7">
        <v>301</v>
      </c>
      <c r="S586" s="13">
        <v>-29.2188211265332</v>
      </c>
      <c r="T586" s="13">
        <v>57.990800680871999</v>
      </c>
      <c r="U586" s="9">
        <v>46.041178267360799</v>
      </c>
      <c r="V586" s="9">
        <v>3.8904489598693401</v>
      </c>
      <c r="W586" s="9">
        <v>58.1952919941834</v>
      </c>
      <c r="X586" s="7" t="s">
        <v>1574</v>
      </c>
      <c r="Y586" s="10"/>
      <c r="Z586" s="10"/>
      <c r="AA586" s="7" t="b">
        <v>1</v>
      </c>
      <c r="AB586" s="7">
        <v>0</v>
      </c>
      <c r="AC586" s="14" t="s">
        <v>1288</v>
      </c>
      <c r="AD586" s="7">
        <v>2356</v>
      </c>
      <c r="AE586" s="7" t="s">
        <v>199</v>
      </c>
      <c r="AF586" s="10" t="s">
        <v>1286</v>
      </c>
      <c r="AG586" s="14" t="s">
        <v>1657</v>
      </c>
      <c r="AH586" s="10"/>
      <c r="AI586" s="12"/>
      <c r="AJ586" s="3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c r="CA586" s="12"/>
      <c r="CB586" s="12"/>
      <c r="CC586" s="12"/>
      <c r="CD586" s="12"/>
      <c r="CE586" s="12"/>
      <c r="CF586" s="12"/>
      <c r="CG586" s="12"/>
      <c r="CH586" s="12"/>
      <c r="CI586" s="12"/>
      <c r="CJ586" s="12"/>
      <c r="CK586" s="12"/>
      <c r="CL586" s="12"/>
      <c r="CM586" s="12"/>
      <c r="CN586" s="12"/>
      <c r="CO586" s="12"/>
      <c r="CP586" s="12"/>
      <c r="CQ586" s="12"/>
      <c r="CR586" s="12"/>
      <c r="CS586" s="12"/>
      <c r="CT586" s="12"/>
      <c r="CU586" s="12"/>
      <c r="CV586" s="12"/>
      <c r="CW586" s="12"/>
      <c r="CX586" s="12"/>
      <c r="CY586" s="12"/>
      <c r="CZ586" s="12"/>
      <c r="DA586" s="12"/>
      <c r="DB586" s="12"/>
      <c r="DC586" s="12"/>
      <c r="DD586" s="12"/>
      <c r="DE586" s="12"/>
      <c r="DF586" s="12"/>
      <c r="DG586" s="12"/>
      <c r="DH586" s="12"/>
      <c r="DI586" s="12"/>
      <c r="DJ586" s="12"/>
      <c r="DK586" s="12"/>
      <c r="DL586" s="12"/>
      <c r="DM586" s="12"/>
      <c r="DN586" s="12"/>
      <c r="DO586" s="12"/>
      <c r="DP586" s="12"/>
      <c r="DQ586" s="12"/>
      <c r="DR586" s="12"/>
      <c r="DS586" s="12"/>
      <c r="DT586" s="12"/>
      <c r="DU586" s="12"/>
      <c r="DV586" s="12"/>
      <c r="DW586" s="12"/>
      <c r="DX586" s="12"/>
      <c r="DY586" s="12"/>
      <c r="DZ586" s="12"/>
      <c r="EA586" s="12"/>
      <c r="EB586" s="12"/>
      <c r="EC586" s="12"/>
      <c r="ED586" s="12"/>
      <c r="EE586" s="12"/>
      <c r="EF586" s="12"/>
      <c r="EG586" s="12"/>
      <c r="EH586" s="12"/>
      <c r="EI586" s="12"/>
      <c r="EJ586" s="12"/>
      <c r="EK586" s="12"/>
      <c r="EL586" s="12"/>
      <c r="EM586" s="12"/>
      <c r="EN586" s="12"/>
      <c r="EO586" s="12"/>
      <c r="EP586" s="12"/>
      <c r="EQ586" s="12"/>
      <c r="ER586" s="12"/>
      <c r="ES586" s="12"/>
      <c r="ET586" s="12"/>
      <c r="EU586" s="12"/>
      <c r="EV586" s="12"/>
      <c r="EW586" s="12"/>
      <c r="EX586" s="12"/>
      <c r="EY586" s="12"/>
      <c r="EZ586" s="12"/>
      <c r="FA586" s="12"/>
      <c r="FB586" s="12"/>
      <c r="FC586" s="12"/>
      <c r="FD586" s="12"/>
      <c r="FE586" s="12"/>
      <c r="FF586" s="12"/>
      <c r="FG586" s="12"/>
      <c r="FH586" s="12"/>
      <c r="FI586" s="12"/>
      <c r="FJ586" s="12"/>
      <c r="FK586" s="12"/>
      <c r="FL586" s="12"/>
      <c r="FM586" s="12"/>
      <c r="FN586" s="12"/>
      <c r="FO586" s="12"/>
      <c r="FP586" s="12"/>
    </row>
    <row r="587" spans="1:172" s="71" customFormat="1" ht="14" customHeight="1" x14ac:dyDescent="0.2">
      <c r="A587" s="58" t="s">
        <v>1283</v>
      </c>
      <c r="B587" s="56">
        <v>275</v>
      </c>
      <c r="C587" s="56">
        <v>280</v>
      </c>
      <c r="D587" s="57">
        <v>277.5</v>
      </c>
      <c r="E587" s="56">
        <v>49.8</v>
      </c>
      <c r="F587" s="56">
        <v>12</v>
      </c>
      <c r="G587" s="55">
        <v>2</v>
      </c>
      <c r="H587" s="56">
        <v>204.2</v>
      </c>
      <c r="I587" s="56">
        <v>-1</v>
      </c>
      <c r="J587" s="56">
        <v>54.2</v>
      </c>
      <c r="K587" s="56">
        <v>6.6</v>
      </c>
      <c r="L587" s="57">
        <v>-36.5</v>
      </c>
      <c r="M587" s="57">
        <v>341.3</v>
      </c>
      <c r="N587" s="56"/>
      <c r="O587" s="56"/>
      <c r="P587" s="56">
        <v>135.44428917306348</v>
      </c>
      <c r="Q587" s="56">
        <v>21.627362266673778</v>
      </c>
      <c r="R587" s="54">
        <v>301</v>
      </c>
      <c r="S587" s="57">
        <v>-27.776816430002999</v>
      </c>
      <c r="T587" s="57">
        <v>50.427668262023502</v>
      </c>
      <c r="U587" s="56">
        <v>46.041178267360799</v>
      </c>
      <c r="V587" s="56">
        <v>3.8904489598693401</v>
      </c>
      <c r="W587" s="56">
        <v>58.1952919941834</v>
      </c>
      <c r="X587" s="54" t="s">
        <v>1574</v>
      </c>
      <c r="Y587" s="58"/>
      <c r="Z587" s="58"/>
      <c r="AA587" s="54" t="b">
        <v>1</v>
      </c>
      <c r="AB587" s="54" t="s">
        <v>31</v>
      </c>
      <c r="AC587" s="51" t="s">
        <v>1284</v>
      </c>
      <c r="AD587" s="54">
        <v>3145</v>
      </c>
      <c r="AE587" s="54" t="s">
        <v>199</v>
      </c>
      <c r="AF587" s="58" t="s">
        <v>1286</v>
      </c>
      <c r="AG587" s="51" t="s">
        <v>1718</v>
      </c>
      <c r="AH587" s="58" t="s">
        <v>1285</v>
      </c>
      <c r="AI587" s="12"/>
      <c r="AJ587" s="3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c r="CA587" s="12"/>
      <c r="CB587" s="12"/>
      <c r="CC587" s="12"/>
      <c r="CD587" s="12"/>
      <c r="CE587" s="12"/>
      <c r="CF587" s="12"/>
      <c r="CG587" s="12"/>
      <c r="CH587" s="12"/>
      <c r="CI587" s="12"/>
      <c r="CJ587" s="12"/>
      <c r="CK587" s="12"/>
      <c r="CL587" s="12"/>
      <c r="CM587" s="12"/>
      <c r="CN587" s="12"/>
      <c r="CO587" s="12"/>
      <c r="CP587" s="12"/>
      <c r="CQ587" s="12"/>
      <c r="CR587" s="12"/>
      <c r="CS587" s="12"/>
      <c r="CT587" s="12"/>
      <c r="CU587" s="12"/>
      <c r="CV587" s="12"/>
      <c r="CW587" s="12"/>
      <c r="CX587" s="12"/>
      <c r="CY587" s="12"/>
      <c r="CZ587" s="12"/>
      <c r="DA587" s="12"/>
      <c r="DB587" s="12"/>
      <c r="DC587" s="12"/>
      <c r="DD587" s="12"/>
      <c r="DE587" s="12"/>
      <c r="DF587" s="12"/>
      <c r="DG587" s="12"/>
      <c r="DH587" s="12"/>
      <c r="DI587" s="12"/>
      <c r="DJ587" s="12"/>
      <c r="DK587" s="12"/>
      <c r="DL587" s="12"/>
      <c r="DM587" s="12"/>
      <c r="DN587" s="12"/>
      <c r="DO587" s="12"/>
      <c r="DP587" s="12"/>
      <c r="DQ587" s="12"/>
      <c r="DR587" s="12"/>
      <c r="DS587" s="12"/>
      <c r="DT587" s="12"/>
      <c r="DU587" s="12"/>
      <c r="DV587" s="12"/>
      <c r="DW587" s="12"/>
      <c r="DX587" s="12"/>
      <c r="DY587" s="12"/>
      <c r="DZ587" s="12"/>
      <c r="EA587" s="12"/>
      <c r="EB587" s="12"/>
      <c r="EC587" s="12"/>
      <c r="ED587" s="12"/>
      <c r="EE587" s="12"/>
      <c r="EF587" s="12"/>
      <c r="EG587" s="12"/>
      <c r="EH587" s="12"/>
      <c r="EI587" s="12"/>
      <c r="EJ587" s="12"/>
      <c r="EK587" s="12"/>
      <c r="EL587" s="12"/>
      <c r="EM587" s="12"/>
      <c r="EN587" s="12"/>
      <c r="EO587" s="12"/>
      <c r="EP587" s="12"/>
      <c r="EQ587" s="12"/>
      <c r="ER587" s="12"/>
      <c r="ES587" s="12"/>
      <c r="ET587" s="12"/>
      <c r="EU587" s="12"/>
      <c r="EV587" s="12"/>
      <c r="EW587" s="12"/>
      <c r="EX587" s="12"/>
      <c r="EY587" s="12"/>
      <c r="EZ587" s="12"/>
      <c r="FA587" s="12"/>
      <c r="FB587" s="12"/>
      <c r="FC587" s="12"/>
      <c r="FD587" s="12"/>
      <c r="FE587" s="12"/>
      <c r="FF587" s="12"/>
      <c r="FG587" s="12"/>
      <c r="FH587" s="12"/>
      <c r="FI587" s="12"/>
      <c r="FJ587" s="12"/>
      <c r="FK587" s="12"/>
      <c r="FL587" s="12"/>
      <c r="FM587" s="12"/>
      <c r="FN587" s="12"/>
      <c r="FO587" s="12"/>
      <c r="FP587" s="12"/>
    </row>
    <row r="588" spans="1:172" s="77" customFormat="1" ht="15" customHeight="1" x14ac:dyDescent="0.15">
      <c r="A588" s="58" t="s">
        <v>1292</v>
      </c>
      <c r="B588" s="56">
        <v>265.10000000000002</v>
      </c>
      <c r="C588" s="56">
        <v>290.10000000000002</v>
      </c>
      <c r="D588" s="57">
        <v>277.60000000000002</v>
      </c>
      <c r="E588" s="56">
        <v>43.69</v>
      </c>
      <c r="F588" s="56">
        <v>3.35</v>
      </c>
      <c r="G588" s="60">
        <v>30</v>
      </c>
      <c r="H588" s="56">
        <v>198.9</v>
      </c>
      <c r="I588" s="56">
        <v>-4.8</v>
      </c>
      <c r="J588" s="56">
        <v>30.2</v>
      </c>
      <c r="K588" s="56">
        <v>4.9000000000000004</v>
      </c>
      <c r="L588" s="57">
        <v>-47</v>
      </c>
      <c r="M588" s="57">
        <v>336</v>
      </c>
      <c r="N588" s="56"/>
      <c r="O588" s="56"/>
      <c r="P588" s="56">
        <v>74.787988756822699</v>
      </c>
      <c r="Q588" s="56">
        <v>3.0591551047135472</v>
      </c>
      <c r="R588" s="54">
        <v>301</v>
      </c>
      <c r="S588" s="57">
        <v>-37.620294133197902</v>
      </c>
      <c r="T588" s="57">
        <v>56.8276197524713</v>
      </c>
      <c r="U588" s="56">
        <v>46.041178267360799</v>
      </c>
      <c r="V588" s="56">
        <v>3.8904489598693401</v>
      </c>
      <c r="W588" s="56">
        <v>58.1952919941834</v>
      </c>
      <c r="X588" s="54" t="s">
        <v>1576</v>
      </c>
      <c r="Y588" s="58"/>
      <c r="Z588" s="58"/>
      <c r="AA588" s="54" t="b">
        <v>0</v>
      </c>
      <c r="AB588" s="54" t="s">
        <v>218</v>
      </c>
      <c r="AC588" s="51" t="s">
        <v>1293</v>
      </c>
      <c r="AD588" s="54">
        <v>168</v>
      </c>
      <c r="AE588" s="54" t="s">
        <v>199</v>
      </c>
      <c r="AF588" s="58" t="s">
        <v>1291</v>
      </c>
      <c r="AG588" s="51" t="s">
        <v>1854</v>
      </c>
      <c r="AH588" s="51" t="s">
        <v>1783</v>
      </c>
      <c r="AI588" s="97"/>
      <c r="AJ588" s="32"/>
      <c r="AK588" s="97"/>
      <c r="AL588" s="97"/>
      <c r="AM588" s="97"/>
      <c r="AN588" s="97"/>
      <c r="AO588" s="97"/>
      <c r="AP588" s="97"/>
      <c r="AQ588" s="97"/>
      <c r="AR588" s="97"/>
      <c r="AS588" s="97"/>
      <c r="AT588" s="97"/>
      <c r="AU588" s="97"/>
      <c r="AV588" s="97"/>
      <c r="AW588" s="97"/>
      <c r="AX588" s="97"/>
      <c r="AY588" s="97"/>
      <c r="AZ588" s="97"/>
      <c r="BA588" s="97"/>
      <c r="BB588" s="97"/>
      <c r="BC588" s="97"/>
      <c r="BD588" s="97"/>
      <c r="BE588" s="97"/>
      <c r="BF588" s="97"/>
      <c r="BG588" s="97"/>
      <c r="BH588" s="97"/>
      <c r="BI588" s="97"/>
      <c r="BJ588" s="97"/>
      <c r="BK588" s="97"/>
      <c r="BL588" s="97"/>
      <c r="BM588" s="97"/>
      <c r="BN588" s="97"/>
      <c r="BO588" s="97"/>
      <c r="BP588" s="97"/>
      <c r="BQ588" s="97"/>
      <c r="BR588" s="97"/>
      <c r="BS588" s="97"/>
      <c r="BT588" s="97"/>
      <c r="BU588" s="97"/>
      <c r="BV588" s="97"/>
      <c r="BW588" s="97"/>
      <c r="BX588" s="97"/>
      <c r="BY588" s="97"/>
      <c r="BZ588" s="97"/>
      <c r="CA588" s="97"/>
      <c r="CB588" s="97"/>
      <c r="CC588" s="97"/>
      <c r="CD588" s="97"/>
      <c r="CE588" s="97"/>
      <c r="CF588" s="97"/>
      <c r="CG588" s="97"/>
      <c r="CH588" s="97"/>
      <c r="CI588" s="97"/>
      <c r="CJ588" s="97"/>
      <c r="CK588" s="97"/>
      <c r="CL588" s="97"/>
      <c r="CM588" s="97"/>
      <c r="CN588" s="97"/>
      <c r="CO588" s="97"/>
      <c r="CP588" s="97"/>
      <c r="CQ588" s="97"/>
      <c r="CR588" s="97"/>
      <c r="CS588" s="97"/>
      <c r="CT588" s="97"/>
      <c r="CU588" s="97"/>
      <c r="CV588" s="97"/>
      <c r="CW588" s="97"/>
      <c r="CX588" s="97"/>
      <c r="CY588" s="97"/>
      <c r="CZ588" s="97"/>
      <c r="DA588" s="97"/>
      <c r="DB588" s="97"/>
      <c r="DC588" s="97"/>
      <c r="DD588" s="97"/>
      <c r="DE588" s="97"/>
      <c r="DF588" s="97"/>
      <c r="DG588" s="97"/>
      <c r="DH588" s="97"/>
      <c r="DI588" s="97"/>
      <c r="DJ588" s="97"/>
      <c r="DK588" s="97"/>
      <c r="DL588" s="97"/>
      <c r="DM588" s="97"/>
      <c r="DN588" s="97"/>
      <c r="DO588" s="97"/>
      <c r="DP588" s="97"/>
      <c r="DQ588" s="97"/>
      <c r="DR588" s="97"/>
      <c r="DS588" s="97"/>
      <c r="DT588" s="97"/>
      <c r="DU588" s="97"/>
      <c r="DV588" s="97"/>
      <c r="DW588" s="97"/>
      <c r="DX588" s="97"/>
      <c r="DY588" s="97"/>
      <c r="DZ588" s="97"/>
      <c r="EA588" s="97"/>
      <c r="EB588" s="97"/>
      <c r="EC588" s="97"/>
      <c r="ED588" s="97"/>
      <c r="EE588" s="97"/>
      <c r="EF588" s="97"/>
      <c r="EG588" s="97"/>
      <c r="EH588" s="97"/>
      <c r="EI588" s="97"/>
      <c r="EJ588" s="97"/>
      <c r="EK588" s="97"/>
      <c r="EL588" s="97"/>
      <c r="EM588" s="97"/>
      <c r="EN588" s="97"/>
      <c r="EO588" s="97"/>
      <c r="EP588" s="97"/>
      <c r="EQ588" s="97"/>
      <c r="ER588" s="97"/>
      <c r="ES588" s="97"/>
      <c r="ET588" s="97"/>
      <c r="EU588" s="97"/>
      <c r="EV588" s="97"/>
      <c r="EW588" s="97"/>
      <c r="EX588" s="97"/>
      <c r="EY588" s="97"/>
      <c r="EZ588" s="97"/>
      <c r="FA588" s="97"/>
      <c r="FB588" s="97"/>
      <c r="FC588" s="97"/>
      <c r="FD588" s="97"/>
      <c r="FE588" s="97"/>
      <c r="FF588" s="97"/>
      <c r="FG588" s="97"/>
      <c r="FH588" s="97"/>
      <c r="FI588" s="97"/>
      <c r="FJ588" s="97"/>
      <c r="FK588" s="97"/>
      <c r="FL588" s="97"/>
      <c r="FM588" s="97"/>
      <c r="FN588" s="97"/>
      <c r="FO588" s="97"/>
      <c r="FP588" s="97"/>
    </row>
    <row r="589" spans="1:172" s="77" customFormat="1" ht="15" customHeight="1" x14ac:dyDescent="0.15">
      <c r="A589" s="58" t="s">
        <v>1289</v>
      </c>
      <c r="B589" s="56">
        <v>265.10000000000002</v>
      </c>
      <c r="C589" s="56">
        <v>290.10000000000002</v>
      </c>
      <c r="D589" s="57">
        <v>277.60000000000002</v>
      </c>
      <c r="E589" s="56">
        <v>43.69</v>
      </c>
      <c r="F589" s="56">
        <v>3.35</v>
      </c>
      <c r="G589" s="60">
        <v>93</v>
      </c>
      <c r="H589" s="56">
        <v>199.2</v>
      </c>
      <c r="I589" s="56">
        <v>-11.8</v>
      </c>
      <c r="J589" s="56">
        <v>229.1</v>
      </c>
      <c r="K589" s="56">
        <v>1.5</v>
      </c>
      <c r="L589" s="57">
        <v>-48.6</v>
      </c>
      <c r="M589" s="57">
        <v>333.5</v>
      </c>
      <c r="N589" s="56"/>
      <c r="O589" s="56"/>
      <c r="P589" s="56">
        <v>540.86603940518535</v>
      </c>
      <c r="Q589" s="56">
        <v>0.63102638918785858</v>
      </c>
      <c r="R589" s="54">
        <v>301</v>
      </c>
      <c r="S589" s="57">
        <v>-39.919284017775297</v>
      </c>
      <c r="T589" s="57">
        <v>57.2200995094422</v>
      </c>
      <c r="U589" s="56">
        <v>46.041178267360799</v>
      </c>
      <c r="V589" s="56">
        <v>3.8904489598693401</v>
      </c>
      <c r="W589" s="56">
        <v>58.1952919941834</v>
      </c>
      <c r="X589" s="54" t="s">
        <v>1576</v>
      </c>
      <c r="Y589" s="58"/>
      <c r="Z589" s="58"/>
      <c r="AA589" s="54" t="b">
        <v>0</v>
      </c>
      <c r="AB589" s="54" t="s">
        <v>218</v>
      </c>
      <c r="AC589" s="51" t="s">
        <v>1290</v>
      </c>
      <c r="AD589" s="54">
        <v>1813</v>
      </c>
      <c r="AE589" s="54" t="s">
        <v>199</v>
      </c>
      <c r="AF589" s="58" t="s">
        <v>1291</v>
      </c>
      <c r="AG589" s="51"/>
      <c r="AH589" s="51" t="s">
        <v>1783</v>
      </c>
      <c r="AI589" s="97"/>
      <c r="AJ589" s="32"/>
      <c r="AK589" s="97"/>
      <c r="AL589" s="97"/>
      <c r="AM589" s="97"/>
      <c r="AN589" s="97"/>
      <c r="AO589" s="97"/>
      <c r="AP589" s="97"/>
      <c r="AQ589" s="97"/>
      <c r="AR589" s="97"/>
      <c r="AS589" s="97"/>
      <c r="AT589" s="97"/>
      <c r="AU589" s="97"/>
      <c r="AV589" s="97"/>
      <c r="AW589" s="97"/>
      <c r="AX589" s="97"/>
      <c r="AY589" s="97"/>
      <c r="AZ589" s="97"/>
      <c r="BA589" s="97"/>
      <c r="BB589" s="97"/>
      <c r="BC589" s="97"/>
      <c r="BD589" s="97"/>
      <c r="BE589" s="97"/>
      <c r="BF589" s="97"/>
      <c r="BG589" s="97"/>
      <c r="BH589" s="97"/>
      <c r="BI589" s="97"/>
      <c r="BJ589" s="97"/>
      <c r="BK589" s="97"/>
      <c r="BL589" s="97"/>
      <c r="BM589" s="97"/>
      <c r="BN589" s="97"/>
      <c r="BO589" s="97"/>
      <c r="BP589" s="97"/>
      <c r="BQ589" s="97"/>
      <c r="BR589" s="97"/>
      <c r="BS589" s="97"/>
      <c r="BT589" s="97"/>
      <c r="BU589" s="97"/>
      <c r="BV589" s="97"/>
      <c r="BW589" s="97"/>
      <c r="BX589" s="97"/>
      <c r="BY589" s="97"/>
      <c r="BZ589" s="97"/>
      <c r="CA589" s="97"/>
      <c r="CB589" s="97"/>
      <c r="CC589" s="97"/>
      <c r="CD589" s="97"/>
      <c r="CE589" s="97"/>
      <c r="CF589" s="97"/>
      <c r="CG589" s="97"/>
      <c r="CH589" s="97"/>
      <c r="CI589" s="97"/>
      <c r="CJ589" s="97"/>
      <c r="CK589" s="97"/>
      <c r="CL589" s="97"/>
      <c r="CM589" s="97"/>
      <c r="CN589" s="97"/>
      <c r="CO589" s="97"/>
      <c r="CP589" s="97"/>
      <c r="CQ589" s="97"/>
      <c r="CR589" s="97"/>
      <c r="CS589" s="97"/>
      <c r="CT589" s="97"/>
      <c r="CU589" s="97"/>
      <c r="CV589" s="97"/>
      <c r="CW589" s="97"/>
      <c r="CX589" s="97"/>
      <c r="CY589" s="97"/>
      <c r="CZ589" s="97"/>
      <c r="DA589" s="97"/>
      <c r="DB589" s="97"/>
      <c r="DC589" s="97"/>
      <c r="DD589" s="97"/>
      <c r="DE589" s="97"/>
      <c r="DF589" s="97"/>
      <c r="DG589" s="97"/>
      <c r="DH589" s="97"/>
      <c r="DI589" s="97"/>
      <c r="DJ589" s="97"/>
      <c r="DK589" s="97"/>
      <c r="DL589" s="97"/>
      <c r="DM589" s="97"/>
      <c r="DN589" s="97"/>
      <c r="DO589" s="97"/>
      <c r="DP589" s="97"/>
      <c r="DQ589" s="97"/>
      <c r="DR589" s="97"/>
      <c r="DS589" s="97"/>
      <c r="DT589" s="97"/>
      <c r="DU589" s="97"/>
      <c r="DV589" s="97"/>
      <c r="DW589" s="97"/>
      <c r="DX589" s="97"/>
      <c r="DY589" s="97"/>
      <c r="DZ589" s="97"/>
      <c r="EA589" s="97"/>
      <c r="EB589" s="97"/>
      <c r="EC589" s="97"/>
      <c r="ED589" s="97"/>
      <c r="EE589" s="97"/>
      <c r="EF589" s="97"/>
      <c r="EG589" s="97"/>
      <c r="EH589" s="97"/>
      <c r="EI589" s="97"/>
      <c r="EJ589" s="97"/>
      <c r="EK589" s="97"/>
      <c r="EL589" s="97"/>
      <c r="EM589" s="97"/>
      <c r="EN589" s="97"/>
      <c r="EO589" s="97"/>
      <c r="EP589" s="97"/>
      <c r="EQ589" s="97"/>
      <c r="ER589" s="97"/>
      <c r="ES589" s="97"/>
      <c r="ET589" s="97"/>
      <c r="EU589" s="97"/>
      <c r="EV589" s="97"/>
      <c r="EW589" s="97"/>
      <c r="EX589" s="97"/>
      <c r="EY589" s="97"/>
      <c r="EZ589" s="97"/>
      <c r="FA589" s="97"/>
      <c r="FB589" s="97"/>
      <c r="FC589" s="97"/>
      <c r="FD589" s="97"/>
      <c r="FE589" s="97"/>
      <c r="FF589" s="97"/>
      <c r="FG589" s="97"/>
      <c r="FH589" s="97"/>
      <c r="FI589" s="97"/>
      <c r="FJ589" s="97"/>
      <c r="FK589" s="97"/>
      <c r="FL589" s="97"/>
      <c r="FM589" s="97"/>
      <c r="FN589" s="97"/>
      <c r="FO589" s="97"/>
      <c r="FP589" s="97"/>
    </row>
    <row r="590" spans="1:172" s="77" customFormat="1" ht="15" customHeight="1" x14ac:dyDescent="0.15">
      <c r="A590" s="10" t="s">
        <v>1294</v>
      </c>
      <c r="B590" s="9">
        <v>274</v>
      </c>
      <c r="C590" s="9">
        <v>282</v>
      </c>
      <c r="D590" s="13">
        <v>278</v>
      </c>
      <c r="E590" s="7">
        <v>55.7</v>
      </c>
      <c r="F590" s="7">
        <v>13.7</v>
      </c>
      <c r="G590" s="6">
        <v>8</v>
      </c>
      <c r="H590" s="9">
        <v>193.5</v>
      </c>
      <c r="I590" s="9">
        <v>-38</v>
      </c>
      <c r="J590" s="9">
        <v>26</v>
      </c>
      <c r="K590" s="9">
        <v>11</v>
      </c>
      <c r="L590" s="13">
        <v>-54</v>
      </c>
      <c r="M590" s="13">
        <v>351.5</v>
      </c>
      <c r="N590" s="9"/>
      <c r="O590" s="9"/>
      <c r="P590" s="9">
        <v>35.941688309899838</v>
      </c>
      <c r="Q590" s="9">
        <v>9.364837426922529</v>
      </c>
      <c r="R590" s="7">
        <v>301</v>
      </c>
      <c r="S590" s="13">
        <v>-34.289317106650898</v>
      </c>
      <c r="T590" s="13">
        <v>71.151446578435497</v>
      </c>
      <c r="U590" s="9">
        <v>46.041178267360799</v>
      </c>
      <c r="V590" s="9">
        <v>3.8904489598693401</v>
      </c>
      <c r="W590" s="9">
        <v>58.1952919941834</v>
      </c>
      <c r="X590" s="7" t="s">
        <v>1574</v>
      </c>
      <c r="Y590" s="10"/>
      <c r="Z590" s="10"/>
      <c r="AA590" s="7" t="b">
        <v>1</v>
      </c>
      <c r="AB590" s="7">
        <v>0</v>
      </c>
      <c r="AC590" s="14" t="s">
        <v>1295</v>
      </c>
      <c r="AD590" s="7">
        <v>2222</v>
      </c>
      <c r="AE590" s="7" t="s">
        <v>199</v>
      </c>
      <c r="AF590" s="10" t="s">
        <v>1296</v>
      </c>
      <c r="AG590" s="14" t="s">
        <v>1657</v>
      </c>
      <c r="AH590" s="10"/>
      <c r="AI590" s="97"/>
      <c r="AJ590" s="32"/>
      <c r="AK590" s="97"/>
      <c r="AL590" s="97"/>
      <c r="AM590" s="97"/>
      <c r="AN590" s="97"/>
      <c r="AO590" s="97"/>
      <c r="AP590" s="97"/>
      <c r="AQ590" s="97"/>
      <c r="AR590" s="97"/>
      <c r="AS590" s="97"/>
      <c r="AT590" s="97"/>
      <c r="AU590" s="97"/>
      <c r="AV590" s="97"/>
      <c r="AW590" s="97"/>
      <c r="AX590" s="97"/>
      <c r="AY590" s="97"/>
      <c r="AZ590" s="97"/>
      <c r="BA590" s="97"/>
      <c r="BB590" s="97"/>
      <c r="BC590" s="97"/>
      <c r="BD590" s="97"/>
      <c r="BE590" s="97"/>
      <c r="BF590" s="97"/>
      <c r="BG590" s="97"/>
      <c r="BH590" s="97"/>
      <c r="BI590" s="97"/>
      <c r="BJ590" s="97"/>
      <c r="BK590" s="97"/>
      <c r="BL590" s="97"/>
      <c r="BM590" s="97"/>
      <c r="BN590" s="97"/>
      <c r="BO590" s="97"/>
      <c r="BP590" s="97"/>
      <c r="BQ590" s="97"/>
      <c r="BR590" s="97"/>
      <c r="BS590" s="97"/>
      <c r="BT590" s="97"/>
      <c r="BU590" s="97"/>
      <c r="BV590" s="97"/>
      <c r="BW590" s="97"/>
      <c r="BX590" s="97"/>
      <c r="BY590" s="97"/>
      <c r="BZ590" s="97"/>
      <c r="CA590" s="97"/>
      <c r="CB590" s="97"/>
      <c r="CC590" s="97"/>
      <c r="CD590" s="97"/>
      <c r="CE590" s="97"/>
      <c r="CF590" s="97"/>
      <c r="CG590" s="97"/>
      <c r="CH590" s="97"/>
      <c r="CI590" s="97"/>
      <c r="CJ590" s="97"/>
      <c r="CK590" s="97"/>
      <c r="CL590" s="97"/>
      <c r="CM590" s="97"/>
      <c r="CN590" s="97"/>
      <c r="CO590" s="97"/>
      <c r="CP590" s="97"/>
      <c r="CQ590" s="97"/>
      <c r="CR590" s="97"/>
      <c r="CS590" s="97"/>
      <c r="CT590" s="97"/>
      <c r="CU590" s="97"/>
      <c r="CV590" s="97"/>
      <c r="CW590" s="97"/>
      <c r="CX590" s="97"/>
      <c r="CY590" s="97"/>
      <c r="CZ590" s="97"/>
      <c r="DA590" s="97"/>
      <c r="DB590" s="97"/>
      <c r="DC590" s="97"/>
      <c r="DD590" s="97"/>
      <c r="DE590" s="97"/>
      <c r="DF590" s="97"/>
      <c r="DG590" s="97"/>
      <c r="DH590" s="97"/>
      <c r="DI590" s="97"/>
      <c r="DJ590" s="97"/>
      <c r="DK590" s="97"/>
      <c r="DL590" s="97"/>
      <c r="DM590" s="97"/>
      <c r="DN590" s="97"/>
      <c r="DO590" s="97"/>
      <c r="DP590" s="97"/>
      <c r="DQ590" s="97"/>
      <c r="DR590" s="97"/>
      <c r="DS590" s="97"/>
      <c r="DT590" s="97"/>
      <c r="DU590" s="97"/>
      <c r="DV590" s="97"/>
      <c r="DW590" s="97"/>
      <c r="DX590" s="97"/>
      <c r="DY590" s="97"/>
      <c r="DZ590" s="97"/>
      <c r="EA590" s="97"/>
      <c r="EB590" s="97"/>
      <c r="EC590" s="97"/>
      <c r="ED590" s="97"/>
      <c r="EE590" s="97"/>
      <c r="EF590" s="97"/>
      <c r="EG590" s="97"/>
      <c r="EH590" s="97"/>
      <c r="EI590" s="97"/>
      <c r="EJ590" s="97"/>
      <c r="EK590" s="97"/>
      <c r="EL590" s="97"/>
      <c r="EM590" s="97"/>
      <c r="EN590" s="97"/>
      <c r="EO590" s="97"/>
      <c r="EP590" s="97"/>
      <c r="EQ590" s="97"/>
      <c r="ER590" s="97"/>
      <c r="ES590" s="97"/>
      <c r="ET590" s="97"/>
      <c r="EU590" s="97"/>
      <c r="EV590" s="97"/>
      <c r="EW590" s="97"/>
      <c r="EX590" s="97"/>
      <c r="EY590" s="97"/>
      <c r="EZ590" s="97"/>
      <c r="FA590" s="97"/>
      <c r="FB590" s="97"/>
      <c r="FC590" s="97"/>
      <c r="FD590" s="97"/>
      <c r="FE590" s="97"/>
      <c r="FF590" s="97"/>
      <c r="FG590" s="97"/>
      <c r="FH590" s="97"/>
      <c r="FI590" s="97"/>
      <c r="FJ590" s="97"/>
      <c r="FK590" s="97"/>
      <c r="FL590" s="97"/>
      <c r="FM590" s="97"/>
      <c r="FN590" s="97"/>
      <c r="FO590" s="97"/>
      <c r="FP590" s="97"/>
    </row>
    <row r="591" spans="1:172" s="77" customFormat="1" ht="15" customHeight="1" x14ac:dyDescent="0.15">
      <c r="A591" s="10" t="s">
        <v>1297</v>
      </c>
      <c r="B591" s="9">
        <v>278</v>
      </c>
      <c r="C591" s="9">
        <v>282</v>
      </c>
      <c r="D591" s="13">
        <v>280</v>
      </c>
      <c r="E591" s="9">
        <v>14.9</v>
      </c>
      <c r="F591" s="9">
        <v>30.5</v>
      </c>
      <c r="G591" s="34">
        <v>8</v>
      </c>
      <c r="H591" s="9">
        <v>147.19999999999999</v>
      </c>
      <c r="I591" s="9">
        <v>39.6</v>
      </c>
      <c r="J591" s="9">
        <v>78.099999999999994</v>
      </c>
      <c r="K591" s="9">
        <v>6</v>
      </c>
      <c r="L591" s="13">
        <v>-40.799999999999997</v>
      </c>
      <c r="M591" s="13">
        <v>71.3</v>
      </c>
      <c r="N591" s="7"/>
      <c r="O591" s="7"/>
      <c r="P591" s="9">
        <v>102.65691744136865</v>
      </c>
      <c r="Q591" s="9">
        <v>5.4928165645642997</v>
      </c>
      <c r="R591" s="7">
        <v>715</v>
      </c>
      <c r="S591" s="13">
        <v>-41.191629920690403</v>
      </c>
      <c r="T591" s="13">
        <v>71.158708788723999</v>
      </c>
      <c r="U591" s="9">
        <v>-40.499999999999901</v>
      </c>
      <c r="V591" s="9">
        <v>118.6</v>
      </c>
      <c r="W591" s="9">
        <v>0.7</v>
      </c>
      <c r="X591" s="7" t="s">
        <v>1574</v>
      </c>
      <c r="Y591" s="10"/>
      <c r="Z591" s="10"/>
      <c r="AA591" s="7" t="b">
        <v>1</v>
      </c>
      <c r="AB591" s="7">
        <v>0</v>
      </c>
      <c r="AC591" s="14" t="s">
        <v>1298</v>
      </c>
      <c r="AD591" s="7">
        <v>3504</v>
      </c>
      <c r="AE591" s="7" t="s">
        <v>199</v>
      </c>
      <c r="AF591" s="10" t="s">
        <v>1299</v>
      </c>
      <c r="AG591" s="14"/>
      <c r="AH591" s="10"/>
      <c r="AI591" s="97"/>
      <c r="AJ591" s="32"/>
      <c r="AK591" s="97"/>
      <c r="AL591" s="97"/>
      <c r="AM591" s="97"/>
      <c r="AN591" s="97"/>
      <c r="AO591" s="97"/>
      <c r="AP591" s="97"/>
      <c r="AQ591" s="97"/>
      <c r="AR591" s="97"/>
      <c r="AS591" s="97"/>
      <c r="AT591" s="97"/>
      <c r="AU591" s="97"/>
      <c r="AV591" s="97"/>
      <c r="AW591" s="97"/>
      <c r="AX591" s="97"/>
      <c r="AY591" s="97"/>
      <c r="AZ591" s="97"/>
      <c r="BA591" s="97"/>
      <c r="BB591" s="97"/>
      <c r="BC591" s="97"/>
      <c r="BD591" s="97"/>
      <c r="BE591" s="97"/>
      <c r="BF591" s="97"/>
      <c r="BG591" s="97"/>
      <c r="BH591" s="97"/>
      <c r="BI591" s="97"/>
      <c r="BJ591" s="97"/>
      <c r="BK591" s="97"/>
      <c r="BL591" s="97"/>
      <c r="BM591" s="97"/>
      <c r="BN591" s="97"/>
      <c r="BO591" s="97"/>
      <c r="BP591" s="97"/>
      <c r="BQ591" s="97"/>
      <c r="BR591" s="97"/>
      <c r="BS591" s="97"/>
      <c r="BT591" s="97"/>
      <c r="BU591" s="97"/>
      <c r="BV591" s="97"/>
      <c r="BW591" s="97"/>
      <c r="BX591" s="97"/>
      <c r="BY591" s="97"/>
      <c r="BZ591" s="97"/>
      <c r="CA591" s="97"/>
      <c r="CB591" s="97"/>
      <c r="CC591" s="97"/>
      <c r="CD591" s="97"/>
      <c r="CE591" s="97"/>
      <c r="CF591" s="97"/>
      <c r="CG591" s="97"/>
      <c r="CH591" s="97"/>
      <c r="CI591" s="97"/>
      <c r="CJ591" s="97"/>
      <c r="CK591" s="97"/>
      <c r="CL591" s="97"/>
      <c r="CM591" s="97"/>
      <c r="CN591" s="97"/>
      <c r="CO591" s="97"/>
      <c r="CP591" s="97"/>
      <c r="CQ591" s="97"/>
      <c r="CR591" s="97"/>
      <c r="CS591" s="97"/>
      <c r="CT591" s="97"/>
      <c r="CU591" s="97"/>
      <c r="CV591" s="97"/>
      <c r="CW591" s="97"/>
      <c r="CX591" s="97"/>
      <c r="CY591" s="97"/>
      <c r="CZ591" s="97"/>
      <c r="DA591" s="97"/>
      <c r="DB591" s="97"/>
      <c r="DC591" s="97"/>
      <c r="DD591" s="97"/>
      <c r="DE591" s="97"/>
      <c r="DF591" s="97"/>
      <c r="DG591" s="97"/>
      <c r="DH591" s="97"/>
      <c r="DI591" s="97"/>
      <c r="DJ591" s="97"/>
      <c r="DK591" s="97"/>
      <c r="DL591" s="97"/>
      <c r="DM591" s="97"/>
      <c r="DN591" s="97"/>
      <c r="DO591" s="97"/>
      <c r="DP591" s="97"/>
      <c r="DQ591" s="97"/>
      <c r="DR591" s="97"/>
      <c r="DS591" s="97"/>
      <c r="DT591" s="97"/>
      <c r="DU591" s="97"/>
      <c r="DV591" s="97"/>
      <c r="DW591" s="97"/>
      <c r="DX591" s="97"/>
      <c r="DY591" s="97"/>
      <c r="DZ591" s="97"/>
      <c r="EA591" s="97"/>
      <c r="EB591" s="97"/>
      <c r="EC591" s="97"/>
      <c r="ED591" s="97"/>
      <c r="EE591" s="97"/>
      <c r="EF591" s="97"/>
      <c r="EG591" s="97"/>
      <c r="EH591" s="97"/>
      <c r="EI591" s="97"/>
      <c r="EJ591" s="97"/>
      <c r="EK591" s="97"/>
      <c r="EL591" s="97"/>
      <c r="EM591" s="97"/>
      <c r="EN591" s="97"/>
      <c r="EO591" s="97"/>
      <c r="EP591" s="97"/>
      <c r="EQ591" s="97"/>
      <c r="ER591" s="97"/>
      <c r="ES591" s="97"/>
      <c r="ET591" s="97"/>
      <c r="EU591" s="97"/>
      <c r="EV591" s="97"/>
      <c r="EW591" s="97"/>
      <c r="EX591" s="97"/>
      <c r="EY591" s="97"/>
      <c r="EZ591" s="97"/>
      <c r="FA591" s="97"/>
      <c r="FB591" s="97"/>
      <c r="FC591" s="97"/>
      <c r="FD591" s="97"/>
      <c r="FE591" s="97"/>
      <c r="FF591" s="97"/>
      <c r="FG591" s="97"/>
      <c r="FH591" s="97"/>
      <c r="FI591" s="97"/>
      <c r="FJ591" s="97"/>
      <c r="FK591" s="97"/>
      <c r="FL591" s="97"/>
      <c r="FM591" s="97"/>
      <c r="FN591" s="97"/>
      <c r="FO591" s="97"/>
      <c r="FP591" s="97"/>
    </row>
    <row r="592" spans="1:172" s="77" customFormat="1" ht="15" customHeight="1" x14ac:dyDescent="0.15">
      <c r="A592" s="51" t="s">
        <v>1300</v>
      </c>
      <c r="B592" s="56">
        <v>274.39999999999998</v>
      </c>
      <c r="C592" s="56">
        <v>286</v>
      </c>
      <c r="D592" s="57">
        <v>280.2</v>
      </c>
      <c r="E592" s="56">
        <v>36.07</v>
      </c>
      <c r="F592" s="56">
        <f>360-112.21</f>
        <v>247.79000000000002</v>
      </c>
      <c r="G592" s="60">
        <v>1</v>
      </c>
      <c r="H592" s="56">
        <v>154</v>
      </c>
      <c r="I592" s="56">
        <v>-20</v>
      </c>
      <c r="J592" s="56">
        <v>78</v>
      </c>
      <c r="K592" s="56">
        <v>10</v>
      </c>
      <c r="L592" s="57">
        <v>-51.9</v>
      </c>
      <c r="M592" s="57">
        <v>303</v>
      </c>
      <c r="N592" s="56"/>
      <c r="O592" s="56"/>
      <c r="P592" s="56">
        <v>165.40635333247451</v>
      </c>
      <c r="Q592" s="56" t="e">
        <v>#DIV/0!</v>
      </c>
      <c r="R592" s="54">
        <v>101</v>
      </c>
      <c r="S592" s="57">
        <v>-43.8620370380903</v>
      </c>
      <c r="T592" s="57">
        <v>54.631103235803401</v>
      </c>
      <c r="U592" s="56">
        <v>63.189710673362598</v>
      </c>
      <c r="V592" s="56">
        <v>-13.867348726831301</v>
      </c>
      <c r="W592" s="56">
        <v>79.870070506488602</v>
      </c>
      <c r="X592" s="54" t="s">
        <v>1576</v>
      </c>
      <c r="Y592" s="58"/>
      <c r="Z592" s="58"/>
      <c r="AA592" s="54" t="b">
        <v>0</v>
      </c>
      <c r="AB592" s="54" t="s">
        <v>1713</v>
      </c>
      <c r="AC592" s="51" t="s">
        <v>1193</v>
      </c>
      <c r="AD592" s="54">
        <v>688</v>
      </c>
      <c r="AE592" s="54" t="s">
        <v>199</v>
      </c>
      <c r="AF592" s="58" t="s">
        <v>1301</v>
      </c>
      <c r="AG592" s="51"/>
      <c r="AH592" s="58" t="s">
        <v>1263</v>
      </c>
      <c r="AI592" s="97"/>
      <c r="AJ592" s="32"/>
      <c r="AK592" s="97"/>
      <c r="AL592" s="97"/>
      <c r="AM592" s="97"/>
      <c r="AN592" s="97"/>
      <c r="AO592" s="97"/>
      <c r="AP592" s="97"/>
      <c r="AQ592" s="97"/>
      <c r="AR592" s="97"/>
      <c r="AS592" s="97"/>
      <c r="AT592" s="97"/>
      <c r="AU592" s="97"/>
      <c r="AV592" s="97"/>
      <c r="AW592" s="97"/>
      <c r="AX592" s="97"/>
      <c r="AY592" s="97"/>
      <c r="AZ592" s="97"/>
      <c r="BA592" s="97"/>
      <c r="BB592" s="97"/>
      <c r="BC592" s="97"/>
      <c r="BD592" s="97"/>
      <c r="BE592" s="97"/>
      <c r="BF592" s="97"/>
      <c r="BG592" s="97"/>
      <c r="BH592" s="97"/>
      <c r="BI592" s="97"/>
      <c r="BJ592" s="97"/>
      <c r="BK592" s="97"/>
      <c r="BL592" s="97"/>
      <c r="BM592" s="97"/>
      <c r="BN592" s="97"/>
      <c r="BO592" s="97"/>
      <c r="BP592" s="97"/>
      <c r="BQ592" s="97"/>
      <c r="BR592" s="97"/>
      <c r="BS592" s="97"/>
      <c r="BT592" s="97"/>
      <c r="BU592" s="97"/>
      <c r="BV592" s="97"/>
      <c r="BW592" s="97"/>
      <c r="BX592" s="97"/>
      <c r="BY592" s="97"/>
      <c r="BZ592" s="97"/>
      <c r="CA592" s="97"/>
      <c r="CB592" s="97"/>
      <c r="CC592" s="97"/>
      <c r="CD592" s="97"/>
      <c r="CE592" s="97"/>
      <c r="CF592" s="97"/>
      <c r="CG592" s="97"/>
      <c r="CH592" s="97"/>
      <c r="CI592" s="97"/>
      <c r="CJ592" s="97"/>
      <c r="CK592" s="97"/>
      <c r="CL592" s="97"/>
      <c r="CM592" s="97"/>
      <c r="CN592" s="97"/>
      <c r="CO592" s="97"/>
      <c r="CP592" s="97"/>
      <c r="CQ592" s="97"/>
      <c r="CR592" s="97"/>
      <c r="CS592" s="97"/>
      <c r="CT592" s="97"/>
      <c r="CU592" s="97"/>
      <c r="CV592" s="97"/>
      <c r="CW592" s="97"/>
      <c r="CX592" s="97"/>
      <c r="CY592" s="97"/>
      <c r="CZ592" s="97"/>
      <c r="DA592" s="97"/>
      <c r="DB592" s="97"/>
      <c r="DC592" s="97"/>
      <c r="DD592" s="97"/>
      <c r="DE592" s="97"/>
      <c r="DF592" s="97"/>
      <c r="DG592" s="97"/>
      <c r="DH592" s="97"/>
      <c r="DI592" s="97"/>
      <c r="DJ592" s="97"/>
      <c r="DK592" s="97"/>
      <c r="DL592" s="97"/>
      <c r="DM592" s="97"/>
      <c r="DN592" s="97"/>
      <c r="DO592" s="97"/>
      <c r="DP592" s="97"/>
      <c r="DQ592" s="97"/>
      <c r="DR592" s="97"/>
      <c r="DS592" s="97"/>
      <c r="DT592" s="97"/>
      <c r="DU592" s="97"/>
      <c r="DV592" s="97"/>
      <c r="DW592" s="97"/>
      <c r="DX592" s="97"/>
      <c r="DY592" s="97"/>
      <c r="DZ592" s="97"/>
      <c r="EA592" s="97"/>
      <c r="EB592" s="97"/>
      <c r="EC592" s="97"/>
      <c r="ED592" s="97"/>
      <c r="EE592" s="97"/>
      <c r="EF592" s="97"/>
      <c r="EG592" s="97"/>
      <c r="EH592" s="97"/>
      <c r="EI592" s="97"/>
      <c r="EJ592" s="97"/>
      <c r="EK592" s="97"/>
      <c r="EL592" s="97"/>
      <c r="EM592" s="97"/>
      <c r="EN592" s="97"/>
      <c r="EO592" s="97"/>
      <c r="EP592" s="97"/>
      <c r="EQ592" s="97"/>
      <c r="ER592" s="97"/>
      <c r="ES592" s="97"/>
      <c r="ET592" s="97"/>
      <c r="EU592" s="97"/>
      <c r="EV592" s="97"/>
      <c r="EW592" s="97"/>
      <c r="EX592" s="97"/>
      <c r="EY592" s="97"/>
      <c r="EZ592" s="97"/>
      <c r="FA592" s="97"/>
      <c r="FB592" s="97"/>
      <c r="FC592" s="97"/>
      <c r="FD592" s="97"/>
      <c r="FE592" s="97"/>
      <c r="FF592" s="97"/>
      <c r="FG592" s="97"/>
      <c r="FH592" s="97"/>
      <c r="FI592" s="97"/>
      <c r="FJ592" s="97"/>
      <c r="FK592" s="97"/>
      <c r="FL592" s="97"/>
      <c r="FM592" s="97"/>
      <c r="FN592" s="97"/>
      <c r="FO592" s="97"/>
      <c r="FP592" s="97"/>
    </row>
    <row r="593" spans="1:172" s="77" customFormat="1" ht="15" customHeight="1" x14ac:dyDescent="0.15">
      <c r="A593" s="51" t="s">
        <v>1302</v>
      </c>
      <c r="B593" s="56">
        <v>274.39999999999998</v>
      </c>
      <c r="C593" s="56">
        <v>286</v>
      </c>
      <c r="D593" s="57">
        <v>280.2</v>
      </c>
      <c r="E593" s="56">
        <v>37.25</v>
      </c>
      <c r="F593" s="56">
        <f>360-110.35</f>
        <v>249.65</v>
      </c>
      <c r="G593" s="60">
        <v>5</v>
      </c>
      <c r="H593" s="56">
        <v>155</v>
      </c>
      <c r="I593" s="56">
        <v>-0.6</v>
      </c>
      <c r="J593" s="56">
        <v>30.4</v>
      </c>
      <c r="K593" s="56">
        <v>7.3</v>
      </c>
      <c r="L593" s="57">
        <v>-51.7</v>
      </c>
      <c r="M593" s="60">
        <v>302.10000000000002</v>
      </c>
      <c r="N593" s="54"/>
      <c r="O593" s="54"/>
      <c r="P593" s="56">
        <v>75.988749473512314</v>
      </c>
      <c r="Q593" s="56">
        <v>8.8333139962631773</v>
      </c>
      <c r="R593" s="54">
        <v>101</v>
      </c>
      <c r="S593" s="57">
        <v>-44.159155675549698</v>
      </c>
      <c r="T593" s="57">
        <v>53.920106287761797</v>
      </c>
      <c r="U593" s="56">
        <v>63.189710673362598</v>
      </c>
      <c r="V593" s="56">
        <v>-13.867348726831301</v>
      </c>
      <c r="W593" s="56">
        <v>79.870070506488602</v>
      </c>
      <c r="X593" s="54" t="s">
        <v>1576</v>
      </c>
      <c r="Y593" s="58"/>
      <c r="Z593" s="58"/>
      <c r="AA593" s="54" t="b">
        <v>1</v>
      </c>
      <c r="AB593" s="54" t="s">
        <v>218</v>
      </c>
      <c r="AC593" s="51" t="s">
        <v>1193</v>
      </c>
      <c r="AD593" s="54">
        <v>688</v>
      </c>
      <c r="AE593" s="54" t="s">
        <v>199</v>
      </c>
      <c r="AF593" s="58" t="s">
        <v>1301</v>
      </c>
      <c r="AG593" s="51"/>
      <c r="AH593" s="58"/>
      <c r="AI593" s="97"/>
      <c r="AJ593" s="32"/>
      <c r="AK593" s="97"/>
      <c r="AL593" s="97"/>
      <c r="AM593" s="97"/>
      <c r="AN593" s="97"/>
      <c r="AO593" s="97"/>
      <c r="AP593" s="97"/>
      <c r="AQ593" s="97"/>
      <c r="AR593" s="97"/>
      <c r="AS593" s="97"/>
      <c r="AT593" s="97"/>
      <c r="AU593" s="97"/>
      <c r="AV593" s="97"/>
      <c r="AW593" s="97"/>
      <c r="AX593" s="97"/>
      <c r="AY593" s="97"/>
      <c r="AZ593" s="97"/>
      <c r="BA593" s="97"/>
      <c r="BB593" s="97"/>
      <c r="BC593" s="97"/>
      <c r="BD593" s="97"/>
      <c r="BE593" s="97"/>
      <c r="BF593" s="97"/>
      <c r="BG593" s="97"/>
      <c r="BH593" s="97"/>
      <c r="BI593" s="97"/>
      <c r="BJ593" s="97"/>
      <c r="BK593" s="97"/>
      <c r="BL593" s="97"/>
      <c r="BM593" s="97"/>
      <c r="BN593" s="97"/>
      <c r="BO593" s="97"/>
      <c r="BP593" s="97"/>
      <c r="BQ593" s="97"/>
      <c r="BR593" s="97"/>
      <c r="BS593" s="97"/>
      <c r="BT593" s="97"/>
      <c r="BU593" s="97"/>
      <c r="BV593" s="97"/>
      <c r="BW593" s="97"/>
      <c r="BX593" s="97"/>
      <c r="BY593" s="97"/>
      <c r="BZ593" s="97"/>
      <c r="CA593" s="97"/>
      <c r="CB593" s="97"/>
      <c r="CC593" s="97"/>
      <c r="CD593" s="97"/>
      <c r="CE593" s="97"/>
      <c r="CF593" s="97"/>
      <c r="CG593" s="97"/>
      <c r="CH593" s="97"/>
      <c r="CI593" s="97"/>
      <c r="CJ593" s="97"/>
      <c r="CK593" s="97"/>
      <c r="CL593" s="97"/>
      <c r="CM593" s="97"/>
      <c r="CN593" s="97"/>
      <c r="CO593" s="97"/>
      <c r="CP593" s="97"/>
      <c r="CQ593" s="97"/>
      <c r="CR593" s="97"/>
      <c r="CS593" s="97"/>
      <c r="CT593" s="97"/>
      <c r="CU593" s="97"/>
      <c r="CV593" s="97"/>
      <c r="CW593" s="97"/>
      <c r="CX593" s="97"/>
      <c r="CY593" s="97"/>
      <c r="CZ593" s="97"/>
      <c r="DA593" s="97"/>
      <c r="DB593" s="97"/>
      <c r="DC593" s="97"/>
      <c r="DD593" s="97"/>
      <c r="DE593" s="97"/>
      <c r="DF593" s="97"/>
      <c r="DG593" s="97"/>
      <c r="DH593" s="97"/>
      <c r="DI593" s="97"/>
      <c r="DJ593" s="97"/>
      <c r="DK593" s="97"/>
      <c r="DL593" s="97"/>
      <c r="DM593" s="97"/>
      <c r="DN593" s="97"/>
      <c r="DO593" s="97"/>
      <c r="DP593" s="97"/>
      <c r="DQ593" s="97"/>
      <c r="DR593" s="97"/>
      <c r="DS593" s="97"/>
      <c r="DT593" s="97"/>
      <c r="DU593" s="97"/>
      <c r="DV593" s="97"/>
      <c r="DW593" s="97"/>
      <c r="DX593" s="97"/>
      <c r="DY593" s="97"/>
      <c r="DZ593" s="97"/>
      <c r="EA593" s="97"/>
      <c r="EB593" s="97"/>
      <c r="EC593" s="97"/>
      <c r="ED593" s="97"/>
      <c r="EE593" s="97"/>
      <c r="EF593" s="97"/>
      <c r="EG593" s="97"/>
      <c r="EH593" s="97"/>
      <c r="EI593" s="97"/>
      <c r="EJ593" s="97"/>
      <c r="EK593" s="97"/>
      <c r="EL593" s="97"/>
      <c r="EM593" s="97"/>
      <c r="EN593" s="97"/>
      <c r="EO593" s="97"/>
      <c r="EP593" s="97"/>
      <c r="EQ593" s="97"/>
      <c r="ER593" s="97"/>
      <c r="ES593" s="97"/>
      <c r="ET593" s="97"/>
      <c r="EU593" s="97"/>
      <c r="EV593" s="97"/>
      <c r="EW593" s="97"/>
      <c r="EX593" s="97"/>
      <c r="EY593" s="97"/>
      <c r="EZ593" s="97"/>
      <c r="FA593" s="97"/>
      <c r="FB593" s="97"/>
      <c r="FC593" s="97"/>
      <c r="FD593" s="97"/>
      <c r="FE593" s="97"/>
      <c r="FF593" s="97"/>
      <c r="FG593" s="97"/>
      <c r="FH593" s="97"/>
      <c r="FI593" s="97"/>
      <c r="FJ593" s="97"/>
      <c r="FK593" s="97"/>
      <c r="FL593" s="97"/>
      <c r="FM593" s="97"/>
      <c r="FN593" s="97"/>
      <c r="FO593" s="97"/>
      <c r="FP593" s="97"/>
    </row>
    <row r="594" spans="1:172" s="77" customFormat="1" ht="15" customHeight="1" x14ac:dyDescent="0.15">
      <c r="A594" s="58" t="s">
        <v>1303</v>
      </c>
      <c r="B594" s="56">
        <v>279</v>
      </c>
      <c r="C594" s="56">
        <v>283</v>
      </c>
      <c r="D594" s="57">
        <v>281</v>
      </c>
      <c r="E594" s="56">
        <v>59.5</v>
      </c>
      <c r="F594" s="56">
        <v>10.5</v>
      </c>
      <c r="G594" s="55">
        <v>27</v>
      </c>
      <c r="H594" s="56">
        <v>204</v>
      </c>
      <c r="I594" s="56">
        <v>-36</v>
      </c>
      <c r="J594" s="56">
        <v>773</v>
      </c>
      <c r="K594" s="56">
        <v>1.5</v>
      </c>
      <c r="L594" s="57">
        <v>-47</v>
      </c>
      <c r="M594" s="57">
        <v>337</v>
      </c>
      <c r="N594" s="56"/>
      <c r="O594" s="56"/>
      <c r="P594" s="56">
        <v>1134.9581032666495</v>
      </c>
      <c r="Q594" s="56">
        <v>0.8251547626076623</v>
      </c>
      <c r="R594" s="54">
        <v>301</v>
      </c>
      <c r="S594" s="57">
        <v>-37.077667230191999</v>
      </c>
      <c r="T594" s="57">
        <v>57.347307974111096</v>
      </c>
      <c r="U594" s="56">
        <v>46.041178267360799</v>
      </c>
      <c r="V594" s="56">
        <v>3.8904489598693401</v>
      </c>
      <c r="W594" s="56">
        <v>58.1952919941834</v>
      </c>
      <c r="X594" s="54" t="s">
        <v>1574</v>
      </c>
      <c r="Y594" s="58"/>
      <c r="Z594" s="58"/>
      <c r="AA594" s="54" t="b">
        <v>0</v>
      </c>
      <c r="AB594" s="54">
        <v>0</v>
      </c>
      <c r="AC594" s="51" t="s">
        <v>1304</v>
      </c>
      <c r="AD594" s="54">
        <v>915</v>
      </c>
      <c r="AE594" s="54" t="s">
        <v>199</v>
      </c>
      <c r="AF594" s="58" t="s">
        <v>1305</v>
      </c>
      <c r="AG594" s="51" t="s">
        <v>1659</v>
      </c>
      <c r="AH594" s="58"/>
      <c r="AI594" s="97"/>
      <c r="AJ594" s="32"/>
      <c r="AK594" s="97"/>
      <c r="AL594" s="97"/>
      <c r="AM594" s="97"/>
      <c r="AN594" s="97"/>
      <c r="AO594" s="97"/>
      <c r="AP594" s="97"/>
      <c r="AQ594" s="97"/>
      <c r="AR594" s="97"/>
      <c r="AS594" s="97"/>
      <c r="AT594" s="97"/>
      <c r="AU594" s="97"/>
      <c r="AV594" s="97"/>
      <c r="AW594" s="97"/>
      <c r="AX594" s="97"/>
      <c r="AY594" s="97"/>
      <c r="AZ594" s="97"/>
      <c r="BA594" s="97"/>
      <c r="BB594" s="97"/>
      <c r="BC594" s="97"/>
      <c r="BD594" s="97"/>
      <c r="BE594" s="97"/>
      <c r="BF594" s="97"/>
      <c r="BG594" s="97"/>
      <c r="BH594" s="97"/>
      <c r="BI594" s="97"/>
      <c r="BJ594" s="97"/>
      <c r="BK594" s="97"/>
      <c r="BL594" s="97"/>
      <c r="BM594" s="97"/>
      <c r="BN594" s="97"/>
      <c r="BO594" s="97"/>
      <c r="BP594" s="97"/>
      <c r="BQ594" s="97"/>
      <c r="BR594" s="97"/>
      <c r="BS594" s="97"/>
      <c r="BT594" s="97"/>
      <c r="BU594" s="97"/>
      <c r="BV594" s="97"/>
      <c r="BW594" s="97"/>
      <c r="BX594" s="97"/>
      <c r="BY594" s="97"/>
      <c r="BZ594" s="97"/>
      <c r="CA594" s="97"/>
      <c r="CB594" s="97"/>
      <c r="CC594" s="97"/>
      <c r="CD594" s="97"/>
      <c r="CE594" s="97"/>
      <c r="CF594" s="97"/>
      <c r="CG594" s="97"/>
      <c r="CH594" s="97"/>
      <c r="CI594" s="97"/>
      <c r="CJ594" s="97"/>
      <c r="CK594" s="97"/>
      <c r="CL594" s="97"/>
      <c r="CM594" s="97"/>
      <c r="CN594" s="97"/>
      <c r="CO594" s="97"/>
      <c r="CP594" s="97"/>
      <c r="CQ594" s="97"/>
      <c r="CR594" s="97"/>
      <c r="CS594" s="97"/>
      <c r="CT594" s="97"/>
      <c r="CU594" s="97"/>
      <c r="CV594" s="97"/>
      <c r="CW594" s="97"/>
      <c r="CX594" s="97"/>
      <c r="CY594" s="97"/>
      <c r="CZ594" s="97"/>
      <c r="DA594" s="97"/>
      <c r="DB594" s="97"/>
      <c r="DC594" s="97"/>
      <c r="DD594" s="97"/>
      <c r="DE594" s="97"/>
      <c r="DF594" s="97"/>
      <c r="DG594" s="97"/>
      <c r="DH594" s="97"/>
      <c r="DI594" s="97"/>
      <c r="DJ594" s="97"/>
      <c r="DK594" s="97"/>
      <c r="DL594" s="97"/>
      <c r="DM594" s="97"/>
      <c r="DN594" s="97"/>
      <c r="DO594" s="97"/>
      <c r="DP594" s="97"/>
      <c r="DQ594" s="97"/>
      <c r="DR594" s="97"/>
      <c r="DS594" s="97"/>
      <c r="DT594" s="97"/>
      <c r="DU594" s="97"/>
      <c r="DV594" s="97"/>
      <c r="DW594" s="97"/>
      <c r="DX594" s="97"/>
      <c r="DY594" s="97"/>
      <c r="DZ594" s="97"/>
      <c r="EA594" s="97"/>
      <c r="EB594" s="97"/>
      <c r="EC594" s="97"/>
      <c r="ED594" s="97"/>
      <c r="EE594" s="97"/>
      <c r="EF594" s="97"/>
      <c r="EG594" s="97"/>
      <c r="EH594" s="97"/>
      <c r="EI594" s="97"/>
      <c r="EJ594" s="97"/>
      <c r="EK594" s="97"/>
      <c r="EL594" s="97"/>
      <c r="EM594" s="97"/>
      <c r="EN594" s="97"/>
      <c r="EO594" s="97"/>
      <c r="EP594" s="97"/>
      <c r="EQ594" s="97"/>
      <c r="ER594" s="97"/>
      <c r="ES594" s="97"/>
      <c r="ET594" s="97"/>
      <c r="EU594" s="97"/>
      <c r="EV594" s="97"/>
      <c r="EW594" s="97"/>
      <c r="EX594" s="97"/>
      <c r="EY594" s="97"/>
      <c r="EZ594" s="97"/>
      <c r="FA594" s="97"/>
      <c r="FB594" s="97"/>
      <c r="FC594" s="97"/>
      <c r="FD594" s="97"/>
      <c r="FE594" s="97"/>
      <c r="FF594" s="97"/>
      <c r="FG594" s="97"/>
      <c r="FH594" s="97"/>
      <c r="FI594" s="97"/>
      <c r="FJ594" s="97"/>
      <c r="FK594" s="97"/>
      <c r="FL594" s="97"/>
      <c r="FM594" s="97"/>
      <c r="FN594" s="97"/>
      <c r="FO594" s="97"/>
      <c r="FP594" s="97"/>
    </row>
    <row r="595" spans="1:172" s="82" customFormat="1" ht="13" x14ac:dyDescent="0.2">
      <c r="A595" s="58" t="s">
        <v>1309</v>
      </c>
      <c r="B595" s="56">
        <v>267</v>
      </c>
      <c r="C595" s="56">
        <v>295</v>
      </c>
      <c r="D595" s="57">
        <v>281</v>
      </c>
      <c r="E595" s="56">
        <v>61.7</v>
      </c>
      <c r="F595" s="56">
        <v>12.9</v>
      </c>
      <c r="G595" s="55">
        <v>19</v>
      </c>
      <c r="H595" s="56">
        <v>201.1</v>
      </c>
      <c r="I595" s="56">
        <v>-23.2</v>
      </c>
      <c r="J595" s="56">
        <v>25</v>
      </c>
      <c r="K595" s="56">
        <v>6.9</v>
      </c>
      <c r="L595" s="57">
        <v>-38</v>
      </c>
      <c r="M595" s="57">
        <v>346</v>
      </c>
      <c r="N595" s="56"/>
      <c r="O595" s="56"/>
      <c r="P595" s="56">
        <v>50.083187195628007</v>
      </c>
      <c r="Q595" s="56">
        <v>4.7891681260191739</v>
      </c>
      <c r="R595" s="54">
        <v>301</v>
      </c>
      <c r="S595" s="57">
        <v>-26.163457056565299</v>
      </c>
      <c r="T595" s="57">
        <v>54.571810280347798</v>
      </c>
      <c r="U595" s="56">
        <v>46.041178267360799</v>
      </c>
      <c r="V595" s="56">
        <v>3.8904489598693401</v>
      </c>
      <c r="W595" s="56">
        <v>58.1952919941834</v>
      </c>
      <c r="X595" s="54" t="s">
        <v>1574</v>
      </c>
      <c r="Y595" s="58"/>
      <c r="Z595" s="58"/>
      <c r="AA595" s="54" t="b">
        <v>1</v>
      </c>
      <c r="AB595" s="54" t="s">
        <v>31</v>
      </c>
      <c r="AC595" s="51" t="s">
        <v>1310</v>
      </c>
      <c r="AD595" s="54">
        <v>1735</v>
      </c>
      <c r="AE595" s="54" t="s">
        <v>199</v>
      </c>
      <c r="AF595" s="58" t="s">
        <v>1941</v>
      </c>
      <c r="AG595" s="51" t="s">
        <v>1658</v>
      </c>
      <c r="AH595" s="51" t="s">
        <v>1783</v>
      </c>
      <c r="AI595" s="19"/>
      <c r="AJ595" s="32"/>
      <c r="AK595" s="19"/>
      <c r="AL595" s="19"/>
      <c r="AM595" s="19"/>
      <c r="AN595" s="19"/>
      <c r="AO595" s="19"/>
      <c r="AP595" s="19"/>
      <c r="AQ595" s="19"/>
      <c r="AR595" s="19"/>
      <c r="AS595" s="19"/>
      <c r="AT595" s="19"/>
      <c r="AU595" s="19"/>
      <c r="AV595" s="19"/>
      <c r="AW595" s="19"/>
      <c r="AX595" s="19"/>
      <c r="AY595" s="19"/>
      <c r="AZ595" s="19"/>
      <c r="BA595" s="19"/>
      <c r="BB595" s="19"/>
      <c r="BC595" s="19"/>
      <c r="BD595" s="19"/>
      <c r="BE595" s="19"/>
      <c r="BF595" s="19"/>
      <c r="BG595" s="19"/>
      <c r="BH595" s="19"/>
      <c r="BI595" s="19"/>
      <c r="BJ595" s="19"/>
      <c r="BK595" s="19"/>
      <c r="BL595" s="19"/>
      <c r="BM595" s="19"/>
      <c r="BN595" s="19"/>
      <c r="BO595" s="19"/>
      <c r="BP595" s="19"/>
      <c r="BQ595" s="19"/>
      <c r="BR595" s="19"/>
      <c r="BS595" s="19"/>
      <c r="BT595" s="19"/>
      <c r="BU595" s="19"/>
      <c r="BV595" s="19"/>
      <c r="BW595" s="19"/>
      <c r="BX595" s="19"/>
      <c r="BY595" s="19"/>
      <c r="BZ595" s="19"/>
      <c r="CA595" s="19"/>
      <c r="CB595" s="19"/>
      <c r="CC595" s="19"/>
      <c r="CD595" s="19"/>
      <c r="CE595" s="19"/>
      <c r="CF595" s="19"/>
      <c r="CG595" s="19"/>
      <c r="CH595" s="19"/>
      <c r="CI595" s="19"/>
      <c r="CJ595" s="19"/>
      <c r="CK595" s="19"/>
      <c r="CL595" s="19"/>
      <c r="CM595" s="19"/>
      <c r="CN595" s="19"/>
      <c r="CO595" s="19"/>
      <c r="CP595" s="19"/>
      <c r="CQ595" s="19"/>
      <c r="CR595" s="19"/>
      <c r="CS595" s="19"/>
      <c r="CT595" s="19"/>
      <c r="CU595" s="19"/>
      <c r="CV595" s="19"/>
      <c r="CW595" s="19"/>
      <c r="CX595" s="19"/>
      <c r="CY595" s="19"/>
      <c r="CZ595" s="19"/>
      <c r="DA595" s="19"/>
      <c r="DB595" s="19"/>
      <c r="DC595" s="19"/>
      <c r="DD595" s="19"/>
      <c r="DE595" s="19"/>
      <c r="DF595" s="19"/>
      <c r="DG595" s="19"/>
      <c r="DH595" s="19"/>
      <c r="DI595" s="19"/>
      <c r="DJ595" s="19"/>
      <c r="DK595" s="19"/>
      <c r="DL595" s="19"/>
      <c r="DM595" s="19"/>
      <c r="DN595" s="19"/>
      <c r="DO595" s="19"/>
      <c r="DP595" s="19"/>
      <c r="DQ595" s="19"/>
      <c r="DR595" s="19"/>
      <c r="DS595" s="19"/>
      <c r="DT595" s="19"/>
      <c r="DU595" s="19"/>
      <c r="DV595" s="19"/>
      <c r="DW595" s="19"/>
      <c r="DX595" s="19"/>
      <c r="DY595" s="19"/>
      <c r="DZ595" s="19"/>
      <c r="EA595" s="19"/>
      <c r="EB595" s="19"/>
      <c r="EC595" s="19"/>
      <c r="ED595" s="19"/>
      <c r="EE595" s="19"/>
      <c r="EF595" s="19"/>
      <c r="EG595" s="19"/>
      <c r="EH595" s="19"/>
      <c r="EI595" s="19"/>
      <c r="EJ595" s="19"/>
      <c r="EK595" s="19"/>
      <c r="EL595" s="19"/>
      <c r="EM595" s="19"/>
      <c r="EN595" s="19"/>
      <c r="EO595" s="19"/>
      <c r="EP595" s="19"/>
      <c r="EQ595" s="19"/>
      <c r="ER595" s="19"/>
      <c r="ES595" s="19"/>
      <c r="ET595" s="19"/>
      <c r="EU595" s="19"/>
      <c r="EV595" s="19"/>
      <c r="EW595" s="19"/>
      <c r="EX595" s="19"/>
      <c r="EY595" s="19"/>
      <c r="EZ595" s="19"/>
      <c r="FA595" s="19"/>
      <c r="FB595" s="19"/>
      <c r="FC595" s="19"/>
      <c r="FD595" s="19"/>
      <c r="FE595" s="19"/>
      <c r="FF595" s="19"/>
      <c r="FG595" s="19"/>
      <c r="FH595" s="19"/>
      <c r="FI595" s="19"/>
      <c r="FJ595" s="19"/>
      <c r="FK595" s="19"/>
      <c r="FL595" s="19"/>
      <c r="FM595" s="19"/>
      <c r="FN595" s="19"/>
      <c r="FO595" s="19"/>
      <c r="FP595" s="19"/>
    </row>
    <row r="596" spans="1:172" s="82" customFormat="1" ht="13" x14ac:dyDescent="0.2">
      <c r="A596" s="58" t="s">
        <v>1306</v>
      </c>
      <c r="B596" s="56">
        <v>277</v>
      </c>
      <c r="C596" s="56">
        <v>285</v>
      </c>
      <c r="D596" s="57">
        <v>281</v>
      </c>
      <c r="E596" s="56">
        <v>60</v>
      </c>
      <c r="F596" s="56">
        <v>10.25</v>
      </c>
      <c r="G596" s="55">
        <v>3</v>
      </c>
      <c r="H596" s="56">
        <v>204</v>
      </c>
      <c r="I596" s="56">
        <v>-33</v>
      </c>
      <c r="J596" s="56">
        <v>85.7</v>
      </c>
      <c r="K596" s="56">
        <v>13.4</v>
      </c>
      <c r="L596" s="57">
        <v>-44.6</v>
      </c>
      <c r="M596" s="57">
        <v>337.4</v>
      </c>
      <c r="N596" s="54"/>
      <c r="O596" s="54"/>
      <c r="P596" s="56">
        <v>136.9363647773489</v>
      </c>
      <c r="Q596" s="56">
        <v>10.575658134994939</v>
      </c>
      <c r="R596" s="54">
        <v>301</v>
      </c>
      <c r="S596" s="57">
        <v>-35.372228749128901</v>
      </c>
      <c r="T596" s="57">
        <v>55.2254750123262</v>
      </c>
      <c r="U596" s="56">
        <v>46.041178267360799</v>
      </c>
      <c r="V596" s="56">
        <v>3.8904489598693401</v>
      </c>
      <c r="W596" s="56">
        <v>58.1952919941834</v>
      </c>
      <c r="X596" s="54" t="s">
        <v>1574</v>
      </c>
      <c r="Y596" s="58"/>
      <c r="Z596" s="58"/>
      <c r="AA596" s="54" t="b">
        <v>1</v>
      </c>
      <c r="AB596" s="54" t="s">
        <v>31</v>
      </c>
      <c r="AC596" s="51" t="s">
        <v>1307</v>
      </c>
      <c r="AD596" s="61">
        <v>1830</v>
      </c>
      <c r="AE596" s="54" t="s">
        <v>199</v>
      </c>
      <c r="AF596" s="58" t="s">
        <v>1308</v>
      </c>
      <c r="AG596" s="51"/>
      <c r="AH596" s="58"/>
      <c r="AI596" s="19"/>
      <c r="AJ596" s="32"/>
      <c r="AK596" s="19"/>
      <c r="AL596" s="19"/>
      <c r="AM596" s="19"/>
      <c r="AN596" s="19"/>
      <c r="AO596" s="19"/>
      <c r="AP596" s="19"/>
      <c r="AQ596" s="19"/>
      <c r="AR596" s="19"/>
      <c r="AS596" s="19"/>
      <c r="AT596" s="19"/>
      <c r="AU596" s="19"/>
      <c r="AV596" s="19"/>
      <c r="AW596" s="19"/>
      <c r="AX596" s="19"/>
      <c r="AY596" s="19"/>
      <c r="AZ596" s="19"/>
      <c r="BA596" s="19"/>
      <c r="BB596" s="19"/>
      <c r="BC596" s="19"/>
      <c r="BD596" s="19"/>
      <c r="BE596" s="19"/>
      <c r="BF596" s="19"/>
      <c r="BG596" s="19"/>
      <c r="BH596" s="19"/>
      <c r="BI596" s="19"/>
      <c r="BJ596" s="19"/>
      <c r="BK596" s="19"/>
      <c r="BL596" s="19"/>
      <c r="BM596" s="19"/>
      <c r="BN596" s="19"/>
      <c r="BO596" s="19"/>
      <c r="BP596" s="19"/>
      <c r="BQ596" s="19"/>
      <c r="BR596" s="19"/>
      <c r="BS596" s="19"/>
      <c r="BT596" s="19"/>
      <c r="BU596" s="19"/>
      <c r="BV596" s="19"/>
      <c r="BW596" s="19"/>
      <c r="BX596" s="19"/>
      <c r="BY596" s="19"/>
      <c r="BZ596" s="19"/>
      <c r="CA596" s="19"/>
      <c r="CB596" s="19"/>
      <c r="CC596" s="19"/>
      <c r="CD596" s="19"/>
      <c r="CE596" s="19"/>
      <c r="CF596" s="19"/>
      <c r="CG596" s="19"/>
      <c r="CH596" s="19"/>
      <c r="CI596" s="19"/>
      <c r="CJ596" s="19"/>
      <c r="CK596" s="19"/>
      <c r="CL596" s="19"/>
      <c r="CM596" s="19"/>
      <c r="CN596" s="19"/>
      <c r="CO596" s="19"/>
      <c r="CP596" s="19"/>
      <c r="CQ596" s="19"/>
      <c r="CR596" s="19"/>
      <c r="CS596" s="19"/>
      <c r="CT596" s="19"/>
      <c r="CU596" s="19"/>
      <c r="CV596" s="19"/>
      <c r="CW596" s="19"/>
      <c r="CX596" s="19"/>
      <c r="CY596" s="19"/>
      <c r="CZ596" s="19"/>
      <c r="DA596" s="19"/>
      <c r="DB596" s="19"/>
      <c r="DC596" s="19"/>
      <c r="DD596" s="19"/>
      <c r="DE596" s="19"/>
      <c r="DF596" s="19"/>
      <c r="DG596" s="19"/>
      <c r="DH596" s="19"/>
      <c r="DI596" s="19"/>
      <c r="DJ596" s="19"/>
      <c r="DK596" s="19"/>
      <c r="DL596" s="19"/>
      <c r="DM596" s="19"/>
      <c r="DN596" s="19"/>
      <c r="DO596" s="19"/>
      <c r="DP596" s="19"/>
      <c r="DQ596" s="19"/>
      <c r="DR596" s="19"/>
      <c r="DS596" s="19"/>
      <c r="DT596" s="19"/>
      <c r="DU596" s="19"/>
      <c r="DV596" s="19"/>
      <c r="DW596" s="19"/>
      <c r="DX596" s="19"/>
      <c r="DY596" s="19"/>
      <c r="DZ596" s="19"/>
      <c r="EA596" s="19"/>
      <c r="EB596" s="19"/>
      <c r="EC596" s="19"/>
      <c r="ED596" s="19"/>
      <c r="EE596" s="19"/>
      <c r="EF596" s="19"/>
      <c r="EG596" s="19"/>
      <c r="EH596" s="19"/>
      <c r="EI596" s="19"/>
      <c r="EJ596" s="19"/>
      <c r="EK596" s="19"/>
      <c r="EL596" s="19"/>
      <c r="EM596" s="19"/>
      <c r="EN596" s="19"/>
      <c r="EO596" s="19"/>
      <c r="EP596" s="19"/>
      <c r="EQ596" s="19"/>
      <c r="ER596" s="19"/>
      <c r="ES596" s="19"/>
      <c r="ET596" s="19"/>
      <c r="EU596" s="19"/>
      <c r="EV596" s="19"/>
      <c r="EW596" s="19"/>
      <c r="EX596" s="19"/>
      <c r="EY596" s="19"/>
      <c r="EZ596" s="19"/>
      <c r="FA596" s="19"/>
      <c r="FB596" s="19"/>
      <c r="FC596" s="19"/>
      <c r="FD596" s="19"/>
      <c r="FE596" s="19"/>
      <c r="FF596" s="19"/>
      <c r="FG596" s="19"/>
      <c r="FH596" s="19"/>
      <c r="FI596" s="19"/>
      <c r="FJ596" s="19"/>
      <c r="FK596" s="19"/>
      <c r="FL596" s="19"/>
      <c r="FM596" s="19"/>
      <c r="FN596" s="19"/>
      <c r="FO596" s="19"/>
      <c r="FP596" s="19"/>
    </row>
    <row r="597" spans="1:172" s="82" customFormat="1" ht="14" customHeight="1" x14ac:dyDescent="0.2">
      <c r="A597" s="51" t="s">
        <v>1311</v>
      </c>
      <c r="B597" s="56">
        <v>276</v>
      </c>
      <c r="C597" s="56">
        <v>288</v>
      </c>
      <c r="D597" s="57">
        <v>282</v>
      </c>
      <c r="E597" s="56">
        <v>36</v>
      </c>
      <c r="F597" s="56">
        <v>279.5</v>
      </c>
      <c r="G597" s="55">
        <v>29</v>
      </c>
      <c r="H597" s="56">
        <v>337.4</v>
      </c>
      <c r="I597" s="56">
        <v>-29.8</v>
      </c>
      <c r="J597" s="56">
        <v>4</v>
      </c>
      <c r="K597" s="56">
        <v>16.3</v>
      </c>
      <c r="L597" s="57">
        <v>-33.5</v>
      </c>
      <c r="M597" s="57">
        <v>306.3</v>
      </c>
      <c r="N597" s="54"/>
      <c r="O597" s="54"/>
      <c r="P597" s="56">
        <v>6.9402308802797004</v>
      </c>
      <c r="Q597" s="56">
        <v>10.962614409240734</v>
      </c>
      <c r="R597" s="54">
        <v>101</v>
      </c>
      <c r="S597" s="57">
        <v>-28.9552216575259</v>
      </c>
      <c r="T597" s="57">
        <v>40.788607384505298</v>
      </c>
      <c r="U597" s="56">
        <v>63.189710673362598</v>
      </c>
      <c r="V597" s="56">
        <v>-13.867348726831301</v>
      </c>
      <c r="W597" s="56">
        <v>79.870070506488602</v>
      </c>
      <c r="X597" s="54" t="s">
        <v>1574</v>
      </c>
      <c r="Y597" s="58"/>
      <c r="Z597" s="58"/>
      <c r="AA597" s="54" t="b">
        <v>0</v>
      </c>
      <c r="AB597" s="54">
        <v>0</v>
      </c>
      <c r="AC597" s="51" t="s">
        <v>1312</v>
      </c>
      <c r="AD597" s="54">
        <v>1264</v>
      </c>
      <c r="AE597" s="54" t="s">
        <v>199</v>
      </c>
      <c r="AF597" s="58" t="s">
        <v>1313</v>
      </c>
      <c r="AG597" s="51" t="s">
        <v>1660</v>
      </c>
      <c r="AH597" s="58"/>
      <c r="AI597" s="19"/>
      <c r="AJ597" s="32"/>
      <c r="AK597" s="19"/>
      <c r="AL597" s="19"/>
      <c r="AM597" s="19"/>
      <c r="AN597" s="19"/>
      <c r="AO597" s="19"/>
      <c r="AP597" s="19"/>
      <c r="AQ597" s="19"/>
      <c r="AR597" s="19"/>
      <c r="AS597" s="19"/>
      <c r="AT597" s="19"/>
      <c r="AU597" s="19"/>
      <c r="AV597" s="19"/>
      <c r="AW597" s="19"/>
      <c r="AX597" s="19"/>
      <c r="AY597" s="19"/>
      <c r="AZ597" s="19"/>
      <c r="BA597" s="19"/>
      <c r="BB597" s="19"/>
      <c r="BC597" s="19"/>
      <c r="BD597" s="19"/>
      <c r="BE597" s="19"/>
      <c r="BF597" s="19"/>
      <c r="BG597" s="19"/>
      <c r="BH597" s="19"/>
      <c r="BI597" s="19"/>
      <c r="BJ597" s="19"/>
      <c r="BK597" s="19"/>
      <c r="BL597" s="19"/>
      <c r="BM597" s="19"/>
      <c r="BN597" s="19"/>
      <c r="BO597" s="19"/>
      <c r="BP597" s="19"/>
      <c r="BQ597" s="19"/>
      <c r="BR597" s="19"/>
      <c r="BS597" s="19"/>
      <c r="BT597" s="19"/>
      <c r="BU597" s="19"/>
      <c r="BV597" s="19"/>
      <c r="BW597" s="19"/>
      <c r="BX597" s="19"/>
      <c r="BY597" s="19"/>
      <c r="BZ597" s="19"/>
      <c r="CA597" s="19"/>
      <c r="CB597" s="19"/>
      <c r="CC597" s="19"/>
      <c r="CD597" s="19"/>
      <c r="CE597" s="19"/>
      <c r="CF597" s="19"/>
      <c r="CG597" s="19"/>
      <c r="CH597" s="19"/>
      <c r="CI597" s="19"/>
      <c r="CJ597" s="19"/>
      <c r="CK597" s="19"/>
      <c r="CL597" s="19"/>
      <c r="CM597" s="19"/>
      <c r="CN597" s="19"/>
      <c r="CO597" s="19"/>
      <c r="CP597" s="19"/>
      <c r="CQ597" s="19"/>
      <c r="CR597" s="19"/>
      <c r="CS597" s="19"/>
      <c r="CT597" s="19"/>
      <c r="CU597" s="19"/>
      <c r="CV597" s="19"/>
      <c r="CW597" s="19"/>
      <c r="CX597" s="19"/>
      <c r="CY597" s="19"/>
      <c r="CZ597" s="19"/>
      <c r="DA597" s="19"/>
      <c r="DB597" s="19"/>
      <c r="DC597" s="19"/>
      <c r="DD597" s="19"/>
      <c r="DE597" s="19"/>
      <c r="DF597" s="19"/>
      <c r="DG597" s="19"/>
      <c r="DH597" s="19"/>
      <c r="DI597" s="19"/>
      <c r="DJ597" s="19"/>
      <c r="DK597" s="19"/>
      <c r="DL597" s="19"/>
      <c r="DM597" s="19"/>
      <c r="DN597" s="19"/>
      <c r="DO597" s="19"/>
      <c r="DP597" s="19"/>
      <c r="DQ597" s="19"/>
      <c r="DR597" s="19"/>
      <c r="DS597" s="19"/>
      <c r="DT597" s="19"/>
      <c r="DU597" s="19"/>
      <c r="DV597" s="19"/>
      <c r="DW597" s="19"/>
      <c r="DX597" s="19"/>
      <c r="DY597" s="19"/>
      <c r="DZ597" s="19"/>
      <c r="EA597" s="19"/>
      <c r="EB597" s="19"/>
      <c r="EC597" s="19"/>
      <c r="ED597" s="19"/>
      <c r="EE597" s="19"/>
      <c r="EF597" s="19"/>
      <c r="EG597" s="19"/>
      <c r="EH597" s="19"/>
      <c r="EI597" s="19"/>
      <c r="EJ597" s="19"/>
      <c r="EK597" s="19"/>
      <c r="EL597" s="19"/>
      <c r="EM597" s="19"/>
      <c r="EN597" s="19"/>
      <c r="EO597" s="19"/>
      <c r="EP597" s="19"/>
      <c r="EQ597" s="19"/>
      <c r="ER597" s="19"/>
      <c r="ES597" s="19"/>
      <c r="ET597" s="19"/>
      <c r="EU597" s="19"/>
      <c r="EV597" s="19"/>
      <c r="EW597" s="19"/>
      <c r="EX597" s="19"/>
      <c r="EY597" s="19"/>
      <c r="EZ597" s="19"/>
      <c r="FA597" s="19"/>
      <c r="FB597" s="19"/>
      <c r="FC597" s="19"/>
      <c r="FD597" s="19"/>
      <c r="FE597" s="19"/>
      <c r="FF597" s="19"/>
      <c r="FG597" s="19"/>
      <c r="FH597" s="19"/>
      <c r="FI597" s="19"/>
      <c r="FJ597" s="19"/>
      <c r="FK597" s="19"/>
      <c r="FL597" s="19"/>
      <c r="FM597" s="19"/>
      <c r="FN597" s="19"/>
      <c r="FO597" s="19"/>
      <c r="FP597" s="19"/>
    </row>
    <row r="598" spans="1:172" s="82" customFormat="1" ht="14" customHeight="1" x14ac:dyDescent="0.2">
      <c r="A598" s="10" t="s">
        <v>1314</v>
      </c>
      <c r="B598" s="9">
        <v>280</v>
      </c>
      <c r="C598" s="9">
        <v>285.20000000000005</v>
      </c>
      <c r="D598" s="13">
        <v>282.60000000000002</v>
      </c>
      <c r="E598" s="9">
        <v>37.200000000000003</v>
      </c>
      <c r="F598" s="9">
        <v>37.799999999999997</v>
      </c>
      <c r="G598" s="34">
        <v>19</v>
      </c>
      <c r="H598" s="9">
        <v>204.3</v>
      </c>
      <c r="I598" s="9">
        <v>-23.8</v>
      </c>
      <c r="J598" s="9">
        <v>27.7</v>
      </c>
      <c r="K598" s="9">
        <v>6.5</v>
      </c>
      <c r="L598" s="13">
        <v>-49.4</v>
      </c>
      <c r="M598" s="13">
        <v>359.7</v>
      </c>
      <c r="N598" s="7"/>
      <c r="O598" s="7"/>
      <c r="P598" s="9">
        <v>54.852093430526111</v>
      </c>
      <c r="Q598" s="9">
        <v>4.5722984687954131</v>
      </c>
      <c r="R598" s="7">
        <v>301</v>
      </c>
      <c r="S598" s="13">
        <v>-27.445408429925799</v>
      </c>
      <c r="T598" s="13">
        <v>71.389886230404898</v>
      </c>
      <c r="U598" s="9">
        <v>46.041178267360799</v>
      </c>
      <c r="V598" s="9">
        <v>3.8904489598693401</v>
      </c>
      <c r="W598" s="9">
        <v>58.1952919941834</v>
      </c>
      <c r="X598" s="7" t="s">
        <v>1574</v>
      </c>
      <c r="Y598" s="10"/>
      <c r="Z598" s="10"/>
      <c r="AA598" s="7" t="b">
        <v>1</v>
      </c>
      <c r="AB598" s="7">
        <v>0</v>
      </c>
      <c r="AC598" s="14" t="s">
        <v>1028</v>
      </c>
      <c r="AD598" s="7"/>
      <c r="AE598" s="7" t="s">
        <v>199</v>
      </c>
      <c r="AF598" s="10" t="s">
        <v>1315</v>
      </c>
      <c r="AG598" s="14"/>
      <c r="AH598" s="10"/>
      <c r="AI598" s="19"/>
      <c r="AJ598" s="32"/>
      <c r="AK598" s="19"/>
      <c r="AL598" s="19"/>
      <c r="AM598" s="19"/>
      <c r="AN598" s="19"/>
      <c r="AO598" s="19"/>
      <c r="AP598" s="19"/>
      <c r="AQ598" s="19"/>
      <c r="AR598" s="19"/>
      <c r="AS598" s="19"/>
      <c r="AT598" s="19"/>
      <c r="AU598" s="19"/>
      <c r="AV598" s="19"/>
      <c r="AW598" s="19"/>
      <c r="AX598" s="19"/>
      <c r="AY598" s="19"/>
      <c r="AZ598" s="19"/>
      <c r="BA598" s="19"/>
      <c r="BB598" s="19"/>
      <c r="BC598" s="19"/>
      <c r="BD598" s="19"/>
      <c r="BE598" s="19"/>
      <c r="BF598" s="19"/>
      <c r="BG598" s="19"/>
      <c r="BH598" s="19"/>
      <c r="BI598" s="19"/>
      <c r="BJ598" s="19"/>
      <c r="BK598" s="19"/>
      <c r="BL598" s="19"/>
      <c r="BM598" s="19"/>
      <c r="BN598" s="19"/>
      <c r="BO598" s="19"/>
      <c r="BP598" s="19"/>
      <c r="BQ598" s="19"/>
      <c r="BR598" s="19"/>
      <c r="BS598" s="19"/>
      <c r="BT598" s="19"/>
      <c r="BU598" s="19"/>
      <c r="BV598" s="19"/>
      <c r="BW598" s="19"/>
      <c r="BX598" s="19"/>
      <c r="BY598" s="19"/>
      <c r="BZ598" s="19"/>
      <c r="CA598" s="19"/>
      <c r="CB598" s="19"/>
      <c r="CC598" s="19"/>
      <c r="CD598" s="19"/>
      <c r="CE598" s="19"/>
      <c r="CF598" s="19"/>
      <c r="CG598" s="19"/>
      <c r="CH598" s="19"/>
      <c r="CI598" s="19"/>
      <c r="CJ598" s="19"/>
      <c r="CK598" s="19"/>
      <c r="CL598" s="19"/>
      <c r="CM598" s="19"/>
      <c r="CN598" s="19"/>
      <c r="CO598" s="19"/>
      <c r="CP598" s="19"/>
      <c r="CQ598" s="19"/>
      <c r="CR598" s="19"/>
      <c r="CS598" s="19"/>
      <c r="CT598" s="19"/>
      <c r="CU598" s="19"/>
      <c r="CV598" s="19"/>
      <c r="CW598" s="19"/>
      <c r="CX598" s="19"/>
      <c r="CY598" s="19"/>
      <c r="CZ598" s="19"/>
      <c r="DA598" s="19"/>
      <c r="DB598" s="19"/>
      <c r="DC598" s="19"/>
      <c r="DD598" s="19"/>
      <c r="DE598" s="19"/>
      <c r="DF598" s="19"/>
      <c r="DG598" s="19"/>
      <c r="DH598" s="19"/>
      <c r="DI598" s="19"/>
      <c r="DJ598" s="19"/>
      <c r="DK598" s="19"/>
      <c r="DL598" s="19"/>
      <c r="DM598" s="19"/>
      <c r="DN598" s="19"/>
      <c r="DO598" s="19"/>
      <c r="DP598" s="19"/>
      <c r="DQ598" s="19"/>
      <c r="DR598" s="19"/>
      <c r="DS598" s="19"/>
      <c r="DT598" s="19"/>
      <c r="DU598" s="19"/>
      <c r="DV598" s="19"/>
      <c r="DW598" s="19"/>
      <c r="DX598" s="19"/>
      <c r="DY598" s="19"/>
      <c r="DZ598" s="19"/>
      <c r="EA598" s="19"/>
      <c r="EB598" s="19"/>
      <c r="EC598" s="19"/>
      <c r="ED598" s="19"/>
      <c r="EE598" s="19"/>
      <c r="EF598" s="19"/>
      <c r="EG598" s="19"/>
      <c r="EH598" s="19"/>
      <c r="EI598" s="19"/>
      <c r="EJ598" s="19"/>
      <c r="EK598" s="19"/>
      <c r="EL598" s="19"/>
      <c r="EM598" s="19"/>
      <c r="EN598" s="19"/>
      <c r="EO598" s="19"/>
      <c r="EP598" s="19"/>
      <c r="EQ598" s="19"/>
      <c r="ER598" s="19"/>
      <c r="ES598" s="19"/>
      <c r="ET598" s="19"/>
      <c r="EU598" s="19"/>
      <c r="EV598" s="19"/>
      <c r="EW598" s="19"/>
      <c r="EX598" s="19"/>
      <c r="EY598" s="19"/>
      <c r="EZ598" s="19"/>
      <c r="FA598" s="19"/>
      <c r="FB598" s="19"/>
      <c r="FC598" s="19"/>
      <c r="FD598" s="19"/>
      <c r="FE598" s="19"/>
      <c r="FF598" s="19"/>
      <c r="FG598" s="19"/>
      <c r="FH598" s="19"/>
      <c r="FI598" s="19"/>
      <c r="FJ598" s="19"/>
      <c r="FK598" s="19"/>
      <c r="FL598" s="19"/>
      <c r="FM598" s="19"/>
      <c r="FN598" s="19"/>
      <c r="FO598" s="19"/>
      <c r="FP598" s="19"/>
    </row>
    <row r="599" spans="1:172" s="82" customFormat="1" ht="14" customHeight="1" x14ac:dyDescent="0.2">
      <c r="A599" s="58" t="s">
        <v>1320</v>
      </c>
      <c r="B599" s="56"/>
      <c r="C599" s="56"/>
      <c r="D599" s="57">
        <v>283</v>
      </c>
      <c r="E599" s="56"/>
      <c r="F599" s="56"/>
      <c r="G599" s="55"/>
      <c r="H599" s="56"/>
      <c r="I599" s="56"/>
      <c r="J599" s="56"/>
      <c r="K599" s="56"/>
      <c r="L599" s="57">
        <v>-74</v>
      </c>
      <c r="M599" s="57">
        <v>313</v>
      </c>
      <c r="N599" s="56"/>
      <c r="O599" s="56"/>
      <c r="P599" s="56"/>
      <c r="Q599" s="56"/>
      <c r="R599" s="54">
        <v>290</v>
      </c>
      <c r="S599" s="57">
        <v>-47.3353894650391</v>
      </c>
      <c r="T599" s="57">
        <v>54.904192460424497</v>
      </c>
      <c r="U599" s="56">
        <v>47.499999999999901</v>
      </c>
      <c r="V599" s="56">
        <v>-33.299999999999997</v>
      </c>
      <c r="W599" s="56">
        <v>57.299999999999898</v>
      </c>
      <c r="X599" s="54" t="s">
        <v>1576</v>
      </c>
      <c r="Y599" s="58"/>
      <c r="Z599" s="58"/>
      <c r="AA599" s="54" t="b">
        <v>0</v>
      </c>
      <c r="AB599" s="54" t="s">
        <v>31</v>
      </c>
      <c r="AC599" s="51" t="s">
        <v>1321</v>
      </c>
      <c r="AD599" s="54">
        <v>166</v>
      </c>
      <c r="AE599" s="54" t="s">
        <v>199</v>
      </c>
      <c r="AF599" s="58"/>
      <c r="AG599" s="51"/>
      <c r="AH599" s="58" t="s">
        <v>1833</v>
      </c>
      <c r="AI599" s="19"/>
      <c r="AJ599" s="32"/>
      <c r="AK599" s="19"/>
      <c r="AL599" s="19"/>
      <c r="AM599" s="19"/>
      <c r="AN599" s="19"/>
      <c r="AO599" s="19"/>
      <c r="AP599" s="19"/>
      <c r="AQ599" s="19"/>
      <c r="AR599" s="19"/>
      <c r="AS599" s="19"/>
      <c r="AT599" s="19"/>
      <c r="AU599" s="19"/>
      <c r="AV599" s="19"/>
      <c r="AW599" s="19"/>
      <c r="AX599" s="19"/>
      <c r="AY599" s="19"/>
      <c r="AZ599" s="19"/>
      <c r="BA599" s="19"/>
      <c r="BB599" s="19"/>
      <c r="BC599" s="19"/>
      <c r="BD599" s="19"/>
      <c r="BE599" s="19"/>
      <c r="BF599" s="19"/>
      <c r="BG599" s="19"/>
      <c r="BH599" s="19"/>
      <c r="BI599" s="19"/>
      <c r="BJ599" s="19"/>
      <c r="BK599" s="19"/>
      <c r="BL599" s="19"/>
      <c r="BM599" s="19"/>
      <c r="BN599" s="19"/>
      <c r="BO599" s="19"/>
      <c r="BP599" s="19"/>
      <c r="BQ599" s="19"/>
      <c r="BR599" s="19"/>
      <c r="BS599" s="19"/>
      <c r="BT599" s="19"/>
      <c r="BU599" s="19"/>
      <c r="BV599" s="19"/>
      <c r="BW599" s="19"/>
      <c r="BX599" s="19"/>
      <c r="BY599" s="19"/>
      <c r="BZ599" s="19"/>
      <c r="CA599" s="19"/>
      <c r="CB599" s="19"/>
      <c r="CC599" s="19"/>
      <c r="CD599" s="19"/>
      <c r="CE599" s="19"/>
      <c r="CF599" s="19"/>
      <c r="CG599" s="19"/>
      <c r="CH599" s="19"/>
      <c r="CI599" s="19"/>
      <c r="CJ599" s="19"/>
      <c r="CK599" s="19"/>
      <c r="CL599" s="19"/>
      <c r="CM599" s="19"/>
      <c r="CN599" s="19"/>
      <c r="CO599" s="19"/>
      <c r="CP599" s="19"/>
      <c r="CQ599" s="19"/>
      <c r="CR599" s="19"/>
      <c r="CS599" s="19"/>
      <c r="CT599" s="19"/>
      <c r="CU599" s="19"/>
      <c r="CV599" s="19"/>
      <c r="CW599" s="19"/>
      <c r="CX599" s="19"/>
      <c r="CY599" s="19"/>
      <c r="CZ599" s="19"/>
      <c r="DA599" s="19"/>
      <c r="DB599" s="19"/>
      <c r="DC599" s="19"/>
      <c r="DD599" s="19"/>
      <c r="DE599" s="19"/>
      <c r="DF599" s="19"/>
      <c r="DG599" s="19"/>
      <c r="DH599" s="19"/>
      <c r="DI599" s="19"/>
      <c r="DJ599" s="19"/>
      <c r="DK599" s="19"/>
      <c r="DL599" s="19"/>
      <c r="DM599" s="19"/>
      <c r="DN599" s="19"/>
      <c r="DO599" s="19"/>
      <c r="DP599" s="19"/>
      <c r="DQ599" s="19"/>
      <c r="DR599" s="19"/>
      <c r="DS599" s="19"/>
      <c r="DT599" s="19"/>
      <c r="DU599" s="19"/>
      <c r="DV599" s="19"/>
      <c r="DW599" s="19"/>
      <c r="DX599" s="19"/>
      <c r="DY599" s="19"/>
      <c r="DZ599" s="19"/>
      <c r="EA599" s="19"/>
      <c r="EB599" s="19"/>
      <c r="EC599" s="19"/>
      <c r="ED599" s="19"/>
      <c r="EE599" s="19"/>
      <c r="EF599" s="19"/>
      <c r="EG599" s="19"/>
      <c r="EH599" s="19"/>
      <c r="EI599" s="19"/>
      <c r="EJ599" s="19"/>
      <c r="EK599" s="19"/>
      <c r="EL599" s="19"/>
      <c r="EM599" s="19"/>
      <c r="EN599" s="19"/>
      <c r="EO599" s="19"/>
      <c r="EP599" s="19"/>
      <c r="EQ599" s="19"/>
      <c r="ER599" s="19"/>
      <c r="ES599" s="19"/>
      <c r="ET599" s="19"/>
      <c r="EU599" s="19"/>
      <c r="EV599" s="19"/>
      <c r="EW599" s="19"/>
      <c r="EX599" s="19"/>
      <c r="EY599" s="19"/>
      <c r="EZ599" s="19"/>
      <c r="FA599" s="19"/>
      <c r="FB599" s="19"/>
      <c r="FC599" s="19"/>
      <c r="FD599" s="19"/>
      <c r="FE599" s="19"/>
      <c r="FF599" s="19"/>
      <c r="FG599" s="19"/>
      <c r="FH599" s="19"/>
      <c r="FI599" s="19"/>
      <c r="FJ599" s="19"/>
      <c r="FK599" s="19"/>
      <c r="FL599" s="19"/>
      <c r="FM599" s="19"/>
      <c r="FN599" s="19"/>
      <c r="FO599" s="19"/>
      <c r="FP599" s="19"/>
    </row>
    <row r="600" spans="1:172" s="82" customFormat="1" ht="14" customHeight="1" x14ac:dyDescent="0.2">
      <c r="A600" s="58" t="s">
        <v>1318</v>
      </c>
      <c r="B600" s="56"/>
      <c r="C600" s="56"/>
      <c r="D600" s="57">
        <v>283</v>
      </c>
      <c r="E600" s="56"/>
      <c r="F600" s="56"/>
      <c r="G600" s="55"/>
      <c r="H600" s="56"/>
      <c r="I600" s="56"/>
      <c r="J600" s="56"/>
      <c r="K600" s="56"/>
      <c r="L600" s="57">
        <v>-59.5</v>
      </c>
      <c r="M600" s="57">
        <v>357.5</v>
      </c>
      <c r="N600" s="54"/>
      <c r="O600" s="54"/>
      <c r="P600" s="56"/>
      <c r="Q600" s="56"/>
      <c r="R600" s="54">
        <v>290</v>
      </c>
      <c r="S600" s="57">
        <v>-25.673243737357001</v>
      </c>
      <c r="T600" s="57">
        <v>58.7061922213244</v>
      </c>
      <c r="U600" s="56">
        <v>47.499999999999901</v>
      </c>
      <c r="V600" s="56">
        <v>-33.299999999999997</v>
      </c>
      <c r="W600" s="56">
        <v>57.299999999999898</v>
      </c>
      <c r="X600" s="54" t="s">
        <v>1576</v>
      </c>
      <c r="Y600" s="58"/>
      <c r="Z600" s="58"/>
      <c r="AA600" s="54" t="b">
        <v>0</v>
      </c>
      <c r="AB600" s="54" t="s">
        <v>31</v>
      </c>
      <c r="AC600" s="51" t="s">
        <v>1319</v>
      </c>
      <c r="AD600" s="54">
        <v>620</v>
      </c>
      <c r="AE600" s="54" t="s">
        <v>199</v>
      </c>
      <c r="AF600" s="58"/>
      <c r="AG600" s="51"/>
      <c r="AH600" s="58" t="s">
        <v>1833</v>
      </c>
      <c r="AI600" s="19"/>
      <c r="AJ600" s="32"/>
      <c r="AK600" s="19"/>
      <c r="AL600" s="19"/>
      <c r="AM600" s="19"/>
      <c r="AN600" s="19"/>
      <c r="AO600" s="19"/>
      <c r="AP600" s="19"/>
      <c r="AQ600" s="19"/>
      <c r="AR600" s="19"/>
      <c r="AS600" s="19"/>
      <c r="AT600" s="19"/>
      <c r="AU600" s="19"/>
      <c r="AV600" s="19"/>
      <c r="AW600" s="19"/>
      <c r="AX600" s="19"/>
      <c r="AY600" s="19"/>
      <c r="AZ600" s="19"/>
      <c r="BA600" s="19"/>
      <c r="BB600" s="19"/>
      <c r="BC600" s="19"/>
      <c r="BD600" s="19"/>
      <c r="BE600" s="19"/>
      <c r="BF600" s="19"/>
      <c r="BG600" s="19"/>
      <c r="BH600" s="19"/>
      <c r="BI600" s="19"/>
      <c r="BJ600" s="19"/>
      <c r="BK600" s="19"/>
      <c r="BL600" s="19"/>
      <c r="BM600" s="19"/>
      <c r="BN600" s="19"/>
      <c r="BO600" s="19"/>
      <c r="BP600" s="19"/>
      <c r="BQ600" s="19"/>
      <c r="BR600" s="19"/>
      <c r="BS600" s="19"/>
      <c r="BT600" s="19"/>
      <c r="BU600" s="19"/>
      <c r="BV600" s="19"/>
      <c r="BW600" s="19"/>
      <c r="BX600" s="19"/>
      <c r="BY600" s="19"/>
      <c r="BZ600" s="19"/>
      <c r="CA600" s="19"/>
      <c r="CB600" s="19"/>
      <c r="CC600" s="19"/>
      <c r="CD600" s="19"/>
      <c r="CE600" s="19"/>
      <c r="CF600" s="19"/>
      <c r="CG600" s="19"/>
      <c r="CH600" s="19"/>
      <c r="CI600" s="19"/>
      <c r="CJ600" s="19"/>
      <c r="CK600" s="19"/>
      <c r="CL600" s="19"/>
      <c r="CM600" s="19"/>
      <c r="CN600" s="19"/>
      <c r="CO600" s="19"/>
      <c r="CP600" s="19"/>
      <c r="CQ600" s="19"/>
      <c r="CR600" s="19"/>
      <c r="CS600" s="19"/>
      <c r="CT600" s="19"/>
      <c r="CU600" s="19"/>
      <c r="CV600" s="19"/>
      <c r="CW600" s="19"/>
      <c r="CX600" s="19"/>
      <c r="CY600" s="19"/>
      <c r="CZ600" s="19"/>
      <c r="DA600" s="19"/>
      <c r="DB600" s="19"/>
      <c r="DC600" s="19"/>
      <c r="DD600" s="19"/>
      <c r="DE600" s="19"/>
      <c r="DF600" s="19"/>
      <c r="DG600" s="19"/>
      <c r="DH600" s="19"/>
      <c r="DI600" s="19"/>
      <c r="DJ600" s="19"/>
      <c r="DK600" s="19"/>
      <c r="DL600" s="19"/>
      <c r="DM600" s="19"/>
      <c r="DN600" s="19"/>
      <c r="DO600" s="19"/>
      <c r="DP600" s="19"/>
      <c r="DQ600" s="19"/>
      <c r="DR600" s="19"/>
      <c r="DS600" s="19"/>
      <c r="DT600" s="19"/>
      <c r="DU600" s="19"/>
      <c r="DV600" s="19"/>
      <c r="DW600" s="19"/>
      <c r="DX600" s="19"/>
      <c r="DY600" s="19"/>
      <c r="DZ600" s="19"/>
      <c r="EA600" s="19"/>
      <c r="EB600" s="19"/>
      <c r="EC600" s="19"/>
      <c r="ED600" s="19"/>
      <c r="EE600" s="19"/>
      <c r="EF600" s="19"/>
      <c r="EG600" s="19"/>
      <c r="EH600" s="19"/>
      <c r="EI600" s="19"/>
      <c r="EJ600" s="19"/>
      <c r="EK600" s="19"/>
      <c r="EL600" s="19"/>
      <c r="EM600" s="19"/>
      <c r="EN600" s="19"/>
      <c r="EO600" s="19"/>
      <c r="EP600" s="19"/>
      <c r="EQ600" s="19"/>
      <c r="ER600" s="19"/>
      <c r="ES600" s="19"/>
      <c r="ET600" s="19"/>
      <c r="EU600" s="19"/>
      <c r="EV600" s="19"/>
      <c r="EW600" s="19"/>
      <c r="EX600" s="19"/>
      <c r="EY600" s="19"/>
      <c r="EZ600" s="19"/>
      <c r="FA600" s="19"/>
      <c r="FB600" s="19"/>
      <c r="FC600" s="19"/>
      <c r="FD600" s="19"/>
      <c r="FE600" s="19"/>
      <c r="FF600" s="19"/>
      <c r="FG600" s="19"/>
      <c r="FH600" s="19"/>
      <c r="FI600" s="19"/>
      <c r="FJ600" s="19"/>
      <c r="FK600" s="19"/>
      <c r="FL600" s="19"/>
      <c r="FM600" s="19"/>
      <c r="FN600" s="19"/>
      <c r="FO600" s="19"/>
      <c r="FP600" s="19"/>
    </row>
    <row r="601" spans="1:172" s="82" customFormat="1" ht="14" customHeight="1" x14ac:dyDescent="0.2">
      <c r="A601" s="58" t="s">
        <v>1322</v>
      </c>
      <c r="B601" s="56">
        <v>275</v>
      </c>
      <c r="C601" s="56">
        <v>291</v>
      </c>
      <c r="D601" s="57">
        <v>283</v>
      </c>
      <c r="E601" s="56">
        <v>58.6</v>
      </c>
      <c r="F601" s="56">
        <v>12.5</v>
      </c>
      <c r="G601" s="55">
        <v>2</v>
      </c>
      <c r="H601" s="56">
        <v>22</v>
      </c>
      <c r="I601" s="56">
        <v>17</v>
      </c>
      <c r="J601" s="56">
        <v>1573.6</v>
      </c>
      <c r="K601" s="56">
        <v>6.3</v>
      </c>
      <c r="L601" s="57">
        <v>-38</v>
      </c>
      <c r="M601" s="57">
        <v>346</v>
      </c>
      <c r="N601" s="56"/>
      <c r="O601" s="56"/>
      <c r="P601" s="56">
        <v>3492.9534712347127</v>
      </c>
      <c r="Q601" s="56">
        <v>4.2270035554073369</v>
      </c>
      <c r="R601" s="54">
        <v>301</v>
      </c>
      <c r="S601" s="57">
        <v>-26.163457056565299</v>
      </c>
      <c r="T601" s="57">
        <v>54.571810280347798</v>
      </c>
      <c r="U601" s="56">
        <v>46.041178267360799</v>
      </c>
      <c r="V601" s="56">
        <v>3.8904489598693401</v>
      </c>
      <c r="W601" s="56">
        <v>58.1952919941834</v>
      </c>
      <c r="X601" s="54" t="s">
        <v>1574</v>
      </c>
      <c r="Y601" s="58"/>
      <c r="Z601" s="58"/>
      <c r="AA601" s="54" t="b">
        <v>0</v>
      </c>
      <c r="AB601" s="54" t="s">
        <v>31</v>
      </c>
      <c r="AC601" s="51" t="s">
        <v>1323</v>
      </c>
      <c r="AD601" s="54">
        <v>2211</v>
      </c>
      <c r="AE601" s="54" t="s">
        <v>199</v>
      </c>
      <c r="AF601" s="58" t="s">
        <v>1324</v>
      </c>
      <c r="AG601" s="51"/>
      <c r="AH601" s="58"/>
      <c r="AI601" s="19"/>
      <c r="AJ601" s="32"/>
      <c r="AK601" s="19"/>
      <c r="AL601" s="19"/>
      <c r="AM601" s="19"/>
      <c r="AN601" s="19"/>
      <c r="AO601" s="19"/>
      <c r="AP601" s="19"/>
      <c r="AQ601" s="19"/>
      <c r="AR601" s="19"/>
      <c r="AS601" s="19"/>
      <c r="AT601" s="19"/>
      <c r="AU601" s="19"/>
      <c r="AV601" s="19"/>
      <c r="AW601" s="19"/>
      <c r="AX601" s="19"/>
      <c r="AY601" s="19"/>
      <c r="AZ601" s="19"/>
      <c r="BA601" s="19"/>
      <c r="BB601" s="19"/>
      <c r="BC601" s="19"/>
      <c r="BD601" s="19"/>
      <c r="BE601" s="19"/>
      <c r="BF601" s="19"/>
      <c r="BG601" s="19"/>
      <c r="BH601" s="19"/>
      <c r="BI601" s="19"/>
      <c r="BJ601" s="19"/>
      <c r="BK601" s="19"/>
      <c r="BL601" s="19"/>
      <c r="BM601" s="19"/>
      <c r="BN601" s="19"/>
      <c r="BO601" s="19"/>
      <c r="BP601" s="19"/>
      <c r="BQ601" s="19"/>
      <c r="BR601" s="19"/>
      <c r="BS601" s="19"/>
      <c r="BT601" s="19"/>
      <c r="BU601" s="19"/>
      <c r="BV601" s="19"/>
      <c r="BW601" s="19"/>
      <c r="BX601" s="19"/>
      <c r="BY601" s="19"/>
      <c r="BZ601" s="19"/>
      <c r="CA601" s="19"/>
      <c r="CB601" s="19"/>
      <c r="CC601" s="19"/>
      <c r="CD601" s="19"/>
      <c r="CE601" s="19"/>
      <c r="CF601" s="19"/>
      <c r="CG601" s="19"/>
      <c r="CH601" s="19"/>
      <c r="CI601" s="19"/>
      <c r="CJ601" s="19"/>
      <c r="CK601" s="19"/>
      <c r="CL601" s="19"/>
      <c r="CM601" s="19"/>
      <c r="CN601" s="19"/>
      <c r="CO601" s="19"/>
      <c r="CP601" s="19"/>
      <c r="CQ601" s="19"/>
      <c r="CR601" s="19"/>
      <c r="CS601" s="19"/>
      <c r="CT601" s="19"/>
      <c r="CU601" s="19"/>
      <c r="CV601" s="19"/>
      <c r="CW601" s="19"/>
      <c r="CX601" s="19"/>
      <c r="CY601" s="19"/>
      <c r="CZ601" s="19"/>
      <c r="DA601" s="19"/>
      <c r="DB601" s="19"/>
      <c r="DC601" s="19"/>
      <c r="DD601" s="19"/>
      <c r="DE601" s="19"/>
      <c r="DF601" s="19"/>
      <c r="DG601" s="19"/>
      <c r="DH601" s="19"/>
      <c r="DI601" s="19"/>
      <c r="DJ601" s="19"/>
      <c r="DK601" s="19"/>
      <c r="DL601" s="19"/>
      <c r="DM601" s="19"/>
      <c r="DN601" s="19"/>
      <c r="DO601" s="19"/>
      <c r="DP601" s="19"/>
      <c r="DQ601" s="19"/>
      <c r="DR601" s="19"/>
      <c r="DS601" s="19"/>
      <c r="DT601" s="19"/>
      <c r="DU601" s="19"/>
      <c r="DV601" s="19"/>
      <c r="DW601" s="19"/>
      <c r="DX601" s="19"/>
      <c r="DY601" s="19"/>
      <c r="DZ601" s="19"/>
      <c r="EA601" s="19"/>
      <c r="EB601" s="19"/>
      <c r="EC601" s="19"/>
      <c r="ED601" s="19"/>
      <c r="EE601" s="19"/>
      <c r="EF601" s="19"/>
      <c r="EG601" s="19"/>
      <c r="EH601" s="19"/>
      <c r="EI601" s="19"/>
      <c r="EJ601" s="19"/>
      <c r="EK601" s="19"/>
      <c r="EL601" s="19"/>
      <c r="EM601" s="19"/>
      <c r="EN601" s="19"/>
      <c r="EO601" s="19"/>
      <c r="EP601" s="19"/>
      <c r="EQ601" s="19"/>
      <c r="ER601" s="19"/>
      <c r="ES601" s="19"/>
      <c r="ET601" s="19"/>
      <c r="EU601" s="19"/>
      <c r="EV601" s="19"/>
      <c r="EW601" s="19"/>
      <c r="EX601" s="19"/>
      <c r="EY601" s="19"/>
      <c r="EZ601" s="19"/>
      <c r="FA601" s="19"/>
      <c r="FB601" s="19"/>
      <c r="FC601" s="19"/>
      <c r="FD601" s="19"/>
      <c r="FE601" s="19"/>
      <c r="FF601" s="19"/>
      <c r="FG601" s="19"/>
      <c r="FH601" s="19"/>
      <c r="FI601" s="19"/>
      <c r="FJ601" s="19"/>
      <c r="FK601" s="19"/>
      <c r="FL601" s="19"/>
      <c r="FM601" s="19"/>
      <c r="FN601" s="19"/>
      <c r="FO601" s="19"/>
      <c r="FP601" s="19"/>
    </row>
    <row r="602" spans="1:172" s="82" customFormat="1" ht="14" customHeight="1" x14ac:dyDescent="0.2">
      <c r="A602" s="58" t="s">
        <v>1316</v>
      </c>
      <c r="B602" s="56"/>
      <c r="C602" s="56"/>
      <c r="D602" s="57">
        <v>283</v>
      </c>
      <c r="E602" s="56"/>
      <c r="F602" s="56"/>
      <c r="G602" s="55"/>
      <c r="H602" s="56"/>
      <c r="I602" s="56"/>
      <c r="J602" s="56"/>
      <c r="K602" s="56"/>
      <c r="L602" s="57">
        <v>-80.599999999999994</v>
      </c>
      <c r="M602" s="57">
        <v>268.8</v>
      </c>
      <c r="N602" s="54"/>
      <c r="O602" s="54"/>
      <c r="P602" s="56"/>
      <c r="Q602" s="56"/>
      <c r="R602" s="54">
        <v>290</v>
      </c>
      <c r="S602" s="57">
        <v>-56.963983365273499</v>
      </c>
      <c r="T602" s="57">
        <v>64.606236719104402</v>
      </c>
      <c r="U602" s="56">
        <v>47.499999999999901</v>
      </c>
      <c r="V602" s="56">
        <v>-33.299999999999997</v>
      </c>
      <c r="W602" s="56">
        <v>57.299999999999898</v>
      </c>
      <c r="X602" s="54" t="s">
        <v>1576</v>
      </c>
      <c r="Y602" s="58"/>
      <c r="Z602" s="58"/>
      <c r="AA602" s="54" t="b">
        <v>0</v>
      </c>
      <c r="AB602" s="54" t="s">
        <v>31</v>
      </c>
      <c r="AC602" s="51" t="s">
        <v>1317</v>
      </c>
      <c r="AD602" s="54"/>
      <c r="AE602" s="54" t="s">
        <v>199</v>
      </c>
      <c r="AF602" s="58"/>
      <c r="AG602" s="51"/>
      <c r="AH602" s="58" t="s">
        <v>1833</v>
      </c>
      <c r="AI602" s="19"/>
      <c r="AJ602" s="32"/>
      <c r="AK602" s="19"/>
      <c r="AL602" s="19"/>
      <c r="AM602" s="19"/>
      <c r="AN602" s="19"/>
      <c r="AO602" s="19"/>
      <c r="AP602" s="19"/>
      <c r="AQ602" s="19"/>
      <c r="AR602" s="19"/>
      <c r="AS602" s="19"/>
      <c r="AT602" s="19"/>
      <c r="AU602" s="19"/>
      <c r="AV602" s="19"/>
      <c r="AW602" s="19"/>
      <c r="AX602" s="19"/>
      <c r="AY602" s="19"/>
      <c r="AZ602" s="19"/>
      <c r="BA602" s="19"/>
      <c r="BB602" s="19"/>
      <c r="BC602" s="19"/>
      <c r="BD602" s="19"/>
      <c r="BE602" s="19"/>
      <c r="BF602" s="19"/>
      <c r="BG602" s="19"/>
      <c r="BH602" s="19"/>
      <c r="BI602" s="19"/>
      <c r="BJ602" s="19"/>
      <c r="BK602" s="19"/>
      <c r="BL602" s="19"/>
      <c r="BM602" s="19"/>
      <c r="BN602" s="19"/>
      <c r="BO602" s="19"/>
      <c r="BP602" s="19"/>
      <c r="BQ602" s="19"/>
      <c r="BR602" s="19"/>
      <c r="BS602" s="19"/>
      <c r="BT602" s="19"/>
      <c r="BU602" s="19"/>
      <c r="BV602" s="19"/>
      <c r="BW602" s="19"/>
      <c r="BX602" s="19"/>
      <c r="BY602" s="19"/>
      <c r="BZ602" s="19"/>
      <c r="CA602" s="19"/>
      <c r="CB602" s="19"/>
      <c r="CC602" s="19"/>
      <c r="CD602" s="19"/>
      <c r="CE602" s="19"/>
      <c r="CF602" s="19"/>
      <c r="CG602" s="19"/>
      <c r="CH602" s="19"/>
      <c r="CI602" s="19"/>
      <c r="CJ602" s="19"/>
      <c r="CK602" s="19"/>
      <c r="CL602" s="19"/>
      <c r="CM602" s="19"/>
      <c r="CN602" s="19"/>
      <c r="CO602" s="19"/>
      <c r="CP602" s="19"/>
      <c r="CQ602" s="19"/>
      <c r="CR602" s="19"/>
      <c r="CS602" s="19"/>
      <c r="CT602" s="19"/>
      <c r="CU602" s="19"/>
      <c r="CV602" s="19"/>
      <c r="CW602" s="19"/>
      <c r="CX602" s="19"/>
      <c r="CY602" s="19"/>
      <c r="CZ602" s="19"/>
      <c r="DA602" s="19"/>
      <c r="DB602" s="19"/>
      <c r="DC602" s="19"/>
      <c r="DD602" s="19"/>
      <c r="DE602" s="19"/>
      <c r="DF602" s="19"/>
      <c r="DG602" s="19"/>
      <c r="DH602" s="19"/>
      <c r="DI602" s="19"/>
      <c r="DJ602" s="19"/>
      <c r="DK602" s="19"/>
      <c r="DL602" s="19"/>
      <c r="DM602" s="19"/>
      <c r="DN602" s="19"/>
      <c r="DO602" s="19"/>
      <c r="DP602" s="19"/>
      <c r="DQ602" s="19"/>
      <c r="DR602" s="19"/>
      <c r="DS602" s="19"/>
      <c r="DT602" s="19"/>
      <c r="DU602" s="19"/>
      <c r="DV602" s="19"/>
      <c r="DW602" s="19"/>
      <c r="DX602" s="19"/>
      <c r="DY602" s="19"/>
      <c r="DZ602" s="19"/>
      <c r="EA602" s="19"/>
      <c r="EB602" s="19"/>
      <c r="EC602" s="19"/>
      <c r="ED602" s="19"/>
      <c r="EE602" s="19"/>
      <c r="EF602" s="19"/>
      <c r="EG602" s="19"/>
      <c r="EH602" s="19"/>
      <c r="EI602" s="19"/>
      <c r="EJ602" s="19"/>
      <c r="EK602" s="19"/>
      <c r="EL602" s="19"/>
      <c r="EM602" s="19"/>
      <c r="EN602" s="19"/>
      <c r="EO602" s="19"/>
      <c r="EP602" s="19"/>
      <c r="EQ602" s="19"/>
      <c r="ER602" s="19"/>
      <c r="ES602" s="19"/>
      <c r="ET602" s="19"/>
      <c r="EU602" s="19"/>
      <c r="EV602" s="19"/>
      <c r="EW602" s="19"/>
      <c r="EX602" s="19"/>
      <c r="EY602" s="19"/>
      <c r="EZ602" s="19"/>
      <c r="FA602" s="19"/>
      <c r="FB602" s="19"/>
      <c r="FC602" s="19"/>
      <c r="FD602" s="19"/>
      <c r="FE602" s="19"/>
      <c r="FF602" s="19"/>
      <c r="FG602" s="19"/>
      <c r="FH602" s="19"/>
      <c r="FI602" s="19"/>
      <c r="FJ602" s="19"/>
      <c r="FK602" s="19"/>
      <c r="FL602" s="19"/>
      <c r="FM602" s="19"/>
      <c r="FN602" s="19"/>
      <c r="FO602" s="19"/>
      <c r="FP602" s="19"/>
    </row>
    <row r="603" spans="1:172" s="82" customFormat="1" ht="14" customHeight="1" x14ac:dyDescent="0.2">
      <c r="A603" s="51" t="s">
        <v>1325</v>
      </c>
      <c r="B603" s="56">
        <v>280</v>
      </c>
      <c r="C603" s="56">
        <v>291</v>
      </c>
      <c r="D603" s="57">
        <v>285.5</v>
      </c>
      <c r="E603" s="56">
        <v>51</v>
      </c>
      <c r="F603" s="56">
        <v>356</v>
      </c>
      <c r="G603" s="55">
        <v>5</v>
      </c>
      <c r="H603" s="56">
        <v>18</v>
      </c>
      <c r="I603" s="56">
        <v>25</v>
      </c>
      <c r="J603" s="56">
        <v>139.5</v>
      </c>
      <c r="K603" s="56">
        <v>6.5</v>
      </c>
      <c r="L603" s="57">
        <v>-50</v>
      </c>
      <c r="M603" s="57">
        <v>330</v>
      </c>
      <c r="N603" s="56"/>
      <c r="O603" s="56"/>
      <c r="P603" s="56">
        <v>269.66630413485586</v>
      </c>
      <c r="Q603" s="56">
        <v>4.6679031248796505</v>
      </c>
      <c r="R603" s="54">
        <v>301</v>
      </c>
      <c r="S603" s="57">
        <v>-42.594447955016498</v>
      </c>
      <c r="T603" s="57">
        <v>57.084712041173702</v>
      </c>
      <c r="U603" s="56">
        <v>46.041178267360799</v>
      </c>
      <c r="V603" s="56">
        <v>3.8904489598693401</v>
      </c>
      <c r="W603" s="56">
        <v>58.1952919941834</v>
      </c>
      <c r="X603" s="54" t="s">
        <v>1574</v>
      </c>
      <c r="Y603" s="58"/>
      <c r="Z603" s="58"/>
      <c r="AA603" s="54" t="b">
        <v>0</v>
      </c>
      <c r="AB603" s="54">
        <v>0</v>
      </c>
      <c r="AC603" s="51" t="s">
        <v>1326</v>
      </c>
      <c r="AD603" s="54">
        <v>165</v>
      </c>
      <c r="AE603" s="54" t="s">
        <v>199</v>
      </c>
      <c r="AF603" s="58" t="s">
        <v>1327</v>
      </c>
      <c r="AG603" s="51"/>
      <c r="AH603" s="58"/>
      <c r="AI603" s="19"/>
      <c r="AJ603" s="32"/>
      <c r="AK603" s="19"/>
      <c r="AL603" s="19"/>
      <c r="AM603" s="19"/>
      <c r="AN603" s="19"/>
      <c r="AO603" s="19"/>
      <c r="AP603" s="19"/>
      <c r="AQ603" s="19"/>
      <c r="AR603" s="19"/>
      <c r="AS603" s="19"/>
      <c r="AT603" s="19"/>
      <c r="AU603" s="19"/>
      <c r="AV603" s="19"/>
      <c r="AW603" s="19"/>
      <c r="AX603" s="19"/>
      <c r="AY603" s="19"/>
      <c r="AZ603" s="19"/>
      <c r="BA603" s="19"/>
      <c r="BB603" s="19"/>
      <c r="BC603" s="19"/>
      <c r="BD603" s="19"/>
      <c r="BE603" s="19"/>
      <c r="BF603" s="19"/>
      <c r="BG603" s="19"/>
      <c r="BH603" s="19"/>
      <c r="BI603" s="19"/>
      <c r="BJ603" s="19"/>
      <c r="BK603" s="19"/>
      <c r="BL603" s="19"/>
      <c r="BM603" s="19"/>
      <c r="BN603" s="19"/>
      <c r="BO603" s="19"/>
      <c r="BP603" s="19"/>
      <c r="BQ603" s="19"/>
      <c r="BR603" s="19"/>
      <c r="BS603" s="19"/>
      <c r="BT603" s="19"/>
      <c r="BU603" s="19"/>
      <c r="BV603" s="19"/>
      <c r="BW603" s="19"/>
      <c r="BX603" s="19"/>
      <c r="BY603" s="19"/>
      <c r="BZ603" s="19"/>
      <c r="CA603" s="19"/>
      <c r="CB603" s="19"/>
      <c r="CC603" s="19"/>
      <c r="CD603" s="19"/>
      <c r="CE603" s="19"/>
      <c r="CF603" s="19"/>
      <c r="CG603" s="19"/>
      <c r="CH603" s="19"/>
      <c r="CI603" s="19"/>
      <c r="CJ603" s="19"/>
      <c r="CK603" s="19"/>
      <c r="CL603" s="19"/>
      <c r="CM603" s="19"/>
      <c r="CN603" s="19"/>
      <c r="CO603" s="19"/>
      <c r="CP603" s="19"/>
      <c r="CQ603" s="19"/>
      <c r="CR603" s="19"/>
      <c r="CS603" s="19"/>
      <c r="CT603" s="19"/>
      <c r="CU603" s="19"/>
      <c r="CV603" s="19"/>
      <c r="CW603" s="19"/>
      <c r="CX603" s="19"/>
      <c r="CY603" s="19"/>
      <c r="CZ603" s="19"/>
      <c r="DA603" s="19"/>
      <c r="DB603" s="19"/>
      <c r="DC603" s="19"/>
      <c r="DD603" s="19"/>
      <c r="DE603" s="19"/>
      <c r="DF603" s="19"/>
      <c r="DG603" s="19"/>
      <c r="DH603" s="19"/>
      <c r="DI603" s="19"/>
      <c r="DJ603" s="19"/>
      <c r="DK603" s="19"/>
      <c r="DL603" s="19"/>
      <c r="DM603" s="19"/>
      <c r="DN603" s="19"/>
      <c r="DO603" s="19"/>
      <c r="DP603" s="19"/>
      <c r="DQ603" s="19"/>
      <c r="DR603" s="19"/>
      <c r="DS603" s="19"/>
      <c r="DT603" s="19"/>
      <c r="DU603" s="19"/>
      <c r="DV603" s="19"/>
      <c r="DW603" s="19"/>
      <c r="DX603" s="19"/>
      <c r="DY603" s="19"/>
      <c r="DZ603" s="19"/>
      <c r="EA603" s="19"/>
      <c r="EB603" s="19"/>
      <c r="EC603" s="19"/>
      <c r="ED603" s="19"/>
      <c r="EE603" s="19"/>
      <c r="EF603" s="19"/>
      <c r="EG603" s="19"/>
      <c r="EH603" s="19"/>
      <c r="EI603" s="19"/>
      <c r="EJ603" s="19"/>
      <c r="EK603" s="19"/>
      <c r="EL603" s="19"/>
      <c r="EM603" s="19"/>
      <c r="EN603" s="19"/>
      <c r="EO603" s="19"/>
      <c r="EP603" s="19"/>
      <c r="EQ603" s="19"/>
      <c r="ER603" s="19"/>
      <c r="ES603" s="19"/>
      <c r="ET603" s="19"/>
      <c r="EU603" s="19"/>
      <c r="EV603" s="19"/>
      <c r="EW603" s="19"/>
      <c r="EX603" s="19"/>
      <c r="EY603" s="19"/>
      <c r="EZ603" s="19"/>
      <c r="FA603" s="19"/>
      <c r="FB603" s="19"/>
      <c r="FC603" s="19"/>
      <c r="FD603" s="19"/>
      <c r="FE603" s="19"/>
      <c r="FF603" s="19"/>
      <c r="FG603" s="19"/>
      <c r="FH603" s="19"/>
      <c r="FI603" s="19"/>
      <c r="FJ603" s="19"/>
      <c r="FK603" s="19"/>
      <c r="FL603" s="19"/>
      <c r="FM603" s="19"/>
      <c r="FN603" s="19"/>
      <c r="FO603" s="19"/>
      <c r="FP603" s="19"/>
    </row>
    <row r="604" spans="1:172" s="82" customFormat="1" ht="14" customHeight="1" x14ac:dyDescent="0.2">
      <c r="A604" s="14" t="s">
        <v>1325</v>
      </c>
      <c r="B604" s="9">
        <v>280</v>
      </c>
      <c r="C604" s="9">
        <v>291</v>
      </c>
      <c r="D604" s="13">
        <v>285.5</v>
      </c>
      <c r="E604" s="9">
        <v>51</v>
      </c>
      <c r="F604" s="9">
        <v>356</v>
      </c>
      <c r="G604" s="34">
        <v>9</v>
      </c>
      <c r="H604" s="9">
        <v>9</v>
      </c>
      <c r="I604" s="9">
        <v>19</v>
      </c>
      <c r="J604" s="9">
        <v>29</v>
      </c>
      <c r="K604" s="9">
        <v>10</v>
      </c>
      <c r="L604" s="13">
        <v>-48</v>
      </c>
      <c r="M604" s="13">
        <v>343</v>
      </c>
      <c r="N604" s="9"/>
      <c r="O604" s="9"/>
      <c r="P604" s="9">
        <v>62.492313566911712</v>
      </c>
      <c r="Q604" s="9">
        <v>6.5633772273595534</v>
      </c>
      <c r="R604" s="7">
        <v>301</v>
      </c>
      <c r="S604" s="13">
        <v>-34.527329786205897</v>
      </c>
      <c r="T604" s="13">
        <v>61.422345073460001</v>
      </c>
      <c r="U604" s="9">
        <v>46.041178267360799</v>
      </c>
      <c r="V604" s="9">
        <v>3.8904489598693401</v>
      </c>
      <c r="W604" s="9">
        <v>58.1952919941834</v>
      </c>
      <c r="X604" s="7" t="s">
        <v>1574</v>
      </c>
      <c r="Y604" s="10"/>
      <c r="Z604" s="10"/>
      <c r="AA604" s="7" t="b">
        <v>1</v>
      </c>
      <c r="AB604" s="7">
        <v>0</v>
      </c>
      <c r="AC604" s="14" t="s">
        <v>1328</v>
      </c>
      <c r="AD604" s="7">
        <v>411</v>
      </c>
      <c r="AE604" s="7" t="s">
        <v>199</v>
      </c>
      <c r="AF604" s="10" t="s">
        <v>1327</v>
      </c>
      <c r="AG604" s="14"/>
      <c r="AH604" s="10"/>
      <c r="AI604" s="19"/>
      <c r="AJ604" s="32"/>
      <c r="AK604" s="19"/>
      <c r="AL604" s="19"/>
      <c r="AM604" s="19"/>
      <c r="AN604" s="19"/>
      <c r="AO604" s="19"/>
      <c r="AP604" s="19"/>
      <c r="AQ604" s="19"/>
      <c r="AR604" s="19"/>
      <c r="AS604" s="19"/>
      <c r="AT604" s="19"/>
      <c r="AU604" s="19"/>
      <c r="AV604" s="19"/>
      <c r="AW604" s="19"/>
      <c r="AX604" s="19"/>
      <c r="AY604" s="19"/>
      <c r="AZ604" s="19"/>
      <c r="BA604" s="19"/>
      <c r="BB604" s="19"/>
      <c r="BC604" s="19"/>
      <c r="BD604" s="19"/>
      <c r="BE604" s="19"/>
      <c r="BF604" s="19"/>
      <c r="BG604" s="19"/>
      <c r="BH604" s="19"/>
      <c r="BI604" s="19"/>
      <c r="BJ604" s="19"/>
      <c r="BK604" s="19"/>
      <c r="BL604" s="19"/>
      <c r="BM604" s="19"/>
      <c r="BN604" s="19"/>
      <c r="BO604" s="19"/>
      <c r="BP604" s="19"/>
      <c r="BQ604" s="19"/>
      <c r="BR604" s="19"/>
      <c r="BS604" s="19"/>
      <c r="BT604" s="19"/>
      <c r="BU604" s="19"/>
      <c r="BV604" s="19"/>
      <c r="BW604" s="19"/>
      <c r="BX604" s="19"/>
      <c r="BY604" s="19"/>
      <c r="BZ604" s="19"/>
      <c r="CA604" s="19"/>
      <c r="CB604" s="19"/>
      <c r="CC604" s="19"/>
      <c r="CD604" s="19"/>
      <c r="CE604" s="19"/>
      <c r="CF604" s="19"/>
      <c r="CG604" s="19"/>
      <c r="CH604" s="19"/>
      <c r="CI604" s="19"/>
      <c r="CJ604" s="19"/>
      <c r="CK604" s="19"/>
      <c r="CL604" s="19"/>
      <c r="CM604" s="19"/>
      <c r="CN604" s="19"/>
      <c r="CO604" s="19"/>
      <c r="CP604" s="19"/>
      <c r="CQ604" s="19"/>
      <c r="CR604" s="19"/>
      <c r="CS604" s="19"/>
      <c r="CT604" s="19"/>
      <c r="CU604" s="19"/>
      <c r="CV604" s="19"/>
      <c r="CW604" s="19"/>
      <c r="CX604" s="19"/>
      <c r="CY604" s="19"/>
      <c r="CZ604" s="19"/>
      <c r="DA604" s="19"/>
      <c r="DB604" s="19"/>
      <c r="DC604" s="19"/>
      <c r="DD604" s="19"/>
      <c r="DE604" s="19"/>
      <c r="DF604" s="19"/>
      <c r="DG604" s="19"/>
      <c r="DH604" s="19"/>
      <c r="DI604" s="19"/>
      <c r="DJ604" s="19"/>
      <c r="DK604" s="19"/>
      <c r="DL604" s="19"/>
      <c r="DM604" s="19"/>
      <c r="DN604" s="19"/>
      <c r="DO604" s="19"/>
      <c r="DP604" s="19"/>
      <c r="DQ604" s="19"/>
      <c r="DR604" s="19"/>
      <c r="DS604" s="19"/>
      <c r="DT604" s="19"/>
      <c r="DU604" s="19"/>
      <c r="DV604" s="19"/>
      <c r="DW604" s="19"/>
      <c r="DX604" s="19"/>
      <c r="DY604" s="19"/>
      <c r="DZ604" s="19"/>
      <c r="EA604" s="19"/>
      <c r="EB604" s="19"/>
      <c r="EC604" s="19"/>
      <c r="ED604" s="19"/>
      <c r="EE604" s="19"/>
      <c r="EF604" s="19"/>
      <c r="EG604" s="19"/>
      <c r="EH604" s="19"/>
      <c r="EI604" s="19"/>
      <c r="EJ604" s="19"/>
      <c r="EK604" s="19"/>
      <c r="EL604" s="19"/>
      <c r="EM604" s="19"/>
      <c r="EN604" s="19"/>
      <c r="EO604" s="19"/>
      <c r="EP604" s="19"/>
      <c r="EQ604" s="19"/>
      <c r="ER604" s="19"/>
      <c r="ES604" s="19"/>
      <c r="ET604" s="19"/>
      <c r="EU604" s="19"/>
      <c r="EV604" s="19"/>
      <c r="EW604" s="19"/>
      <c r="EX604" s="19"/>
      <c r="EY604" s="19"/>
      <c r="EZ604" s="19"/>
      <c r="FA604" s="19"/>
      <c r="FB604" s="19"/>
      <c r="FC604" s="19"/>
      <c r="FD604" s="19"/>
      <c r="FE604" s="19"/>
      <c r="FF604" s="19"/>
      <c r="FG604" s="19"/>
      <c r="FH604" s="19"/>
      <c r="FI604" s="19"/>
      <c r="FJ604" s="19"/>
      <c r="FK604" s="19"/>
      <c r="FL604" s="19"/>
      <c r="FM604" s="19"/>
      <c r="FN604" s="19"/>
      <c r="FO604" s="19"/>
      <c r="FP604" s="19"/>
    </row>
    <row r="605" spans="1:172" s="82" customFormat="1" ht="14" customHeight="1" x14ac:dyDescent="0.2">
      <c r="A605" s="14" t="s">
        <v>1329</v>
      </c>
      <c r="B605" s="9">
        <v>277</v>
      </c>
      <c r="C605" s="9">
        <v>294.60000000000002</v>
      </c>
      <c r="D605" s="13">
        <v>285.8</v>
      </c>
      <c r="E605" s="9">
        <v>32.979999999999997</v>
      </c>
      <c r="F605" s="9">
        <f>360-6.4</f>
        <v>353.6</v>
      </c>
      <c r="G605" s="34">
        <v>18</v>
      </c>
      <c r="H605" s="9"/>
      <c r="I605" s="9"/>
      <c r="J605" s="9"/>
      <c r="K605" s="9"/>
      <c r="L605" s="13">
        <v>-41.4</v>
      </c>
      <c r="M605" s="13">
        <v>52.1</v>
      </c>
      <c r="N605" s="9">
        <v>27.1</v>
      </c>
      <c r="O605" s="9">
        <v>6.8</v>
      </c>
      <c r="P605" s="9" t="s">
        <v>1575</v>
      </c>
      <c r="Q605" s="9" t="s">
        <v>1575</v>
      </c>
      <c r="R605" s="7">
        <v>707</v>
      </c>
      <c r="S605" s="13">
        <v>-41.064800758008403</v>
      </c>
      <c r="T605" s="13">
        <v>53.857007517421003</v>
      </c>
      <c r="U605" s="9">
        <v>31.250219940610901</v>
      </c>
      <c r="V605" s="9">
        <v>36.930099144381401</v>
      </c>
      <c r="W605" s="9">
        <v>1.41820132763735</v>
      </c>
      <c r="X605" s="7" t="s">
        <v>1574</v>
      </c>
      <c r="Y605" s="10"/>
      <c r="Z605" s="10"/>
      <c r="AA605" s="7" t="b">
        <v>1</v>
      </c>
      <c r="AB605" s="7">
        <v>0</v>
      </c>
      <c r="AC605" s="14" t="s">
        <v>1960</v>
      </c>
      <c r="AD605" s="7"/>
      <c r="AE605" s="7" t="s">
        <v>1798</v>
      </c>
      <c r="AF605" s="10" t="s">
        <v>1602</v>
      </c>
      <c r="AG605" s="14" t="s">
        <v>1617</v>
      </c>
      <c r="AH605" s="10" t="s">
        <v>1803</v>
      </c>
      <c r="AI605" s="19"/>
      <c r="AJ605" s="32"/>
      <c r="AK605" s="19"/>
      <c r="AL605" s="19"/>
      <c r="AM605" s="19"/>
      <c r="AN605" s="19"/>
      <c r="AO605" s="19"/>
      <c r="AP605" s="19"/>
      <c r="AQ605" s="19"/>
      <c r="AR605" s="19"/>
      <c r="AS605" s="19"/>
      <c r="AT605" s="19"/>
      <c r="AU605" s="19"/>
      <c r="AV605" s="19"/>
      <c r="AW605" s="19"/>
      <c r="AX605" s="19"/>
      <c r="AY605" s="19"/>
      <c r="AZ605" s="19"/>
      <c r="BA605" s="19"/>
      <c r="BB605" s="19"/>
      <c r="BC605" s="19"/>
      <c r="BD605" s="19"/>
      <c r="BE605" s="19"/>
      <c r="BF605" s="19"/>
      <c r="BG605" s="19"/>
      <c r="BH605" s="19"/>
      <c r="BI605" s="19"/>
      <c r="BJ605" s="19"/>
      <c r="BK605" s="19"/>
      <c r="BL605" s="19"/>
      <c r="BM605" s="19"/>
      <c r="BN605" s="19"/>
      <c r="BO605" s="19"/>
      <c r="BP605" s="19"/>
      <c r="BQ605" s="19"/>
      <c r="BR605" s="19"/>
      <c r="BS605" s="19"/>
      <c r="BT605" s="19"/>
      <c r="BU605" s="19"/>
      <c r="BV605" s="19"/>
      <c r="BW605" s="19"/>
      <c r="BX605" s="19"/>
      <c r="BY605" s="19"/>
      <c r="BZ605" s="19"/>
      <c r="CA605" s="19"/>
      <c r="CB605" s="19"/>
      <c r="CC605" s="19"/>
      <c r="CD605" s="19"/>
      <c r="CE605" s="19"/>
      <c r="CF605" s="19"/>
      <c r="CG605" s="19"/>
      <c r="CH605" s="19"/>
      <c r="CI605" s="19"/>
      <c r="CJ605" s="19"/>
      <c r="CK605" s="19"/>
      <c r="CL605" s="19"/>
      <c r="CM605" s="19"/>
      <c r="CN605" s="19"/>
      <c r="CO605" s="19"/>
      <c r="CP605" s="19"/>
      <c r="CQ605" s="19"/>
      <c r="CR605" s="19"/>
      <c r="CS605" s="19"/>
      <c r="CT605" s="19"/>
      <c r="CU605" s="19"/>
      <c r="CV605" s="19"/>
      <c r="CW605" s="19"/>
      <c r="CX605" s="19"/>
      <c r="CY605" s="19"/>
      <c r="CZ605" s="19"/>
      <c r="DA605" s="19"/>
      <c r="DB605" s="19"/>
      <c r="DC605" s="19"/>
      <c r="DD605" s="19"/>
      <c r="DE605" s="19"/>
      <c r="DF605" s="19"/>
      <c r="DG605" s="19"/>
      <c r="DH605" s="19"/>
      <c r="DI605" s="19"/>
      <c r="DJ605" s="19"/>
      <c r="DK605" s="19"/>
      <c r="DL605" s="19"/>
      <c r="DM605" s="19"/>
      <c r="DN605" s="19"/>
      <c r="DO605" s="19"/>
      <c r="DP605" s="19"/>
      <c r="DQ605" s="19"/>
      <c r="DR605" s="19"/>
      <c r="DS605" s="19"/>
      <c r="DT605" s="19"/>
      <c r="DU605" s="19"/>
      <c r="DV605" s="19"/>
      <c r="DW605" s="19"/>
      <c r="DX605" s="19"/>
      <c r="DY605" s="19"/>
      <c r="DZ605" s="19"/>
      <c r="EA605" s="19"/>
      <c r="EB605" s="19"/>
      <c r="EC605" s="19"/>
      <c r="ED605" s="19"/>
      <c r="EE605" s="19"/>
      <c r="EF605" s="19"/>
      <c r="EG605" s="19"/>
      <c r="EH605" s="19"/>
      <c r="EI605" s="19"/>
      <c r="EJ605" s="19"/>
      <c r="EK605" s="19"/>
      <c r="EL605" s="19"/>
      <c r="EM605" s="19"/>
      <c r="EN605" s="19"/>
      <c r="EO605" s="19"/>
      <c r="EP605" s="19"/>
      <c r="EQ605" s="19"/>
      <c r="ER605" s="19"/>
      <c r="ES605" s="19"/>
      <c r="ET605" s="19"/>
      <c r="EU605" s="19"/>
      <c r="EV605" s="19"/>
      <c r="EW605" s="19"/>
      <c r="EX605" s="19"/>
      <c r="EY605" s="19"/>
      <c r="EZ605" s="19"/>
      <c r="FA605" s="19"/>
      <c r="FB605" s="19"/>
      <c r="FC605" s="19"/>
      <c r="FD605" s="19"/>
      <c r="FE605" s="19"/>
      <c r="FF605" s="19"/>
      <c r="FG605" s="19"/>
      <c r="FH605" s="19"/>
      <c r="FI605" s="19"/>
      <c r="FJ605" s="19"/>
      <c r="FK605" s="19"/>
      <c r="FL605" s="19"/>
      <c r="FM605" s="19"/>
      <c r="FN605" s="19"/>
      <c r="FO605" s="19"/>
      <c r="FP605" s="19"/>
    </row>
    <row r="606" spans="1:172" s="71" customFormat="1" ht="15" customHeight="1" x14ac:dyDescent="0.2">
      <c r="A606" s="51" t="s">
        <v>1341</v>
      </c>
      <c r="B606" s="56">
        <v>281</v>
      </c>
      <c r="C606" s="56">
        <v>291</v>
      </c>
      <c r="D606" s="57">
        <v>286</v>
      </c>
      <c r="E606" s="56">
        <v>48.5</v>
      </c>
      <c r="F606" s="56">
        <v>8</v>
      </c>
      <c r="G606" s="55">
        <v>2</v>
      </c>
      <c r="H606" s="56">
        <v>11</v>
      </c>
      <c r="I606" s="56">
        <v>3</v>
      </c>
      <c r="J606" s="56">
        <v>52429</v>
      </c>
      <c r="K606" s="56">
        <v>1</v>
      </c>
      <c r="L606" s="57">
        <v>-42</v>
      </c>
      <c r="M606" s="57">
        <v>353</v>
      </c>
      <c r="N606" s="56"/>
      <c r="O606" s="56"/>
      <c r="P606" s="56">
        <v>130588.27302488756</v>
      </c>
      <c r="Q606" s="56">
        <v>0.69111577797667922</v>
      </c>
      <c r="R606" s="54">
        <v>301</v>
      </c>
      <c r="S606" s="57">
        <v>-25.277371386555</v>
      </c>
      <c r="T606" s="57">
        <v>61.928761921426002</v>
      </c>
      <c r="U606" s="56">
        <v>46.041178267360799</v>
      </c>
      <c r="V606" s="56">
        <v>3.8904489598693401</v>
      </c>
      <c r="W606" s="56">
        <v>58.1952919941834</v>
      </c>
      <c r="X606" s="54" t="s">
        <v>1574</v>
      </c>
      <c r="Y606" s="58"/>
      <c r="Z606" s="58"/>
      <c r="AA606" s="54" t="b">
        <v>0</v>
      </c>
      <c r="AB606" s="54" t="s">
        <v>31</v>
      </c>
      <c r="AC606" s="51" t="s">
        <v>1342</v>
      </c>
      <c r="AD606" s="54">
        <v>2941</v>
      </c>
      <c r="AE606" s="54" t="s">
        <v>199</v>
      </c>
      <c r="AF606" s="58"/>
      <c r="AG606" s="51"/>
      <c r="AH606" s="58"/>
      <c r="AI606" s="12"/>
      <c r="AJ606" s="3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c r="CA606" s="12"/>
      <c r="CB606" s="12"/>
      <c r="CC606" s="12"/>
      <c r="CD606" s="12"/>
      <c r="CE606" s="12"/>
      <c r="CF606" s="12"/>
      <c r="CG606" s="12"/>
      <c r="CH606" s="12"/>
      <c r="CI606" s="12"/>
      <c r="CJ606" s="12"/>
      <c r="CK606" s="12"/>
      <c r="CL606" s="12"/>
      <c r="CM606" s="12"/>
      <c r="CN606" s="12"/>
      <c r="CO606" s="12"/>
      <c r="CP606" s="12"/>
      <c r="CQ606" s="12"/>
      <c r="CR606" s="12"/>
      <c r="CS606" s="12"/>
      <c r="CT606" s="12"/>
      <c r="CU606" s="12"/>
      <c r="CV606" s="12"/>
      <c r="CW606" s="12"/>
      <c r="CX606" s="12"/>
      <c r="CY606" s="12"/>
      <c r="CZ606" s="12"/>
      <c r="DA606" s="12"/>
      <c r="DB606" s="12"/>
      <c r="DC606" s="12"/>
      <c r="DD606" s="12"/>
      <c r="DE606" s="12"/>
      <c r="DF606" s="12"/>
      <c r="DG606" s="12"/>
      <c r="DH606" s="12"/>
      <c r="DI606" s="12"/>
      <c r="DJ606" s="12"/>
      <c r="DK606" s="12"/>
      <c r="DL606" s="12"/>
      <c r="DM606" s="12"/>
      <c r="DN606" s="12"/>
      <c r="DO606" s="12"/>
      <c r="DP606" s="12"/>
      <c r="DQ606" s="12"/>
      <c r="DR606" s="12"/>
      <c r="DS606" s="12"/>
      <c r="DT606" s="12"/>
      <c r="DU606" s="12"/>
      <c r="DV606" s="12"/>
      <c r="DW606" s="12"/>
      <c r="DX606" s="12"/>
      <c r="DY606" s="12"/>
      <c r="DZ606" s="12"/>
      <c r="EA606" s="12"/>
      <c r="EB606" s="12"/>
      <c r="EC606" s="12"/>
      <c r="ED606" s="12"/>
      <c r="EE606" s="12"/>
      <c r="EF606" s="12"/>
      <c r="EG606" s="12"/>
      <c r="EH606" s="12"/>
      <c r="EI606" s="12"/>
      <c r="EJ606" s="12"/>
      <c r="EK606" s="12"/>
      <c r="EL606" s="12"/>
      <c r="EM606" s="12"/>
      <c r="EN606" s="12"/>
      <c r="EO606" s="12"/>
      <c r="EP606" s="12"/>
      <c r="EQ606" s="12"/>
      <c r="ER606" s="12"/>
      <c r="ES606" s="12"/>
      <c r="ET606" s="12"/>
      <c r="EU606" s="12"/>
      <c r="EV606" s="12"/>
      <c r="EW606" s="12"/>
      <c r="EX606" s="12"/>
      <c r="EY606" s="12"/>
      <c r="EZ606" s="12"/>
      <c r="FA606" s="12"/>
      <c r="FB606" s="12"/>
      <c r="FC606" s="12"/>
      <c r="FD606" s="12"/>
      <c r="FE606" s="12"/>
      <c r="FF606" s="12"/>
      <c r="FG606" s="12"/>
      <c r="FH606" s="12"/>
      <c r="FI606" s="12"/>
      <c r="FJ606" s="12"/>
      <c r="FK606" s="12"/>
      <c r="FL606" s="12"/>
      <c r="FM606" s="12"/>
      <c r="FN606" s="12"/>
      <c r="FO606" s="12"/>
      <c r="FP606" s="12"/>
    </row>
    <row r="607" spans="1:172" s="71" customFormat="1" ht="15" customHeight="1" x14ac:dyDescent="0.2">
      <c r="A607" s="14" t="s">
        <v>1337</v>
      </c>
      <c r="B607" s="9">
        <v>281</v>
      </c>
      <c r="C607" s="9">
        <v>291</v>
      </c>
      <c r="D607" s="13">
        <v>286</v>
      </c>
      <c r="E607" s="9">
        <v>48</v>
      </c>
      <c r="F607" s="9">
        <v>8</v>
      </c>
      <c r="G607" s="34">
        <v>7</v>
      </c>
      <c r="H607" s="9">
        <v>5.0999999999999996</v>
      </c>
      <c r="I607" s="9">
        <v>18.7</v>
      </c>
      <c r="J607" s="9">
        <v>37.9</v>
      </c>
      <c r="K607" s="9">
        <v>9.9</v>
      </c>
      <c r="L607" s="13">
        <v>-51.6</v>
      </c>
      <c r="M607" s="13">
        <v>359.6</v>
      </c>
      <c r="N607" s="9"/>
      <c r="O607" s="9"/>
      <c r="P607" s="9">
        <v>82.052052271116366</v>
      </c>
      <c r="Q607" s="9">
        <v>6.7032258893791612</v>
      </c>
      <c r="R607" s="7">
        <v>301</v>
      </c>
      <c r="S607" s="13">
        <v>-29.0860292959098</v>
      </c>
      <c r="T607" s="13">
        <v>73.055733868218596</v>
      </c>
      <c r="U607" s="9">
        <v>46.041178267360799</v>
      </c>
      <c r="V607" s="9">
        <v>3.8904489598693401</v>
      </c>
      <c r="W607" s="9">
        <v>58.1952919941834</v>
      </c>
      <c r="X607" s="7" t="s">
        <v>1574</v>
      </c>
      <c r="Y607" s="10"/>
      <c r="Z607" s="10"/>
      <c r="AA607" s="7" t="b">
        <v>1</v>
      </c>
      <c r="AB607" s="7">
        <v>0</v>
      </c>
      <c r="AC607" s="14" t="s">
        <v>1338</v>
      </c>
      <c r="AD607" s="7">
        <v>170</v>
      </c>
      <c r="AE607" s="7" t="s">
        <v>199</v>
      </c>
      <c r="AF607" s="10" t="s">
        <v>1340</v>
      </c>
      <c r="AG607" s="14" t="s">
        <v>1339</v>
      </c>
      <c r="AH607" s="10" t="s">
        <v>1651</v>
      </c>
      <c r="AI607" s="12"/>
      <c r="AJ607" s="3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c r="CA607" s="12"/>
      <c r="CB607" s="12"/>
      <c r="CC607" s="12"/>
      <c r="CD607" s="12"/>
      <c r="CE607" s="12"/>
      <c r="CF607" s="12"/>
      <c r="CG607" s="12"/>
      <c r="CH607" s="12"/>
      <c r="CI607" s="12"/>
      <c r="CJ607" s="12"/>
      <c r="CK607" s="12"/>
      <c r="CL607" s="12"/>
      <c r="CM607" s="12"/>
      <c r="CN607" s="12"/>
      <c r="CO607" s="12"/>
      <c r="CP607" s="12"/>
      <c r="CQ607" s="12"/>
      <c r="CR607" s="12"/>
      <c r="CS607" s="12"/>
      <c r="CT607" s="12"/>
      <c r="CU607" s="12"/>
      <c r="CV607" s="12"/>
      <c r="CW607" s="12"/>
      <c r="CX607" s="12"/>
      <c r="CY607" s="12"/>
      <c r="CZ607" s="12"/>
      <c r="DA607" s="12"/>
      <c r="DB607" s="12"/>
      <c r="DC607" s="12"/>
      <c r="DD607" s="12"/>
      <c r="DE607" s="12"/>
      <c r="DF607" s="12"/>
      <c r="DG607" s="12"/>
      <c r="DH607" s="12"/>
      <c r="DI607" s="12"/>
      <c r="DJ607" s="12"/>
      <c r="DK607" s="12"/>
      <c r="DL607" s="12"/>
      <c r="DM607" s="12"/>
      <c r="DN607" s="12"/>
      <c r="DO607" s="12"/>
      <c r="DP607" s="12"/>
      <c r="DQ607" s="12"/>
      <c r="DR607" s="12"/>
      <c r="DS607" s="12"/>
      <c r="DT607" s="12"/>
      <c r="DU607" s="12"/>
      <c r="DV607" s="12"/>
      <c r="DW607" s="12"/>
      <c r="DX607" s="12"/>
      <c r="DY607" s="12"/>
      <c r="DZ607" s="12"/>
      <c r="EA607" s="12"/>
      <c r="EB607" s="12"/>
      <c r="EC607" s="12"/>
      <c r="ED607" s="12"/>
      <c r="EE607" s="12"/>
      <c r="EF607" s="12"/>
      <c r="EG607" s="12"/>
      <c r="EH607" s="12"/>
      <c r="EI607" s="12"/>
      <c r="EJ607" s="12"/>
      <c r="EK607" s="12"/>
      <c r="EL607" s="12"/>
      <c r="EM607" s="12"/>
      <c r="EN607" s="12"/>
      <c r="EO607" s="12"/>
      <c r="EP607" s="12"/>
      <c r="EQ607" s="12"/>
      <c r="ER607" s="12"/>
      <c r="ES607" s="12"/>
      <c r="ET607" s="12"/>
      <c r="EU607" s="12"/>
      <c r="EV607" s="12"/>
      <c r="EW607" s="12"/>
      <c r="EX607" s="12"/>
      <c r="EY607" s="12"/>
      <c r="EZ607" s="12"/>
      <c r="FA607" s="12"/>
      <c r="FB607" s="12"/>
      <c r="FC607" s="12"/>
      <c r="FD607" s="12"/>
      <c r="FE607" s="12"/>
      <c r="FF607" s="12"/>
      <c r="FG607" s="12"/>
      <c r="FH607" s="12"/>
      <c r="FI607" s="12"/>
      <c r="FJ607" s="12"/>
      <c r="FK607" s="12"/>
      <c r="FL607" s="12"/>
      <c r="FM607" s="12"/>
      <c r="FN607" s="12"/>
      <c r="FO607" s="12"/>
      <c r="FP607" s="12"/>
    </row>
    <row r="608" spans="1:172" s="82" customFormat="1" ht="14" customHeight="1" x14ac:dyDescent="0.2">
      <c r="A608" s="10" t="s">
        <v>1334</v>
      </c>
      <c r="B608" s="9">
        <v>279</v>
      </c>
      <c r="C608" s="9">
        <v>293</v>
      </c>
      <c r="D608" s="13">
        <v>286</v>
      </c>
      <c r="E608" s="9">
        <v>55.5</v>
      </c>
      <c r="F608" s="9">
        <v>-4.5999999999999996</v>
      </c>
      <c r="G608" s="34">
        <v>5</v>
      </c>
      <c r="H608" s="9">
        <v>191.6</v>
      </c>
      <c r="I608" s="9">
        <v>-24.1</v>
      </c>
      <c r="J608" s="9">
        <v>18.5</v>
      </c>
      <c r="K608" s="9">
        <v>18.2</v>
      </c>
      <c r="L608" s="13">
        <v>-46.2</v>
      </c>
      <c r="M608" s="13">
        <v>348</v>
      </c>
      <c r="N608" s="9"/>
      <c r="O608" s="9"/>
      <c r="P608" s="9">
        <v>36.418151143123708</v>
      </c>
      <c r="Q608" s="9">
        <v>12.848266984967383</v>
      </c>
      <c r="R608" s="7">
        <v>301</v>
      </c>
      <c r="S608" s="13">
        <v>-30.7801188222505</v>
      </c>
      <c r="T608" s="13">
        <v>62.468180628317903</v>
      </c>
      <c r="U608" s="9">
        <v>46.041178267360799</v>
      </c>
      <c r="V608" s="9">
        <v>3.8904489598693401</v>
      </c>
      <c r="W608" s="9">
        <v>58.1952919941834</v>
      </c>
      <c r="X608" s="7" t="s">
        <v>1574</v>
      </c>
      <c r="Y608" s="10"/>
      <c r="Z608" s="10"/>
      <c r="AA608" s="7" t="b">
        <v>1</v>
      </c>
      <c r="AB608" s="7">
        <v>0</v>
      </c>
      <c r="AC608" s="14" t="s">
        <v>1335</v>
      </c>
      <c r="AD608" s="7">
        <v>3093</v>
      </c>
      <c r="AE608" s="7" t="s">
        <v>199</v>
      </c>
      <c r="AF608" s="10" t="s">
        <v>1336</v>
      </c>
      <c r="AG608" s="14" t="s">
        <v>1652</v>
      </c>
      <c r="AH608" s="10"/>
      <c r="AI608" s="19"/>
      <c r="AJ608" s="32"/>
      <c r="AK608" s="19"/>
      <c r="AL608" s="19"/>
      <c r="AM608" s="19"/>
      <c r="AN608" s="19"/>
      <c r="AO608" s="19"/>
      <c r="AP608" s="19"/>
      <c r="AQ608" s="19"/>
      <c r="AR608" s="19"/>
      <c r="AS608" s="19"/>
      <c r="AT608" s="19"/>
      <c r="AU608" s="19"/>
      <c r="AV608" s="19"/>
      <c r="AW608" s="19"/>
      <c r="AX608" s="19"/>
      <c r="AY608" s="19"/>
      <c r="AZ608" s="19"/>
      <c r="BA608" s="19"/>
      <c r="BB608" s="19"/>
      <c r="BC608" s="19"/>
      <c r="BD608" s="19"/>
      <c r="BE608" s="19"/>
      <c r="BF608" s="19"/>
      <c r="BG608" s="19"/>
      <c r="BH608" s="19"/>
      <c r="BI608" s="19"/>
      <c r="BJ608" s="19"/>
      <c r="BK608" s="19"/>
      <c r="BL608" s="19"/>
      <c r="BM608" s="19"/>
      <c r="BN608" s="19"/>
      <c r="BO608" s="19"/>
      <c r="BP608" s="19"/>
      <c r="BQ608" s="19"/>
      <c r="BR608" s="19"/>
      <c r="BS608" s="19"/>
      <c r="BT608" s="19"/>
      <c r="BU608" s="19"/>
      <c r="BV608" s="19"/>
      <c r="BW608" s="19"/>
      <c r="BX608" s="19"/>
      <c r="BY608" s="19"/>
      <c r="BZ608" s="19"/>
      <c r="CA608" s="19"/>
      <c r="CB608" s="19"/>
      <c r="CC608" s="19"/>
      <c r="CD608" s="19"/>
      <c r="CE608" s="19"/>
      <c r="CF608" s="19"/>
      <c r="CG608" s="19"/>
      <c r="CH608" s="19"/>
      <c r="CI608" s="19"/>
      <c r="CJ608" s="19"/>
      <c r="CK608" s="19"/>
      <c r="CL608" s="19"/>
      <c r="CM608" s="19"/>
      <c r="CN608" s="19"/>
      <c r="CO608" s="19"/>
      <c r="CP608" s="19"/>
      <c r="CQ608" s="19"/>
      <c r="CR608" s="19"/>
      <c r="CS608" s="19"/>
      <c r="CT608" s="19"/>
      <c r="CU608" s="19"/>
      <c r="CV608" s="19"/>
      <c r="CW608" s="19"/>
      <c r="CX608" s="19"/>
      <c r="CY608" s="19"/>
      <c r="CZ608" s="19"/>
      <c r="DA608" s="19"/>
      <c r="DB608" s="19"/>
      <c r="DC608" s="19"/>
      <c r="DD608" s="19"/>
      <c r="DE608" s="19"/>
      <c r="DF608" s="19"/>
      <c r="DG608" s="19"/>
      <c r="DH608" s="19"/>
      <c r="DI608" s="19"/>
      <c r="DJ608" s="19"/>
      <c r="DK608" s="19"/>
      <c r="DL608" s="19"/>
      <c r="DM608" s="19"/>
      <c r="DN608" s="19"/>
      <c r="DO608" s="19"/>
      <c r="DP608" s="19"/>
      <c r="DQ608" s="19"/>
      <c r="DR608" s="19"/>
      <c r="DS608" s="19"/>
      <c r="DT608" s="19"/>
      <c r="DU608" s="19"/>
      <c r="DV608" s="19"/>
      <c r="DW608" s="19"/>
      <c r="DX608" s="19"/>
      <c r="DY608" s="19"/>
      <c r="DZ608" s="19"/>
      <c r="EA608" s="19"/>
      <c r="EB608" s="19"/>
      <c r="EC608" s="19"/>
      <c r="ED608" s="19"/>
      <c r="EE608" s="19"/>
      <c r="EF608" s="19"/>
      <c r="EG608" s="19"/>
      <c r="EH608" s="19"/>
      <c r="EI608" s="19"/>
      <c r="EJ608" s="19"/>
      <c r="EK608" s="19"/>
      <c r="EL608" s="19"/>
      <c r="EM608" s="19"/>
      <c r="EN608" s="19"/>
      <c r="EO608" s="19"/>
      <c r="EP608" s="19"/>
      <c r="EQ608" s="19"/>
      <c r="ER608" s="19"/>
      <c r="ES608" s="19"/>
      <c r="ET608" s="19"/>
      <c r="EU608" s="19"/>
      <c r="EV608" s="19"/>
      <c r="EW608" s="19"/>
      <c r="EX608" s="19"/>
      <c r="EY608" s="19"/>
      <c r="EZ608" s="19"/>
      <c r="FA608" s="19"/>
      <c r="FB608" s="19"/>
      <c r="FC608" s="19"/>
      <c r="FD608" s="19"/>
      <c r="FE608" s="19"/>
      <c r="FF608" s="19"/>
      <c r="FG608" s="19"/>
      <c r="FH608" s="19"/>
      <c r="FI608" s="19"/>
      <c r="FJ608" s="19"/>
      <c r="FK608" s="19"/>
      <c r="FL608" s="19"/>
      <c r="FM608" s="19"/>
      <c r="FN608" s="19"/>
      <c r="FO608" s="19"/>
      <c r="FP608" s="19"/>
    </row>
    <row r="609" spans="1:172" s="82" customFormat="1" ht="14" customHeight="1" x14ac:dyDescent="0.2">
      <c r="A609" s="10" t="s">
        <v>1330</v>
      </c>
      <c r="B609" s="9">
        <v>280</v>
      </c>
      <c r="C609" s="9">
        <v>292</v>
      </c>
      <c r="D609" s="13">
        <v>286</v>
      </c>
      <c r="E609" s="9">
        <v>-20.25</v>
      </c>
      <c r="F609" s="9">
        <v>146.30000000000001</v>
      </c>
      <c r="G609" s="6">
        <v>34</v>
      </c>
      <c r="H609" s="7">
        <v>196.3</v>
      </c>
      <c r="I609" s="7">
        <v>77.400000000000006</v>
      </c>
      <c r="J609" s="7">
        <v>53.5</v>
      </c>
      <c r="K609" s="7">
        <v>3.4</v>
      </c>
      <c r="L609" s="6">
        <v>-43.2</v>
      </c>
      <c r="M609" s="13">
        <v>137.30000000000001</v>
      </c>
      <c r="N609" s="9"/>
      <c r="O609" s="9"/>
      <c r="P609" s="9">
        <v>16.375403827576356</v>
      </c>
      <c r="Q609" s="9">
        <v>6.2729119158347419</v>
      </c>
      <c r="R609" s="7">
        <v>801</v>
      </c>
      <c r="S609" s="13">
        <v>-32.952052839210197</v>
      </c>
      <c r="T609" s="13">
        <v>72.193169900380198</v>
      </c>
      <c r="U609" s="9">
        <v>-21.957728476809798</v>
      </c>
      <c r="V609" s="9">
        <v>-65.144472167838501</v>
      </c>
      <c r="W609" s="9">
        <v>55.1439242365323</v>
      </c>
      <c r="X609" s="7" t="s">
        <v>1574</v>
      </c>
      <c r="Y609" s="7"/>
      <c r="Z609" s="7"/>
      <c r="AA609" s="7" t="b">
        <v>1</v>
      </c>
      <c r="AB609" s="7">
        <v>0</v>
      </c>
      <c r="AC609" s="14" t="s">
        <v>1331</v>
      </c>
      <c r="AD609" s="7"/>
      <c r="AE609" s="7" t="s">
        <v>1798</v>
      </c>
      <c r="AF609" s="10" t="s">
        <v>1332</v>
      </c>
      <c r="AG609" s="14"/>
      <c r="AH609" s="10"/>
      <c r="AI609" s="19"/>
      <c r="AJ609" s="32"/>
      <c r="AK609" s="19"/>
      <c r="AL609" s="19"/>
      <c r="AM609" s="19"/>
      <c r="AN609" s="19"/>
      <c r="AO609" s="19"/>
      <c r="AP609" s="19"/>
      <c r="AQ609" s="19"/>
      <c r="AR609" s="19"/>
      <c r="AS609" s="19"/>
      <c r="AT609" s="19"/>
      <c r="AU609" s="19"/>
      <c r="AV609" s="19"/>
      <c r="AW609" s="19"/>
      <c r="AX609" s="19"/>
      <c r="AY609" s="19"/>
      <c r="AZ609" s="19"/>
      <c r="BA609" s="19"/>
      <c r="BB609" s="19"/>
      <c r="BC609" s="19"/>
      <c r="BD609" s="19"/>
      <c r="BE609" s="19"/>
      <c r="BF609" s="19"/>
      <c r="BG609" s="19"/>
      <c r="BH609" s="19"/>
      <c r="BI609" s="19"/>
      <c r="BJ609" s="19"/>
      <c r="BK609" s="19"/>
      <c r="BL609" s="19"/>
      <c r="BM609" s="19"/>
      <c r="BN609" s="19"/>
      <c r="BO609" s="19"/>
      <c r="BP609" s="19"/>
      <c r="BQ609" s="19"/>
      <c r="BR609" s="19"/>
      <c r="BS609" s="19"/>
      <c r="BT609" s="19"/>
      <c r="BU609" s="19"/>
      <c r="BV609" s="19"/>
      <c r="BW609" s="19"/>
      <c r="BX609" s="19"/>
      <c r="BY609" s="19"/>
      <c r="BZ609" s="19"/>
      <c r="CA609" s="19"/>
      <c r="CB609" s="19"/>
      <c r="CC609" s="19"/>
      <c r="CD609" s="19"/>
      <c r="CE609" s="19"/>
      <c r="CF609" s="19"/>
      <c r="CG609" s="19"/>
      <c r="CH609" s="19"/>
      <c r="CI609" s="19"/>
      <c r="CJ609" s="19"/>
      <c r="CK609" s="19"/>
      <c r="CL609" s="19"/>
      <c r="CM609" s="19"/>
      <c r="CN609" s="19"/>
      <c r="CO609" s="19"/>
      <c r="CP609" s="19"/>
      <c r="CQ609" s="19"/>
      <c r="CR609" s="19"/>
      <c r="CS609" s="19"/>
      <c r="CT609" s="19"/>
      <c r="CU609" s="19"/>
      <c r="CV609" s="19"/>
      <c r="CW609" s="19"/>
      <c r="CX609" s="19"/>
      <c r="CY609" s="19"/>
      <c r="CZ609" s="19"/>
      <c r="DA609" s="19"/>
      <c r="DB609" s="19"/>
      <c r="DC609" s="19"/>
      <c r="DD609" s="19"/>
      <c r="DE609" s="19"/>
      <c r="DF609" s="19"/>
      <c r="DG609" s="19"/>
      <c r="DH609" s="19"/>
      <c r="DI609" s="19"/>
      <c r="DJ609" s="19"/>
      <c r="DK609" s="19"/>
      <c r="DL609" s="19"/>
      <c r="DM609" s="19"/>
      <c r="DN609" s="19"/>
      <c r="DO609" s="19"/>
      <c r="DP609" s="19"/>
      <c r="DQ609" s="19"/>
      <c r="DR609" s="19"/>
      <c r="DS609" s="19"/>
      <c r="DT609" s="19"/>
      <c r="DU609" s="19"/>
      <c r="DV609" s="19"/>
      <c r="DW609" s="19"/>
      <c r="DX609" s="19"/>
      <c r="DY609" s="19"/>
      <c r="DZ609" s="19"/>
      <c r="EA609" s="19"/>
      <c r="EB609" s="19"/>
      <c r="EC609" s="19"/>
      <c r="ED609" s="19"/>
      <c r="EE609" s="19"/>
      <c r="EF609" s="19"/>
      <c r="EG609" s="19"/>
      <c r="EH609" s="19"/>
      <c r="EI609" s="19"/>
      <c r="EJ609" s="19"/>
      <c r="EK609" s="19"/>
      <c r="EL609" s="19"/>
      <c r="EM609" s="19"/>
      <c r="EN609" s="19"/>
      <c r="EO609" s="19"/>
      <c r="EP609" s="19"/>
      <c r="EQ609" s="19"/>
      <c r="ER609" s="19"/>
      <c r="ES609" s="19"/>
      <c r="ET609" s="19"/>
      <c r="EU609" s="19"/>
      <c r="EV609" s="19"/>
      <c r="EW609" s="19"/>
      <c r="EX609" s="19"/>
      <c r="EY609" s="19"/>
      <c r="EZ609" s="19"/>
      <c r="FA609" s="19"/>
      <c r="FB609" s="19"/>
      <c r="FC609" s="19"/>
      <c r="FD609" s="19"/>
      <c r="FE609" s="19"/>
      <c r="FF609" s="19"/>
      <c r="FG609" s="19"/>
      <c r="FH609" s="19"/>
      <c r="FI609" s="19"/>
      <c r="FJ609" s="19"/>
      <c r="FK609" s="19"/>
      <c r="FL609" s="19"/>
      <c r="FM609" s="19"/>
      <c r="FN609" s="19"/>
      <c r="FO609" s="19"/>
      <c r="FP609" s="19"/>
    </row>
    <row r="610" spans="1:172" s="77" customFormat="1" ht="15" customHeight="1" x14ac:dyDescent="0.15">
      <c r="A610" s="10" t="s">
        <v>1333</v>
      </c>
      <c r="B610" s="9">
        <v>280</v>
      </c>
      <c r="C610" s="9">
        <v>292</v>
      </c>
      <c r="D610" s="13">
        <v>286</v>
      </c>
      <c r="E610" s="9">
        <v>-20.100000000000001</v>
      </c>
      <c r="F610" s="9">
        <v>146.5</v>
      </c>
      <c r="G610" s="6">
        <v>42</v>
      </c>
      <c r="H610" s="7">
        <v>188.7</v>
      </c>
      <c r="I610" s="7">
        <v>75.2</v>
      </c>
      <c r="J610" s="9">
        <v>35</v>
      </c>
      <c r="K610" s="7">
        <v>3.8</v>
      </c>
      <c r="L610" s="6">
        <v>-47.5</v>
      </c>
      <c r="M610" s="13">
        <v>143</v>
      </c>
      <c r="N610" s="9"/>
      <c r="O610" s="9"/>
      <c r="P610" s="9">
        <v>11.486973126266845</v>
      </c>
      <c r="Q610" s="9">
        <v>6.8027339841029191</v>
      </c>
      <c r="R610" s="7">
        <v>801</v>
      </c>
      <c r="S610" s="13">
        <v>-38.283060960817501</v>
      </c>
      <c r="T610" s="13">
        <v>69.157180174649497</v>
      </c>
      <c r="U610" s="9">
        <v>-21.957728476809798</v>
      </c>
      <c r="V610" s="9">
        <v>-65.144472167838501</v>
      </c>
      <c r="W610" s="9">
        <v>55.1439242365323</v>
      </c>
      <c r="X610" s="7" t="s">
        <v>1574</v>
      </c>
      <c r="Y610" s="7"/>
      <c r="Z610" s="7"/>
      <c r="AA610" s="7" t="b">
        <v>1</v>
      </c>
      <c r="AB610" s="7">
        <v>0</v>
      </c>
      <c r="AC610" s="10" t="s">
        <v>1331</v>
      </c>
      <c r="AD610" s="7"/>
      <c r="AE610" s="7" t="s">
        <v>1798</v>
      </c>
      <c r="AF610" s="10" t="s">
        <v>1332</v>
      </c>
      <c r="AG610" s="14"/>
      <c r="AH610" s="10"/>
      <c r="AI610" s="97"/>
      <c r="AJ610" s="32"/>
      <c r="AK610" s="97"/>
      <c r="AL610" s="97"/>
      <c r="AM610" s="97"/>
      <c r="AN610" s="97"/>
      <c r="AO610" s="97"/>
      <c r="AP610" s="97"/>
      <c r="AQ610" s="97"/>
      <c r="AR610" s="97"/>
      <c r="AS610" s="97"/>
      <c r="AT610" s="97"/>
      <c r="AU610" s="97"/>
      <c r="AV610" s="97"/>
      <c r="AW610" s="97"/>
      <c r="AX610" s="97"/>
      <c r="AY610" s="97"/>
      <c r="AZ610" s="97"/>
      <c r="BA610" s="97"/>
      <c r="BB610" s="97"/>
      <c r="BC610" s="97"/>
      <c r="BD610" s="97"/>
      <c r="BE610" s="97"/>
      <c r="BF610" s="97"/>
      <c r="BG610" s="97"/>
      <c r="BH610" s="97"/>
      <c r="BI610" s="97"/>
      <c r="BJ610" s="97"/>
      <c r="BK610" s="97"/>
      <c r="BL610" s="97"/>
      <c r="BM610" s="97"/>
      <c r="BN610" s="97"/>
      <c r="BO610" s="97"/>
      <c r="BP610" s="97"/>
      <c r="BQ610" s="97"/>
      <c r="BR610" s="97"/>
      <c r="BS610" s="97"/>
      <c r="BT610" s="97"/>
      <c r="BU610" s="97"/>
      <c r="BV610" s="97"/>
      <c r="BW610" s="97"/>
      <c r="BX610" s="97"/>
      <c r="BY610" s="97"/>
      <c r="BZ610" s="97"/>
      <c r="CA610" s="97"/>
      <c r="CB610" s="97"/>
      <c r="CC610" s="97"/>
      <c r="CD610" s="97"/>
      <c r="CE610" s="97"/>
      <c r="CF610" s="97"/>
      <c r="CG610" s="97"/>
      <c r="CH610" s="97"/>
      <c r="CI610" s="97"/>
      <c r="CJ610" s="97"/>
      <c r="CK610" s="97"/>
      <c r="CL610" s="97"/>
      <c r="CM610" s="97"/>
      <c r="CN610" s="97"/>
      <c r="CO610" s="97"/>
      <c r="CP610" s="97"/>
      <c r="CQ610" s="97"/>
      <c r="CR610" s="97"/>
      <c r="CS610" s="97"/>
      <c r="CT610" s="97"/>
      <c r="CU610" s="97"/>
      <c r="CV610" s="97"/>
      <c r="CW610" s="97"/>
      <c r="CX610" s="97"/>
      <c r="CY610" s="97"/>
      <c r="CZ610" s="97"/>
      <c r="DA610" s="97"/>
      <c r="DB610" s="97"/>
      <c r="DC610" s="97"/>
      <c r="DD610" s="97"/>
      <c r="DE610" s="97"/>
      <c r="DF610" s="97"/>
      <c r="DG610" s="97"/>
      <c r="DH610" s="97"/>
      <c r="DI610" s="97"/>
      <c r="DJ610" s="97"/>
      <c r="DK610" s="97"/>
      <c r="DL610" s="97"/>
      <c r="DM610" s="97"/>
      <c r="DN610" s="97"/>
      <c r="DO610" s="97"/>
      <c r="DP610" s="97"/>
      <c r="DQ610" s="97"/>
      <c r="DR610" s="97"/>
      <c r="DS610" s="97"/>
      <c r="DT610" s="97"/>
      <c r="DU610" s="97"/>
      <c r="DV610" s="97"/>
      <c r="DW610" s="97"/>
      <c r="DX610" s="97"/>
      <c r="DY610" s="97"/>
      <c r="DZ610" s="97"/>
      <c r="EA610" s="97"/>
      <c r="EB610" s="97"/>
      <c r="EC610" s="97"/>
      <c r="ED610" s="97"/>
      <c r="EE610" s="97"/>
      <c r="EF610" s="97"/>
      <c r="EG610" s="97"/>
      <c r="EH610" s="97"/>
      <c r="EI610" s="97"/>
      <c r="EJ610" s="97"/>
      <c r="EK610" s="97"/>
      <c r="EL610" s="97"/>
      <c r="EM610" s="97"/>
      <c r="EN610" s="97"/>
      <c r="EO610" s="97"/>
      <c r="EP610" s="97"/>
      <c r="EQ610" s="97"/>
      <c r="ER610" s="97"/>
      <c r="ES610" s="97"/>
      <c r="ET610" s="97"/>
      <c r="EU610" s="97"/>
      <c r="EV610" s="97"/>
      <c r="EW610" s="97"/>
      <c r="EX610" s="97"/>
      <c r="EY610" s="97"/>
      <c r="EZ610" s="97"/>
      <c r="FA610" s="97"/>
      <c r="FB610" s="97"/>
      <c r="FC610" s="97"/>
      <c r="FD610" s="97"/>
      <c r="FE610" s="97"/>
      <c r="FF610" s="97"/>
      <c r="FG610" s="97"/>
      <c r="FH610" s="97"/>
      <c r="FI610" s="97"/>
      <c r="FJ610" s="97"/>
      <c r="FK610" s="97"/>
      <c r="FL610" s="97"/>
      <c r="FM610" s="97"/>
      <c r="FN610" s="97"/>
      <c r="FO610" s="97"/>
      <c r="FP610" s="97"/>
    </row>
    <row r="611" spans="1:172" s="82" customFormat="1" ht="14" customHeight="1" x14ac:dyDescent="0.2">
      <c r="A611" s="14" t="s">
        <v>1343</v>
      </c>
      <c r="B611" s="9">
        <v>282.8</v>
      </c>
      <c r="C611" s="9">
        <v>289.8</v>
      </c>
      <c r="D611" s="13">
        <v>286.3</v>
      </c>
      <c r="E611" s="9">
        <v>47.5</v>
      </c>
      <c r="F611" s="9">
        <v>80.7</v>
      </c>
      <c r="G611" s="34">
        <v>65</v>
      </c>
      <c r="H611" s="9">
        <v>243.1</v>
      </c>
      <c r="I611" s="9">
        <v>-57</v>
      </c>
      <c r="J611" s="9">
        <v>78.5</v>
      </c>
      <c r="K611" s="9">
        <v>2</v>
      </c>
      <c r="L611" s="13">
        <v>-33.200000000000003</v>
      </c>
      <c r="M611" s="13">
        <v>338.2</v>
      </c>
      <c r="N611" s="9">
        <v>48.8</v>
      </c>
      <c r="O611" s="9">
        <v>2.5</v>
      </c>
      <c r="P611" s="9" t="s">
        <v>1575</v>
      </c>
      <c r="Q611" s="9" t="s">
        <v>1575</v>
      </c>
      <c r="R611" s="7">
        <v>301</v>
      </c>
      <c r="S611" s="13">
        <v>-27.294238010483099</v>
      </c>
      <c r="T611" s="13">
        <v>45.7605912092178</v>
      </c>
      <c r="U611" s="9">
        <v>46.041178267360799</v>
      </c>
      <c r="V611" s="9">
        <v>3.8904489598693401</v>
      </c>
      <c r="W611" s="9">
        <v>58.1952919941834</v>
      </c>
      <c r="X611" s="7" t="s">
        <v>1574</v>
      </c>
      <c r="Y611" s="7"/>
      <c r="Z611" s="7"/>
      <c r="AA611" s="7" t="b">
        <v>1</v>
      </c>
      <c r="AB611" s="7">
        <v>0</v>
      </c>
      <c r="AC611" s="14" t="s">
        <v>1344</v>
      </c>
      <c r="AD611" s="7"/>
      <c r="AE611" s="7" t="s">
        <v>1798</v>
      </c>
      <c r="AF611" s="10" t="s">
        <v>1345</v>
      </c>
      <c r="AG611" s="14"/>
      <c r="AH611" s="10"/>
      <c r="AI611" s="19"/>
      <c r="AJ611" s="32"/>
      <c r="AK611" s="19"/>
      <c r="AL611" s="19"/>
      <c r="AM611" s="19"/>
      <c r="AN611" s="19"/>
      <c r="AO611" s="19"/>
      <c r="AP611" s="19"/>
      <c r="AQ611" s="19"/>
      <c r="AR611" s="19"/>
      <c r="AS611" s="19"/>
      <c r="AT611" s="19"/>
      <c r="AU611" s="19"/>
      <c r="AV611" s="19"/>
      <c r="AW611" s="19"/>
      <c r="AX611" s="19"/>
      <c r="AY611" s="19"/>
      <c r="AZ611" s="19"/>
      <c r="BA611" s="19"/>
      <c r="BB611" s="19"/>
      <c r="BC611" s="19"/>
      <c r="BD611" s="19"/>
      <c r="BE611" s="19"/>
      <c r="BF611" s="19"/>
      <c r="BG611" s="19"/>
      <c r="BH611" s="19"/>
      <c r="BI611" s="19"/>
      <c r="BJ611" s="19"/>
      <c r="BK611" s="19"/>
      <c r="BL611" s="19"/>
      <c r="BM611" s="19"/>
      <c r="BN611" s="19"/>
      <c r="BO611" s="19"/>
      <c r="BP611" s="19"/>
      <c r="BQ611" s="19"/>
      <c r="BR611" s="19"/>
      <c r="BS611" s="19"/>
      <c r="BT611" s="19"/>
      <c r="BU611" s="19"/>
      <c r="BV611" s="19"/>
      <c r="BW611" s="19"/>
      <c r="BX611" s="19"/>
      <c r="BY611" s="19"/>
      <c r="BZ611" s="19"/>
      <c r="CA611" s="19"/>
      <c r="CB611" s="19"/>
      <c r="CC611" s="19"/>
      <c r="CD611" s="19"/>
      <c r="CE611" s="19"/>
      <c r="CF611" s="19"/>
      <c r="CG611" s="19"/>
      <c r="CH611" s="19"/>
      <c r="CI611" s="19"/>
      <c r="CJ611" s="19"/>
      <c r="CK611" s="19"/>
      <c r="CL611" s="19"/>
      <c r="CM611" s="19"/>
      <c r="CN611" s="19"/>
      <c r="CO611" s="19"/>
      <c r="CP611" s="19"/>
      <c r="CQ611" s="19"/>
      <c r="CR611" s="19"/>
      <c r="CS611" s="19"/>
      <c r="CT611" s="19"/>
      <c r="CU611" s="19"/>
      <c r="CV611" s="19"/>
      <c r="CW611" s="19"/>
      <c r="CX611" s="19"/>
      <c r="CY611" s="19"/>
      <c r="CZ611" s="19"/>
      <c r="DA611" s="19"/>
      <c r="DB611" s="19"/>
      <c r="DC611" s="19"/>
      <c r="DD611" s="19"/>
      <c r="DE611" s="19"/>
      <c r="DF611" s="19"/>
      <c r="DG611" s="19"/>
      <c r="DH611" s="19"/>
      <c r="DI611" s="19"/>
      <c r="DJ611" s="19"/>
      <c r="DK611" s="19"/>
      <c r="DL611" s="19"/>
      <c r="DM611" s="19"/>
      <c r="DN611" s="19"/>
      <c r="DO611" s="19"/>
      <c r="DP611" s="19"/>
      <c r="DQ611" s="19"/>
      <c r="DR611" s="19"/>
      <c r="DS611" s="19"/>
      <c r="DT611" s="19"/>
      <c r="DU611" s="19"/>
      <c r="DV611" s="19"/>
      <c r="DW611" s="19"/>
      <c r="DX611" s="19"/>
      <c r="DY611" s="19"/>
      <c r="DZ611" s="19"/>
      <c r="EA611" s="19"/>
      <c r="EB611" s="19"/>
      <c r="EC611" s="19"/>
      <c r="ED611" s="19"/>
      <c r="EE611" s="19"/>
      <c r="EF611" s="19"/>
      <c r="EG611" s="19"/>
      <c r="EH611" s="19"/>
      <c r="EI611" s="19"/>
      <c r="EJ611" s="19"/>
      <c r="EK611" s="19"/>
      <c r="EL611" s="19"/>
      <c r="EM611" s="19"/>
      <c r="EN611" s="19"/>
      <c r="EO611" s="19"/>
      <c r="EP611" s="19"/>
      <c r="EQ611" s="19"/>
      <c r="ER611" s="19"/>
      <c r="ES611" s="19"/>
      <c r="ET611" s="19"/>
      <c r="EU611" s="19"/>
      <c r="EV611" s="19"/>
      <c r="EW611" s="19"/>
      <c r="EX611" s="19"/>
      <c r="EY611" s="19"/>
      <c r="EZ611" s="19"/>
      <c r="FA611" s="19"/>
      <c r="FB611" s="19"/>
      <c r="FC611" s="19"/>
      <c r="FD611" s="19"/>
      <c r="FE611" s="19"/>
      <c r="FF611" s="19"/>
      <c r="FG611" s="19"/>
      <c r="FH611" s="19"/>
      <c r="FI611" s="19"/>
      <c r="FJ611" s="19"/>
      <c r="FK611" s="19"/>
      <c r="FL611" s="19"/>
      <c r="FM611" s="19"/>
      <c r="FN611" s="19"/>
      <c r="FO611" s="19"/>
      <c r="FP611" s="19"/>
    </row>
    <row r="612" spans="1:172" s="82" customFormat="1" ht="14" customHeight="1" x14ac:dyDescent="0.2">
      <c r="A612" s="51" t="s">
        <v>1371</v>
      </c>
      <c r="B612" s="54">
        <v>274.39999999999998</v>
      </c>
      <c r="C612" s="54">
        <v>298.89999999999998</v>
      </c>
      <c r="D612" s="57">
        <f t="shared" ref="D612:D630" si="4">(B612+C612)/2</f>
        <v>286.64999999999998</v>
      </c>
      <c r="E612" s="56">
        <v>50</v>
      </c>
      <c r="F612" s="56">
        <v>20</v>
      </c>
      <c r="G612" s="55">
        <v>6</v>
      </c>
      <c r="H612" s="56">
        <v>22.5</v>
      </c>
      <c r="I612" s="56">
        <v>25.1</v>
      </c>
      <c r="J612" s="56">
        <v>92.5</v>
      </c>
      <c r="K612" s="56">
        <v>7</v>
      </c>
      <c r="L612" s="57">
        <v>-48.8</v>
      </c>
      <c r="M612" s="57">
        <v>345.5</v>
      </c>
      <c r="N612" s="56"/>
      <c r="O612" s="56"/>
      <c r="P612" s="56">
        <v>178.44294390857362</v>
      </c>
      <c r="Q612" s="56">
        <v>5.0293226209230202</v>
      </c>
      <c r="R612" s="54">
        <v>301</v>
      </c>
      <c r="S612" s="57">
        <v>-33.766938772000302</v>
      </c>
      <c r="T612" s="57">
        <v>63.450200077350402</v>
      </c>
      <c r="U612" s="56">
        <v>46.041178267360799</v>
      </c>
      <c r="V612" s="56">
        <v>3.8904489598693401</v>
      </c>
      <c r="W612" s="56">
        <v>58.1952919941834</v>
      </c>
      <c r="X612" s="54" t="s">
        <v>1574</v>
      </c>
      <c r="Y612" s="58"/>
      <c r="Z612" s="58"/>
      <c r="AA612" s="54" t="b">
        <v>0</v>
      </c>
      <c r="AB612" s="54" t="s">
        <v>31</v>
      </c>
      <c r="AC612" s="51" t="s">
        <v>1372</v>
      </c>
      <c r="AD612" s="54">
        <v>275</v>
      </c>
      <c r="AE612" s="54" t="s">
        <v>199</v>
      </c>
      <c r="AF612" s="58" t="s">
        <v>1357</v>
      </c>
      <c r="AG612" s="51" t="s">
        <v>1373</v>
      </c>
      <c r="AH612" s="51" t="s">
        <v>1783</v>
      </c>
      <c r="AI612" s="19"/>
      <c r="AJ612" s="32"/>
      <c r="AK612" s="19"/>
      <c r="AL612" s="19"/>
      <c r="AM612" s="19"/>
      <c r="AN612" s="19"/>
      <c r="AO612" s="19"/>
      <c r="AP612" s="19"/>
      <c r="AQ612" s="19"/>
      <c r="AR612" s="19"/>
      <c r="AS612" s="19"/>
      <c r="AT612" s="19"/>
      <c r="AU612" s="19"/>
      <c r="AV612" s="19"/>
      <c r="AW612" s="19"/>
      <c r="AX612" s="19"/>
      <c r="AY612" s="19"/>
      <c r="AZ612" s="19"/>
      <c r="BA612" s="19"/>
      <c r="BB612" s="19"/>
      <c r="BC612" s="19"/>
      <c r="BD612" s="19"/>
      <c r="BE612" s="19"/>
      <c r="BF612" s="19"/>
      <c r="BG612" s="19"/>
      <c r="BH612" s="19"/>
      <c r="BI612" s="19"/>
      <c r="BJ612" s="19"/>
      <c r="BK612" s="19"/>
      <c r="BL612" s="19"/>
      <c r="BM612" s="19"/>
      <c r="BN612" s="19"/>
      <c r="BO612" s="19"/>
      <c r="BP612" s="19"/>
      <c r="BQ612" s="19"/>
      <c r="BR612" s="19"/>
      <c r="BS612" s="19"/>
      <c r="BT612" s="19"/>
      <c r="BU612" s="19"/>
      <c r="BV612" s="19"/>
      <c r="BW612" s="19"/>
      <c r="BX612" s="19"/>
      <c r="BY612" s="19"/>
      <c r="BZ612" s="19"/>
      <c r="CA612" s="19"/>
      <c r="CB612" s="19"/>
      <c r="CC612" s="19"/>
      <c r="CD612" s="19"/>
      <c r="CE612" s="19"/>
      <c r="CF612" s="19"/>
      <c r="CG612" s="19"/>
      <c r="CH612" s="19"/>
      <c r="CI612" s="19"/>
      <c r="CJ612" s="19"/>
      <c r="CK612" s="19"/>
      <c r="CL612" s="19"/>
      <c r="CM612" s="19"/>
      <c r="CN612" s="19"/>
      <c r="CO612" s="19"/>
      <c r="CP612" s="19"/>
      <c r="CQ612" s="19"/>
      <c r="CR612" s="19"/>
      <c r="CS612" s="19"/>
      <c r="CT612" s="19"/>
      <c r="CU612" s="19"/>
      <c r="CV612" s="19"/>
      <c r="CW612" s="19"/>
      <c r="CX612" s="19"/>
      <c r="CY612" s="19"/>
      <c r="CZ612" s="19"/>
      <c r="DA612" s="19"/>
      <c r="DB612" s="19"/>
      <c r="DC612" s="19"/>
      <c r="DD612" s="19"/>
      <c r="DE612" s="19"/>
      <c r="DF612" s="19"/>
      <c r="DG612" s="19"/>
      <c r="DH612" s="19"/>
      <c r="DI612" s="19"/>
      <c r="DJ612" s="19"/>
      <c r="DK612" s="19"/>
      <c r="DL612" s="19"/>
      <c r="DM612" s="19"/>
      <c r="DN612" s="19"/>
      <c r="DO612" s="19"/>
      <c r="DP612" s="19"/>
      <c r="DQ612" s="19"/>
      <c r="DR612" s="19"/>
      <c r="DS612" s="19"/>
      <c r="DT612" s="19"/>
      <c r="DU612" s="19"/>
      <c r="DV612" s="19"/>
      <c r="DW612" s="19"/>
      <c r="DX612" s="19"/>
      <c r="DY612" s="19"/>
      <c r="DZ612" s="19"/>
      <c r="EA612" s="19"/>
      <c r="EB612" s="19"/>
      <c r="EC612" s="19"/>
      <c r="ED612" s="19"/>
      <c r="EE612" s="19"/>
      <c r="EF612" s="19"/>
      <c r="EG612" s="19"/>
      <c r="EH612" s="19"/>
      <c r="EI612" s="19"/>
      <c r="EJ612" s="19"/>
      <c r="EK612" s="19"/>
      <c r="EL612" s="19"/>
      <c r="EM612" s="19"/>
      <c r="EN612" s="19"/>
      <c r="EO612" s="19"/>
      <c r="EP612" s="19"/>
      <c r="EQ612" s="19"/>
      <c r="ER612" s="19"/>
      <c r="ES612" s="19"/>
      <c r="ET612" s="19"/>
      <c r="EU612" s="19"/>
      <c r="EV612" s="19"/>
      <c r="EW612" s="19"/>
      <c r="EX612" s="19"/>
      <c r="EY612" s="19"/>
      <c r="EZ612" s="19"/>
      <c r="FA612" s="19"/>
      <c r="FB612" s="19"/>
      <c r="FC612" s="19"/>
      <c r="FD612" s="19"/>
      <c r="FE612" s="19"/>
      <c r="FF612" s="19"/>
      <c r="FG612" s="19"/>
      <c r="FH612" s="19"/>
      <c r="FI612" s="19"/>
      <c r="FJ612" s="19"/>
      <c r="FK612" s="19"/>
      <c r="FL612" s="19"/>
      <c r="FM612" s="19"/>
      <c r="FN612" s="19"/>
      <c r="FO612" s="19"/>
      <c r="FP612" s="19"/>
    </row>
    <row r="613" spans="1:172" s="82" customFormat="1" ht="14" customHeight="1" x14ac:dyDescent="0.2">
      <c r="A613" s="58" t="s">
        <v>1346</v>
      </c>
      <c r="B613" s="54">
        <v>274.39999999999998</v>
      </c>
      <c r="C613" s="54">
        <v>298.89999999999998</v>
      </c>
      <c r="D613" s="57">
        <f t="shared" si="4"/>
        <v>286.64999999999998</v>
      </c>
      <c r="E613" s="56">
        <v>32.200000000000003</v>
      </c>
      <c r="F613" s="56">
        <v>354</v>
      </c>
      <c r="G613" s="60">
        <v>12</v>
      </c>
      <c r="H613" s="56">
        <v>136</v>
      </c>
      <c r="I613" s="56">
        <v>-5</v>
      </c>
      <c r="J613" s="56">
        <v>80</v>
      </c>
      <c r="K613" s="56">
        <v>4.5999999999999996</v>
      </c>
      <c r="L613" s="57">
        <v>-38.700000000000003</v>
      </c>
      <c r="M613" s="60">
        <v>56.8</v>
      </c>
      <c r="N613" s="54"/>
      <c r="O613" s="54"/>
      <c r="P613" s="56">
        <v>197.95423975494026</v>
      </c>
      <c r="Q613" s="76">
        <v>3.0925463243460607</v>
      </c>
      <c r="R613" s="54">
        <v>707</v>
      </c>
      <c r="S613" s="57">
        <v>-38.271634745492101</v>
      </c>
      <c r="T613" s="57">
        <v>58.437557952506303</v>
      </c>
      <c r="U613" s="56">
        <v>31.250219940610901</v>
      </c>
      <c r="V613" s="56">
        <v>36.930099144381401</v>
      </c>
      <c r="W613" s="56">
        <v>1.41820132763735</v>
      </c>
      <c r="X613" s="54" t="s">
        <v>1574</v>
      </c>
      <c r="Y613" s="58"/>
      <c r="Z613" s="58"/>
      <c r="AA613" s="54" t="b">
        <v>0</v>
      </c>
      <c r="AB613" s="54" t="s">
        <v>31</v>
      </c>
      <c r="AC613" s="51" t="s">
        <v>1942</v>
      </c>
      <c r="AD613" s="54">
        <v>723</v>
      </c>
      <c r="AE613" s="54" t="s">
        <v>199</v>
      </c>
      <c r="AF613" s="58" t="s">
        <v>1348</v>
      </c>
      <c r="AG613" s="51" t="s">
        <v>1347</v>
      </c>
      <c r="AH613" s="51" t="s">
        <v>1783</v>
      </c>
      <c r="AI613" s="19"/>
      <c r="AJ613" s="32"/>
      <c r="AK613" s="19"/>
      <c r="AL613" s="19"/>
      <c r="AM613" s="19"/>
      <c r="AN613" s="19"/>
      <c r="AO613" s="19"/>
      <c r="AP613" s="19"/>
      <c r="AQ613" s="19"/>
      <c r="AR613" s="19"/>
      <c r="AS613" s="19"/>
      <c r="AT613" s="19"/>
      <c r="AU613" s="19"/>
      <c r="AV613" s="19"/>
      <c r="AW613" s="19"/>
      <c r="AX613" s="19"/>
      <c r="AY613" s="19"/>
      <c r="AZ613" s="19"/>
      <c r="BA613" s="19"/>
      <c r="BB613" s="19"/>
      <c r="BC613" s="19"/>
      <c r="BD613" s="19"/>
      <c r="BE613" s="19"/>
      <c r="BF613" s="19"/>
      <c r="BG613" s="19"/>
      <c r="BH613" s="19"/>
      <c r="BI613" s="19"/>
      <c r="BJ613" s="19"/>
      <c r="BK613" s="19"/>
      <c r="BL613" s="19"/>
      <c r="BM613" s="19"/>
      <c r="BN613" s="19"/>
      <c r="BO613" s="19"/>
      <c r="BP613" s="19"/>
      <c r="BQ613" s="19"/>
      <c r="BR613" s="19"/>
      <c r="BS613" s="19"/>
      <c r="BT613" s="19"/>
      <c r="BU613" s="19"/>
      <c r="BV613" s="19"/>
      <c r="BW613" s="19"/>
      <c r="BX613" s="19"/>
      <c r="BY613" s="19"/>
      <c r="BZ613" s="19"/>
      <c r="CA613" s="19"/>
      <c r="CB613" s="19"/>
      <c r="CC613" s="19"/>
      <c r="CD613" s="19"/>
      <c r="CE613" s="19"/>
      <c r="CF613" s="19"/>
      <c r="CG613" s="19"/>
      <c r="CH613" s="19"/>
      <c r="CI613" s="19"/>
      <c r="CJ613" s="19"/>
      <c r="CK613" s="19"/>
      <c r="CL613" s="19"/>
      <c r="CM613" s="19"/>
      <c r="CN613" s="19"/>
      <c r="CO613" s="19"/>
      <c r="CP613" s="19"/>
      <c r="CQ613" s="19"/>
      <c r="CR613" s="19"/>
      <c r="CS613" s="19"/>
      <c r="CT613" s="19"/>
      <c r="CU613" s="19"/>
      <c r="CV613" s="19"/>
      <c r="CW613" s="19"/>
      <c r="CX613" s="19"/>
      <c r="CY613" s="19"/>
      <c r="CZ613" s="19"/>
      <c r="DA613" s="19"/>
      <c r="DB613" s="19"/>
      <c r="DC613" s="19"/>
      <c r="DD613" s="19"/>
      <c r="DE613" s="19"/>
      <c r="DF613" s="19"/>
      <c r="DG613" s="19"/>
      <c r="DH613" s="19"/>
      <c r="DI613" s="19"/>
      <c r="DJ613" s="19"/>
      <c r="DK613" s="19"/>
      <c r="DL613" s="19"/>
      <c r="DM613" s="19"/>
      <c r="DN613" s="19"/>
      <c r="DO613" s="19"/>
      <c r="DP613" s="19"/>
      <c r="DQ613" s="19"/>
      <c r="DR613" s="19"/>
      <c r="DS613" s="19"/>
      <c r="DT613" s="19"/>
      <c r="DU613" s="19"/>
      <c r="DV613" s="19"/>
      <c r="DW613" s="19"/>
      <c r="DX613" s="19"/>
      <c r="DY613" s="19"/>
      <c r="DZ613" s="19"/>
      <c r="EA613" s="19"/>
      <c r="EB613" s="19"/>
      <c r="EC613" s="19"/>
      <c r="ED613" s="19"/>
      <c r="EE613" s="19"/>
      <c r="EF613" s="19"/>
      <c r="EG613" s="19"/>
      <c r="EH613" s="19"/>
      <c r="EI613" s="19"/>
      <c r="EJ613" s="19"/>
      <c r="EK613" s="19"/>
      <c r="EL613" s="19"/>
      <c r="EM613" s="19"/>
      <c r="EN613" s="19"/>
      <c r="EO613" s="19"/>
      <c r="EP613" s="19"/>
      <c r="EQ613" s="19"/>
      <c r="ER613" s="19"/>
      <c r="ES613" s="19"/>
      <c r="ET613" s="19"/>
      <c r="EU613" s="19"/>
      <c r="EV613" s="19"/>
      <c r="EW613" s="19"/>
      <c r="EX613" s="19"/>
      <c r="EY613" s="19"/>
      <c r="EZ613" s="19"/>
      <c r="FA613" s="19"/>
      <c r="FB613" s="19"/>
      <c r="FC613" s="19"/>
      <c r="FD613" s="19"/>
      <c r="FE613" s="19"/>
      <c r="FF613" s="19"/>
      <c r="FG613" s="19"/>
      <c r="FH613" s="19"/>
      <c r="FI613" s="19"/>
      <c r="FJ613" s="19"/>
      <c r="FK613" s="19"/>
      <c r="FL613" s="19"/>
      <c r="FM613" s="19"/>
      <c r="FN613" s="19"/>
      <c r="FO613" s="19"/>
      <c r="FP613" s="19"/>
    </row>
    <row r="614" spans="1:172" s="82" customFormat="1" ht="14" customHeight="1" x14ac:dyDescent="0.2">
      <c r="A614" s="58" t="s">
        <v>1360</v>
      </c>
      <c r="B614" s="54">
        <v>274.39999999999998</v>
      </c>
      <c r="C614" s="54">
        <v>298.89999999999998</v>
      </c>
      <c r="D614" s="57">
        <f t="shared" si="4"/>
        <v>286.64999999999998</v>
      </c>
      <c r="E614" s="54">
        <v>47.3</v>
      </c>
      <c r="F614" s="54">
        <v>5.6</v>
      </c>
      <c r="G614" s="60">
        <v>7</v>
      </c>
      <c r="H614" s="54">
        <v>-170.1</v>
      </c>
      <c r="I614" s="54">
        <v>1.3</v>
      </c>
      <c r="J614" s="54">
        <v>41.3</v>
      </c>
      <c r="K614" s="56">
        <v>5.9</v>
      </c>
      <c r="L614" s="57">
        <v>-41.3</v>
      </c>
      <c r="M614" s="57">
        <v>352.4</v>
      </c>
      <c r="N614" s="56">
        <v>123.3</v>
      </c>
      <c r="O614" s="56">
        <v>4.8</v>
      </c>
      <c r="P614" s="56" t="s">
        <v>1575</v>
      </c>
      <c r="Q614" s="56" t="s">
        <v>1575</v>
      </c>
      <c r="R614" s="54">
        <v>301</v>
      </c>
      <c r="S614" s="57">
        <v>-25.080200804341501</v>
      </c>
      <c r="T614" s="57">
        <v>61.036438848871001</v>
      </c>
      <c r="U614" s="56">
        <v>46.041178267360799</v>
      </c>
      <c r="V614" s="56">
        <v>3.8904489598693401</v>
      </c>
      <c r="W614" s="56">
        <v>58.1952919941834</v>
      </c>
      <c r="X614" s="54" t="s">
        <v>1574</v>
      </c>
      <c r="Y614" s="58"/>
      <c r="Z614" s="58"/>
      <c r="AA614" s="54" t="b">
        <v>0</v>
      </c>
      <c r="AB614" s="54" t="s">
        <v>31</v>
      </c>
      <c r="AC614" s="51" t="s">
        <v>1361</v>
      </c>
      <c r="AD614" s="54">
        <v>1205</v>
      </c>
      <c r="AE614" s="54" t="s">
        <v>199</v>
      </c>
      <c r="AF614" s="58" t="s">
        <v>1362</v>
      </c>
      <c r="AG614" s="51" t="s">
        <v>1661</v>
      </c>
      <c r="AH614" s="51" t="s">
        <v>1783</v>
      </c>
      <c r="AI614" s="19"/>
      <c r="AJ614" s="32"/>
      <c r="AK614" s="19"/>
      <c r="AL614" s="19"/>
      <c r="AM614" s="19"/>
      <c r="AN614" s="19"/>
      <c r="AO614" s="19"/>
      <c r="AP614" s="19"/>
      <c r="AQ614" s="19"/>
      <c r="AR614" s="19"/>
      <c r="AS614" s="19"/>
      <c r="AT614" s="19"/>
      <c r="AU614" s="19"/>
      <c r="AV614" s="19"/>
      <c r="AW614" s="19"/>
      <c r="AX614" s="19"/>
      <c r="AY614" s="19"/>
      <c r="AZ614" s="19"/>
      <c r="BA614" s="19"/>
      <c r="BB614" s="19"/>
      <c r="BC614" s="19"/>
      <c r="BD614" s="19"/>
      <c r="BE614" s="19"/>
      <c r="BF614" s="19"/>
      <c r="BG614" s="19"/>
      <c r="BH614" s="19"/>
      <c r="BI614" s="19"/>
      <c r="BJ614" s="19"/>
      <c r="BK614" s="19"/>
      <c r="BL614" s="19"/>
      <c r="BM614" s="19"/>
      <c r="BN614" s="19"/>
      <c r="BO614" s="19"/>
      <c r="BP614" s="19"/>
      <c r="BQ614" s="19"/>
      <c r="BR614" s="19"/>
      <c r="BS614" s="19"/>
      <c r="BT614" s="19"/>
      <c r="BU614" s="19"/>
      <c r="BV614" s="19"/>
      <c r="BW614" s="19"/>
      <c r="BX614" s="19"/>
      <c r="BY614" s="19"/>
      <c r="BZ614" s="19"/>
      <c r="CA614" s="19"/>
      <c r="CB614" s="19"/>
      <c r="CC614" s="19"/>
      <c r="CD614" s="19"/>
      <c r="CE614" s="19"/>
      <c r="CF614" s="19"/>
      <c r="CG614" s="19"/>
      <c r="CH614" s="19"/>
      <c r="CI614" s="19"/>
      <c r="CJ614" s="19"/>
      <c r="CK614" s="19"/>
      <c r="CL614" s="19"/>
      <c r="CM614" s="19"/>
      <c r="CN614" s="19"/>
      <c r="CO614" s="19"/>
      <c r="CP614" s="19"/>
      <c r="CQ614" s="19"/>
      <c r="CR614" s="19"/>
      <c r="CS614" s="19"/>
      <c r="CT614" s="19"/>
      <c r="CU614" s="19"/>
      <c r="CV614" s="19"/>
      <c r="CW614" s="19"/>
      <c r="CX614" s="19"/>
      <c r="CY614" s="19"/>
      <c r="CZ614" s="19"/>
      <c r="DA614" s="19"/>
      <c r="DB614" s="19"/>
      <c r="DC614" s="19"/>
      <c r="DD614" s="19"/>
      <c r="DE614" s="19"/>
      <c r="DF614" s="19"/>
      <c r="DG614" s="19"/>
      <c r="DH614" s="19"/>
      <c r="DI614" s="19"/>
      <c r="DJ614" s="19"/>
      <c r="DK614" s="19"/>
      <c r="DL614" s="19"/>
      <c r="DM614" s="19"/>
      <c r="DN614" s="19"/>
      <c r="DO614" s="19"/>
      <c r="DP614" s="19"/>
      <c r="DQ614" s="19"/>
      <c r="DR614" s="19"/>
      <c r="DS614" s="19"/>
      <c r="DT614" s="19"/>
      <c r="DU614" s="19"/>
      <c r="DV614" s="19"/>
      <c r="DW614" s="19"/>
      <c r="DX614" s="19"/>
      <c r="DY614" s="19"/>
      <c r="DZ614" s="19"/>
      <c r="EA614" s="19"/>
      <c r="EB614" s="19"/>
      <c r="EC614" s="19"/>
      <c r="ED614" s="19"/>
      <c r="EE614" s="19"/>
      <c r="EF614" s="19"/>
      <c r="EG614" s="19"/>
      <c r="EH614" s="19"/>
      <c r="EI614" s="19"/>
      <c r="EJ614" s="19"/>
      <c r="EK614" s="19"/>
      <c r="EL614" s="19"/>
      <c r="EM614" s="19"/>
      <c r="EN614" s="19"/>
      <c r="EO614" s="19"/>
      <c r="EP614" s="19"/>
      <c r="EQ614" s="19"/>
      <c r="ER614" s="19"/>
      <c r="ES614" s="19"/>
      <c r="ET614" s="19"/>
      <c r="EU614" s="19"/>
      <c r="EV614" s="19"/>
      <c r="EW614" s="19"/>
      <c r="EX614" s="19"/>
      <c r="EY614" s="19"/>
      <c r="EZ614" s="19"/>
      <c r="FA614" s="19"/>
      <c r="FB614" s="19"/>
      <c r="FC614" s="19"/>
      <c r="FD614" s="19"/>
      <c r="FE614" s="19"/>
      <c r="FF614" s="19"/>
      <c r="FG614" s="19"/>
      <c r="FH614" s="19"/>
      <c r="FI614" s="19"/>
      <c r="FJ614" s="19"/>
      <c r="FK614" s="19"/>
      <c r="FL614" s="19"/>
      <c r="FM614" s="19"/>
      <c r="FN614" s="19"/>
      <c r="FO614" s="19"/>
      <c r="FP614" s="19"/>
    </row>
    <row r="615" spans="1:172" s="82" customFormat="1" ht="14" customHeight="1" x14ac:dyDescent="0.2">
      <c r="A615" s="51" t="s">
        <v>1368</v>
      </c>
      <c r="B615" s="54">
        <v>274.39999999999998</v>
      </c>
      <c r="C615" s="54">
        <v>298.89999999999998</v>
      </c>
      <c r="D615" s="57">
        <f t="shared" si="4"/>
        <v>286.64999999999998</v>
      </c>
      <c r="E615" s="56">
        <v>51.3</v>
      </c>
      <c r="F615" s="56">
        <v>15.8</v>
      </c>
      <c r="G615" s="55">
        <v>6</v>
      </c>
      <c r="H615" s="56">
        <v>16</v>
      </c>
      <c r="I615" s="56">
        <v>11</v>
      </c>
      <c r="J615" s="56">
        <v>64.599999999999994</v>
      </c>
      <c r="K615" s="56">
        <v>8.1</v>
      </c>
      <c r="L615" s="57">
        <v>-42</v>
      </c>
      <c r="M615" s="57">
        <v>354</v>
      </c>
      <c r="N615" s="56"/>
      <c r="O615" s="56"/>
      <c r="P615" s="56">
        <v>153.65846412934269</v>
      </c>
      <c r="Q615" s="56">
        <v>5.4221055833136491</v>
      </c>
      <c r="R615" s="54">
        <v>301</v>
      </c>
      <c r="S615" s="57">
        <v>-24.766554225345999</v>
      </c>
      <c r="T615" s="57">
        <v>62.5244139902005</v>
      </c>
      <c r="U615" s="56">
        <v>46.041178267360799</v>
      </c>
      <c r="V615" s="56">
        <v>3.8904489598693401</v>
      </c>
      <c r="W615" s="56">
        <v>58.1952919941834</v>
      </c>
      <c r="X615" s="54" t="s">
        <v>1574</v>
      </c>
      <c r="Y615" s="58"/>
      <c r="Z615" s="58"/>
      <c r="AA615" s="54" t="b">
        <v>0</v>
      </c>
      <c r="AB615" s="54" t="s">
        <v>31</v>
      </c>
      <c r="AC615" s="51" t="s">
        <v>1202</v>
      </c>
      <c r="AD615" s="54">
        <v>3161</v>
      </c>
      <c r="AE615" s="54" t="s">
        <v>199</v>
      </c>
      <c r="AF615" s="58" t="s">
        <v>1357</v>
      </c>
      <c r="AG615" s="51"/>
      <c r="AH615" s="51" t="s">
        <v>1783</v>
      </c>
      <c r="AI615" s="19"/>
      <c r="AJ615" s="32"/>
      <c r="AK615" s="19"/>
      <c r="AL615" s="19"/>
      <c r="AM615" s="19"/>
      <c r="AN615" s="19"/>
      <c r="AO615" s="19"/>
      <c r="AP615" s="19"/>
      <c r="AQ615" s="19"/>
      <c r="AR615" s="19"/>
      <c r="AS615" s="19"/>
      <c r="AT615" s="19"/>
      <c r="AU615" s="19"/>
      <c r="AV615" s="19"/>
      <c r="AW615" s="19"/>
      <c r="AX615" s="19"/>
      <c r="AY615" s="19"/>
      <c r="AZ615" s="19"/>
      <c r="BA615" s="19"/>
      <c r="BB615" s="19"/>
      <c r="BC615" s="19"/>
      <c r="BD615" s="19"/>
      <c r="BE615" s="19"/>
      <c r="BF615" s="19"/>
      <c r="BG615" s="19"/>
      <c r="BH615" s="19"/>
      <c r="BI615" s="19"/>
      <c r="BJ615" s="19"/>
      <c r="BK615" s="19"/>
      <c r="BL615" s="19"/>
      <c r="BM615" s="19"/>
      <c r="BN615" s="19"/>
      <c r="BO615" s="19"/>
      <c r="BP615" s="19"/>
      <c r="BQ615" s="19"/>
      <c r="BR615" s="19"/>
      <c r="BS615" s="19"/>
      <c r="BT615" s="19"/>
      <c r="BU615" s="19"/>
      <c r="BV615" s="19"/>
      <c r="BW615" s="19"/>
      <c r="BX615" s="19"/>
      <c r="BY615" s="19"/>
      <c r="BZ615" s="19"/>
      <c r="CA615" s="19"/>
      <c r="CB615" s="19"/>
      <c r="CC615" s="19"/>
      <c r="CD615" s="19"/>
      <c r="CE615" s="19"/>
      <c r="CF615" s="19"/>
      <c r="CG615" s="19"/>
      <c r="CH615" s="19"/>
      <c r="CI615" s="19"/>
      <c r="CJ615" s="19"/>
      <c r="CK615" s="19"/>
      <c r="CL615" s="19"/>
      <c r="CM615" s="19"/>
      <c r="CN615" s="19"/>
      <c r="CO615" s="19"/>
      <c r="CP615" s="19"/>
      <c r="CQ615" s="19"/>
      <c r="CR615" s="19"/>
      <c r="CS615" s="19"/>
      <c r="CT615" s="19"/>
      <c r="CU615" s="19"/>
      <c r="CV615" s="19"/>
      <c r="CW615" s="19"/>
      <c r="CX615" s="19"/>
      <c r="CY615" s="19"/>
      <c r="CZ615" s="19"/>
      <c r="DA615" s="19"/>
      <c r="DB615" s="19"/>
      <c r="DC615" s="19"/>
      <c r="DD615" s="19"/>
      <c r="DE615" s="19"/>
      <c r="DF615" s="19"/>
      <c r="DG615" s="19"/>
      <c r="DH615" s="19"/>
      <c r="DI615" s="19"/>
      <c r="DJ615" s="19"/>
      <c r="DK615" s="19"/>
      <c r="DL615" s="19"/>
      <c r="DM615" s="19"/>
      <c r="DN615" s="19"/>
      <c r="DO615" s="19"/>
      <c r="DP615" s="19"/>
      <c r="DQ615" s="19"/>
      <c r="DR615" s="19"/>
      <c r="DS615" s="19"/>
      <c r="DT615" s="19"/>
      <c r="DU615" s="19"/>
      <c r="DV615" s="19"/>
      <c r="DW615" s="19"/>
      <c r="DX615" s="19"/>
      <c r="DY615" s="19"/>
      <c r="DZ615" s="19"/>
      <c r="EA615" s="19"/>
      <c r="EB615" s="19"/>
      <c r="EC615" s="19"/>
      <c r="ED615" s="19"/>
      <c r="EE615" s="19"/>
      <c r="EF615" s="19"/>
      <c r="EG615" s="19"/>
      <c r="EH615" s="19"/>
      <c r="EI615" s="19"/>
      <c r="EJ615" s="19"/>
      <c r="EK615" s="19"/>
      <c r="EL615" s="19"/>
      <c r="EM615" s="19"/>
      <c r="EN615" s="19"/>
      <c r="EO615" s="19"/>
      <c r="EP615" s="19"/>
      <c r="EQ615" s="19"/>
      <c r="ER615" s="19"/>
      <c r="ES615" s="19"/>
      <c r="ET615" s="19"/>
      <c r="EU615" s="19"/>
      <c r="EV615" s="19"/>
      <c r="EW615" s="19"/>
      <c r="EX615" s="19"/>
      <c r="EY615" s="19"/>
      <c r="EZ615" s="19"/>
      <c r="FA615" s="19"/>
      <c r="FB615" s="19"/>
      <c r="FC615" s="19"/>
      <c r="FD615" s="19"/>
      <c r="FE615" s="19"/>
      <c r="FF615" s="19"/>
      <c r="FG615" s="19"/>
      <c r="FH615" s="19"/>
      <c r="FI615" s="19"/>
      <c r="FJ615" s="19"/>
      <c r="FK615" s="19"/>
      <c r="FL615" s="19"/>
      <c r="FM615" s="19"/>
      <c r="FN615" s="19"/>
      <c r="FO615" s="19"/>
      <c r="FP615" s="19"/>
    </row>
    <row r="616" spans="1:172" s="82" customFormat="1" ht="14" customHeight="1" x14ac:dyDescent="0.2">
      <c r="A616" s="51" t="s">
        <v>1363</v>
      </c>
      <c r="B616" s="54">
        <v>274.39999999999998</v>
      </c>
      <c r="C616" s="56">
        <v>298.89999999999998</v>
      </c>
      <c r="D616" s="57">
        <f t="shared" si="4"/>
        <v>286.64999999999998</v>
      </c>
      <c r="E616" s="56">
        <v>50.5</v>
      </c>
      <c r="F616" s="56">
        <v>16.5</v>
      </c>
      <c r="G616" s="55">
        <v>13</v>
      </c>
      <c r="H616" s="56">
        <v>18</v>
      </c>
      <c r="I616" s="56">
        <v>12</v>
      </c>
      <c r="J616" s="56">
        <v>168.8</v>
      </c>
      <c r="K616" s="56">
        <v>3.2</v>
      </c>
      <c r="L616" s="57">
        <v>-43</v>
      </c>
      <c r="M616" s="57">
        <v>352</v>
      </c>
      <c r="N616" s="56"/>
      <c r="O616" s="56"/>
      <c r="P616" s="56">
        <v>397.72827017477334</v>
      </c>
      <c r="Q616" s="56">
        <v>2.0812345891305095</v>
      </c>
      <c r="R616" s="54">
        <v>301</v>
      </c>
      <c r="S616" s="57">
        <v>-26.508824733629702</v>
      </c>
      <c r="T616" s="57">
        <v>62.111575608471398</v>
      </c>
      <c r="U616" s="56">
        <v>46.041178267360799</v>
      </c>
      <c r="V616" s="56">
        <v>3.8904489598693401</v>
      </c>
      <c r="W616" s="56">
        <v>58.1952919941834</v>
      </c>
      <c r="X616" s="54" t="s">
        <v>1574</v>
      </c>
      <c r="Y616" s="58"/>
      <c r="Z616" s="58"/>
      <c r="AA616" s="54" t="b">
        <v>0</v>
      </c>
      <c r="AB616" s="54" t="s">
        <v>31</v>
      </c>
      <c r="AC616" s="51" t="s">
        <v>1202</v>
      </c>
      <c r="AD616" s="54">
        <v>3161</v>
      </c>
      <c r="AE616" s="54" t="s">
        <v>199</v>
      </c>
      <c r="AF616" s="58" t="s">
        <v>1357</v>
      </c>
      <c r="AG616" s="51"/>
      <c r="AH616" s="51" t="s">
        <v>1783</v>
      </c>
      <c r="AI616" s="19"/>
      <c r="AJ616" s="32"/>
      <c r="AK616" s="19"/>
      <c r="AL616" s="19"/>
      <c r="AM616" s="19"/>
      <c r="AN616" s="19"/>
      <c r="AO616" s="19"/>
      <c r="AP616" s="19"/>
      <c r="AQ616" s="19"/>
      <c r="AR616" s="19"/>
      <c r="AS616" s="19"/>
      <c r="AT616" s="19"/>
      <c r="AU616" s="19"/>
      <c r="AV616" s="19"/>
      <c r="AW616" s="19"/>
      <c r="AX616" s="19"/>
      <c r="AY616" s="19"/>
      <c r="AZ616" s="19"/>
      <c r="BA616" s="19"/>
      <c r="BB616" s="19"/>
      <c r="BC616" s="19"/>
      <c r="BD616" s="19"/>
      <c r="BE616" s="19"/>
      <c r="BF616" s="19"/>
      <c r="BG616" s="19"/>
      <c r="BH616" s="19"/>
      <c r="BI616" s="19"/>
      <c r="BJ616" s="19"/>
      <c r="BK616" s="19"/>
      <c r="BL616" s="19"/>
      <c r="BM616" s="19"/>
      <c r="BN616" s="19"/>
      <c r="BO616" s="19"/>
      <c r="BP616" s="19"/>
      <c r="BQ616" s="19"/>
      <c r="BR616" s="19"/>
      <c r="BS616" s="19"/>
      <c r="BT616" s="19"/>
      <c r="BU616" s="19"/>
      <c r="BV616" s="19"/>
      <c r="BW616" s="19"/>
      <c r="BX616" s="19"/>
      <c r="BY616" s="19"/>
      <c r="BZ616" s="19"/>
      <c r="CA616" s="19"/>
      <c r="CB616" s="19"/>
      <c r="CC616" s="19"/>
      <c r="CD616" s="19"/>
      <c r="CE616" s="19"/>
      <c r="CF616" s="19"/>
      <c r="CG616" s="19"/>
      <c r="CH616" s="19"/>
      <c r="CI616" s="19"/>
      <c r="CJ616" s="19"/>
      <c r="CK616" s="19"/>
      <c r="CL616" s="19"/>
      <c r="CM616" s="19"/>
      <c r="CN616" s="19"/>
      <c r="CO616" s="19"/>
      <c r="CP616" s="19"/>
      <c r="CQ616" s="19"/>
      <c r="CR616" s="19"/>
      <c r="CS616" s="19"/>
      <c r="CT616" s="19"/>
      <c r="CU616" s="19"/>
      <c r="CV616" s="19"/>
      <c r="CW616" s="19"/>
      <c r="CX616" s="19"/>
      <c r="CY616" s="19"/>
      <c r="CZ616" s="19"/>
      <c r="DA616" s="19"/>
      <c r="DB616" s="19"/>
      <c r="DC616" s="19"/>
      <c r="DD616" s="19"/>
      <c r="DE616" s="19"/>
      <c r="DF616" s="19"/>
      <c r="DG616" s="19"/>
      <c r="DH616" s="19"/>
      <c r="DI616" s="19"/>
      <c r="DJ616" s="19"/>
      <c r="DK616" s="19"/>
      <c r="DL616" s="19"/>
      <c r="DM616" s="19"/>
      <c r="DN616" s="19"/>
      <c r="DO616" s="19"/>
      <c r="DP616" s="19"/>
      <c r="DQ616" s="19"/>
      <c r="DR616" s="19"/>
      <c r="DS616" s="19"/>
      <c r="DT616" s="19"/>
      <c r="DU616" s="19"/>
      <c r="DV616" s="19"/>
      <c r="DW616" s="19"/>
      <c r="DX616" s="19"/>
      <c r="DY616" s="19"/>
      <c r="DZ616" s="19"/>
      <c r="EA616" s="19"/>
      <c r="EB616" s="19"/>
      <c r="EC616" s="19"/>
      <c r="ED616" s="19"/>
      <c r="EE616" s="19"/>
      <c r="EF616" s="19"/>
      <c r="EG616" s="19"/>
      <c r="EH616" s="19"/>
      <c r="EI616" s="19"/>
      <c r="EJ616" s="19"/>
      <c r="EK616" s="19"/>
      <c r="EL616" s="19"/>
      <c r="EM616" s="19"/>
      <c r="EN616" s="19"/>
      <c r="EO616" s="19"/>
      <c r="EP616" s="19"/>
      <c r="EQ616" s="19"/>
      <c r="ER616" s="19"/>
      <c r="ES616" s="19"/>
      <c r="ET616" s="19"/>
      <c r="EU616" s="19"/>
      <c r="EV616" s="19"/>
      <c r="EW616" s="19"/>
      <c r="EX616" s="19"/>
      <c r="EY616" s="19"/>
      <c r="EZ616" s="19"/>
      <c r="FA616" s="19"/>
      <c r="FB616" s="19"/>
      <c r="FC616" s="19"/>
      <c r="FD616" s="19"/>
      <c r="FE616" s="19"/>
      <c r="FF616" s="19"/>
      <c r="FG616" s="19"/>
      <c r="FH616" s="19"/>
      <c r="FI616" s="19"/>
      <c r="FJ616" s="19"/>
      <c r="FK616" s="19"/>
      <c r="FL616" s="19"/>
      <c r="FM616" s="19"/>
      <c r="FN616" s="19"/>
      <c r="FO616" s="19"/>
      <c r="FP616" s="19"/>
    </row>
    <row r="617" spans="1:172" s="82" customFormat="1" ht="14" customHeight="1" x14ac:dyDescent="0.2">
      <c r="A617" s="58" t="s">
        <v>1374</v>
      </c>
      <c r="B617" s="54">
        <v>274.39999999999998</v>
      </c>
      <c r="C617" s="54">
        <v>298.89999999999998</v>
      </c>
      <c r="D617" s="57">
        <f t="shared" si="4"/>
        <v>286.64999999999998</v>
      </c>
      <c r="E617" s="56">
        <v>49.9</v>
      </c>
      <c r="F617" s="56">
        <v>15.6</v>
      </c>
      <c r="G617" s="55">
        <v>6</v>
      </c>
      <c r="H617" s="56">
        <v>203.4</v>
      </c>
      <c r="I617" s="56">
        <v>-8.8000000000000007</v>
      </c>
      <c r="J617" s="56">
        <v>238.3</v>
      </c>
      <c r="K617" s="56">
        <v>4.3</v>
      </c>
      <c r="L617" s="57">
        <v>-40.5</v>
      </c>
      <c r="M617" s="57">
        <v>344.3</v>
      </c>
      <c r="N617" s="56"/>
      <c r="O617" s="56"/>
      <c r="P617" s="56">
        <v>577.07335726849396</v>
      </c>
      <c r="Q617" s="56">
        <v>2.7915443820991581</v>
      </c>
      <c r="R617" s="54">
        <v>301</v>
      </c>
      <c r="S617" s="57">
        <v>-28.851594391450998</v>
      </c>
      <c r="T617" s="57">
        <v>55.552364792562599</v>
      </c>
      <c r="U617" s="56">
        <v>46.041178267360799</v>
      </c>
      <c r="V617" s="56">
        <v>3.8904489598693401</v>
      </c>
      <c r="W617" s="56">
        <v>58.1952919941834</v>
      </c>
      <c r="X617" s="54" t="s">
        <v>1576</v>
      </c>
      <c r="Y617" s="58"/>
      <c r="Z617" s="58"/>
      <c r="AA617" s="54" t="b">
        <v>0</v>
      </c>
      <c r="AB617" s="54" t="s">
        <v>218</v>
      </c>
      <c r="AC617" s="51" t="s">
        <v>1375</v>
      </c>
      <c r="AD617" s="54">
        <v>167</v>
      </c>
      <c r="AE617" s="54" t="s">
        <v>199</v>
      </c>
      <c r="AF617" s="58" t="s">
        <v>1357</v>
      </c>
      <c r="AG617" s="51"/>
      <c r="AH617" s="51" t="s">
        <v>1783</v>
      </c>
      <c r="AI617" s="19"/>
      <c r="AJ617" s="32"/>
      <c r="AK617" s="19"/>
      <c r="AL617" s="19"/>
      <c r="AM617" s="19"/>
      <c r="AN617" s="19"/>
      <c r="AO617" s="19"/>
      <c r="AP617" s="19"/>
      <c r="AQ617" s="19"/>
      <c r="AR617" s="19"/>
      <c r="AS617" s="19"/>
      <c r="AT617" s="19"/>
      <c r="AU617" s="19"/>
      <c r="AV617" s="19"/>
      <c r="AW617" s="19"/>
      <c r="AX617" s="19"/>
      <c r="AY617" s="19"/>
      <c r="AZ617" s="19"/>
      <c r="BA617" s="19"/>
      <c r="BB617" s="19"/>
      <c r="BC617" s="19"/>
      <c r="BD617" s="19"/>
      <c r="BE617" s="19"/>
      <c r="BF617" s="19"/>
      <c r="BG617" s="19"/>
      <c r="BH617" s="19"/>
      <c r="BI617" s="19"/>
      <c r="BJ617" s="19"/>
      <c r="BK617" s="19"/>
      <c r="BL617" s="19"/>
      <c r="BM617" s="19"/>
      <c r="BN617" s="19"/>
      <c r="BO617" s="19"/>
      <c r="BP617" s="19"/>
      <c r="BQ617" s="19"/>
      <c r="BR617" s="19"/>
      <c r="BS617" s="19"/>
      <c r="BT617" s="19"/>
      <c r="BU617" s="19"/>
      <c r="BV617" s="19"/>
      <c r="BW617" s="19"/>
      <c r="BX617" s="19"/>
      <c r="BY617" s="19"/>
      <c r="BZ617" s="19"/>
      <c r="CA617" s="19"/>
      <c r="CB617" s="19"/>
      <c r="CC617" s="19"/>
      <c r="CD617" s="19"/>
      <c r="CE617" s="19"/>
      <c r="CF617" s="19"/>
      <c r="CG617" s="19"/>
      <c r="CH617" s="19"/>
      <c r="CI617" s="19"/>
      <c r="CJ617" s="19"/>
      <c r="CK617" s="19"/>
      <c r="CL617" s="19"/>
      <c r="CM617" s="19"/>
      <c r="CN617" s="19"/>
      <c r="CO617" s="19"/>
      <c r="CP617" s="19"/>
      <c r="CQ617" s="19"/>
      <c r="CR617" s="19"/>
      <c r="CS617" s="19"/>
      <c r="CT617" s="19"/>
      <c r="CU617" s="19"/>
      <c r="CV617" s="19"/>
      <c r="CW617" s="19"/>
      <c r="CX617" s="19"/>
      <c r="CY617" s="19"/>
      <c r="CZ617" s="19"/>
      <c r="DA617" s="19"/>
      <c r="DB617" s="19"/>
      <c r="DC617" s="19"/>
      <c r="DD617" s="19"/>
      <c r="DE617" s="19"/>
      <c r="DF617" s="19"/>
      <c r="DG617" s="19"/>
      <c r="DH617" s="19"/>
      <c r="DI617" s="19"/>
      <c r="DJ617" s="19"/>
      <c r="DK617" s="19"/>
      <c r="DL617" s="19"/>
      <c r="DM617" s="19"/>
      <c r="DN617" s="19"/>
      <c r="DO617" s="19"/>
      <c r="DP617" s="19"/>
      <c r="DQ617" s="19"/>
      <c r="DR617" s="19"/>
      <c r="DS617" s="19"/>
      <c r="DT617" s="19"/>
      <c r="DU617" s="19"/>
      <c r="DV617" s="19"/>
      <c r="DW617" s="19"/>
      <c r="DX617" s="19"/>
      <c r="DY617" s="19"/>
      <c r="DZ617" s="19"/>
      <c r="EA617" s="19"/>
      <c r="EB617" s="19"/>
      <c r="EC617" s="19"/>
      <c r="ED617" s="19"/>
      <c r="EE617" s="19"/>
      <c r="EF617" s="19"/>
      <c r="EG617" s="19"/>
      <c r="EH617" s="19"/>
      <c r="EI617" s="19"/>
      <c r="EJ617" s="19"/>
      <c r="EK617" s="19"/>
      <c r="EL617" s="19"/>
      <c r="EM617" s="19"/>
      <c r="EN617" s="19"/>
      <c r="EO617" s="19"/>
      <c r="EP617" s="19"/>
      <c r="EQ617" s="19"/>
      <c r="ER617" s="19"/>
      <c r="ES617" s="19"/>
      <c r="ET617" s="19"/>
      <c r="EU617" s="19"/>
      <c r="EV617" s="19"/>
      <c r="EW617" s="19"/>
      <c r="EX617" s="19"/>
      <c r="EY617" s="19"/>
      <c r="EZ617" s="19"/>
      <c r="FA617" s="19"/>
      <c r="FB617" s="19"/>
      <c r="FC617" s="19"/>
      <c r="FD617" s="19"/>
      <c r="FE617" s="19"/>
      <c r="FF617" s="19"/>
      <c r="FG617" s="19"/>
      <c r="FH617" s="19"/>
      <c r="FI617" s="19"/>
      <c r="FJ617" s="19"/>
      <c r="FK617" s="19"/>
      <c r="FL617" s="19"/>
      <c r="FM617" s="19"/>
      <c r="FN617" s="19"/>
      <c r="FO617" s="19"/>
      <c r="FP617" s="19"/>
    </row>
    <row r="618" spans="1:172" s="82" customFormat="1" ht="14" customHeight="1" x14ac:dyDescent="0.2">
      <c r="A618" s="58" t="s">
        <v>1365</v>
      </c>
      <c r="B618" s="54">
        <v>274.39999999999998</v>
      </c>
      <c r="C618" s="54">
        <v>298.89999999999998</v>
      </c>
      <c r="D618" s="57">
        <f t="shared" si="4"/>
        <v>286.64999999999998</v>
      </c>
      <c r="E618" s="56">
        <v>50.573999999999998</v>
      </c>
      <c r="F618" s="56">
        <v>15.398</v>
      </c>
      <c r="G618" s="60">
        <v>10</v>
      </c>
      <c r="H618" s="54">
        <v>197.5</v>
      </c>
      <c r="I618" s="56">
        <v>-6</v>
      </c>
      <c r="J618" s="54">
        <v>96.5</v>
      </c>
      <c r="K618" s="56">
        <v>4.9000000000000004</v>
      </c>
      <c r="L618" s="57">
        <v>-40.200000000000003</v>
      </c>
      <c r="M618" s="57">
        <v>352.3</v>
      </c>
      <c r="N618" s="56"/>
      <c r="O618" s="56"/>
      <c r="P618" s="56">
        <v>237.70443374782943</v>
      </c>
      <c r="Q618" s="56">
        <v>3.1397119477194688</v>
      </c>
      <c r="R618" s="54">
        <v>301</v>
      </c>
      <c r="S618" s="57">
        <v>-24.3343608602427</v>
      </c>
      <c r="T618" s="57">
        <v>60.142522309167603</v>
      </c>
      <c r="U618" s="56">
        <v>46.041178267360799</v>
      </c>
      <c r="V618" s="56">
        <v>3.8904489598693401</v>
      </c>
      <c r="W618" s="56">
        <v>58.1952919941834</v>
      </c>
      <c r="X618" s="54" t="s">
        <v>1576</v>
      </c>
      <c r="Y618" s="58"/>
      <c r="Z618" s="58"/>
      <c r="AA618" s="54" t="b">
        <v>0</v>
      </c>
      <c r="AB618" s="54" t="s">
        <v>218</v>
      </c>
      <c r="AC618" s="51" t="s">
        <v>1366</v>
      </c>
      <c r="AD618" s="54">
        <v>2444</v>
      </c>
      <c r="AE618" s="54" t="s">
        <v>199</v>
      </c>
      <c r="AF618" s="58" t="s">
        <v>1367</v>
      </c>
      <c r="AG618" s="51" t="s">
        <v>1856</v>
      </c>
      <c r="AH618" s="51" t="s">
        <v>1783</v>
      </c>
      <c r="AI618" s="19"/>
      <c r="AJ618" s="32"/>
      <c r="AK618" s="19"/>
      <c r="AL618" s="19"/>
      <c r="AM618" s="19"/>
      <c r="AN618" s="19"/>
      <c r="AO618" s="19"/>
      <c r="AP618" s="19"/>
      <c r="AQ618" s="19"/>
      <c r="AR618" s="19"/>
      <c r="AS618" s="19"/>
      <c r="AT618" s="19"/>
      <c r="AU618" s="19"/>
      <c r="AV618" s="19"/>
      <c r="AW618" s="19"/>
      <c r="AX618" s="19"/>
      <c r="AY618" s="19"/>
      <c r="AZ618" s="19"/>
      <c r="BA618" s="19"/>
      <c r="BB618" s="19"/>
      <c r="BC618" s="19"/>
      <c r="BD618" s="19"/>
      <c r="BE618" s="19"/>
      <c r="BF618" s="19"/>
      <c r="BG618" s="19"/>
      <c r="BH618" s="19"/>
      <c r="BI618" s="19"/>
      <c r="BJ618" s="19"/>
      <c r="BK618" s="19"/>
      <c r="BL618" s="19"/>
      <c r="BM618" s="19"/>
      <c r="BN618" s="19"/>
      <c r="BO618" s="19"/>
      <c r="BP618" s="19"/>
      <c r="BQ618" s="19"/>
      <c r="BR618" s="19"/>
      <c r="BS618" s="19"/>
      <c r="BT618" s="19"/>
      <c r="BU618" s="19"/>
      <c r="BV618" s="19"/>
      <c r="BW618" s="19"/>
      <c r="BX618" s="19"/>
      <c r="BY618" s="19"/>
      <c r="BZ618" s="19"/>
      <c r="CA618" s="19"/>
      <c r="CB618" s="19"/>
      <c r="CC618" s="19"/>
      <c r="CD618" s="19"/>
      <c r="CE618" s="19"/>
      <c r="CF618" s="19"/>
      <c r="CG618" s="19"/>
      <c r="CH618" s="19"/>
      <c r="CI618" s="19"/>
      <c r="CJ618" s="19"/>
      <c r="CK618" s="19"/>
      <c r="CL618" s="19"/>
      <c r="CM618" s="19"/>
      <c r="CN618" s="19"/>
      <c r="CO618" s="19"/>
      <c r="CP618" s="19"/>
      <c r="CQ618" s="19"/>
      <c r="CR618" s="19"/>
      <c r="CS618" s="19"/>
      <c r="CT618" s="19"/>
      <c r="CU618" s="19"/>
      <c r="CV618" s="19"/>
      <c r="CW618" s="19"/>
      <c r="CX618" s="19"/>
      <c r="CY618" s="19"/>
      <c r="CZ618" s="19"/>
      <c r="DA618" s="19"/>
      <c r="DB618" s="19"/>
      <c r="DC618" s="19"/>
      <c r="DD618" s="19"/>
      <c r="DE618" s="19"/>
      <c r="DF618" s="19"/>
      <c r="DG618" s="19"/>
      <c r="DH618" s="19"/>
      <c r="DI618" s="19"/>
      <c r="DJ618" s="19"/>
      <c r="DK618" s="19"/>
      <c r="DL618" s="19"/>
      <c r="DM618" s="19"/>
      <c r="DN618" s="19"/>
      <c r="DO618" s="19"/>
      <c r="DP618" s="19"/>
      <c r="DQ618" s="19"/>
      <c r="DR618" s="19"/>
      <c r="DS618" s="19"/>
      <c r="DT618" s="19"/>
      <c r="DU618" s="19"/>
      <c r="DV618" s="19"/>
      <c r="DW618" s="19"/>
      <c r="DX618" s="19"/>
      <c r="DY618" s="19"/>
      <c r="DZ618" s="19"/>
      <c r="EA618" s="19"/>
      <c r="EB618" s="19"/>
      <c r="EC618" s="19"/>
      <c r="ED618" s="19"/>
      <c r="EE618" s="19"/>
      <c r="EF618" s="19"/>
      <c r="EG618" s="19"/>
      <c r="EH618" s="19"/>
      <c r="EI618" s="19"/>
      <c r="EJ618" s="19"/>
      <c r="EK618" s="19"/>
      <c r="EL618" s="19"/>
      <c r="EM618" s="19"/>
      <c r="EN618" s="19"/>
      <c r="EO618" s="19"/>
      <c r="EP618" s="19"/>
      <c r="EQ618" s="19"/>
      <c r="ER618" s="19"/>
      <c r="ES618" s="19"/>
      <c r="ET618" s="19"/>
      <c r="EU618" s="19"/>
      <c r="EV618" s="19"/>
      <c r="EW618" s="19"/>
      <c r="EX618" s="19"/>
      <c r="EY618" s="19"/>
      <c r="EZ618" s="19"/>
      <c r="FA618" s="19"/>
      <c r="FB618" s="19"/>
      <c r="FC618" s="19"/>
      <c r="FD618" s="19"/>
      <c r="FE618" s="19"/>
      <c r="FF618" s="19"/>
      <c r="FG618" s="19"/>
      <c r="FH618" s="19"/>
      <c r="FI618" s="19"/>
      <c r="FJ618" s="19"/>
      <c r="FK618" s="19"/>
      <c r="FL618" s="19"/>
      <c r="FM618" s="19"/>
      <c r="FN618" s="19"/>
      <c r="FO618" s="19"/>
      <c r="FP618" s="19"/>
    </row>
    <row r="619" spans="1:172" s="82" customFormat="1" ht="14" customHeight="1" x14ac:dyDescent="0.2">
      <c r="A619" s="58" t="s">
        <v>1369</v>
      </c>
      <c r="B619" s="54">
        <v>274.39999999999998</v>
      </c>
      <c r="C619" s="54">
        <v>298.89999999999998</v>
      </c>
      <c r="D619" s="57">
        <f t="shared" si="4"/>
        <v>286.64999999999998</v>
      </c>
      <c r="E619" s="56">
        <v>50.5</v>
      </c>
      <c r="F619" s="56">
        <v>16.5</v>
      </c>
      <c r="G619" s="55">
        <v>6</v>
      </c>
      <c r="H619" s="56">
        <v>28</v>
      </c>
      <c r="I619" s="56">
        <v>6</v>
      </c>
      <c r="J619" s="56">
        <v>99.1</v>
      </c>
      <c r="K619" s="56">
        <v>6.8</v>
      </c>
      <c r="L619" s="57">
        <v>-37</v>
      </c>
      <c r="M619" s="57">
        <v>340</v>
      </c>
      <c r="N619" s="56"/>
      <c r="O619" s="56"/>
      <c r="P619" s="56">
        <v>244.10890553792638</v>
      </c>
      <c r="Q619" s="56">
        <v>4.2969056603535449</v>
      </c>
      <c r="R619" s="54">
        <v>301</v>
      </c>
      <c r="S619" s="57">
        <v>-28.874664486427601</v>
      </c>
      <c r="T619" s="57">
        <v>50.018550159237698</v>
      </c>
      <c r="U619" s="56">
        <v>46.041178267360799</v>
      </c>
      <c r="V619" s="56">
        <v>3.8904489598693401</v>
      </c>
      <c r="W619" s="56">
        <v>58.1952919941834</v>
      </c>
      <c r="X619" s="54" t="s">
        <v>1576</v>
      </c>
      <c r="Y619" s="58"/>
      <c r="Z619" s="58"/>
      <c r="AA619" s="54" t="b">
        <v>0</v>
      </c>
      <c r="AB619" s="54" t="s">
        <v>218</v>
      </c>
      <c r="AC619" s="51" t="s">
        <v>1202</v>
      </c>
      <c r="AD619" s="54">
        <v>3161</v>
      </c>
      <c r="AE619" s="54" t="s">
        <v>199</v>
      </c>
      <c r="AF619" s="58" t="s">
        <v>1357</v>
      </c>
      <c r="AG619" s="51" t="s">
        <v>1370</v>
      </c>
      <c r="AH619" s="51" t="s">
        <v>1783</v>
      </c>
      <c r="AI619" s="19"/>
      <c r="AJ619" s="32"/>
      <c r="AK619" s="19"/>
      <c r="AL619" s="19"/>
      <c r="AM619" s="19"/>
      <c r="AN619" s="19"/>
      <c r="AO619" s="19"/>
      <c r="AP619" s="19"/>
      <c r="AQ619" s="19"/>
      <c r="AR619" s="19"/>
      <c r="AS619" s="19"/>
      <c r="AT619" s="19"/>
      <c r="AU619" s="19"/>
      <c r="AV619" s="19"/>
      <c r="AW619" s="19"/>
      <c r="AX619" s="19"/>
      <c r="AY619" s="19"/>
      <c r="AZ619" s="19"/>
      <c r="BA619" s="19"/>
      <c r="BB619" s="19"/>
      <c r="BC619" s="19"/>
      <c r="BD619" s="19"/>
      <c r="BE619" s="19"/>
      <c r="BF619" s="19"/>
      <c r="BG619" s="19"/>
      <c r="BH619" s="19"/>
      <c r="BI619" s="19"/>
      <c r="BJ619" s="19"/>
      <c r="BK619" s="19"/>
      <c r="BL619" s="19"/>
      <c r="BM619" s="19"/>
      <c r="BN619" s="19"/>
      <c r="BO619" s="19"/>
      <c r="BP619" s="19"/>
      <c r="BQ619" s="19"/>
      <c r="BR619" s="19"/>
      <c r="BS619" s="19"/>
      <c r="BT619" s="19"/>
      <c r="BU619" s="19"/>
      <c r="BV619" s="19"/>
      <c r="BW619" s="19"/>
      <c r="BX619" s="19"/>
      <c r="BY619" s="19"/>
      <c r="BZ619" s="19"/>
      <c r="CA619" s="19"/>
      <c r="CB619" s="19"/>
      <c r="CC619" s="19"/>
      <c r="CD619" s="19"/>
      <c r="CE619" s="19"/>
      <c r="CF619" s="19"/>
      <c r="CG619" s="19"/>
      <c r="CH619" s="19"/>
      <c r="CI619" s="19"/>
      <c r="CJ619" s="19"/>
      <c r="CK619" s="19"/>
      <c r="CL619" s="19"/>
      <c r="CM619" s="19"/>
      <c r="CN619" s="19"/>
      <c r="CO619" s="19"/>
      <c r="CP619" s="19"/>
      <c r="CQ619" s="19"/>
      <c r="CR619" s="19"/>
      <c r="CS619" s="19"/>
      <c r="CT619" s="19"/>
      <c r="CU619" s="19"/>
      <c r="CV619" s="19"/>
      <c r="CW619" s="19"/>
      <c r="CX619" s="19"/>
      <c r="CY619" s="19"/>
      <c r="CZ619" s="19"/>
      <c r="DA619" s="19"/>
      <c r="DB619" s="19"/>
      <c r="DC619" s="19"/>
      <c r="DD619" s="19"/>
      <c r="DE619" s="19"/>
      <c r="DF619" s="19"/>
      <c r="DG619" s="19"/>
      <c r="DH619" s="19"/>
      <c r="DI619" s="19"/>
      <c r="DJ619" s="19"/>
      <c r="DK619" s="19"/>
      <c r="DL619" s="19"/>
      <c r="DM619" s="19"/>
      <c r="DN619" s="19"/>
      <c r="DO619" s="19"/>
      <c r="DP619" s="19"/>
      <c r="DQ619" s="19"/>
      <c r="DR619" s="19"/>
      <c r="DS619" s="19"/>
      <c r="DT619" s="19"/>
      <c r="DU619" s="19"/>
      <c r="DV619" s="19"/>
      <c r="DW619" s="19"/>
      <c r="DX619" s="19"/>
      <c r="DY619" s="19"/>
      <c r="DZ619" s="19"/>
      <c r="EA619" s="19"/>
      <c r="EB619" s="19"/>
      <c r="EC619" s="19"/>
      <c r="ED619" s="19"/>
      <c r="EE619" s="19"/>
      <c r="EF619" s="19"/>
      <c r="EG619" s="19"/>
      <c r="EH619" s="19"/>
      <c r="EI619" s="19"/>
      <c r="EJ619" s="19"/>
      <c r="EK619" s="19"/>
      <c r="EL619" s="19"/>
      <c r="EM619" s="19"/>
      <c r="EN619" s="19"/>
      <c r="EO619" s="19"/>
      <c r="EP619" s="19"/>
      <c r="EQ619" s="19"/>
      <c r="ER619" s="19"/>
      <c r="ES619" s="19"/>
      <c r="ET619" s="19"/>
      <c r="EU619" s="19"/>
      <c r="EV619" s="19"/>
      <c r="EW619" s="19"/>
      <c r="EX619" s="19"/>
      <c r="EY619" s="19"/>
      <c r="EZ619" s="19"/>
      <c r="FA619" s="19"/>
      <c r="FB619" s="19"/>
      <c r="FC619" s="19"/>
      <c r="FD619" s="19"/>
      <c r="FE619" s="19"/>
      <c r="FF619" s="19"/>
      <c r="FG619" s="19"/>
      <c r="FH619" s="19"/>
      <c r="FI619" s="19"/>
      <c r="FJ619" s="19"/>
      <c r="FK619" s="19"/>
      <c r="FL619" s="19"/>
      <c r="FM619" s="19"/>
      <c r="FN619" s="19"/>
      <c r="FO619" s="19"/>
      <c r="FP619" s="19"/>
    </row>
    <row r="620" spans="1:172" s="82" customFormat="1" ht="14" customHeight="1" x14ac:dyDescent="0.2">
      <c r="A620" s="58" t="s">
        <v>1354</v>
      </c>
      <c r="B620" s="54">
        <v>274.39999999999998</v>
      </c>
      <c r="C620" s="54">
        <v>298.89999999999998</v>
      </c>
      <c r="D620" s="57">
        <f t="shared" si="4"/>
        <v>286.64999999999998</v>
      </c>
      <c r="E620" s="54">
        <v>31.2</v>
      </c>
      <c r="F620" s="54">
        <v>353.3</v>
      </c>
      <c r="G620" s="60">
        <v>96</v>
      </c>
      <c r="H620" s="56">
        <v>129.6</v>
      </c>
      <c r="I620" s="56">
        <v>13.4</v>
      </c>
      <c r="J620" s="56">
        <v>93</v>
      </c>
      <c r="K620" s="56">
        <v>1.5</v>
      </c>
      <c r="L620" s="57">
        <v>-30.8</v>
      </c>
      <c r="M620" s="57">
        <v>55</v>
      </c>
      <c r="N620" s="56">
        <v>88</v>
      </c>
      <c r="O620" s="54">
        <v>1.5</v>
      </c>
      <c r="P620" s="56" t="s">
        <v>1575</v>
      </c>
      <c r="Q620" s="56" t="s">
        <v>1575</v>
      </c>
      <c r="R620" s="54">
        <v>714</v>
      </c>
      <c r="S620" s="57">
        <v>-29.8224036496912</v>
      </c>
      <c r="T620" s="57">
        <v>57.281851347368999</v>
      </c>
      <c r="U620" s="56">
        <v>33.65</v>
      </c>
      <c r="V620" s="56">
        <v>26.02</v>
      </c>
      <c r="W620" s="56">
        <v>2.34</v>
      </c>
      <c r="X620" s="54" t="s">
        <v>1576</v>
      </c>
      <c r="Y620" s="58"/>
      <c r="Z620" s="58"/>
      <c r="AA620" s="54" t="b">
        <v>0</v>
      </c>
      <c r="AB620" s="54" t="s">
        <v>218</v>
      </c>
      <c r="AC620" s="67" t="s">
        <v>1355</v>
      </c>
      <c r="AD620" s="54">
        <v>3275</v>
      </c>
      <c r="AE620" s="54" t="s">
        <v>199</v>
      </c>
      <c r="AF620" s="58" t="s">
        <v>1348</v>
      </c>
      <c r="AG620" s="51" t="s">
        <v>1857</v>
      </c>
      <c r="AH620" s="51" t="s">
        <v>1783</v>
      </c>
      <c r="AI620" s="19"/>
      <c r="AJ620" s="32"/>
      <c r="AK620" s="19"/>
      <c r="AL620" s="19"/>
      <c r="AM620" s="19"/>
      <c r="AN620" s="19"/>
      <c r="AO620" s="19"/>
      <c r="AP620" s="19"/>
      <c r="AQ620" s="19"/>
      <c r="AR620" s="19"/>
      <c r="AS620" s="19"/>
      <c r="AT620" s="19"/>
      <c r="AU620" s="19"/>
      <c r="AV620" s="19"/>
      <c r="AW620" s="19"/>
      <c r="AX620" s="19"/>
      <c r="AY620" s="19"/>
      <c r="AZ620" s="19"/>
      <c r="BA620" s="19"/>
      <c r="BB620" s="19"/>
      <c r="BC620" s="19"/>
      <c r="BD620" s="19"/>
      <c r="BE620" s="19"/>
      <c r="BF620" s="19"/>
      <c r="BG620" s="19"/>
      <c r="BH620" s="19"/>
      <c r="BI620" s="19"/>
      <c r="BJ620" s="19"/>
      <c r="BK620" s="19"/>
      <c r="BL620" s="19"/>
      <c r="BM620" s="19"/>
      <c r="BN620" s="19"/>
      <c r="BO620" s="19"/>
      <c r="BP620" s="19"/>
      <c r="BQ620" s="19"/>
      <c r="BR620" s="19"/>
      <c r="BS620" s="19"/>
      <c r="BT620" s="19"/>
      <c r="BU620" s="19"/>
      <c r="BV620" s="19"/>
      <c r="BW620" s="19"/>
      <c r="BX620" s="19"/>
      <c r="BY620" s="19"/>
      <c r="BZ620" s="19"/>
      <c r="CA620" s="19"/>
      <c r="CB620" s="19"/>
      <c r="CC620" s="19"/>
      <c r="CD620" s="19"/>
      <c r="CE620" s="19"/>
      <c r="CF620" s="19"/>
      <c r="CG620" s="19"/>
      <c r="CH620" s="19"/>
      <c r="CI620" s="19"/>
      <c r="CJ620" s="19"/>
      <c r="CK620" s="19"/>
      <c r="CL620" s="19"/>
      <c r="CM620" s="19"/>
      <c r="CN620" s="19"/>
      <c r="CO620" s="19"/>
      <c r="CP620" s="19"/>
      <c r="CQ620" s="19"/>
      <c r="CR620" s="19"/>
      <c r="CS620" s="19"/>
      <c r="CT620" s="19"/>
      <c r="CU620" s="19"/>
      <c r="CV620" s="19"/>
      <c r="CW620" s="19"/>
      <c r="CX620" s="19"/>
      <c r="CY620" s="19"/>
      <c r="CZ620" s="19"/>
      <c r="DA620" s="19"/>
      <c r="DB620" s="19"/>
      <c r="DC620" s="19"/>
      <c r="DD620" s="19"/>
      <c r="DE620" s="19"/>
      <c r="DF620" s="19"/>
      <c r="DG620" s="19"/>
      <c r="DH620" s="19"/>
      <c r="DI620" s="19"/>
      <c r="DJ620" s="19"/>
      <c r="DK620" s="19"/>
      <c r="DL620" s="19"/>
      <c r="DM620" s="19"/>
      <c r="DN620" s="19"/>
      <c r="DO620" s="19"/>
      <c r="DP620" s="19"/>
      <c r="DQ620" s="19"/>
      <c r="DR620" s="19"/>
      <c r="DS620" s="19"/>
      <c r="DT620" s="19"/>
      <c r="DU620" s="19"/>
      <c r="DV620" s="19"/>
      <c r="DW620" s="19"/>
      <c r="DX620" s="19"/>
      <c r="DY620" s="19"/>
      <c r="DZ620" s="19"/>
      <c r="EA620" s="19"/>
      <c r="EB620" s="19"/>
      <c r="EC620" s="19"/>
      <c r="ED620" s="19"/>
      <c r="EE620" s="19"/>
      <c r="EF620" s="19"/>
      <c r="EG620" s="19"/>
      <c r="EH620" s="19"/>
      <c r="EI620" s="19"/>
      <c r="EJ620" s="19"/>
      <c r="EK620" s="19"/>
      <c r="EL620" s="19"/>
      <c r="EM620" s="19"/>
      <c r="EN620" s="19"/>
      <c r="EO620" s="19"/>
      <c r="EP620" s="19"/>
      <c r="EQ620" s="19"/>
      <c r="ER620" s="19"/>
      <c r="ES620" s="19"/>
      <c r="ET620" s="19"/>
      <c r="EU620" s="19"/>
      <c r="EV620" s="19"/>
      <c r="EW620" s="19"/>
      <c r="EX620" s="19"/>
      <c r="EY620" s="19"/>
      <c r="EZ620" s="19"/>
      <c r="FA620" s="19"/>
      <c r="FB620" s="19"/>
      <c r="FC620" s="19"/>
      <c r="FD620" s="19"/>
      <c r="FE620" s="19"/>
      <c r="FF620" s="19"/>
      <c r="FG620" s="19"/>
      <c r="FH620" s="19"/>
      <c r="FI620" s="19"/>
      <c r="FJ620" s="19"/>
      <c r="FK620" s="19"/>
      <c r="FL620" s="19"/>
      <c r="FM620" s="19"/>
      <c r="FN620" s="19"/>
      <c r="FO620" s="19"/>
      <c r="FP620" s="19"/>
    </row>
    <row r="621" spans="1:172" s="82" customFormat="1" ht="14" customHeight="1" x14ac:dyDescent="0.2">
      <c r="A621" s="51" t="s">
        <v>1381</v>
      </c>
      <c r="B621" s="54">
        <v>274.39999999999998</v>
      </c>
      <c r="C621" s="54">
        <v>298.89999999999998</v>
      </c>
      <c r="D621" s="57">
        <f t="shared" si="4"/>
        <v>286.64999999999998</v>
      </c>
      <c r="E621" s="54">
        <v>40.799999999999997</v>
      </c>
      <c r="F621" s="54">
        <v>254.8</v>
      </c>
      <c r="G621" s="60">
        <v>34</v>
      </c>
      <c r="H621" s="56">
        <v>149</v>
      </c>
      <c r="I621" s="56">
        <v>-12.7</v>
      </c>
      <c r="J621" s="54">
        <v>147.30000000000001</v>
      </c>
      <c r="K621" s="56">
        <v>2</v>
      </c>
      <c r="L621" s="57">
        <v>-45.9</v>
      </c>
      <c r="M621" s="60">
        <v>302.10000000000002</v>
      </c>
      <c r="N621" s="56"/>
      <c r="O621" s="56"/>
      <c r="P621" s="56">
        <v>344.60928169584099</v>
      </c>
      <c r="Q621" s="56">
        <v>1.3275142780098022</v>
      </c>
      <c r="R621" s="54">
        <v>101</v>
      </c>
      <c r="S621" s="57">
        <v>-40.279380683273097</v>
      </c>
      <c r="T621" s="57">
        <v>48.093571565548501</v>
      </c>
      <c r="U621" s="56">
        <v>63.189710673362598</v>
      </c>
      <c r="V621" s="56">
        <v>-13.867348726831301</v>
      </c>
      <c r="W621" s="56">
        <v>79.870070506488602</v>
      </c>
      <c r="X621" s="54" t="s">
        <v>1576</v>
      </c>
      <c r="Y621" s="58"/>
      <c r="Z621" s="58"/>
      <c r="AA621" s="54" t="b">
        <v>0</v>
      </c>
      <c r="AB621" s="54" t="s">
        <v>1714</v>
      </c>
      <c r="AC621" s="51" t="s">
        <v>1382</v>
      </c>
      <c r="AD621" s="54">
        <v>1142</v>
      </c>
      <c r="AE621" s="54" t="s">
        <v>199</v>
      </c>
      <c r="AF621" s="58" t="s">
        <v>1357</v>
      </c>
      <c r="AG621" s="51" t="s">
        <v>1858</v>
      </c>
      <c r="AH621" s="51" t="s">
        <v>1783</v>
      </c>
      <c r="AI621" s="19"/>
      <c r="AJ621" s="32"/>
      <c r="AK621" s="19"/>
      <c r="AL621" s="19"/>
      <c r="AM621" s="19"/>
      <c r="AN621" s="19"/>
      <c r="AO621" s="19"/>
      <c r="AP621" s="19"/>
      <c r="AQ621" s="19"/>
      <c r="AR621" s="19"/>
      <c r="AS621" s="19"/>
      <c r="AT621" s="19"/>
      <c r="AU621" s="19"/>
      <c r="AV621" s="19"/>
      <c r="AW621" s="19"/>
      <c r="AX621" s="19"/>
      <c r="AY621" s="19"/>
      <c r="AZ621" s="19"/>
      <c r="BA621" s="19"/>
      <c r="BB621" s="19"/>
      <c r="BC621" s="19"/>
      <c r="BD621" s="19"/>
      <c r="BE621" s="19"/>
      <c r="BF621" s="19"/>
      <c r="BG621" s="19"/>
      <c r="BH621" s="19"/>
      <c r="BI621" s="19"/>
      <c r="BJ621" s="19"/>
      <c r="BK621" s="19"/>
      <c r="BL621" s="19"/>
      <c r="BM621" s="19"/>
      <c r="BN621" s="19"/>
      <c r="BO621" s="19"/>
      <c r="BP621" s="19"/>
      <c r="BQ621" s="19"/>
      <c r="BR621" s="19"/>
      <c r="BS621" s="19"/>
      <c r="BT621" s="19"/>
      <c r="BU621" s="19"/>
      <c r="BV621" s="19"/>
      <c r="BW621" s="19"/>
      <c r="BX621" s="19"/>
      <c r="BY621" s="19"/>
      <c r="BZ621" s="19"/>
      <c r="CA621" s="19"/>
      <c r="CB621" s="19"/>
      <c r="CC621" s="19"/>
      <c r="CD621" s="19"/>
      <c r="CE621" s="19"/>
      <c r="CF621" s="19"/>
      <c r="CG621" s="19"/>
      <c r="CH621" s="19"/>
      <c r="CI621" s="19"/>
      <c r="CJ621" s="19"/>
      <c r="CK621" s="19"/>
      <c r="CL621" s="19"/>
      <c r="CM621" s="19"/>
      <c r="CN621" s="19"/>
      <c r="CO621" s="19"/>
      <c r="CP621" s="19"/>
      <c r="CQ621" s="19"/>
      <c r="CR621" s="19"/>
      <c r="CS621" s="19"/>
      <c r="CT621" s="19"/>
      <c r="CU621" s="19"/>
      <c r="CV621" s="19"/>
      <c r="CW621" s="19"/>
      <c r="CX621" s="19"/>
      <c r="CY621" s="19"/>
      <c r="CZ621" s="19"/>
      <c r="DA621" s="19"/>
      <c r="DB621" s="19"/>
      <c r="DC621" s="19"/>
      <c r="DD621" s="19"/>
      <c r="DE621" s="19"/>
      <c r="DF621" s="19"/>
      <c r="DG621" s="19"/>
      <c r="DH621" s="19"/>
      <c r="DI621" s="19"/>
      <c r="DJ621" s="19"/>
      <c r="DK621" s="19"/>
      <c r="DL621" s="19"/>
      <c r="DM621" s="19"/>
      <c r="DN621" s="19"/>
      <c r="DO621" s="19"/>
      <c r="DP621" s="19"/>
      <c r="DQ621" s="19"/>
      <c r="DR621" s="19"/>
      <c r="DS621" s="19"/>
      <c r="DT621" s="19"/>
      <c r="DU621" s="19"/>
      <c r="DV621" s="19"/>
      <c r="DW621" s="19"/>
      <c r="DX621" s="19"/>
      <c r="DY621" s="19"/>
      <c r="DZ621" s="19"/>
      <c r="EA621" s="19"/>
      <c r="EB621" s="19"/>
      <c r="EC621" s="19"/>
      <c r="ED621" s="19"/>
      <c r="EE621" s="19"/>
      <c r="EF621" s="19"/>
      <c r="EG621" s="19"/>
      <c r="EH621" s="19"/>
      <c r="EI621" s="19"/>
      <c r="EJ621" s="19"/>
      <c r="EK621" s="19"/>
      <c r="EL621" s="19"/>
      <c r="EM621" s="19"/>
      <c r="EN621" s="19"/>
      <c r="EO621" s="19"/>
      <c r="EP621" s="19"/>
      <c r="EQ621" s="19"/>
      <c r="ER621" s="19"/>
      <c r="ES621" s="19"/>
      <c r="ET621" s="19"/>
      <c r="EU621" s="19"/>
      <c r="EV621" s="19"/>
      <c r="EW621" s="19"/>
      <c r="EX621" s="19"/>
      <c r="EY621" s="19"/>
      <c r="EZ621" s="19"/>
      <c r="FA621" s="19"/>
      <c r="FB621" s="19"/>
      <c r="FC621" s="19"/>
      <c r="FD621" s="19"/>
      <c r="FE621" s="19"/>
      <c r="FF621" s="19"/>
      <c r="FG621" s="19"/>
      <c r="FH621" s="19"/>
      <c r="FI621" s="19"/>
      <c r="FJ621" s="19"/>
      <c r="FK621" s="19"/>
      <c r="FL621" s="19"/>
      <c r="FM621" s="19"/>
      <c r="FN621" s="19"/>
      <c r="FO621" s="19"/>
      <c r="FP621" s="19"/>
    </row>
    <row r="622" spans="1:172" s="82" customFormat="1" ht="14" customHeight="1" x14ac:dyDescent="0.2">
      <c r="A622" s="51" t="s">
        <v>1358</v>
      </c>
      <c r="B622" s="54">
        <v>274.39999999999998</v>
      </c>
      <c r="C622" s="54">
        <v>298.89999999999998</v>
      </c>
      <c r="D622" s="57">
        <f t="shared" si="4"/>
        <v>286.64999999999998</v>
      </c>
      <c r="E622" s="56">
        <v>49.7</v>
      </c>
      <c r="F622" s="56">
        <v>118.3</v>
      </c>
      <c r="G622" s="55">
        <v>84</v>
      </c>
      <c r="H622" s="56">
        <v>152.69999999999999</v>
      </c>
      <c r="I622" s="56">
        <v>-5.8</v>
      </c>
      <c r="J622" s="56">
        <v>54.9</v>
      </c>
      <c r="K622" s="56">
        <v>2.1</v>
      </c>
      <c r="L622" s="57">
        <v>-49.7</v>
      </c>
      <c r="M622" s="57">
        <v>298.3</v>
      </c>
      <c r="N622" s="56"/>
      <c r="O622" s="56"/>
      <c r="P622" s="56">
        <v>135.36421590222341</v>
      </c>
      <c r="Q622" s="56">
        <v>1.3320752814764354</v>
      </c>
      <c r="R622" s="54">
        <v>101</v>
      </c>
      <c r="S622" s="57">
        <v>-44.717664432679904</v>
      </c>
      <c r="T622" s="57">
        <v>49.608090715974697</v>
      </c>
      <c r="U622" s="56">
        <v>63.189710673362598</v>
      </c>
      <c r="V622" s="56">
        <v>-13.867348726831301</v>
      </c>
      <c r="W622" s="56">
        <v>79.870070506488602</v>
      </c>
      <c r="X622" s="54" t="s">
        <v>1576</v>
      </c>
      <c r="Y622" s="58"/>
      <c r="Z622" s="58"/>
      <c r="AA622" s="54" t="b">
        <v>0</v>
      </c>
      <c r="AB622" s="54" t="s">
        <v>1714</v>
      </c>
      <c r="AC622" s="51" t="s">
        <v>1359</v>
      </c>
      <c r="AD622" s="54">
        <v>1311</v>
      </c>
      <c r="AE622" s="54" t="s">
        <v>199</v>
      </c>
      <c r="AF622" s="58" t="s">
        <v>1357</v>
      </c>
      <c r="AG622" s="51"/>
      <c r="AH622" s="51" t="s">
        <v>1783</v>
      </c>
      <c r="AI622" s="19"/>
      <c r="AJ622" s="32"/>
      <c r="AK622" s="19"/>
      <c r="AL622" s="19"/>
      <c r="AM622" s="19"/>
      <c r="AN622" s="19"/>
      <c r="AO622" s="19"/>
      <c r="AP622" s="19"/>
      <c r="AQ622" s="19"/>
      <c r="AR622" s="19"/>
      <c r="AS622" s="19"/>
      <c r="AT622" s="19"/>
      <c r="AU622" s="19"/>
      <c r="AV622" s="19"/>
      <c r="AW622" s="19"/>
      <c r="AX622" s="19"/>
      <c r="AY622" s="19"/>
      <c r="AZ622" s="19"/>
      <c r="BA622" s="19"/>
      <c r="BB622" s="19"/>
      <c r="BC622" s="19"/>
      <c r="BD622" s="19"/>
      <c r="BE622" s="19"/>
      <c r="BF622" s="19"/>
      <c r="BG622" s="19"/>
      <c r="BH622" s="19"/>
      <c r="BI622" s="19"/>
      <c r="BJ622" s="19"/>
      <c r="BK622" s="19"/>
      <c r="BL622" s="19"/>
      <c r="BM622" s="19"/>
      <c r="BN622" s="19"/>
      <c r="BO622" s="19"/>
      <c r="BP622" s="19"/>
      <c r="BQ622" s="19"/>
      <c r="BR622" s="19"/>
      <c r="BS622" s="19"/>
      <c r="BT622" s="19"/>
      <c r="BU622" s="19"/>
      <c r="BV622" s="19"/>
      <c r="BW622" s="19"/>
      <c r="BX622" s="19"/>
      <c r="BY622" s="19"/>
      <c r="BZ622" s="19"/>
      <c r="CA622" s="19"/>
      <c r="CB622" s="19"/>
      <c r="CC622" s="19"/>
      <c r="CD622" s="19"/>
      <c r="CE622" s="19"/>
      <c r="CF622" s="19"/>
      <c r="CG622" s="19"/>
      <c r="CH622" s="19"/>
      <c r="CI622" s="19"/>
      <c r="CJ622" s="19"/>
      <c r="CK622" s="19"/>
      <c r="CL622" s="19"/>
      <c r="CM622" s="19"/>
      <c r="CN622" s="19"/>
      <c r="CO622" s="19"/>
      <c r="CP622" s="19"/>
      <c r="CQ622" s="19"/>
      <c r="CR622" s="19"/>
      <c r="CS622" s="19"/>
      <c r="CT622" s="19"/>
      <c r="CU622" s="19"/>
      <c r="CV622" s="19"/>
      <c r="CW622" s="19"/>
      <c r="CX622" s="19"/>
      <c r="CY622" s="19"/>
      <c r="CZ622" s="19"/>
      <c r="DA622" s="19"/>
      <c r="DB622" s="19"/>
      <c r="DC622" s="19"/>
      <c r="DD622" s="19"/>
      <c r="DE622" s="19"/>
      <c r="DF622" s="19"/>
      <c r="DG622" s="19"/>
      <c r="DH622" s="19"/>
      <c r="DI622" s="19"/>
      <c r="DJ622" s="19"/>
      <c r="DK622" s="19"/>
      <c r="DL622" s="19"/>
      <c r="DM622" s="19"/>
      <c r="DN622" s="19"/>
      <c r="DO622" s="19"/>
      <c r="DP622" s="19"/>
      <c r="DQ622" s="19"/>
      <c r="DR622" s="19"/>
      <c r="DS622" s="19"/>
      <c r="DT622" s="19"/>
      <c r="DU622" s="19"/>
      <c r="DV622" s="19"/>
      <c r="DW622" s="19"/>
      <c r="DX622" s="19"/>
      <c r="DY622" s="19"/>
      <c r="DZ622" s="19"/>
      <c r="EA622" s="19"/>
      <c r="EB622" s="19"/>
      <c r="EC622" s="19"/>
      <c r="ED622" s="19"/>
      <c r="EE622" s="19"/>
      <c r="EF622" s="19"/>
      <c r="EG622" s="19"/>
      <c r="EH622" s="19"/>
      <c r="EI622" s="19"/>
      <c r="EJ622" s="19"/>
      <c r="EK622" s="19"/>
      <c r="EL622" s="19"/>
      <c r="EM622" s="19"/>
      <c r="EN622" s="19"/>
      <c r="EO622" s="19"/>
      <c r="EP622" s="19"/>
      <c r="EQ622" s="19"/>
      <c r="ER622" s="19"/>
      <c r="ES622" s="19"/>
      <c r="ET622" s="19"/>
      <c r="EU622" s="19"/>
      <c r="EV622" s="19"/>
      <c r="EW622" s="19"/>
      <c r="EX622" s="19"/>
      <c r="EY622" s="19"/>
      <c r="EZ622" s="19"/>
      <c r="FA622" s="19"/>
      <c r="FB622" s="19"/>
      <c r="FC622" s="19"/>
      <c r="FD622" s="19"/>
      <c r="FE622" s="19"/>
      <c r="FF622" s="19"/>
      <c r="FG622" s="19"/>
      <c r="FH622" s="19"/>
      <c r="FI622" s="19"/>
      <c r="FJ622" s="19"/>
      <c r="FK622" s="19"/>
      <c r="FL622" s="19"/>
      <c r="FM622" s="19"/>
      <c r="FN622" s="19"/>
      <c r="FO622" s="19"/>
      <c r="FP622" s="19"/>
    </row>
    <row r="623" spans="1:172" s="82" customFormat="1" ht="14" customHeight="1" x14ac:dyDescent="0.2">
      <c r="A623" s="58" t="s">
        <v>1376</v>
      </c>
      <c r="B623" s="54">
        <v>274.39999999999998</v>
      </c>
      <c r="C623" s="54">
        <v>298.89999999999998</v>
      </c>
      <c r="D623" s="57">
        <f t="shared" si="4"/>
        <v>286.64999999999998</v>
      </c>
      <c r="E623" s="56">
        <v>50.6</v>
      </c>
      <c r="F623" s="56">
        <v>16.100000000000001</v>
      </c>
      <c r="G623" s="55">
        <v>11</v>
      </c>
      <c r="H623" s="56"/>
      <c r="I623" s="56"/>
      <c r="J623" s="56">
        <v>12.9</v>
      </c>
      <c r="K623" s="56">
        <v>13.2</v>
      </c>
      <c r="L623" s="57">
        <v>-40</v>
      </c>
      <c r="M623" s="57">
        <v>352</v>
      </c>
      <c r="N623" s="56"/>
      <c r="O623" s="56"/>
      <c r="P623" s="56">
        <v>32.25</v>
      </c>
      <c r="Q623" s="56">
        <v>8.1628436081086289</v>
      </c>
      <c r="R623" s="54">
        <v>301</v>
      </c>
      <c r="S623" s="57">
        <v>-24.346554301975399</v>
      </c>
      <c r="T623" s="57">
        <v>59.808693587483702</v>
      </c>
      <c r="U623" s="56">
        <v>46.041178267360799</v>
      </c>
      <c r="V623" s="56">
        <v>3.8904489598693401</v>
      </c>
      <c r="W623" s="56">
        <v>58.1952919941834</v>
      </c>
      <c r="X623" s="54" t="s">
        <v>1574</v>
      </c>
      <c r="Y623" s="58"/>
      <c r="Z623" s="58"/>
      <c r="AA623" s="54" t="b">
        <v>1</v>
      </c>
      <c r="AB623" s="54" t="s">
        <v>31</v>
      </c>
      <c r="AC623" s="51" t="s">
        <v>1377</v>
      </c>
      <c r="AD623" s="54">
        <v>465</v>
      </c>
      <c r="AE623" s="54" t="s">
        <v>199</v>
      </c>
      <c r="AF623" s="58" t="s">
        <v>1367</v>
      </c>
      <c r="AG623" s="51" t="s">
        <v>1943</v>
      </c>
      <c r="AH623" s="51" t="s">
        <v>1783</v>
      </c>
      <c r="AI623" s="19"/>
      <c r="AJ623" s="32"/>
      <c r="AK623" s="19"/>
      <c r="AL623" s="19"/>
      <c r="AM623" s="19"/>
      <c r="AN623" s="19"/>
      <c r="AO623" s="19"/>
      <c r="AP623" s="19"/>
      <c r="AQ623" s="19"/>
      <c r="AR623" s="19"/>
      <c r="AS623" s="19"/>
      <c r="AT623" s="19"/>
      <c r="AU623" s="19"/>
      <c r="AV623" s="19"/>
      <c r="AW623" s="19"/>
      <c r="AX623" s="19"/>
      <c r="AY623" s="19"/>
      <c r="AZ623" s="19"/>
      <c r="BA623" s="19"/>
      <c r="BB623" s="19"/>
      <c r="BC623" s="19"/>
      <c r="BD623" s="19"/>
      <c r="BE623" s="19"/>
      <c r="BF623" s="19"/>
      <c r="BG623" s="19"/>
      <c r="BH623" s="19"/>
      <c r="BI623" s="19"/>
      <c r="BJ623" s="19"/>
      <c r="BK623" s="19"/>
      <c r="BL623" s="19"/>
      <c r="BM623" s="19"/>
      <c r="BN623" s="19"/>
      <c r="BO623" s="19"/>
      <c r="BP623" s="19"/>
      <c r="BQ623" s="19"/>
      <c r="BR623" s="19"/>
      <c r="BS623" s="19"/>
      <c r="BT623" s="19"/>
      <c r="BU623" s="19"/>
      <c r="BV623" s="19"/>
      <c r="BW623" s="19"/>
      <c r="BX623" s="19"/>
      <c r="BY623" s="19"/>
      <c r="BZ623" s="19"/>
      <c r="CA623" s="19"/>
      <c r="CB623" s="19"/>
      <c r="CC623" s="19"/>
      <c r="CD623" s="19"/>
      <c r="CE623" s="19"/>
      <c r="CF623" s="19"/>
      <c r="CG623" s="19"/>
      <c r="CH623" s="19"/>
      <c r="CI623" s="19"/>
      <c r="CJ623" s="19"/>
      <c r="CK623" s="19"/>
      <c r="CL623" s="19"/>
      <c r="CM623" s="19"/>
      <c r="CN623" s="19"/>
      <c r="CO623" s="19"/>
      <c r="CP623" s="19"/>
      <c r="CQ623" s="19"/>
      <c r="CR623" s="19"/>
      <c r="CS623" s="19"/>
      <c r="CT623" s="19"/>
      <c r="CU623" s="19"/>
      <c r="CV623" s="19"/>
      <c r="CW623" s="19"/>
      <c r="CX623" s="19"/>
      <c r="CY623" s="19"/>
      <c r="CZ623" s="19"/>
      <c r="DA623" s="19"/>
      <c r="DB623" s="19"/>
      <c r="DC623" s="19"/>
      <c r="DD623" s="19"/>
      <c r="DE623" s="19"/>
      <c r="DF623" s="19"/>
      <c r="DG623" s="19"/>
      <c r="DH623" s="19"/>
      <c r="DI623" s="19"/>
      <c r="DJ623" s="19"/>
      <c r="DK623" s="19"/>
      <c r="DL623" s="19"/>
      <c r="DM623" s="19"/>
      <c r="DN623" s="19"/>
      <c r="DO623" s="19"/>
      <c r="DP623" s="19"/>
      <c r="DQ623" s="19"/>
      <c r="DR623" s="19"/>
      <c r="DS623" s="19"/>
      <c r="DT623" s="19"/>
      <c r="DU623" s="19"/>
      <c r="DV623" s="19"/>
      <c r="DW623" s="19"/>
      <c r="DX623" s="19"/>
      <c r="DY623" s="19"/>
      <c r="DZ623" s="19"/>
      <c r="EA623" s="19"/>
      <c r="EB623" s="19"/>
      <c r="EC623" s="19"/>
      <c r="ED623" s="19"/>
      <c r="EE623" s="19"/>
      <c r="EF623" s="19"/>
      <c r="EG623" s="19"/>
      <c r="EH623" s="19"/>
      <c r="EI623" s="19"/>
      <c r="EJ623" s="19"/>
      <c r="EK623" s="19"/>
      <c r="EL623" s="19"/>
      <c r="EM623" s="19"/>
      <c r="EN623" s="19"/>
      <c r="EO623" s="19"/>
      <c r="EP623" s="19"/>
      <c r="EQ623" s="19"/>
      <c r="ER623" s="19"/>
      <c r="ES623" s="19"/>
      <c r="ET623" s="19"/>
      <c r="EU623" s="19"/>
      <c r="EV623" s="19"/>
      <c r="EW623" s="19"/>
      <c r="EX623" s="19"/>
      <c r="EY623" s="19"/>
      <c r="EZ623" s="19"/>
      <c r="FA623" s="19"/>
      <c r="FB623" s="19"/>
      <c r="FC623" s="19"/>
      <c r="FD623" s="19"/>
      <c r="FE623" s="19"/>
      <c r="FF623" s="19"/>
      <c r="FG623" s="19"/>
      <c r="FH623" s="19"/>
      <c r="FI623" s="19"/>
      <c r="FJ623" s="19"/>
      <c r="FK623" s="19"/>
      <c r="FL623" s="19"/>
      <c r="FM623" s="19"/>
      <c r="FN623" s="19"/>
      <c r="FO623" s="19"/>
      <c r="FP623" s="19"/>
    </row>
    <row r="624" spans="1:172" s="82" customFormat="1" ht="14" customHeight="1" x14ac:dyDescent="0.2">
      <c r="A624" s="58" t="s">
        <v>1350</v>
      </c>
      <c r="B624" s="54">
        <v>274.39999999999998</v>
      </c>
      <c r="C624" s="54">
        <v>298.89999999999998</v>
      </c>
      <c r="D624" s="57">
        <f t="shared" si="4"/>
        <v>286.64999999999998</v>
      </c>
      <c r="E624" s="56">
        <v>33.5</v>
      </c>
      <c r="F624" s="56">
        <v>353</v>
      </c>
      <c r="G624" s="60">
        <v>11</v>
      </c>
      <c r="H624" s="56">
        <v>120.6</v>
      </c>
      <c r="I624" s="56">
        <v>3.6</v>
      </c>
      <c r="J624" s="56">
        <v>34.6</v>
      </c>
      <c r="K624" s="56">
        <v>7.8</v>
      </c>
      <c r="L624" s="57">
        <v>-24</v>
      </c>
      <c r="M624" s="60">
        <v>63.8</v>
      </c>
      <c r="N624" s="54"/>
      <c r="O624" s="54"/>
      <c r="P624" s="56">
        <v>86.040202192032538</v>
      </c>
      <c r="Q624" s="56">
        <v>4.9501783638365007</v>
      </c>
      <c r="R624" s="54">
        <v>707</v>
      </c>
      <c r="S624" s="57">
        <v>-23.440628736505602</v>
      </c>
      <c r="T624" s="57">
        <v>65.008424901216898</v>
      </c>
      <c r="U624" s="56">
        <v>31.250219940610901</v>
      </c>
      <c r="V624" s="56">
        <v>36.930099144381401</v>
      </c>
      <c r="W624" s="56">
        <v>1.41820132763735</v>
      </c>
      <c r="X624" s="54" t="s">
        <v>1576</v>
      </c>
      <c r="Y624" s="58"/>
      <c r="Z624" s="58"/>
      <c r="AA624" s="54" t="b">
        <v>1</v>
      </c>
      <c r="AB624" s="54" t="s">
        <v>31</v>
      </c>
      <c r="AC624" s="51" t="s">
        <v>1351</v>
      </c>
      <c r="AD624" s="54">
        <v>1080</v>
      </c>
      <c r="AE624" s="54" t="s">
        <v>199</v>
      </c>
      <c r="AF624" s="58" t="s">
        <v>1348</v>
      </c>
      <c r="AG624" s="51"/>
      <c r="AH624" s="58" t="s">
        <v>1785</v>
      </c>
      <c r="AI624" s="19"/>
      <c r="AJ624" s="32"/>
      <c r="AK624" s="19"/>
      <c r="AL624" s="19"/>
      <c r="AM624" s="19"/>
      <c r="AN624" s="19"/>
      <c r="AO624" s="19"/>
      <c r="AP624" s="19"/>
      <c r="AQ624" s="19"/>
      <c r="AR624" s="19"/>
      <c r="AS624" s="19"/>
      <c r="AT624" s="19"/>
      <c r="AU624" s="19"/>
      <c r="AV624" s="19"/>
      <c r="AW624" s="19"/>
      <c r="AX624" s="19"/>
      <c r="AY624" s="19"/>
      <c r="AZ624" s="19"/>
      <c r="BA624" s="19"/>
      <c r="BB624" s="19"/>
      <c r="BC624" s="19"/>
      <c r="BD624" s="19"/>
      <c r="BE624" s="19"/>
      <c r="BF624" s="19"/>
      <c r="BG624" s="19"/>
      <c r="BH624" s="19"/>
      <c r="BI624" s="19"/>
      <c r="BJ624" s="19"/>
      <c r="BK624" s="19"/>
      <c r="BL624" s="19"/>
      <c r="BM624" s="19"/>
      <c r="BN624" s="19"/>
      <c r="BO624" s="19"/>
      <c r="BP624" s="19"/>
      <c r="BQ624" s="19"/>
      <c r="BR624" s="19"/>
      <c r="BS624" s="19"/>
      <c r="BT624" s="19"/>
      <c r="BU624" s="19"/>
      <c r="BV624" s="19"/>
      <c r="BW624" s="19"/>
      <c r="BX624" s="19"/>
      <c r="BY624" s="19"/>
      <c r="BZ624" s="19"/>
      <c r="CA624" s="19"/>
      <c r="CB624" s="19"/>
      <c r="CC624" s="19"/>
      <c r="CD624" s="19"/>
      <c r="CE624" s="19"/>
      <c r="CF624" s="19"/>
      <c r="CG624" s="19"/>
      <c r="CH624" s="19"/>
      <c r="CI624" s="19"/>
      <c r="CJ624" s="19"/>
      <c r="CK624" s="19"/>
      <c r="CL624" s="19"/>
      <c r="CM624" s="19"/>
      <c r="CN624" s="19"/>
      <c r="CO624" s="19"/>
      <c r="CP624" s="19"/>
      <c r="CQ624" s="19"/>
      <c r="CR624" s="19"/>
      <c r="CS624" s="19"/>
      <c r="CT624" s="19"/>
      <c r="CU624" s="19"/>
      <c r="CV624" s="19"/>
      <c r="CW624" s="19"/>
      <c r="CX624" s="19"/>
      <c r="CY624" s="19"/>
      <c r="CZ624" s="19"/>
      <c r="DA624" s="19"/>
      <c r="DB624" s="19"/>
      <c r="DC624" s="19"/>
      <c r="DD624" s="19"/>
      <c r="DE624" s="19"/>
      <c r="DF624" s="19"/>
      <c r="DG624" s="19"/>
      <c r="DH624" s="19"/>
      <c r="DI624" s="19"/>
      <c r="DJ624" s="19"/>
      <c r="DK624" s="19"/>
      <c r="DL624" s="19"/>
      <c r="DM624" s="19"/>
      <c r="DN624" s="19"/>
      <c r="DO624" s="19"/>
      <c r="DP624" s="19"/>
      <c r="DQ624" s="19"/>
      <c r="DR624" s="19"/>
      <c r="DS624" s="19"/>
      <c r="DT624" s="19"/>
      <c r="DU624" s="19"/>
      <c r="DV624" s="19"/>
      <c r="DW624" s="19"/>
      <c r="DX624" s="19"/>
      <c r="DY624" s="19"/>
      <c r="DZ624" s="19"/>
      <c r="EA624" s="19"/>
      <c r="EB624" s="19"/>
      <c r="EC624" s="19"/>
      <c r="ED624" s="19"/>
      <c r="EE624" s="19"/>
      <c r="EF624" s="19"/>
      <c r="EG624" s="19"/>
      <c r="EH624" s="19"/>
      <c r="EI624" s="19"/>
      <c r="EJ624" s="19"/>
      <c r="EK624" s="19"/>
      <c r="EL624" s="19"/>
      <c r="EM624" s="19"/>
      <c r="EN624" s="19"/>
      <c r="EO624" s="19"/>
      <c r="EP624" s="19"/>
      <c r="EQ624" s="19"/>
      <c r="ER624" s="19"/>
      <c r="ES624" s="19"/>
      <c r="ET624" s="19"/>
      <c r="EU624" s="19"/>
      <c r="EV624" s="19"/>
      <c r="EW624" s="19"/>
      <c r="EX624" s="19"/>
      <c r="EY624" s="19"/>
      <c r="EZ624" s="19"/>
      <c r="FA624" s="19"/>
      <c r="FB624" s="19"/>
      <c r="FC624" s="19"/>
      <c r="FD624" s="19"/>
      <c r="FE624" s="19"/>
      <c r="FF624" s="19"/>
      <c r="FG624" s="19"/>
      <c r="FH624" s="19"/>
      <c r="FI624" s="19"/>
      <c r="FJ624" s="19"/>
      <c r="FK624" s="19"/>
      <c r="FL624" s="19"/>
      <c r="FM624" s="19"/>
      <c r="FN624" s="19"/>
      <c r="FO624" s="19"/>
      <c r="FP624" s="19"/>
    </row>
    <row r="625" spans="1:172" s="82" customFormat="1" ht="14" customHeight="1" x14ac:dyDescent="0.2">
      <c r="A625" s="58" t="s">
        <v>1349</v>
      </c>
      <c r="B625" s="54">
        <v>274.39999999999998</v>
      </c>
      <c r="C625" s="54">
        <v>298.89999999999998</v>
      </c>
      <c r="D625" s="57">
        <f t="shared" si="4"/>
        <v>286.64999999999998</v>
      </c>
      <c r="E625" s="56">
        <v>33</v>
      </c>
      <c r="F625" s="56">
        <v>353.7</v>
      </c>
      <c r="G625" s="60">
        <v>45</v>
      </c>
      <c r="H625" s="56">
        <v>127</v>
      </c>
      <c r="I625" s="56">
        <v>-6</v>
      </c>
      <c r="J625" s="56">
        <v>20</v>
      </c>
      <c r="K625" s="56">
        <v>4.7</v>
      </c>
      <c r="L625" s="57">
        <v>-32.200000000000003</v>
      </c>
      <c r="M625" s="60">
        <v>64.099999999999994</v>
      </c>
      <c r="N625" s="54"/>
      <c r="O625" s="54"/>
      <c r="P625" s="56">
        <v>49.265167616130448</v>
      </c>
      <c r="Q625" s="56">
        <v>3.0609188056925056</v>
      </c>
      <c r="R625" s="54">
        <v>707</v>
      </c>
      <c r="S625" s="57">
        <v>-31.633175295290801</v>
      </c>
      <c r="T625" s="57">
        <v>65.503341710937505</v>
      </c>
      <c r="U625" s="56">
        <v>31.250219940610901</v>
      </c>
      <c r="V625" s="56">
        <v>36.930099144381401</v>
      </c>
      <c r="W625" s="56">
        <v>1.41820132763735</v>
      </c>
      <c r="X625" s="54" t="s">
        <v>1576</v>
      </c>
      <c r="Y625" s="58"/>
      <c r="Z625" s="58"/>
      <c r="AA625" s="54" t="b">
        <v>1</v>
      </c>
      <c r="AB625" s="54" t="s">
        <v>218</v>
      </c>
      <c r="AC625" s="51" t="s">
        <v>1942</v>
      </c>
      <c r="AD625" s="54">
        <v>723</v>
      </c>
      <c r="AE625" s="54" t="s">
        <v>199</v>
      </c>
      <c r="AF625" s="58" t="s">
        <v>1348</v>
      </c>
      <c r="AG625" s="51"/>
      <c r="AH625" s="51" t="s">
        <v>1783</v>
      </c>
      <c r="AI625" s="19"/>
      <c r="AJ625" s="32"/>
      <c r="AK625" s="19"/>
      <c r="AL625" s="19"/>
      <c r="AM625" s="19"/>
      <c r="AN625" s="19"/>
      <c r="AO625" s="19"/>
      <c r="AP625" s="19"/>
      <c r="AQ625" s="19"/>
      <c r="AR625" s="19"/>
      <c r="AS625" s="19"/>
      <c r="AT625" s="19"/>
      <c r="AU625" s="19"/>
      <c r="AV625" s="19"/>
      <c r="AW625" s="19"/>
      <c r="AX625" s="19"/>
      <c r="AY625" s="19"/>
      <c r="AZ625" s="19"/>
      <c r="BA625" s="19"/>
      <c r="BB625" s="19"/>
      <c r="BC625" s="19"/>
      <c r="BD625" s="19"/>
      <c r="BE625" s="19"/>
      <c r="BF625" s="19"/>
      <c r="BG625" s="19"/>
      <c r="BH625" s="19"/>
      <c r="BI625" s="19"/>
      <c r="BJ625" s="19"/>
      <c r="BK625" s="19"/>
      <c r="BL625" s="19"/>
      <c r="BM625" s="19"/>
      <c r="BN625" s="19"/>
      <c r="BO625" s="19"/>
      <c r="BP625" s="19"/>
      <c r="BQ625" s="19"/>
      <c r="BR625" s="19"/>
      <c r="BS625" s="19"/>
      <c r="BT625" s="19"/>
      <c r="BU625" s="19"/>
      <c r="BV625" s="19"/>
      <c r="BW625" s="19"/>
      <c r="BX625" s="19"/>
      <c r="BY625" s="19"/>
      <c r="BZ625" s="19"/>
      <c r="CA625" s="19"/>
      <c r="CB625" s="19"/>
      <c r="CC625" s="19"/>
      <c r="CD625" s="19"/>
      <c r="CE625" s="19"/>
      <c r="CF625" s="19"/>
      <c r="CG625" s="19"/>
      <c r="CH625" s="19"/>
      <c r="CI625" s="19"/>
      <c r="CJ625" s="19"/>
      <c r="CK625" s="19"/>
      <c r="CL625" s="19"/>
      <c r="CM625" s="19"/>
      <c r="CN625" s="19"/>
      <c r="CO625" s="19"/>
      <c r="CP625" s="19"/>
      <c r="CQ625" s="19"/>
      <c r="CR625" s="19"/>
      <c r="CS625" s="19"/>
      <c r="CT625" s="19"/>
      <c r="CU625" s="19"/>
      <c r="CV625" s="19"/>
      <c r="CW625" s="19"/>
      <c r="CX625" s="19"/>
      <c r="CY625" s="19"/>
      <c r="CZ625" s="19"/>
      <c r="DA625" s="19"/>
      <c r="DB625" s="19"/>
      <c r="DC625" s="19"/>
      <c r="DD625" s="19"/>
      <c r="DE625" s="19"/>
      <c r="DF625" s="19"/>
      <c r="DG625" s="19"/>
      <c r="DH625" s="19"/>
      <c r="DI625" s="19"/>
      <c r="DJ625" s="19"/>
      <c r="DK625" s="19"/>
      <c r="DL625" s="19"/>
      <c r="DM625" s="19"/>
      <c r="DN625" s="19"/>
      <c r="DO625" s="19"/>
      <c r="DP625" s="19"/>
      <c r="DQ625" s="19"/>
      <c r="DR625" s="19"/>
      <c r="DS625" s="19"/>
      <c r="DT625" s="19"/>
      <c r="DU625" s="19"/>
      <c r="DV625" s="19"/>
      <c r="DW625" s="19"/>
      <c r="DX625" s="19"/>
      <c r="DY625" s="19"/>
      <c r="DZ625" s="19"/>
      <c r="EA625" s="19"/>
      <c r="EB625" s="19"/>
      <c r="EC625" s="19"/>
      <c r="ED625" s="19"/>
      <c r="EE625" s="19"/>
      <c r="EF625" s="19"/>
      <c r="EG625" s="19"/>
      <c r="EH625" s="19"/>
      <c r="EI625" s="19"/>
      <c r="EJ625" s="19"/>
      <c r="EK625" s="19"/>
      <c r="EL625" s="19"/>
      <c r="EM625" s="19"/>
      <c r="EN625" s="19"/>
      <c r="EO625" s="19"/>
      <c r="EP625" s="19"/>
      <c r="EQ625" s="19"/>
      <c r="ER625" s="19"/>
      <c r="ES625" s="19"/>
      <c r="ET625" s="19"/>
      <c r="EU625" s="19"/>
      <c r="EV625" s="19"/>
      <c r="EW625" s="19"/>
      <c r="EX625" s="19"/>
      <c r="EY625" s="19"/>
      <c r="EZ625" s="19"/>
      <c r="FA625" s="19"/>
      <c r="FB625" s="19"/>
      <c r="FC625" s="19"/>
      <c r="FD625" s="19"/>
      <c r="FE625" s="19"/>
      <c r="FF625" s="19"/>
      <c r="FG625" s="19"/>
      <c r="FH625" s="19"/>
      <c r="FI625" s="19"/>
      <c r="FJ625" s="19"/>
      <c r="FK625" s="19"/>
      <c r="FL625" s="19"/>
      <c r="FM625" s="19"/>
      <c r="FN625" s="19"/>
      <c r="FO625" s="19"/>
      <c r="FP625" s="19"/>
    </row>
    <row r="626" spans="1:172" s="77" customFormat="1" ht="15" customHeight="1" x14ac:dyDescent="0.15">
      <c r="A626" s="58" t="s">
        <v>1352</v>
      </c>
      <c r="B626" s="54">
        <v>274.39999999999998</v>
      </c>
      <c r="C626" s="54">
        <v>298.89999999999998</v>
      </c>
      <c r="D626" s="57">
        <f t="shared" si="4"/>
        <v>286.64999999999998</v>
      </c>
      <c r="E626" s="56">
        <v>31</v>
      </c>
      <c r="F626" s="56">
        <v>357.3</v>
      </c>
      <c r="G626" s="60">
        <v>13</v>
      </c>
      <c r="H626" s="56">
        <v>129</v>
      </c>
      <c r="I626" s="56">
        <v>11</v>
      </c>
      <c r="J626" s="56">
        <v>59</v>
      </c>
      <c r="K626" s="56">
        <v>6</v>
      </c>
      <c r="L626" s="57">
        <v>-29</v>
      </c>
      <c r="M626" s="57">
        <v>60</v>
      </c>
      <c r="N626" s="56">
        <v>69.7</v>
      </c>
      <c r="O626" s="56">
        <v>5</v>
      </c>
      <c r="P626" s="56" t="s">
        <v>1575</v>
      </c>
      <c r="Q626" s="56" t="s">
        <v>1575</v>
      </c>
      <c r="R626" s="54">
        <v>714</v>
      </c>
      <c r="S626" s="57">
        <v>-27.880971499004801</v>
      </c>
      <c r="T626" s="57">
        <v>62.160409839219803</v>
      </c>
      <c r="U626" s="56">
        <v>33.65</v>
      </c>
      <c r="V626" s="56">
        <v>26.02</v>
      </c>
      <c r="W626" s="56">
        <v>2.34</v>
      </c>
      <c r="X626" s="54" t="s">
        <v>1576</v>
      </c>
      <c r="Y626" s="58"/>
      <c r="Z626" s="58"/>
      <c r="AA626" s="54" t="b">
        <v>1</v>
      </c>
      <c r="AB626" s="54" t="s">
        <v>218</v>
      </c>
      <c r="AC626" s="51" t="s">
        <v>1353</v>
      </c>
      <c r="AD626" s="54">
        <v>1459</v>
      </c>
      <c r="AE626" s="54" t="s">
        <v>199</v>
      </c>
      <c r="AF626" s="58" t="s">
        <v>1348</v>
      </c>
      <c r="AG626" s="51"/>
      <c r="AH626" s="51" t="s">
        <v>1783</v>
      </c>
      <c r="AI626" s="97"/>
      <c r="AJ626" s="32"/>
      <c r="AK626" s="97"/>
      <c r="AL626" s="97"/>
      <c r="AM626" s="97"/>
      <c r="AN626" s="97"/>
      <c r="AO626" s="97"/>
      <c r="AP626" s="97"/>
      <c r="AQ626" s="97"/>
      <c r="AR626" s="97"/>
      <c r="AS626" s="97"/>
      <c r="AT626" s="97"/>
      <c r="AU626" s="97"/>
      <c r="AV626" s="97"/>
      <c r="AW626" s="97"/>
      <c r="AX626" s="97"/>
      <c r="AY626" s="97"/>
      <c r="AZ626" s="97"/>
      <c r="BA626" s="97"/>
      <c r="BB626" s="97"/>
      <c r="BC626" s="97"/>
      <c r="BD626" s="97"/>
      <c r="BE626" s="97"/>
      <c r="BF626" s="97"/>
      <c r="BG626" s="97"/>
      <c r="BH626" s="97"/>
      <c r="BI626" s="97"/>
      <c r="BJ626" s="97"/>
      <c r="BK626" s="97"/>
      <c r="BL626" s="97"/>
      <c r="BM626" s="97"/>
      <c r="BN626" s="97"/>
      <c r="BO626" s="97"/>
      <c r="BP626" s="97"/>
      <c r="BQ626" s="97"/>
      <c r="BR626" s="97"/>
      <c r="BS626" s="97"/>
      <c r="BT626" s="97"/>
      <c r="BU626" s="97"/>
      <c r="BV626" s="97"/>
      <c r="BW626" s="97"/>
      <c r="BX626" s="97"/>
      <c r="BY626" s="97"/>
      <c r="BZ626" s="97"/>
      <c r="CA626" s="97"/>
      <c r="CB626" s="97"/>
      <c r="CC626" s="97"/>
      <c r="CD626" s="97"/>
      <c r="CE626" s="97"/>
      <c r="CF626" s="97"/>
      <c r="CG626" s="97"/>
      <c r="CH626" s="97"/>
      <c r="CI626" s="97"/>
      <c r="CJ626" s="97"/>
      <c r="CK626" s="97"/>
      <c r="CL626" s="97"/>
      <c r="CM626" s="97"/>
      <c r="CN626" s="97"/>
      <c r="CO626" s="97"/>
      <c r="CP626" s="97"/>
      <c r="CQ626" s="97"/>
      <c r="CR626" s="97"/>
      <c r="CS626" s="97"/>
      <c r="CT626" s="97"/>
      <c r="CU626" s="97"/>
      <c r="CV626" s="97"/>
      <c r="CW626" s="97"/>
      <c r="CX626" s="97"/>
      <c r="CY626" s="97"/>
      <c r="CZ626" s="97"/>
      <c r="DA626" s="97"/>
      <c r="DB626" s="97"/>
      <c r="DC626" s="97"/>
      <c r="DD626" s="97"/>
      <c r="DE626" s="97"/>
      <c r="DF626" s="97"/>
      <c r="DG626" s="97"/>
      <c r="DH626" s="97"/>
      <c r="DI626" s="97"/>
      <c r="DJ626" s="97"/>
      <c r="DK626" s="97"/>
      <c r="DL626" s="97"/>
      <c r="DM626" s="97"/>
      <c r="DN626" s="97"/>
      <c r="DO626" s="97"/>
      <c r="DP626" s="97"/>
      <c r="DQ626" s="97"/>
      <c r="DR626" s="97"/>
      <c r="DS626" s="97"/>
      <c r="DT626" s="97"/>
      <c r="DU626" s="97"/>
      <c r="DV626" s="97"/>
      <c r="DW626" s="97"/>
      <c r="DX626" s="97"/>
      <c r="DY626" s="97"/>
      <c r="DZ626" s="97"/>
      <c r="EA626" s="97"/>
      <c r="EB626" s="97"/>
      <c r="EC626" s="97"/>
      <c r="ED626" s="97"/>
      <c r="EE626" s="97"/>
      <c r="EF626" s="97"/>
      <c r="EG626" s="97"/>
      <c r="EH626" s="97"/>
      <c r="EI626" s="97"/>
      <c r="EJ626" s="97"/>
      <c r="EK626" s="97"/>
      <c r="EL626" s="97"/>
      <c r="EM626" s="97"/>
      <c r="EN626" s="97"/>
      <c r="EO626" s="97"/>
      <c r="EP626" s="97"/>
      <c r="EQ626" s="97"/>
      <c r="ER626" s="97"/>
      <c r="ES626" s="97"/>
      <c r="ET626" s="97"/>
      <c r="EU626" s="97"/>
      <c r="EV626" s="97"/>
      <c r="EW626" s="97"/>
      <c r="EX626" s="97"/>
      <c r="EY626" s="97"/>
      <c r="EZ626" s="97"/>
      <c r="FA626" s="97"/>
      <c r="FB626" s="97"/>
      <c r="FC626" s="97"/>
      <c r="FD626" s="97"/>
      <c r="FE626" s="97"/>
      <c r="FF626" s="97"/>
      <c r="FG626" s="97"/>
      <c r="FH626" s="97"/>
      <c r="FI626" s="97"/>
      <c r="FJ626" s="97"/>
      <c r="FK626" s="97"/>
      <c r="FL626" s="97"/>
      <c r="FM626" s="97"/>
      <c r="FN626" s="97"/>
      <c r="FO626" s="97"/>
      <c r="FP626" s="97"/>
    </row>
    <row r="627" spans="1:172" s="77" customFormat="1" ht="15" customHeight="1" x14ac:dyDescent="0.15">
      <c r="A627" s="58" t="s">
        <v>1364</v>
      </c>
      <c r="B627" s="54">
        <v>274.39999999999998</v>
      </c>
      <c r="C627" s="56">
        <v>298.89999999999998</v>
      </c>
      <c r="D627" s="57">
        <f t="shared" si="4"/>
        <v>286.64999999999998</v>
      </c>
      <c r="E627" s="56">
        <v>51.3</v>
      </c>
      <c r="F627" s="56">
        <v>15.8</v>
      </c>
      <c r="G627" s="55">
        <v>29</v>
      </c>
      <c r="H627" s="56">
        <v>8</v>
      </c>
      <c r="I627" s="56">
        <v>12</v>
      </c>
      <c r="J627" s="56">
        <v>28.2</v>
      </c>
      <c r="K627" s="56">
        <v>5.0999999999999996</v>
      </c>
      <c r="L627" s="57">
        <v>-44</v>
      </c>
      <c r="M627" s="57">
        <v>4</v>
      </c>
      <c r="N627" s="56"/>
      <c r="O627" s="56"/>
      <c r="P627" s="56">
        <v>66.445125704553362</v>
      </c>
      <c r="Q627" s="56">
        <v>3.3068711461131342</v>
      </c>
      <c r="R627" s="54">
        <v>301</v>
      </c>
      <c r="S627" s="57">
        <v>-21.440597378857198</v>
      </c>
      <c r="T627" s="57">
        <v>69.927981980604997</v>
      </c>
      <c r="U627" s="56">
        <v>46.041178267360799</v>
      </c>
      <c r="V627" s="56">
        <v>3.8904489598693401</v>
      </c>
      <c r="W627" s="56">
        <v>58.1952919941834</v>
      </c>
      <c r="X627" s="54" t="s">
        <v>1576</v>
      </c>
      <c r="Y627" s="58"/>
      <c r="Z627" s="58"/>
      <c r="AA627" s="54" t="b">
        <v>1</v>
      </c>
      <c r="AB627" s="54" t="s">
        <v>218</v>
      </c>
      <c r="AC627" s="51" t="s">
        <v>1202</v>
      </c>
      <c r="AD627" s="54">
        <v>3161</v>
      </c>
      <c r="AE627" s="54" t="s">
        <v>199</v>
      </c>
      <c r="AF627" s="58" t="s">
        <v>1357</v>
      </c>
      <c r="AG627" s="51"/>
      <c r="AH627" s="51" t="s">
        <v>1783</v>
      </c>
      <c r="AI627" s="97"/>
      <c r="AJ627" s="32"/>
      <c r="AK627" s="97"/>
      <c r="AL627" s="97"/>
      <c r="AM627" s="97"/>
      <c r="AN627" s="97"/>
      <c r="AO627" s="97"/>
      <c r="AP627" s="97"/>
      <c r="AQ627" s="97"/>
      <c r="AR627" s="97"/>
      <c r="AS627" s="97"/>
      <c r="AT627" s="97"/>
      <c r="AU627" s="97"/>
      <c r="AV627" s="97"/>
      <c r="AW627" s="97"/>
      <c r="AX627" s="97"/>
      <c r="AY627" s="97"/>
      <c r="AZ627" s="97"/>
      <c r="BA627" s="97"/>
      <c r="BB627" s="97"/>
      <c r="BC627" s="97"/>
      <c r="BD627" s="97"/>
      <c r="BE627" s="97"/>
      <c r="BF627" s="97"/>
      <c r="BG627" s="97"/>
      <c r="BH627" s="97"/>
      <c r="BI627" s="97"/>
      <c r="BJ627" s="97"/>
      <c r="BK627" s="97"/>
      <c r="BL627" s="97"/>
      <c r="BM627" s="97"/>
      <c r="BN627" s="97"/>
      <c r="BO627" s="97"/>
      <c r="BP627" s="97"/>
      <c r="BQ627" s="97"/>
      <c r="BR627" s="97"/>
      <c r="BS627" s="97"/>
      <c r="BT627" s="97"/>
      <c r="BU627" s="97"/>
      <c r="BV627" s="97"/>
      <c r="BW627" s="97"/>
      <c r="BX627" s="97"/>
      <c r="BY627" s="97"/>
      <c r="BZ627" s="97"/>
      <c r="CA627" s="97"/>
      <c r="CB627" s="97"/>
      <c r="CC627" s="97"/>
      <c r="CD627" s="97"/>
      <c r="CE627" s="97"/>
      <c r="CF627" s="97"/>
      <c r="CG627" s="97"/>
      <c r="CH627" s="97"/>
      <c r="CI627" s="97"/>
      <c r="CJ627" s="97"/>
      <c r="CK627" s="97"/>
      <c r="CL627" s="97"/>
      <c r="CM627" s="97"/>
      <c r="CN627" s="97"/>
      <c r="CO627" s="97"/>
      <c r="CP627" s="97"/>
      <c r="CQ627" s="97"/>
      <c r="CR627" s="97"/>
      <c r="CS627" s="97"/>
      <c r="CT627" s="97"/>
      <c r="CU627" s="97"/>
      <c r="CV627" s="97"/>
      <c r="CW627" s="97"/>
      <c r="CX627" s="97"/>
      <c r="CY627" s="97"/>
      <c r="CZ627" s="97"/>
      <c r="DA627" s="97"/>
      <c r="DB627" s="97"/>
      <c r="DC627" s="97"/>
      <c r="DD627" s="97"/>
      <c r="DE627" s="97"/>
      <c r="DF627" s="97"/>
      <c r="DG627" s="97"/>
      <c r="DH627" s="97"/>
      <c r="DI627" s="97"/>
      <c r="DJ627" s="97"/>
      <c r="DK627" s="97"/>
      <c r="DL627" s="97"/>
      <c r="DM627" s="97"/>
      <c r="DN627" s="97"/>
      <c r="DO627" s="97"/>
      <c r="DP627" s="97"/>
      <c r="DQ627" s="97"/>
      <c r="DR627" s="97"/>
      <c r="DS627" s="97"/>
      <c r="DT627" s="97"/>
      <c r="DU627" s="97"/>
      <c r="DV627" s="97"/>
      <c r="DW627" s="97"/>
      <c r="DX627" s="97"/>
      <c r="DY627" s="97"/>
      <c r="DZ627" s="97"/>
      <c r="EA627" s="97"/>
      <c r="EB627" s="97"/>
      <c r="EC627" s="97"/>
      <c r="ED627" s="97"/>
      <c r="EE627" s="97"/>
      <c r="EF627" s="97"/>
      <c r="EG627" s="97"/>
      <c r="EH627" s="97"/>
      <c r="EI627" s="97"/>
      <c r="EJ627" s="97"/>
      <c r="EK627" s="97"/>
      <c r="EL627" s="97"/>
      <c r="EM627" s="97"/>
      <c r="EN627" s="97"/>
      <c r="EO627" s="97"/>
      <c r="EP627" s="97"/>
      <c r="EQ627" s="97"/>
      <c r="ER627" s="97"/>
      <c r="ES627" s="97"/>
      <c r="ET627" s="97"/>
      <c r="EU627" s="97"/>
      <c r="EV627" s="97"/>
      <c r="EW627" s="97"/>
      <c r="EX627" s="97"/>
      <c r="EY627" s="97"/>
      <c r="EZ627" s="97"/>
      <c r="FA627" s="97"/>
      <c r="FB627" s="97"/>
      <c r="FC627" s="97"/>
      <c r="FD627" s="97"/>
      <c r="FE627" s="97"/>
      <c r="FF627" s="97"/>
      <c r="FG627" s="97"/>
      <c r="FH627" s="97"/>
      <c r="FI627" s="97"/>
      <c r="FJ627" s="97"/>
      <c r="FK627" s="97"/>
      <c r="FL627" s="97"/>
      <c r="FM627" s="97"/>
      <c r="FN627" s="97"/>
      <c r="FO627" s="97"/>
      <c r="FP627" s="97"/>
    </row>
    <row r="628" spans="1:172" s="77" customFormat="1" ht="15" customHeight="1" x14ac:dyDescent="0.15">
      <c r="A628" s="51" t="s">
        <v>1356</v>
      </c>
      <c r="B628" s="54">
        <v>274.39999999999998</v>
      </c>
      <c r="C628" s="56">
        <v>298.89999999999998</v>
      </c>
      <c r="D628" s="57">
        <f t="shared" si="4"/>
        <v>286.64999999999998</v>
      </c>
      <c r="E628" s="56">
        <v>40.200000000000003</v>
      </c>
      <c r="F628" s="56">
        <v>254.7</v>
      </c>
      <c r="G628" s="55">
        <v>27</v>
      </c>
      <c r="H628" s="56">
        <v>151.4</v>
      </c>
      <c r="I628" s="56">
        <v>-12.2</v>
      </c>
      <c r="J628" s="56">
        <v>5.5</v>
      </c>
      <c r="K628" s="56">
        <v>13.1</v>
      </c>
      <c r="L628" s="57">
        <v>-44.6</v>
      </c>
      <c r="M628" s="57">
        <v>305.3</v>
      </c>
      <c r="N628" s="54"/>
      <c r="O628" s="54"/>
      <c r="P628" s="56">
        <v>12.933372780548764</v>
      </c>
      <c r="Q628" s="56">
        <v>8.0378321107871269</v>
      </c>
      <c r="R628" s="54">
        <v>101</v>
      </c>
      <c r="S628" s="57">
        <v>-37.764618225170999</v>
      </c>
      <c r="T628" s="57">
        <v>48.947333228066597</v>
      </c>
      <c r="U628" s="56">
        <v>63.189710673362598</v>
      </c>
      <c r="V628" s="56">
        <v>-13.867348726831301</v>
      </c>
      <c r="W628" s="56">
        <v>79.870070506488602</v>
      </c>
      <c r="X628" s="54" t="s">
        <v>1576</v>
      </c>
      <c r="Y628" s="58"/>
      <c r="Z628" s="58"/>
      <c r="AA628" s="54" t="b">
        <v>1</v>
      </c>
      <c r="AB628" s="54" t="s">
        <v>1714</v>
      </c>
      <c r="AC628" s="51" t="s">
        <v>420</v>
      </c>
      <c r="AD628" s="54">
        <v>504</v>
      </c>
      <c r="AE628" s="54" t="s">
        <v>199</v>
      </c>
      <c r="AF628" s="58" t="s">
        <v>1357</v>
      </c>
      <c r="AG628" s="51"/>
      <c r="AH628" s="51" t="s">
        <v>1783</v>
      </c>
      <c r="AI628" s="97"/>
      <c r="AJ628" s="32"/>
      <c r="AK628" s="97"/>
      <c r="AL628" s="97"/>
      <c r="AM628" s="97"/>
      <c r="AN628" s="97"/>
      <c r="AO628" s="97"/>
      <c r="AP628" s="97"/>
      <c r="AQ628" s="97"/>
      <c r="AR628" s="97"/>
      <c r="AS628" s="97"/>
      <c r="AT628" s="97"/>
      <c r="AU628" s="97"/>
      <c r="AV628" s="97"/>
      <c r="AW628" s="97"/>
      <c r="AX628" s="97"/>
      <c r="AY628" s="97"/>
      <c r="AZ628" s="97"/>
      <c r="BA628" s="97"/>
      <c r="BB628" s="97"/>
      <c r="BC628" s="97"/>
      <c r="BD628" s="97"/>
      <c r="BE628" s="97"/>
      <c r="BF628" s="97"/>
      <c r="BG628" s="97"/>
      <c r="BH628" s="97"/>
      <c r="BI628" s="97"/>
      <c r="BJ628" s="97"/>
      <c r="BK628" s="97"/>
      <c r="BL628" s="97"/>
      <c r="BM628" s="97"/>
      <c r="BN628" s="97"/>
      <c r="BO628" s="97"/>
      <c r="BP628" s="97"/>
      <c r="BQ628" s="97"/>
      <c r="BR628" s="97"/>
      <c r="BS628" s="97"/>
      <c r="BT628" s="97"/>
      <c r="BU628" s="97"/>
      <c r="BV628" s="97"/>
      <c r="BW628" s="97"/>
      <c r="BX628" s="97"/>
      <c r="BY628" s="97"/>
      <c r="BZ628" s="97"/>
      <c r="CA628" s="97"/>
      <c r="CB628" s="97"/>
      <c r="CC628" s="97"/>
      <c r="CD628" s="97"/>
      <c r="CE628" s="97"/>
      <c r="CF628" s="97"/>
      <c r="CG628" s="97"/>
      <c r="CH628" s="97"/>
      <c r="CI628" s="97"/>
      <c r="CJ628" s="97"/>
      <c r="CK628" s="97"/>
      <c r="CL628" s="97"/>
      <c r="CM628" s="97"/>
      <c r="CN628" s="97"/>
      <c r="CO628" s="97"/>
      <c r="CP628" s="97"/>
      <c r="CQ628" s="97"/>
      <c r="CR628" s="97"/>
      <c r="CS628" s="97"/>
      <c r="CT628" s="97"/>
      <c r="CU628" s="97"/>
      <c r="CV628" s="97"/>
      <c r="CW628" s="97"/>
      <c r="CX628" s="97"/>
      <c r="CY628" s="97"/>
      <c r="CZ628" s="97"/>
      <c r="DA628" s="97"/>
      <c r="DB628" s="97"/>
      <c r="DC628" s="97"/>
      <c r="DD628" s="97"/>
      <c r="DE628" s="97"/>
      <c r="DF628" s="97"/>
      <c r="DG628" s="97"/>
      <c r="DH628" s="97"/>
      <c r="DI628" s="97"/>
      <c r="DJ628" s="97"/>
      <c r="DK628" s="97"/>
      <c r="DL628" s="97"/>
      <c r="DM628" s="97"/>
      <c r="DN628" s="97"/>
      <c r="DO628" s="97"/>
      <c r="DP628" s="97"/>
      <c r="DQ628" s="97"/>
      <c r="DR628" s="97"/>
      <c r="DS628" s="97"/>
      <c r="DT628" s="97"/>
      <c r="DU628" s="97"/>
      <c r="DV628" s="97"/>
      <c r="DW628" s="97"/>
      <c r="DX628" s="97"/>
      <c r="DY628" s="97"/>
      <c r="DZ628" s="97"/>
      <c r="EA628" s="97"/>
      <c r="EB628" s="97"/>
      <c r="EC628" s="97"/>
      <c r="ED628" s="97"/>
      <c r="EE628" s="97"/>
      <c r="EF628" s="97"/>
      <c r="EG628" s="97"/>
      <c r="EH628" s="97"/>
      <c r="EI628" s="97"/>
      <c r="EJ628" s="97"/>
      <c r="EK628" s="97"/>
      <c r="EL628" s="97"/>
      <c r="EM628" s="97"/>
      <c r="EN628" s="97"/>
      <c r="EO628" s="97"/>
      <c r="EP628" s="97"/>
      <c r="EQ628" s="97"/>
      <c r="ER628" s="97"/>
      <c r="ES628" s="97"/>
      <c r="ET628" s="97"/>
      <c r="EU628" s="97"/>
      <c r="EV628" s="97"/>
      <c r="EW628" s="97"/>
      <c r="EX628" s="97"/>
      <c r="EY628" s="97"/>
      <c r="EZ628" s="97"/>
      <c r="FA628" s="97"/>
      <c r="FB628" s="97"/>
      <c r="FC628" s="97"/>
      <c r="FD628" s="97"/>
      <c r="FE628" s="97"/>
      <c r="FF628" s="97"/>
      <c r="FG628" s="97"/>
      <c r="FH628" s="97"/>
      <c r="FI628" s="97"/>
      <c r="FJ628" s="97"/>
      <c r="FK628" s="97"/>
      <c r="FL628" s="97"/>
      <c r="FM628" s="97"/>
      <c r="FN628" s="97"/>
      <c r="FO628" s="97"/>
      <c r="FP628" s="97"/>
    </row>
    <row r="629" spans="1:172" s="72" customFormat="1" ht="14" customHeight="1" x14ac:dyDescent="0.2">
      <c r="A629" s="51" t="s">
        <v>1383</v>
      </c>
      <c r="B629" s="54">
        <v>274.39999999999998</v>
      </c>
      <c r="C629" s="54">
        <v>298.89999999999998</v>
      </c>
      <c r="D629" s="57">
        <f t="shared" si="4"/>
        <v>286.64999999999998</v>
      </c>
      <c r="E629" s="54">
        <v>38.4</v>
      </c>
      <c r="F629" s="54">
        <v>250.4</v>
      </c>
      <c r="G629" s="55">
        <v>321</v>
      </c>
      <c r="H629" s="56">
        <v>329.2</v>
      </c>
      <c r="I629" s="56">
        <v>5.0999999999999996</v>
      </c>
      <c r="J629" s="54">
        <v>20.8</v>
      </c>
      <c r="K629" s="56">
        <v>1.8</v>
      </c>
      <c r="L629" s="57">
        <v>-44.4</v>
      </c>
      <c r="M629" s="60">
        <v>296.2</v>
      </c>
      <c r="N629" s="56">
        <v>20.8</v>
      </c>
      <c r="O629" s="56">
        <v>1.8</v>
      </c>
      <c r="P629" s="56" t="s">
        <v>1575</v>
      </c>
      <c r="Q629" s="56" t="s">
        <v>1575</v>
      </c>
      <c r="R629" s="54">
        <v>101</v>
      </c>
      <c r="S629" s="57">
        <v>-42.265159599402899</v>
      </c>
      <c r="T629" s="57">
        <v>42.835253106335003</v>
      </c>
      <c r="U629" s="56">
        <v>63.189710673362598</v>
      </c>
      <c r="V629" s="56">
        <v>-13.867348726831301</v>
      </c>
      <c r="W629" s="56">
        <v>79.870070506488602</v>
      </c>
      <c r="X629" s="54" t="s">
        <v>1576</v>
      </c>
      <c r="Y629" s="58"/>
      <c r="Z629" s="58"/>
      <c r="AA629" s="54" t="b">
        <v>1</v>
      </c>
      <c r="AB629" s="54" t="s">
        <v>1714</v>
      </c>
      <c r="AC629" s="51" t="s">
        <v>1384</v>
      </c>
      <c r="AD629" s="54">
        <v>671</v>
      </c>
      <c r="AE629" s="54" t="s">
        <v>199</v>
      </c>
      <c r="AF629" s="58" t="s">
        <v>1385</v>
      </c>
      <c r="AG629" s="51" t="s">
        <v>1859</v>
      </c>
      <c r="AH629" s="51" t="s">
        <v>1783</v>
      </c>
      <c r="AI629" s="17"/>
      <c r="AJ629" s="32"/>
      <c r="AK629" s="17"/>
      <c r="AL629" s="17"/>
      <c r="AM629" s="17"/>
      <c r="AN629" s="17"/>
      <c r="AO629" s="17"/>
      <c r="AP629" s="17"/>
      <c r="AQ629" s="17"/>
      <c r="AR629" s="17"/>
      <c r="AS629" s="17"/>
      <c r="AT629" s="17"/>
      <c r="AU629" s="17"/>
      <c r="AV629" s="17"/>
      <c r="AW629" s="17"/>
      <c r="AX629" s="17"/>
      <c r="AY629" s="17"/>
      <c r="AZ629" s="17"/>
      <c r="BA629" s="17"/>
      <c r="BB629" s="17"/>
      <c r="BC629" s="17"/>
      <c r="BD629" s="17"/>
      <c r="BE629" s="17"/>
      <c r="BF629" s="17"/>
      <c r="BG629" s="17"/>
      <c r="BH629" s="17"/>
      <c r="BI629" s="17"/>
      <c r="BJ629" s="17"/>
      <c r="BK629" s="17"/>
      <c r="BL629" s="17"/>
      <c r="BM629" s="17"/>
      <c r="BN629" s="17"/>
      <c r="BO629" s="17"/>
      <c r="BP629" s="17"/>
      <c r="BQ629" s="17"/>
      <c r="BR629" s="17"/>
      <c r="BS629" s="17"/>
      <c r="BT629" s="17"/>
      <c r="BU629" s="17"/>
      <c r="BV629" s="17"/>
      <c r="BW629" s="17"/>
      <c r="BX629" s="17"/>
      <c r="BY629" s="17"/>
      <c r="BZ629" s="17"/>
      <c r="CA629" s="17"/>
      <c r="CB629" s="17"/>
      <c r="CC629" s="17"/>
      <c r="CD629" s="17"/>
      <c r="CE629" s="17"/>
      <c r="CF629" s="17"/>
      <c r="CG629" s="17"/>
      <c r="CH629" s="17"/>
      <c r="CI629" s="17"/>
      <c r="CJ629" s="17"/>
      <c r="CK629" s="17"/>
      <c r="CL629" s="17"/>
      <c r="CM629" s="17"/>
      <c r="CN629" s="17"/>
      <c r="CO629" s="17"/>
      <c r="CP629" s="17"/>
      <c r="CQ629" s="17"/>
      <c r="CR629" s="17"/>
      <c r="CS629" s="17"/>
      <c r="CT629" s="17"/>
      <c r="CU629" s="17"/>
      <c r="CV629" s="17"/>
      <c r="CW629" s="17"/>
      <c r="CX629" s="17"/>
      <c r="CY629" s="17"/>
      <c r="CZ629" s="17"/>
      <c r="DA629" s="17"/>
      <c r="DB629" s="17"/>
      <c r="DC629" s="17"/>
      <c r="DD629" s="17"/>
      <c r="DE629" s="17"/>
      <c r="DF629" s="17"/>
      <c r="DG629" s="17"/>
      <c r="DH629" s="17"/>
      <c r="DI629" s="17"/>
      <c r="DJ629" s="17"/>
      <c r="DK629" s="17"/>
      <c r="DL629" s="17"/>
      <c r="DM629" s="17"/>
      <c r="DN629" s="17"/>
      <c r="DO629" s="17"/>
      <c r="DP629" s="17"/>
      <c r="DQ629" s="17"/>
      <c r="DR629" s="17"/>
      <c r="DS629" s="17"/>
      <c r="DT629" s="17"/>
      <c r="DU629" s="17"/>
      <c r="DV629" s="17"/>
      <c r="DW629" s="17"/>
      <c r="DX629" s="17"/>
      <c r="DY629" s="17"/>
      <c r="DZ629" s="17"/>
      <c r="EA629" s="17"/>
      <c r="EB629" s="17"/>
      <c r="EC629" s="17"/>
      <c r="ED629" s="17"/>
      <c r="EE629" s="17"/>
      <c r="EF629" s="17"/>
      <c r="EG629" s="17"/>
      <c r="EH629" s="17"/>
      <c r="EI629" s="17"/>
      <c r="EJ629" s="17"/>
      <c r="EK629" s="17"/>
      <c r="EL629" s="17"/>
      <c r="EM629" s="17"/>
      <c r="EN629" s="17"/>
      <c r="EO629" s="17"/>
      <c r="EP629" s="17"/>
      <c r="EQ629" s="17"/>
      <c r="ER629" s="17"/>
      <c r="ES629" s="17"/>
      <c r="ET629" s="17"/>
      <c r="EU629" s="17"/>
      <c r="EV629" s="17"/>
      <c r="EW629" s="17"/>
      <c r="EX629" s="17"/>
      <c r="EY629" s="17"/>
      <c r="EZ629" s="17"/>
      <c r="FA629" s="17"/>
      <c r="FB629" s="17"/>
      <c r="FC629" s="17"/>
      <c r="FD629" s="17"/>
      <c r="FE629" s="17"/>
      <c r="FF629" s="17"/>
      <c r="FG629" s="17"/>
      <c r="FH629" s="17"/>
      <c r="FI629" s="17"/>
      <c r="FJ629" s="17"/>
      <c r="FK629" s="17"/>
      <c r="FL629" s="17"/>
      <c r="FM629" s="17"/>
      <c r="FN629" s="17"/>
      <c r="FO629" s="17"/>
      <c r="FP629" s="17"/>
    </row>
    <row r="630" spans="1:172" s="71" customFormat="1" ht="14" customHeight="1" x14ac:dyDescent="0.2">
      <c r="A630" s="51" t="s">
        <v>1378</v>
      </c>
      <c r="B630" s="54">
        <v>274.39999999999998</v>
      </c>
      <c r="C630" s="54">
        <v>298.89999999999998</v>
      </c>
      <c r="D630" s="57">
        <f t="shared" si="4"/>
        <v>286.64999999999998</v>
      </c>
      <c r="E630" s="54">
        <v>38.200000000000003</v>
      </c>
      <c r="F630" s="54">
        <v>250.8</v>
      </c>
      <c r="G630" s="55">
        <v>6</v>
      </c>
      <c r="H630" s="56">
        <v>145.19999999999999</v>
      </c>
      <c r="I630" s="56">
        <v>-8</v>
      </c>
      <c r="J630" s="54">
        <v>19.100000000000001</v>
      </c>
      <c r="K630" s="54">
        <v>7.1</v>
      </c>
      <c r="L630" s="57">
        <v>-43.5</v>
      </c>
      <c r="M630" s="60">
        <v>302.3</v>
      </c>
      <c r="N630" s="56"/>
      <c r="O630" s="56"/>
      <c r="P630" s="56">
        <v>46.509477374744776</v>
      </c>
      <c r="Q630" s="56">
        <v>9.926630912836421</v>
      </c>
      <c r="R630" s="54">
        <v>101</v>
      </c>
      <c r="S630" s="57">
        <v>-38.492183156350897</v>
      </c>
      <c r="T630" s="57">
        <v>46.012585750948197</v>
      </c>
      <c r="U630" s="56">
        <v>63.189710673362598</v>
      </c>
      <c r="V630" s="56">
        <v>-13.867348726831301</v>
      </c>
      <c r="W630" s="56">
        <v>79.870070506488602</v>
      </c>
      <c r="X630" s="54" t="s">
        <v>1576</v>
      </c>
      <c r="Y630" s="58"/>
      <c r="Z630" s="58"/>
      <c r="AA630" s="54" t="b">
        <v>1</v>
      </c>
      <c r="AB630" s="54" t="s">
        <v>1714</v>
      </c>
      <c r="AC630" s="51" t="s">
        <v>1379</v>
      </c>
      <c r="AD630" s="54">
        <v>1341</v>
      </c>
      <c r="AE630" s="54" t="s">
        <v>199</v>
      </c>
      <c r="AF630" s="58" t="s">
        <v>1357</v>
      </c>
      <c r="AG630" s="51" t="s">
        <v>1860</v>
      </c>
      <c r="AH630" s="51" t="s">
        <v>1783</v>
      </c>
      <c r="AI630" s="12"/>
      <c r="AJ630" s="3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c r="CA630" s="12"/>
      <c r="CB630" s="12"/>
      <c r="CC630" s="12"/>
      <c r="CD630" s="12"/>
      <c r="CE630" s="12"/>
      <c r="CF630" s="12"/>
      <c r="CG630" s="12"/>
      <c r="CH630" s="12"/>
      <c r="CI630" s="12"/>
      <c r="CJ630" s="12"/>
      <c r="CK630" s="12"/>
      <c r="CL630" s="12"/>
      <c r="CM630" s="12"/>
      <c r="CN630" s="12"/>
      <c r="CO630" s="12"/>
      <c r="CP630" s="12"/>
      <c r="CQ630" s="12"/>
      <c r="CR630" s="12"/>
      <c r="CS630" s="12"/>
      <c r="CT630" s="12"/>
      <c r="CU630" s="12"/>
      <c r="CV630" s="12"/>
      <c r="CW630" s="12"/>
      <c r="CX630" s="12"/>
      <c r="CY630" s="12"/>
      <c r="CZ630" s="12"/>
      <c r="DA630" s="12"/>
      <c r="DB630" s="12"/>
      <c r="DC630" s="12"/>
      <c r="DD630" s="12"/>
      <c r="DE630" s="12"/>
      <c r="DF630" s="12"/>
      <c r="DG630" s="12"/>
      <c r="DH630" s="12"/>
      <c r="DI630" s="12"/>
      <c r="DJ630" s="12"/>
      <c r="DK630" s="12"/>
      <c r="DL630" s="12"/>
      <c r="DM630" s="12"/>
      <c r="DN630" s="12"/>
      <c r="DO630" s="12"/>
      <c r="DP630" s="12"/>
      <c r="DQ630" s="12"/>
      <c r="DR630" s="12"/>
      <c r="DS630" s="12"/>
      <c r="DT630" s="12"/>
      <c r="DU630" s="12"/>
      <c r="DV630" s="12"/>
      <c r="DW630" s="12"/>
      <c r="DX630" s="12"/>
      <c r="DY630" s="12"/>
      <c r="DZ630" s="12"/>
      <c r="EA630" s="12"/>
      <c r="EB630" s="12"/>
      <c r="EC630" s="12"/>
      <c r="ED630" s="12"/>
      <c r="EE630" s="12"/>
      <c r="EF630" s="12"/>
      <c r="EG630" s="12"/>
      <c r="EH630" s="12"/>
      <c r="EI630" s="12"/>
      <c r="EJ630" s="12"/>
      <c r="EK630" s="12"/>
      <c r="EL630" s="12"/>
      <c r="EM630" s="12"/>
      <c r="EN630" s="12"/>
      <c r="EO630" s="12"/>
      <c r="EP630" s="12"/>
      <c r="EQ630" s="12"/>
      <c r="ER630" s="12"/>
      <c r="ES630" s="12"/>
      <c r="ET630" s="12"/>
      <c r="EU630" s="12"/>
      <c r="EV630" s="12"/>
      <c r="EW630" s="12"/>
      <c r="EX630" s="12"/>
      <c r="EY630" s="12"/>
      <c r="EZ630" s="12"/>
      <c r="FA630" s="12"/>
      <c r="FB630" s="12"/>
      <c r="FC630" s="12"/>
      <c r="FD630" s="12"/>
      <c r="FE630" s="12"/>
      <c r="FF630" s="12"/>
      <c r="FG630" s="12"/>
      <c r="FH630" s="12"/>
      <c r="FI630" s="12"/>
      <c r="FJ630" s="12"/>
      <c r="FK630" s="12"/>
      <c r="FL630" s="12"/>
      <c r="FM630" s="12"/>
      <c r="FN630" s="12"/>
      <c r="FO630" s="12"/>
      <c r="FP630" s="12"/>
    </row>
    <row r="631" spans="1:172" s="71" customFormat="1" ht="14" customHeight="1" x14ac:dyDescent="0.2">
      <c r="A631" s="51" t="s">
        <v>1386</v>
      </c>
      <c r="B631" s="56">
        <v>283.3</v>
      </c>
      <c r="C631" s="56">
        <v>290.5</v>
      </c>
      <c r="D631" s="57">
        <v>286.89999999999998</v>
      </c>
      <c r="E631" s="56">
        <v>46.5</v>
      </c>
      <c r="F631" s="56">
        <v>297</v>
      </c>
      <c r="G631" s="55">
        <v>19</v>
      </c>
      <c r="H631" s="56">
        <v>173.1</v>
      </c>
      <c r="I631" s="56">
        <v>2</v>
      </c>
      <c r="J631" s="56">
        <v>88</v>
      </c>
      <c r="K631" s="56">
        <v>3.6</v>
      </c>
      <c r="L631" s="57">
        <v>-42.1</v>
      </c>
      <c r="M631" s="57">
        <v>306.5</v>
      </c>
      <c r="N631" s="54"/>
      <c r="O631" s="54"/>
      <c r="P631" s="56">
        <v>219.63840832639946</v>
      </c>
      <c r="Q631" s="56">
        <v>2.2695807768811971</v>
      </c>
      <c r="R631" s="54">
        <v>101</v>
      </c>
      <c r="S631" s="57">
        <v>-35.351543421249197</v>
      </c>
      <c r="T631" s="57">
        <v>47.590098095560997</v>
      </c>
      <c r="U631" s="56">
        <v>63.189710673362598</v>
      </c>
      <c r="V631" s="56">
        <v>-13.867348726831301</v>
      </c>
      <c r="W631" s="56">
        <v>79.870070506488602</v>
      </c>
      <c r="X631" s="54" t="s">
        <v>1576</v>
      </c>
      <c r="Y631" s="58"/>
      <c r="Z631" s="58"/>
      <c r="AA631" s="54" t="b">
        <v>0</v>
      </c>
      <c r="AB631" s="54" t="s">
        <v>218</v>
      </c>
      <c r="AC631" s="51" t="s">
        <v>1387</v>
      </c>
      <c r="AD631" s="54">
        <v>2281</v>
      </c>
      <c r="AE631" s="54" t="s">
        <v>199</v>
      </c>
      <c r="AF631" s="58" t="s">
        <v>1388</v>
      </c>
      <c r="AG631" s="51" t="s">
        <v>1721</v>
      </c>
      <c r="AH631" s="58"/>
      <c r="AI631" s="12"/>
      <c r="AJ631" s="3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c r="CA631" s="12"/>
      <c r="CB631" s="12"/>
      <c r="CC631" s="12"/>
      <c r="CD631" s="12"/>
      <c r="CE631" s="12"/>
      <c r="CF631" s="12"/>
      <c r="CG631" s="12"/>
      <c r="CH631" s="12"/>
      <c r="CI631" s="12"/>
      <c r="CJ631" s="12"/>
      <c r="CK631" s="12"/>
      <c r="CL631" s="12"/>
      <c r="CM631" s="12"/>
      <c r="CN631" s="12"/>
      <c r="CO631" s="12"/>
      <c r="CP631" s="12"/>
      <c r="CQ631" s="12"/>
      <c r="CR631" s="12"/>
      <c r="CS631" s="12"/>
      <c r="CT631" s="12"/>
      <c r="CU631" s="12"/>
      <c r="CV631" s="12"/>
      <c r="CW631" s="12"/>
      <c r="CX631" s="12"/>
      <c r="CY631" s="12"/>
      <c r="CZ631" s="12"/>
      <c r="DA631" s="12"/>
      <c r="DB631" s="12"/>
      <c r="DC631" s="12"/>
      <c r="DD631" s="12"/>
      <c r="DE631" s="12"/>
      <c r="DF631" s="12"/>
      <c r="DG631" s="12"/>
      <c r="DH631" s="12"/>
      <c r="DI631" s="12"/>
      <c r="DJ631" s="12"/>
      <c r="DK631" s="12"/>
      <c r="DL631" s="12"/>
      <c r="DM631" s="12"/>
      <c r="DN631" s="12"/>
      <c r="DO631" s="12"/>
      <c r="DP631" s="12"/>
      <c r="DQ631" s="12"/>
      <c r="DR631" s="12"/>
      <c r="DS631" s="12"/>
      <c r="DT631" s="12"/>
      <c r="DU631" s="12"/>
      <c r="DV631" s="12"/>
      <c r="DW631" s="12"/>
      <c r="DX631" s="12"/>
      <c r="DY631" s="12"/>
      <c r="DZ631" s="12"/>
      <c r="EA631" s="12"/>
      <c r="EB631" s="12"/>
      <c r="EC631" s="12"/>
      <c r="ED631" s="12"/>
      <c r="EE631" s="12"/>
      <c r="EF631" s="12"/>
      <c r="EG631" s="12"/>
      <c r="EH631" s="12"/>
      <c r="EI631" s="12"/>
      <c r="EJ631" s="12"/>
      <c r="EK631" s="12"/>
      <c r="EL631" s="12"/>
      <c r="EM631" s="12"/>
      <c r="EN631" s="12"/>
      <c r="EO631" s="12"/>
      <c r="EP631" s="12"/>
      <c r="EQ631" s="12"/>
      <c r="ER631" s="12"/>
      <c r="ES631" s="12"/>
      <c r="ET631" s="12"/>
      <c r="EU631" s="12"/>
      <c r="EV631" s="12"/>
      <c r="EW631" s="12"/>
      <c r="EX631" s="12"/>
      <c r="EY631" s="12"/>
      <c r="EZ631" s="12"/>
      <c r="FA631" s="12"/>
      <c r="FB631" s="12"/>
      <c r="FC631" s="12"/>
      <c r="FD631" s="12"/>
      <c r="FE631" s="12"/>
      <c r="FF631" s="12"/>
      <c r="FG631" s="12"/>
      <c r="FH631" s="12"/>
      <c r="FI631" s="12"/>
      <c r="FJ631" s="12"/>
      <c r="FK631" s="12"/>
      <c r="FL631" s="12"/>
      <c r="FM631" s="12"/>
      <c r="FN631" s="12"/>
      <c r="FO631" s="12"/>
      <c r="FP631" s="12"/>
    </row>
    <row r="632" spans="1:172" s="71" customFormat="1" ht="14" customHeight="1" x14ac:dyDescent="0.2">
      <c r="A632" s="51" t="s">
        <v>1389</v>
      </c>
      <c r="B632" s="56">
        <v>274</v>
      </c>
      <c r="C632" s="56">
        <v>300</v>
      </c>
      <c r="D632" s="57">
        <v>287</v>
      </c>
      <c r="E632" s="56">
        <v>50.7</v>
      </c>
      <c r="F632" s="56">
        <v>10.9</v>
      </c>
      <c r="G632" s="55">
        <v>8</v>
      </c>
      <c r="H632" s="56">
        <v>199.3</v>
      </c>
      <c r="I632" s="56">
        <v>-19.100000000000001</v>
      </c>
      <c r="J632" s="56">
        <v>92.2</v>
      </c>
      <c r="K632" s="56">
        <v>5.8</v>
      </c>
      <c r="L632" s="57">
        <v>-41.5</v>
      </c>
      <c r="M632" s="57">
        <v>339.9</v>
      </c>
      <c r="N632" s="56"/>
      <c r="O632" s="56"/>
      <c r="P632" s="56">
        <v>198.3711457048143</v>
      </c>
      <c r="Q632" s="56">
        <v>3.9424886916374162</v>
      </c>
      <c r="R632" s="54">
        <v>301</v>
      </c>
      <c r="S632" s="57">
        <v>-31.9743280294512</v>
      </c>
      <c r="T632" s="57">
        <v>53.803905063494398</v>
      </c>
      <c r="U632" s="56">
        <v>46.041178267360799</v>
      </c>
      <c r="V632" s="56">
        <v>3.8904489598693401</v>
      </c>
      <c r="W632" s="56">
        <v>58.1952919941834</v>
      </c>
      <c r="X632" s="54" t="s">
        <v>1576</v>
      </c>
      <c r="Y632" s="58"/>
      <c r="Z632" s="58"/>
      <c r="AA632" s="54" t="b">
        <v>0</v>
      </c>
      <c r="AB632" s="54" t="s">
        <v>218</v>
      </c>
      <c r="AC632" s="51" t="s">
        <v>1390</v>
      </c>
      <c r="AD632" s="54">
        <v>1792</v>
      </c>
      <c r="AE632" s="54" t="s">
        <v>199</v>
      </c>
      <c r="AF632" s="58" t="s">
        <v>1944</v>
      </c>
      <c r="AG632" s="51" t="s">
        <v>1860</v>
      </c>
      <c r="AH632" s="58"/>
      <c r="AI632" s="12"/>
      <c r="AJ632" s="3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c r="CA632" s="12"/>
      <c r="CB632" s="12"/>
      <c r="CC632" s="12"/>
      <c r="CD632" s="12"/>
      <c r="CE632" s="12"/>
      <c r="CF632" s="12"/>
      <c r="CG632" s="12"/>
      <c r="CH632" s="12"/>
      <c r="CI632" s="12"/>
      <c r="CJ632" s="12"/>
      <c r="CK632" s="12"/>
      <c r="CL632" s="12"/>
      <c r="CM632" s="12"/>
      <c r="CN632" s="12"/>
      <c r="CO632" s="12"/>
      <c r="CP632" s="12"/>
      <c r="CQ632" s="12"/>
      <c r="CR632" s="12"/>
      <c r="CS632" s="12"/>
      <c r="CT632" s="12"/>
      <c r="CU632" s="12"/>
      <c r="CV632" s="12"/>
      <c r="CW632" s="12"/>
      <c r="CX632" s="12"/>
      <c r="CY632" s="12"/>
      <c r="CZ632" s="12"/>
      <c r="DA632" s="12"/>
      <c r="DB632" s="12"/>
      <c r="DC632" s="12"/>
      <c r="DD632" s="12"/>
      <c r="DE632" s="12"/>
      <c r="DF632" s="12"/>
      <c r="DG632" s="12"/>
      <c r="DH632" s="12"/>
      <c r="DI632" s="12"/>
      <c r="DJ632" s="12"/>
      <c r="DK632" s="12"/>
      <c r="DL632" s="12"/>
      <c r="DM632" s="12"/>
      <c r="DN632" s="12"/>
      <c r="DO632" s="12"/>
      <c r="DP632" s="12"/>
      <c r="DQ632" s="12"/>
      <c r="DR632" s="12"/>
      <c r="DS632" s="12"/>
      <c r="DT632" s="12"/>
      <c r="DU632" s="12"/>
      <c r="DV632" s="12"/>
      <c r="DW632" s="12"/>
      <c r="DX632" s="12"/>
      <c r="DY632" s="12"/>
      <c r="DZ632" s="12"/>
      <c r="EA632" s="12"/>
      <c r="EB632" s="12"/>
      <c r="EC632" s="12"/>
      <c r="ED632" s="12"/>
      <c r="EE632" s="12"/>
      <c r="EF632" s="12"/>
      <c r="EG632" s="12"/>
      <c r="EH632" s="12"/>
      <c r="EI632" s="12"/>
      <c r="EJ632" s="12"/>
      <c r="EK632" s="12"/>
      <c r="EL632" s="12"/>
      <c r="EM632" s="12"/>
      <c r="EN632" s="12"/>
      <c r="EO632" s="12"/>
      <c r="EP632" s="12"/>
      <c r="EQ632" s="12"/>
      <c r="ER632" s="12"/>
      <c r="ES632" s="12"/>
      <c r="ET632" s="12"/>
      <c r="EU632" s="12"/>
      <c r="EV632" s="12"/>
      <c r="EW632" s="12"/>
      <c r="EX632" s="12"/>
      <c r="EY632" s="12"/>
      <c r="EZ632" s="12"/>
      <c r="FA632" s="12"/>
      <c r="FB632" s="12"/>
      <c r="FC632" s="12"/>
      <c r="FD632" s="12"/>
      <c r="FE632" s="12"/>
      <c r="FF632" s="12"/>
      <c r="FG632" s="12"/>
      <c r="FH632" s="12"/>
      <c r="FI632" s="12"/>
      <c r="FJ632" s="12"/>
      <c r="FK632" s="12"/>
      <c r="FL632" s="12"/>
      <c r="FM632" s="12"/>
      <c r="FN632" s="12"/>
      <c r="FO632" s="12"/>
      <c r="FP632" s="12"/>
    </row>
    <row r="633" spans="1:172" s="71" customFormat="1" ht="14" customHeight="1" x14ac:dyDescent="0.2">
      <c r="A633" s="14" t="s">
        <v>1391</v>
      </c>
      <c r="B633" s="9">
        <v>283.8</v>
      </c>
      <c r="C633" s="9">
        <v>290.8</v>
      </c>
      <c r="D633" s="13">
        <v>287.3</v>
      </c>
      <c r="E633" s="9">
        <v>47.5</v>
      </c>
      <c r="F633" s="9">
        <v>80.7</v>
      </c>
      <c r="G633" s="34">
        <v>88</v>
      </c>
      <c r="H633" s="9">
        <v>242</v>
      </c>
      <c r="I633" s="9">
        <v>-56.2</v>
      </c>
      <c r="J633" s="9">
        <v>71.5</v>
      </c>
      <c r="K633" s="9">
        <v>1.8</v>
      </c>
      <c r="L633" s="13">
        <v>-44.1</v>
      </c>
      <c r="M633" s="13">
        <v>340.6</v>
      </c>
      <c r="N633" s="9">
        <v>48</v>
      </c>
      <c r="O633" s="9">
        <v>2.2000000000000002</v>
      </c>
      <c r="P633" s="9" t="s">
        <v>1575</v>
      </c>
      <c r="Q633" s="9" t="s">
        <v>1575</v>
      </c>
      <c r="R633" s="7">
        <v>301</v>
      </c>
      <c r="S633" s="13">
        <v>-33.293919202405199</v>
      </c>
      <c r="T633" s="13">
        <v>56.5332946741784</v>
      </c>
      <c r="U633" s="9">
        <v>46.041178267360799</v>
      </c>
      <c r="V633" s="9">
        <v>3.8904489598693401</v>
      </c>
      <c r="W633" s="9">
        <v>58.1952919941834</v>
      </c>
      <c r="X633" s="7" t="s">
        <v>1574</v>
      </c>
      <c r="Y633" s="7"/>
      <c r="Z633" s="7"/>
      <c r="AA633" s="7" t="b">
        <v>1</v>
      </c>
      <c r="AB633" s="7">
        <v>0</v>
      </c>
      <c r="AC633" s="14" t="s">
        <v>1392</v>
      </c>
      <c r="AD633" s="7"/>
      <c r="AE633" s="7" t="s">
        <v>1798</v>
      </c>
      <c r="AF633" s="10" t="s">
        <v>1393</v>
      </c>
      <c r="AG633" s="14" t="s">
        <v>1945</v>
      </c>
      <c r="AH633" s="10"/>
      <c r="AI633" s="12"/>
      <c r="AJ633" s="3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c r="CA633" s="12"/>
      <c r="CB633" s="12"/>
      <c r="CC633" s="12"/>
      <c r="CD633" s="12"/>
      <c r="CE633" s="12"/>
      <c r="CF633" s="12"/>
      <c r="CG633" s="12"/>
      <c r="CH633" s="12"/>
      <c r="CI633" s="12"/>
      <c r="CJ633" s="12"/>
      <c r="CK633" s="12"/>
      <c r="CL633" s="12"/>
      <c r="CM633" s="12"/>
      <c r="CN633" s="12"/>
      <c r="CO633" s="12"/>
      <c r="CP633" s="12"/>
      <c r="CQ633" s="12"/>
      <c r="CR633" s="12"/>
      <c r="CS633" s="12"/>
      <c r="CT633" s="12"/>
      <c r="CU633" s="12"/>
      <c r="CV633" s="12"/>
      <c r="CW633" s="12"/>
      <c r="CX633" s="12"/>
      <c r="CY633" s="12"/>
      <c r="CZ633" s="12"/>
      <c r="DA633" s="12"/>
      <c r="DB633" s="12"/>
      <c r="DC633" s="12"/>
      <c r="DD633" s="12"/>
      <c r="DE633" s="12"/>
      <c r="DF633" s="12"/>
      <c r="DG633" s="12"/>
      <c r="DH633" s="12"/>
      <c r="DI633" s="12"/>
      <c r="DJ633" s="12"/>
      <c r="DK633" s="12"/>
      <c r="DL633" s="12"/>
      <c r="DM633" s="12"/>
      <c r="DN633" s="12"/>
      <c r="DO633" s="12"/>
      <c r="DP633" s="12"/>
      <c r="DQ633" s="12"/>
      <c r="DR633" s="12"/>
      <c r="DS633" s="12"/>
      <c r="DT633" s="12"/>
      <c r="DU633" s="12"/>
      <c r="DV633" s="12"/>
      <c r="DW633" s="12"/>
      <c r="DX633" s="12"/>
      <c r="DY633" s="12"/>
      <c r="DZ633" s="12"/>
      <c r="EA633" s="12"/>
      <c r="EB633" s="12"/>
      <c r="EC633" s="12"/>
      <c r="ED633" s="12"/>
      <c r="EE633" s="12"/>
      <c r="EF633" s="12"/>
      <c r="EG633" s="12"/>
      <c r="EH633" s="12"/>
      <c r="EI633" s="12"/>
      <c r="EJ633" s="12"/>
      <c r="EK633" s="12"/>
      <c r="EL633" s="12"/>
      <c r="EM633" s="12"/>
      <c r="EN633" s="12"/>
      <c r="EO633" s="12"/>
      <c r="EP633" s="12"/>
      <c r="EQ633" s="12"/>
      <c r="ER633" s="12"/>
      <c r="ES633" s="12"/>
      <c r="ET633" s="12"/>
      <c r="EU633" s="12"/>
      <c r="EV633" s="12"/>
      <c r="EW633" s="12"/>
      <c r="EX633" s="12"/>
      <c r="EY633" s="12"/>
      <c r="EZ633" s="12"/>
      <c r="FA633" s="12"/>
      <c r="FB633" s="12"/>
      <c r="FC633" s="12"/>
      <c r="FD633" s="12"/>
      <c r="FE633" s="12"/>
      <c r="FF633" s="12"/>
      <c r="FG633" s="12"/>
      <c r="FH633" s="12"/>
      <c r="FI633" s="12"/>
      <c r="FJ633" s="12"/>
      <c r="FK633" s="12"/>
      <c r="FL633" s="12"/>
      <c r="FM633" s="12"/>
      <c r="FN633" s="12"/>
      <c r="FO633" s="12"/>
      <c r="FP633" s="12"/>
    </row>
    <row r="634" spans="1:172" s="71" customFormat="1" ht="14" customHeight="1" x14ac:dyDescent="0.2">
      <c r="A634" s="14" t="s">
        <v>1394</v>
      </c>
      <c r="B634" s="9">
        <v>284</v>
      </c>
      <c r="C634" s="9">
        <v>292</v>
      </c>
      <c r="D634" s="13">
        <v>288</v>
      </c>
      <c r="E634" s="9">
        <v>59.4</v>
      </c>
      <c r="F634" s="9">
        <v>10.199999999999999</v>
      </c>
      <c r="G634" s="34">
        <v>104</v>
      </c>
      <c r="H634" s="9">
        <v>204</v>
      </c>
      <c r="I634" s="9">
        <v>-37.9</v>
      </c>
      <c r="J634" s="9">
        <v>46.9</v>
      </c>
      <c r="K634" s="9">
        <v>2</v>
      </c>
      <c r="L634" s="13">
        <v>-48.2</v>
      </c>
      <c r="M634" s="13">
        <v>335.5</v>
      </c>
      <c r="N634" s="9">
        <v>52.2</v>
      </c>
      <c r="O634" s="9">
        <v>1.9</v>
      </c>
      <c r="P634" s="9" t="s">
        <v>1575</v>
      </c>
      <c r="Q634" s="9" t="s">
        <v>1575</v>
      </c>
      <c r="R634" s="7">
        <v>301</v>
      </c>
      <c r="S634" s="13">
        <v>-38.606359891615</v>
      </c>
      <c r="T634" s="13">
        <v>57.796717000596402</v>
      </c>
      <c r="U634" s="9">
        <v>46.041178267360799</v>
      </c>
      <c r="V634" s="9">
        <v>3.8904489598693401</v>
      </c>
      <c r="W634" s="9">
        <v>58.1952919941834</v>
      </c>
      <c r="X634" s="7" t="s">
        <v>1574</v>
      </c>
      <c r="Y634" s="7"/>
      <c r="Z634" s="7"/>
      <c r="AA634" s="7" t="b">
        <v>1</v>
      </c>
      <c r="AB634" s="7">
        <v>0</v>
      </c>
      <c r="AC634" s="14" t="s">
        <v>1395</v>
      </c>
      <c r="AD634" s="7"/>
      <c r="AE634" s="7" t="s">
        <v>1798</v>
      </c>
      <c r="AF634" s="10" t="s">
        <v>1397</v>
      </c>
      <c r="AG634" s="14" t="s">
        <v>1396</v>
      </c>
      <c r="AH634" s="10"/>
      <c r="AI634" s="12"/>
      <c r="AJ634" s="3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c r="CA634" s="12"/>
      <c r="CB634" s="12"/>
      <c r="CC634" s="12"/>
      <c r="CD634" s="12"/>
      <c r="CE634" s="12"/>
      <c r="CF634" s="12"/>
      <c r="CG634" s="12"/>
      <c r="CH634" s="12"/>
      <c r="CI634" s="12"/>
      <c r="CJ634" s="12"/>
      <c r="CK634" s="12"/>
      <c r="CL634" s="12"/>
      <c r="CM634" s="12"/>
      <c r="CN634" s="12"/>
      <c r="CO634" s="12"/>
      <c r="CP634" s="12"/>
      <c r="CQ634" s="12"/>
      <c r="CR634" s="12"/>
      <c r="CS634" s="12"/>
      <c r="CT634" s="12"/>
      <c r="CU634" s="12"/>
      <c r="CV634" s="12"/>
      <c r="CW634" s="12"/>
      <c r="CX634" s="12"/>
      <c r="CY634" s="12"/>
      <c r="CZ634" s="12"/>
      <c r="DA634" s="12"/>
      <c r="DB634" s="12"/>
      <c r="DC634" s="12"/>
      <c r="DD634" s="12"/>
      <c r="DE634" s="12"/>
      <c r="DF634" s="12"/>
      <c r="DG634" s="12"/>
      <c r="DH634" s="12"/>
      <c r="DI634" s="12"/>
      <c r="DJ634" s="12"/>
      <c r="DK634" s="12"/>
      <c r="DL634" s="12"/>
      <c r="DM634" s="12"/>
      <c r="DN634" s="12"/>
      <c r="DO634" s="12"/>
      <c r="DP634" s="12"/>
      <c r="DQ634" s="12"/>
      <c r="DR634" s="12"/>
      <c r="DS634" s="12"/>
      <c r="DT634" s="12"/>
      <c r="DU634" s="12"/>
      <c r="DV634" s="12"/>
      <c r="DW634" s="12"/>
      <c r="DX634" s="12"/>
      <c r="DY634" s="12"/>
      <c r="DZ634" s="12"/>
      <c r="EA634" s="12"/>
      <c r="EB634" s="12"/>
      <c r="EC634" s="12"/>
      <c r="ED634" s="12"/>
      <c r="EE634" s="12"/>
      <c r="EF634" s="12"/>
      <c r="EG634" s="12"/>
      <c r="EH634" s="12"/>
      <c r="EI634" s="12"/>
      <c r="EJ634" s="12"/>
      <c r="EK634" s="12"/>
      <c r="EL634" s="12"/>
      <c r="EM634" s="12"/>
      <c r="EN634" s="12"/>
      <c r="EO634" s="12"/>
      <c r="EP634" s="12"/>
      <c r="EQ634" s="12"/>
      <c r="ER634" s="12"/>
      <c r="ES634" s="12"/>
      <c r="ET634" s="12"/>
      <c r="EU634" s="12"/>
      <c r="EV634" s="12"/>
      <c r="EW634" s="12"/>
      <c r="EX634" s="12"/>
      <c r="EY634" s="12"/>
      <c r="EZ634" s="12"/>
      <c r="FA634" s="12"/>
      <c r="FB634" s="12"/>
      <c r="FC634" s="12"/>
      <c r="FD634" s="12"/>
      <c r="FE634" s="12"/>
      <c r="FF634" s="12"/>
      <c r="FG634" s="12"/>
      <c r="FH634" s="12"/>
      <c r="FI634" s="12"/>
      <c r="FJ634" s="12"/>
      <c r="FK634" s="12"/>
      <c r="FL634" s="12"/>
      <c r="FM634" s="12"/>
      <c r="FN634" s="12"/>
      <c r="FO634" s="12"/>
      <c r="FP634" s="12"/>
    </row>
    <row r="635" spans="1:172" s="71" customFormat="1" ht="14" customHeight="1" x14ac:dyDescent="0.2">
      <c r="A635" s="14" t="s">
        <v>1265</v>
      </c>
      <c r="B635" s="9">
        <v>283.3</v>
      </c>
      <c r="C635" s="9">
        <v>293.5</v>
      </c>
      <c r="D635" s="13">
        <f>AVERAGE(B635,C635)</f>
        <v>288.39999999999998</v>
      </c>
      <c r="E635" s="9">
        <v>43.69</v>
      </c>
      <c r="F635" s="9">
        <v>3.35</v>
      </c>
      <c r="G635" s="34">
        <v>143</v>
      </c>
      <c r="H635" s="9">
        <v>199.6</v>
      </c>
      <c r="I635" s="9">
        <v>-8.9</v>
      </c>
      <c r="J635" s="9">
        <v>40.6</v>
      </c>
      <c r="K635" s="9">
        <v>1.9</v>
      </c>
      <c r="L635" s="13">
        <v>-47.14</v>
      </c>
      <c r="M635" s="13">
        <v>333.9</v>
      </c>
      <c r="N635" s="9"/>
      <c r="O635" s="9"/>
      <c r="P635" s="9">
        <v>98.246432171100068</v>
      </c>
      <c r="Q635" s="9">
        <v>1.1955592650972084</v>
      </c>
      <c r="R635" s="7">
        <v>301</v>
      </c>
      <c r="S635" s="13">
        <v>-38.852051592230602</v>
      </c>
      <c r="T635" s="13">
        <v>55.885053474503103</v>
      </c>
      <c r="U635" s="9">
        <v>46.041178267360799</v>
      </c>
      <c r="V635" s="9">
        <v>3.8904489598693401</v>
      </c>
      <c r="W635" s="9">
        <v>58.1952919941834</v>
      </c>
      <c r="X635" s="7" t="s">
        <v>1576</v>
      </c>
      <c r="Y635" s="7">
        <v>0.82</v>
      </c>
      <c r="Z635" s="7">
        <v>0.68</v>
      </c>
      <c r="AA635" s="7" t="s">
        <v>204</v>
      </c>
      <c r="AB635" s="7">
        <v>0</v>
      </c>
      <c r="AC635" s="14" t="s">
        <v>1252</v>
      </c>
      <c r="AD635" s="7"/>
      <c r="AE635" s="7" t="s">
        <v>1798</v>
      </c>
      <c r="AF635" s="10" t="s">
        <v>1399</v>
      </c>
      <c r="AG635" s="14" t="s">
        <v>1398</v>
      </c>
      <c r="AH635" s="10"/>
      <c r="AI635" s="12"/>
      <c r="AJ635" s="3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c r="CA635" s="12"/>
      <c r="CB635" s="12"/>
      <c r="CC635" s="12"/>
      <c r="CD635" s="12"/>
      <c r="CE635" s="12"/>
      <c r="CF635" s="12"/>
      <c r="CG635" s="12"/>
      <c r="CH635" s="12"/>
      <c r="CI635" s="12"/>
      <c r="CJ635" s="12"/>
      <c r="CK635" s="12"/>
      <c r="CL635" s="12"/>
      <c r="CM635" s="12"/>
      <c r="CN635" s="12"/>
      <c r="CO635" s="12"/>
      <c r="CP635" s="12"/>
      <c r="CQ635" s="12"/>
      <c r="CR635" s="12"/>
      <c r="CS635" s="12"/>
      <c r="CT635" s="12"/>
      <c r="CU635" s="12"/>
      <c r="CV635" s="12"/>
      <c r="CW635" s="12"/>
      <c r="CX635" s="12"/>
      <c r="CY635" s="12"/>
      <c r="CZ635" s="12"/>
      <c r="DA635" s="12"/>
      <c r="DB635" s="12"/>
      <c r="DC635" s="12"/>
      <c r="DD635" s="12"/>
      <c r="DE635" s="12"/>
      <c r="DF635" s="12"/>
      <c r="DG635" s="12"/>
      <c r="DH635" s="12"/>
      <c r="DI635" s="12"/>
      <c r="DJ635" s="12"/>
      <c r="DK635" s="12"/>
      <c r="DL635" s="12"/>
      <c r="DM635" s="12"/>
      <c r="DN635" s="12"/>
      <c r="DO635" s="12"/>
      <c r="DP635" s="12"/>
      <c r="DQ635" s="12"/>
      <c r="DR635" s="12"/>
      <c r="DS635" s="12"/>
      <c r="DT635" s="12"/>
      <c r="DU635" s="12"/>
      <c r="DV635" s="12"/>
      <c r="DW635" s="12"/>
      <c r="DX635" s="12"/>
      <c r="DY635" s="12"/>
      <c r="DZ635" s="12"/>
      <c r="EA635" s="12"/>
      <c r="EB635" s="12"/>
      <c r="EC635" s="12"/>
      <c r="ED635" s="12"/>
      <c r="EE635" s="12"/>
      <c r="EF635" s="12"/>
      <c r="EG635" s="12"/>
      <c r="EH635" s="12"/>
      <c r="EI635" s="12"/>
      <c r="EJ635" s="12"/>
      <c r="EK635" s="12"/>
      <c r="EL635" s="12"/>
      <c r="EM635" s="12"/>
      <c r="EN635" s="12"/>
      <c r="EO635" s="12"/>
      <c r="EP635" s="12"/>
      <c r="EQ635" s="12"/>
      <c r="ER635" s="12"/>
      <c r="ES635" s="12"/>
      <c r="ET635" s="12"/>
      <c r="EU635" s="12"/>
      <c r="EV635" s="12"/>
      <c r="EW635" s="12"/>
      <c r="EX635" s="12"/>
      <c r="EY635" s="12"/>
      <c r="EZ635" s="12"/>
      <c r="FA635" s="12"/>
      <c r="FB635" s="12"/>
      <c r="FC635" s="12"/>
      <c r="FD635" s="12"/>
      <c r="FE635" s="12"/>
      <c r="FF635" s="12"/>
      <c r="FG635" s="12"/>
      <c r="FH635" s="12"/>
      <c r="FI635" s="12"/>
      <c r="FJ635" s="12"/>
      <c r="FK635" s="12"/>
      <c r="FL635" s="12"/>
      <c r="FM635" s="12"/>
      <c r="FN635" s="12"/>
      <c r="FO635" s="12"/>
      <c r="FP635" s="12"/>
    </row>
    <row r="636" spans="1:172" s="71" customFormat="1" ht="14" customHeight="1" x14ac:dyDescent="0.2">
      <c r="A636" s="58" t="s">
        <v>1400</v>
      </c>
      <c r="B636" s="56">
        <v>283.3</v>
      </c>
      <c r="C636" s="56">
        <v>293.5</v>
      </c>
      <c r="D636" s="57">
        <v>288.39999999999998</v>
      </c>
      <c r="E636" s="56">
        <v>43.7</v>
      </c>
      <c r="F636" s="54">
        <v>3.5</v>
      </c>
      <c r="G636" s="60">
        <v>43</v>
      </c>
      <c r="H636" s="56">
        <v>199.2</v>
      </c>
      <c r="I636" s="56">
        <v>-19.899999999999999</v>
      </c>
      <c r="J636" s="56">
        <v>121.5</v>
      </c>
      <c r="K636" s="56">
        <v>1.9</v>
      </c>
      <c r="L636" s="57">
        <v>-53</v>
      </c>
      <c r="M636" s="57">
        <v>331</v>
      </c>
      <c r="N636" s="56"/>
      <c r="O636" s="54"/>
      <c r="P636" s="56">
        <v>258.07565546449422</v>
      </c>
      <c r="Q636" s="56">
        <v>1.3580169911208206</v>
      </c>
      <c r="R636" s="54">
        <v>301</v>
      </c>
      <c r="S636" s="57">
        <v>-43.629258531719003</v>
      </c>
      <c r="T636" s="57">
        <v>61.035540671550699</v>
      </c>
      <c r="U636" s="56">
        <v>46.041178267360799</v>
      </c>
      <c r="V636" s="56">
        <v>3.8904489598693401</v>
      </c>
      <c r="W636" s="56">
        <v>58.1952919941834</v>
      </c>
      <c r="X636" s="54" t="s">
        <v>1576</v>
      </c>
      <c r="Y636" s="56"/>
      <c r="Z636" s="56"/>
      <c r="AA636" s="54" t="b">
        <v>0</v>
      </c>
      <c r="AB636" s="54" t="s">
        <v>31</v>
      </c>
      <c r="AC636" s="51" t="s">
        <v>1401</v>
      </c>
      <c r="AD636" s="61">
        <v>1207</v>
      </c>
      <c r="AE636" s="54" t="s">
        <v>199</v>
      </c>
      <c r="AF636" s="58" t="s">
        <v>1402</v>
      </c>
      <c r="AG636" s="51"/>
      <c r="AH636" s="58" t="s">
        <v>1834</v>
      </c>
      <c r="AI636" s="12"/>
      <c r="AJ636" s="3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c r="CA636" s="12"/>
      <c r="CB636" s="12"/>
      <c r="CC636" s="12"/>
      <c r="CD636" s="12"/>
      <c r="CE636" s="12"/>
      <c r="CF636" s="12"/>
      <c r="CG636" s="12"/>
      <c r="CH636" s="12"/>
      <c r="CI636" s="12"/>
      <c r="CJ636" s="12"/>
      <c r="CK636" s="12"/>
      <c r="CL636" s="12"/>
      <c r="CM636" s="12"/>
      <c r="CN636" s="12"/>
      <c r="CO636" s="12"/>
      <c r="CP636" s="12"/>
      <c r="CQ636" s="12"/>
      <c r="CR636" s="12"/>
      <c r="CS636" s="12"/>
      <c r="CT636" s="12"/>
      <c r="CU636" s="12"/>
      <c r="CV636" s="12"/>
      <c r="CW636" s="12"/>
      <c r="CX636" s="12"/>
      <c r="CY636" s="12"/>
      <c r="CZ636" s="12"/>
      <c r="DA636" s="12"/>
      <c r="DB636" s="12"/>
      <c r="DC636" s="12"/>
      <c r="DD636" s="12"/>
      <c r="DE636" s="12"/>
      <c r="DF636" s="12"/>
      <c r="DG636" s="12"/>
      <c r="DH636" s="12"/>
      <c r="DI636" s="12"/>
      <c r="DJ636" s="12"/>
      <c r="DK636" s="12"/>
      <c r="DL636" s="12"/>
      <c r="DM636" s="12"/>
      <c r="DN636" s="12"/>
      <c r="DO636" s="12"/>
      <c r="DP636" s="12"/>
      <c r="DQ636" s="12"/>
      <c r="DR636" s="12"/>
      <c r="DS636" s="12"/>
      <c r="DT636" s="12"/>
      <c r="DU636" s="12"/>
      <c r="DV636" s="12"/>
      <c r="DW636" s="12"/>
      <c r="DX636" s="12"/>
      <c r="DY636" s="12"/>
      <c r="DZ636" s="12"/>
      <c r="EA636" s="12"/>
      <c r="EB636" s="12"/>
      <c r="EC636" s="12"/>
      <c r="ED636" s="12"/>
      <c r="EE636" s="12"/>
      <c r="EF636" s="12"/>
      <c r="EG636" s="12"/>
      <c r="EH636" s="12"/>
      <c r="EI636" s="12"/>
      <c r="EJ636" s="12"/>
      <c r="EK636" s="12"/>
      <c r="EL636" s="12"/>
      <c r="EM636" s="12"/>
      <c r="EN636" s="12"/>
      <c r="EO636" s="12"/>
      <c r="EP636" s="12"/>
      <c r="EQ636" s="12"/>
      <c r="ER636" s="12"/>
      <c r="ES636" s="12"/>
      <c r="ET636" s="12"/>
      <c r="EU636" s="12"/>
      <c r="EV636" s="12"/>
      <c r="EW636" s="12"/>
      <c r="EX636" s="12"/>
      <c r="EY636" s="12"/>
      <c r="EZ636" s="12"/>
      <c r="FA636" s="12"/>
      <c r="FB636" s="12"/>
      <c r="FC636" s="12"/>
      <c r="FD636" s="12"/>
      <c r="FE636" s="12"/>
      <c r="FF636" s="12"/>
      <c r="FG636" s="12"/>
      <c r="FH636" s="12"/>
      <c r="FI636" s="12"/>
      <c r="FJ636" s="12"/>
      <c r="FK636" s="12"/>
      <c r="FL636" s="12"/>
      <c r="FM636" s="12"/>
      <c r="FN636" s="12"/>
      <c r="FO636" s="12"/>
      <c r="FP636" s="12"/>
    </row>
    <row r="637" spans="1:172" s="71" customFormat="1" ht="14" customHeight="1" x14ac:dyDescent="0.2">
      <c r="A637" s="51" t="s">
        <v>1403</v>
      </c>
      <c r="B637" s="56">
        <v>285</v>
      </c>
      <c r="C637" s="56">
        <v>293</v>
      </c>
      <c r="D637" s="57">
        <v>289</v>
      </c>
      <c r="E637" s="56">
        <v>34.5</v>
      </c>
      <c r="F637" s="56">
        <v>278.5</v>
      </c>
      <c r="G637" s="55">
        <v>5</v>
      </c>
      <c r="H637" s="56">
        <v>162.30000000000001</v>
      </c>
      <c r="I637" s="56">
        <v>23.9</v>
      </c>
      <c r="J637" s="56">
        <v>26.7</v>
      </c>
      <c r="K637" s="56">
        <v>10.199999999999999</v>
      </c>
      <c r="L637" s="57">
        <v>-38.9</v>
      </c>
      <c r="M637" s="57">
        <v>300.8</v>
      </c>
      <c r="N637" s="54"/>
      <c r="O637" s="54"/>
      <c r="P637" s="56">
        <v>52.768226407849895</v>
      </c>
      <c r="Q637" s="56">
        <v>10.629772714774733</v>
      </c>
      <c r="R637" s="54">
        <v>101</v>
      </c>
      <c r="S637" s="57">
        <v>-35.939700189906603</v>
      </c>
      <c r="T637" s="57">
        <v>41.001176175303499</v>
      </c>
      <c r="U637" s="56">
        <v>63.189710673362598</v>
      </c>
      <c r="V637" s="56">
        <v>-13.867348726831301</v>
      </c>
      <c r="W637" s="56">
        <v>79.870070506488602</v>
      </c>
      <c r="X637" s="54" t="s">
        <v>1574</v>
      </c>
      <c r="Y637" s="58"/>
      <c r="Z637" s="58"/>
      <c r="AA637" s="54" t="b">
        <v>1</v>
      </c>
      <c r="AB637" s="54" t="s">
        <v>31</v>
      </c>
      <c r="AC637" s="51" t="s">
        <v>1404</v>
      </c>
      <c r="AD637" s="61">
        <v>1527</v>
      </c>
      <c r="AE637" s="54" t="s">
        <v>199</v>
      </c>
      <c r="AF637" s="58" t="s">
        <v>1405</v>
      </c>
      <c r="AG637" s="51"/>
      <c r="AH637" s="58" t="s">
        <v>1835</v>
      </c>
      <c r="AI637" s="12"/>
      <c r="AJ637" s="3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c r="CA637" s="12"/>
      <c r="CB637" s="12"/>
      <c r="CC637" s="12"/>
      <c r="CD637" s="12"/>
      <c r="CE637" s="12"/>
      <c r="CF637" s="12"/>
      <c r="CG637" s="12"/>
      <c r="CH637" s="12"/>
      <c r="CI637" s="12"/>
      <c r="CJ637" s="12"/>
      <c r="CK637" s="12"/>
      <c r="CL637" s="12"/>
      <c r="CM637" s="12"/>
      <c r="CN637" s="12"/>
      <c r="CO637" s="12"/>
      <c r="CP637" s="12"/>
      <c r="CQ637" s="12"/>
      <c r="CR637" s="12"/>
      <c r="CS637" s="12"/>
      <c r="CT637" s="12"/>
      <c r="CU637" s="12"/>
      <c r="CV637" s="12"/>
      <c r="CW637" s="12"/>
      <c r="CX637" s="12"/>
      <c r="CY637" s="12"/>
      <c r="CZ637" s="12"/>
      <c r="DA637" s="12"/>
      <c r="DB637" s="12"/>
      <c r="DC637" s="12"/>
      <c r="DD637" s="12"/>
      <c r="DE637" s="12"/>
      <c r="DF637" s="12"/>
      <c r="DG637" s="12"/>
      <c r="DH637" s="12"/>
      <c r="DI637" s="12"/>
      <c r="DJ637" s="12"/>
      <c r="DK637" s="12"/>
      <c r="DL637" s="12"/>
      <c r="DM637" s="12"/>
      <c r="DN637" s="12"/>
      <c r="DO637" s="12"/>
      <c r="DP637" s="12"/>
      <c r="DQ637" s="12"/>
      <c r="DR637" s="12"/>
      <c r="DS637" s="12"/>
      <c r="DT637" s="12"/>
      <c r="DU637" s="12"/>
      <c r="DV637" s="12"/>
      <c r="DW637" s="12"/>
      <c r="DX637" s="12"/>
      <c r="DY637" s="12"/>
      <c r="DZ637" s="12"/>
      <c r="EA637" s="12"/>
      <c r="EB637" s="12"/>
      <c r="EC637" s="12"/>
      <c r="ED637" s="12"/>
      <c r="EE637" s="12"/>
      <c r="EF637" s="12"/>
      <c r="EG637" s="12"/>
      <c r="EH637" s="12"/>
      <c r="EI637" s="12"/>
      <c r="EJ637" s="12"/>
      <c r="EK637" s="12"/>
      <c r="EL637" s="12"/>
      <c r="EM637" s="12"/>
      <c r="EN637" s="12"/>
      <c r="EO637" s="12"/>
      <c r="EP637" s="12"/>
      <c r="EQ637" s="12"/>
      <c r="ER637" s="12"/>
      <c r="ES637" s="12"/>
      <c r="ET637" s="12"/>
      <c r="EU637" s="12"/>
      <c r="EV637" s="12"/>
      <c r="EW637" s="12"/>
      <c r="EX637" s="12"/>
      <c r="EY637" s="12"/>
      <c r="EZ637" s="12"/>
      <c r="FA637" s="12"/>
      <c r="FB637" s="12"/>
      <c r="FC637" s="12"/>
      <c r="FD637" s="12"/>
      <c r="FE637" s="12"/>
      <c r="FF637" s="12"/>
      <c r="FG637" s="12"/>
      <c r="FH637" s="12"/>
      <c r="FI637" s="12"/>
      <c r="FJ637" s="12"/>
      <c r="FK637" s="12"/>
      <c r="FL637" s="12"/>
      <c r="FM637" s="12"/>
      <c r="FN637" s="12"/>
      <c r="FO637" s="12"/>
      <c r="FP637" s="12"/>
    </row>
    <row r="638" spans="1:172" s="71" customFormat="1" ht="14" customHeight="1" x14ac:dyDescent="0.2">
      <c r="A638" s="58" t="s">
        <v>1407</v>
      </c>
      <c r="B638" s="56"/>
      <c r="C638" s="56"/>
      <c r="D638" s="57">
        <v>290</v>
      </c>
      <c r="E638" s="56"/>
      <c r="F638" s="56"/>
      <c r="G638" s="55"/>
      <c r="H638" s="56"/>
      <c r="I638" s="56"/>
      <c r="J638" s="56"/>
      <c r="K638" s="56"/>
      <c r="L638" s="57">
        <v>-73.099999999999994</v>
      </c>
      <c r="M638" s="57">
        <v>272.39999999999998</v>
      </c>
      <c r="N638" s="56"/>
      <c r="O638" s="56"/>
      <c r="P638" s="56"/>
      <c r="Q638" s="56"/>
      <c r="R638" s="54">
        <v>290</v>
      </c>
      <c r="S638" s="57">
        <v>-58.363839863331002</v>
      </c>
      <c r="T638" s="57">
        <v>50.725694083679599</v>
      </c>
      <c r="U638" s="56">
        <v>47.499999999999901</v>
      </c>
      <c r="V638" s="56">
        <v>-33.299999999999997</v>
      </c>
      <c r="W638" s="56">
        <v>57.299999999999898</v>
      </c>
      <c r="X638" s="54" t="s">
        <v>1574</v>
      </c>
      <c r="Y638" s="58"/>
      <c r="Z638" s="58"/>
      <c r="AA638" s="54" t="b">
        <v>0</v>
      </c>
      <c r="AB638" s="54" t="s">
        <v>31</v>
      </c>
      <c r="AC638" s="51" t="s">
        <v>1317</v>
      </c>
      <c r="AD638" s="54"/>
      <c r="AE638" s="54" t="s">
        <v>199</v>
      </c>
      <c r="AF638" s="58"/>
      <c r="AG638" s="51"/>
      <c r="AH638" s="58" t="s">
        <v>1833</v>
      </c>
      <c r="AI638" s="12"/>
      <c r="AJ638" s="3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c r="CA638" s="12"/>
      <c r="CB638" s="12"/>
      <c r="CC638" s="12"/>
      <c r="CD638" s="12"/>
      <c r="CE638" s="12"/>
      <c r="CF638" s="12"/>
      <c r="CG638" s="12"/>
      <c r="CH638" s="12"/>
      <c r="CI638" s="12"/>
      <c r="CJ638" s="12"/>
      <c r="CK638" s="12"/>
      <c r="CL638" s="12"/>
      <c r="CM638" s="12"/>
      <c r="CN638" s="12"/>
      <c r="CO638" s="12"/>
      <c r="CP638" s="12"/>
      <c r="CQ638" s="12"/>
      <c r="CR638" s="12"/>
      <c r="CS638" s="12"/>
      <c r="CT638" s="12"/>
      <c r="CU638" s="12"/>
      <c r="CV638" s="12"/>
      <c r="CW638" s="12"/>
      <c r="CX638" s="12"/>
      <c r="CY638" s="12"/>
      <c r="CZ638" s="12"/>
      <c r="DA638" s="12"/>
      <c r="DB638" s="12"/>
      <c r="DC638" s="12"/>
      <c r="DD638" s="12"/>
      <c r="DE638" s="12"/>
      <c r="DF638" s="12"/>
      <c r="DG638" s="12"/>
      <c r="DH638" s="12"/>
      <c r="DI638" s="12"/>
      <c r="DJ638" s="12"/>
      <c r="DK638" s="12"/>
      <c r="DL638" s="12"/>
      <c r="DM638" s="12"/>
      <c r="DN638" s="12"/>
      <c r="DO638" s="12"/>
      <c r="DP638" s="12"/>
      <c r="DQ638" s="12"/>
      <c r="DR638" s="12"/>
      <c r="DS638" s="12"/>
      <c r="DT638" s="12"/>
      <c r="DU638" s="12"/>
      <c r="DV638" s="12"/>
      <c r="DW638" s="12"/>
      <c r="DX638" s="12"/>
      <c r="DY638" s="12"/>
      <c r="DZ638" s="12"/>
      <c r="EA638" s="12"/>
      <c r="EB638" s="12"/>
      <c r="EC638" s="12"/>
      <c r="ED638" s="12"/>
      <c r="EE638" s="12"/>
      <c r="EF638" s="12"/>
      <c r="EG638" s="12"/>
      <c r="EH638" s="12"/>
      <c r="EI638" s="12"/>
      <c r="EJ638" s="12"/>
      <c r="EK638" s="12"/>
      <c r="EL638" s="12"/>
      <c r="EM638" s="12"/>
      <c r="EN638" s="12"/>
      <c r="EO638" s="12"/>
      <c r="EP638" s="12"/>
      <c r="EQ638" s="12"/>
      <c r="ER638" s="12"/>
      <c r="ES638" s="12"/>
      <c r="ET638" s="12"/>
      <c r="EU638" s="12"/>
      <c r="EV638" s="12"/>
      <c r="EW638" s="12"/>
      <c r="EX638" s="12"/>
      <c r="EY638" s="12"/>
      <c r="EZ638" s="12"/>
      <c r="FA638" s="12"/>
      <c r="FB638" s="12"/>
      <c r="FC638" s="12"/>
      <c r="FD638" s="12"/>
      <c r="FE638" s="12"/>
      <c r="FF638" s="12"/>
      <c r="FG638" s="12"/>
      <c r="FH638" s="12"/>
      <c r="FI638" s="12"/>
      <c r="FJ638" s="12"/>
      <c r="FK638" s="12"/>
      <c r="FL638" s="12"/>
      <c r="FM638" s="12"/>
      <c r="FN638" s="12"/>
      <c r="FO638" s="12"/>
      <c r="FP638" s="12"/>
    </row>
    <row r="639" spans="1:172" s="71" customFormat="1" ht="14" customHeight="1" x14ac:dyDescent="0.2">
      <c r="A639" s="58" t="s">
        <v>1406</v>
      </c>
      <c r="B639" s="56"/>
      <c r="C639" s="56"/>
      <c r="D639" s="57">
        <v>290</v>
      </c>
      <c r="E639" s="56"/>
      <c r="F639" s="56"/>
      <c r="G639" s="55"/>
      <c r="H639" s="56"/>
      <c r="I639" s="56"/>
      <c r="J639" s="56"/>
      <c r="K639" s="56"/>
      <c r="L639" s="57">
        <v>-76.8</v>
      </c>
      <c r="M639" s="57">
        <v>293.7</v>
      </c>
      <c r="N639" s="56"/>
      <c r="O639" s="56"/>
      <c r="P639" s="56"/>
      <c r="Q639" s="56"/>
      <c r="R639" s="54">
        <v>290</v>
      </c>
      <c r="S639" s="57">
        <v>-52.761872676881097</v>
      </c>
      <c r="T639" s="57">
        <v>56.902923011703002</v>
      </c>
      <c r="U639" s="56">
        <v>47.499999999999901</v>
      </c>
      <c r="V639" s="56">
        <v>-33.299999999999997</v>
      </c>
      <c r="W639" s="56">
        <v>57.299999999999898</v>
      </c>
      <c r="X639" s="54" t="s">
        <v>1576</v>
      </c>
      <c r="Y639" s="58"/>
      <c r="Z639" s="58"/>
      <c r="AA639" s="54" t="b">
        <v>0</v>
      </c>
      <c r="AB639" s="54" t="s">
        <v>31</v>
      </c>
      <c r="AC639" s="51" t="s">
        <v>1317</v>
      </c>
      <c r="AD639" s="54"/>
      <c r="AE639" s="54" t="s">
        <v>199</v>
      </c>
      <c r="AF639" s="58"/>
      <c r="AG639" s="51"/>
      <c r="AH639" s="58" t="s">
        <v>1833</v>
      </c>
      <c r="AI639" s="12"/>
      <c r="AJ639" s="3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c r="CA639" s="12"/>
      <c r="CB639" s="12"/>
      <c r="CC639" s="12"/>
      <c r="CD639" s="12"/>
      <c r="CE639" s="12"/>
      <c r="CF639" s="12"/>
      <c r="CG639" s="12"/>
      <c r="CH639" s="12"/>
      <c r="CI639" s="12"/>
      <c r="CJ639" s="12"/>
      <c r="CK639" s="12"/>
      <c r="CL639" s="12"/>
      <c r="CM639" s="12"/>
      <c r="CN639" s="12"/>
      <c r="CO639" s="12"/>
      <c r="CP639" s="12"/>
      <c r="CQ639" s="12"/>
      <c r="CR639" s="12"/>
      <c r="CS639" s="12"/>
      <c r="CT639" s="12"/>
      <c r="CU639" s="12"/>
      <c r="CV639" s="12"/>
      <c r="CW639" s="12"/>
      <c r="CX639" s="12"/>
      <c r="CY639" s="12"/>
      <c r="CZ639" s="12"/>
      <c r="DA639" s="12"/>
      <c r="DB639" s="12"/>
      <c r="DC639" s="12"/>
      <c r="DD639" s="12"/>
      <c r="DE639" s="12"/>
      <c r="DF639" s="12"/>
      <c r="DG639" s="12"/>
      <c r="DH639" s="12"/>
      <c r="DI639" s="12"/>
      <c r="DJ639" s="12"/>
      <c r="DK639" s="12"/>
      <c r="DL639" s="12"/>
      <c r="DM639" s="12"/>
      <c r="DN639" s="12"/>
      <c r="DO639" s="12"/>
      <c r="DP639" s="12"/>
      <c r="DQ639" s="12"/>
      <c r="DR639" s="12"/>
      <c r="DS639" s="12"/>
      <c r="DT639" s="12"/>
      <c r="DU639" s="12"/>
      <c r="DV639" s="12"/>
      <c r="DW639" s="12"/>
      <c r="DX639" s="12"/>
      <c r="DY639" s="12"/>
      <c r="DZ639" s="12"/>
      <c r="EA639" s="12"/>
      <c r="EB639" s="12"/>
      <c r="EC639" s="12"/>
      <c r="ED639" s="12"/>
      <c r="EE639" s="12"/>
      <c r="EF639" s="12"/>
      <c r="EG639" s="12"/>
      <c r="EH639" s="12"/>
      <c r="EI639" s="12"/>
      <c r="EJ639" s="12"/>
      <c r="EK639" s="12"/>
      <c r="EL639" s="12"/>
      <c r="EM639" s="12"/>
      <c r="EN639" s="12"/>
      <c r="EO639" s="12"/>
      <c r="EP639" s="12"/>
      <c r="EQ639" s="12"/>
      <c r="ER639" s="12"/>
      <c r="ES639" s="12"/>
      <c r="ET639" s="12"/>
      <c r="EU639" s="12"/>
      <c r="EV639" s="12"/>
      <c r="EW639" s="12"/>
      <c r="EX639" s="12"/>
      <c r="EY639" s="12"/>
      <c r="EZ639" s="12"/>
      <c r="FA639" s="12"/>
      <c r="FB639" s="12"/>
      <c r="FC639" s="12"/>
      <c r="FD639" s="12"/>
      <c r="FE639" s="12"/>
      <c r="FF639" s="12"/>
      <c r="FG639" s="12"/>
      <c r="FH639" s="12"/>
      <c r="FI639" s="12"/>
      <c r="FJ639" s="12"/>
      <c r="FK639" s="12"/>
      <c r="FL639" s="12"/>
      <c r="FM639" s="12"/>
      <c r="FN639" s="12"/>
      <c r="FO639" s="12"/>
      <c r="FP639" s="12"/>
    </row>
    <row r="640" spans="1:172" s="71" customFormat="1" ht="14" customHeight="1" x14ac:dyDescent="0.2">
      <c r="A640" s="14" t="s">
        <v>1408</v>
      </c>
      <c r="B640" s="9">
        <v>288</v>
      </c>
      <c r="C640" s="9">
        <v>293</v>
      </c>
      <c r="D640" s="13">
        <v>290.5</v>
      </c>
      <c r="E640" s="9">
        <v>49.5</v>
      </c>
      <c r="F640" s="9">
        <v>7</v>
      </c>
      <c r="G640" s="34">
        <v>11</v>
      </c>
      <c r="H640" s="7">
        <v>7.4</v>
      </c>
      <c r="I640" s="7">
        <v>15.5</v>
      </c>
      <c r="J640" s="7">
        <v>9.1999999999999993</v>
      </c>
      <c r="K640" s="7">
        <v>15.9</v>
      </c>
      <c r="L640" s="13">
        <v>-41.1</v>
      </c>
      <c r="M640" s="13">
        <v>349.2</v>
      </c>
      <c r="N640" s="9"/>
      <c r="O640" s="9"/>
      <c r="P640" s="37">
        <v>20.835310396621107</v>
      </c>
      <c r="Q640" s="38">
        <v>10.242261778324167</v>
      </c>
      <c r="R640" s="7">
        <v>301</v>
      </c>
      <c r="S640" s="13">
        <v>-26.617243010860701</v>
      </c>
      <c r="T640" s="13">
        <v>58.9652351792435</v>
      </c>
      <c r="U640" s="9">
        <v>46.041178267360799</v>
      </c>
      <c r="V640" s="9">
        <v>3.8904489598693401</v>
      </c>
      <c r="W640" s="9">
        <v>58.1952919941834</v>
      </c>
      <c r="X640" s="7" t="s">
        <v>1574</v>
      </c>
      <c r="Y640" s="10"/>
      <c r="Z640" s="10"/>
      <c r="AA640" s="7" t="b">
        <v>1</v>
      </c>
      <c r="AB640" s="7">
        <v>0</v>
      </c>
      <c r="AC640" s="14" t="s">
        <v>1961</v>
      </c>
      <c r="AD640" s="7">
        <v>712</v>
      </c>
      <c r="AE640" s="7" t="s">
        <v>199</v>
      </c>
      <c r="AF640" s="10" t="s">
        <v>1409</v>
      </c>
      <c r="AG640" s="14"/>
      <c r="AH640" s="10"/>
      <c r="AI640" s="12"/>
      <c r="AJ640" s="3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c r="CA640" s="12"/>
      <c r="CB640" s="12"/>
      <c r="CC640" s="12"/>
      <c r="CD640" s="12"/>
      <c r="CE640" s="12"/>
      <c r="CF640" s="12"/>
      <c r="CG640" s="12"/>
      <c r="CH640" s="12"/>
      <c r="CI640" s="12"/>
      <c r="CJ640" s="12"/>
      <c r="CK640" s="12"/>
      <c r="CL640" s="12"/>
      <c r="CM640" s="12"/>
      <c r="CN640" s="12"/>
      <c r="CO640" s="12"/>
      <c r="CP640" s="12"/>
      <c r="CQ640" s="12"/>
      <c r="CR640" s="12"/>
      <c r="CS640" s="12"/>
      <c r="CT640" s="12"/>
      <c r="CU640" s="12"/>
      <c r="CV640" s="12"/>
      <c r="CW640" s="12"/>
      <c r="CX640" s="12"/>
      <c r="CY640" s="12"/>
      <c r="CZ640" s="12"/>
      <c r="DA640" s="12"/>
      <c r="DB640" s="12"/>
      <c r="DC640" s="12"/>
      <c r="DD640" s="12"/>
      <c r="DE640" s="12"/>
      <c r="DF640" s="12"/>
      <c r="DG640" s="12"/>
      <c r="DH640" s="12"/>
      <c r="DI640" s="12"/>
      <c r="DJ640" s="12"/>
      <c r="DK640" s="12"/>
      <c r="DL640" s="12"/>
      <c r="DM640" s="12"/>
      <c r="DN640" s="12"/>
      <c r="DO640" s="12"/>
      <c r="DP640" s="12"/>
      <c r="DQ640" s="12"/>
      <c r="DR640" s="12"/>
      <c r="DS640" s="12"/>
      <c r="DT640" s="12"/>
      <c r="DU640" s="12"/>
      <c r="DV640" s="12"/>
      <c r="DW640" s="12"/>
      <c r="DX640" s="12"/>
      <c r="DY640" s="12"/>
      <c r="DZ640" s="12"/>
      <c r="EA640" s="12"/>
      <c r="EB640" s="12"/>
      <c r="EC640" s="12"/>
      <c r="ED640" s="12"/>
      <c r="EE640" s="12"/>
      <c r="EF640" s="12"/>
      <c r="EG640" s="12"/>
      <c r="EH640" s="12"/>
      <c r="EI640" s="12"/>
      <c r="EJ640" s="12"/>
      <c r="EK640" s="12"/>
      <c r="EL640" s="12"/>
      <c r="EM640" s="12"/>
      <c r="EN640" s="12"/>
      <c r="EO640" s="12"/>
      <c r="EP640" s="12"/>
      <c r="EQ640" s="12"/>
      <c r="ER640" s="12"/>
      <c r="ES640" s="12"/>
      <c r="ET640" s="12"/>
      <c r="EU640" s="12"/>
      <c r="EV640" s="12"/>
      <c r="EW640" s="12"/>
      <c r="EX640" s="12"/>
      <c r="EY640" s="12"/>
      <c r="EZ640" s="12"/>
      <c r="FA640" s="12"/>
      <c r="FB640" s="12"/>
      <c r="FC640" s="12"/>
      <c r="FD640" s="12"/>
      <c r="FE640" s="12"/>
      <c r="FF640" s="12"/>
      <c r="FG640" s="12"/>
      <c r="FH640" s="12"/>
      <c r="FI640" s="12"/>
      <c r="FJ640" s="12"/>
      <c r="FK640" s="12"/>
      <c r="FL640" s="12"/>
      <c r="FM640" s="12"/>
      <c r="FN640" s="12"/>
      <c r="FO640" s="12"/>
      <c r="FP640" s="12"/>
    </row>
    <row r="641" spans="1:172" s="71" customFormat="1" ht="14" customHeight="1" x14ac:dyDescent="0.2">
      <c r="A641" s="14" t="s">
        <v>1410</v>
      </c>
      <c r="B641" s="9">
        <v>288</v>
      </c>
      <c r="C641" s="9">
        <v>293</v>
      </c>
      <c r="D641" s="13">
        <v>290.5</v>
      </c>
      <c r="E641" s="9">
        <v>50</v>
      </c>
      <c r="F641" s="9">
        <v>8</v>
      </c>
      <c r="G641" s="34">
        <v>5</v>
      </c>
      <c r="H641" s="9">
        <v>15</v>
      </c>
      <c r="I641" s="9">
        <v>15</v>
      </c>
      <c r="J641" s="9">
        <v>46</v>
      </c>
      <c r="K641" s="9">
        <v>13</v>
      </c>
      <c r="L641" s="13">
        <v>-46</v>
      </c>
      <c r="M641" s="13">
        <v>347</v>
      </c>
      <c r="N641" s="9"/>
      <c r="O641" s="9"/>
      <c r="P641" s="37">
        <v>104.83243964584472</v>
      </c>
      <c r="Q641" s="38">
        <v>7.5075156537244405</v>
      </c>
      <c r="R641" s="7">
        <v>301</v>
      </c>
      <c r="S641" s="13">
        <v>-31.156701386579901</v>
      </c>
      <c r="T641" s="13">
        <v>61.750216058641897</v>
      </c>
      <c r="U641" s="9">
        <v>46.041178267360799</v>
      </c>
      <c r="V641" s="9">
        <v>3.8904489598693401</v>
      </c>
      <c r="W641" s="9">
        <v>58.1952919941834</v>
      </c>
      <c r="X641" s="7" t="s">
        <v>1574</v>
      </c>
      <c r="Y641" s="10"/>
      <c r="Z641" s="10"/>
      <c r="AA641" s="7" t="b">
        <v>1</v>
      </c>
      <c r="AB641" s="7">
        <v>0</v>
      </c>
      <c r="AC641" s="14" t="s">
        <v>1411</v>
      </c>
      <c r="AD641" s="7">
        <v>940</v>
      </c>
      <c r="AE641" s="7" t="s">
        <v>199</v>
      </c>
      <c r="AF641" s="10" t="s">
        <v>1409</v>
      </c>
      <c r="AG641" s="14"/>
      <c r="AH641" s="10" t="s">
        <v>1651</v>
      </c>
      <c r="AI641" s="12"/>
      <c r="AJ641" s="3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c r="CA641" s="12"/>
      <c r="CB641" s="12"/>
      <c r="CC641" s="12"/>
      <c r="CD641" s="12"/>
      <c r="CE641" s="12"/>
      <c r="CF641" s="12"/>
      <c r="CG641" s="12"/>
      <c r="CH641" s="12"/>
      <c r="CI641" s="12"/>
      <c r="CJ641" s="12"/>
      <c r="CK641" s="12"/>
      <c r="CL641" s="12"/>
      <c r="CM641" s="12"/>
      <c r="CN641" s="12"/>
      <c r="CO641" s="12"/>
      <c r="CP641" s="12"/>
      <c r="CQ641" s="12"/>
      <c r="CR641" s="12"/>
      <c r="CS641" s="12"/>
      <c r="CT641" s="12"/>
      <c r="CU641" s="12"/>
      <c r="CV641" s="12"/>
      <c r="CW641" s="12"/>
      <c r="CX641" s="12"/>
      <c r="CY641" s="12"/>
      <c r="CZ641" s="12"/>
      <c r="DA641" s="12"/>
      <c r="DB641" s="12"/>
      <c r="DC641" s="12"/>
      <c r="DD641" s="12"/>
      <c r="DE641" s="12"/>
      <c r="DF641" s="12"/>
      <c r="DG641" s="12"/>
      <c r="DH641" s="12"/>
      <c r="DI641" s="12"/>
      <c r="DJ641" s="12"/>
      <c r="DK641" s="12"/>
      <c r="DL641" s="12"/>
      <c r="DM641" s="12"/>
      <c r="DN641" s="12"/>
      <c r="DO641" s="12"/>
      <c r="DP641" s="12"/>
      <c r="DQ641" s="12"/>
      <c r="DR641" s="12"/>
      <c r="DS641" s="12"/>
      <c r="DT641" s="12"/>
      <c r="DU641" s="12"/>
      <c r="DV641" s="12"/>
      <c r="DW641" s="12"/>
      <c r="DX641" s="12"/>
      <c r="DY641" s="12"/>
      <c r="DZ641" s="12"/>
      <c r="EA641" s="12"/>
      <c r="EB641" s="12"/>
      <c r="EC641" s="12"/>
      <c r="ED641" s="12"/>
      <c r="EE641" s="12"/>
      <c r="EF641" s="12"/>
      <c r="EG641" s="12"/>
      <c r="EH641" s="12"/>
      <c r="EI641" s="12"/>
      <c r="EJ641" s="12"/>
      <c r="EK641" s="12"/>
      <c r="EL641" s="12"/>
      <c r="EM641" s="12"/>
      <c r="EN641" s="12"/>
      <c r="EO641" s="12"/>
      <c r="EP641" s="12"/>
      <c r="EQ641" s="12"/>
      <c r="ER641" s="12"/>
      <c r="ES641" s="12"/>
      <c r="ET641" s="12"/>
      <c r="EU641" s="12"/>
      <c r="EV641" s="12"/>
      <c r="EW641" s="12"/>
      <c r="EX641" s="12"/>
      <c r="EY641" s="12"/>
      <c r="EZ641" s="12"/>
      <c r="FA641" s="12"/>
      <c r="FB641" s="12"/>
      <c r="FC641" s="12"/>
      <c r="FD641" s="12"/>
      <c r="FE641" s="12"/>
      <c r="FF641" s="12"/>
      <c r="FG641" s="12"/>
      <c r="FH641" s="12"/>
      <c r="FI641" s="12"/>
      <c r="FJ641" s="12"/>
      <c r="FK641" s="12"/>
      <c r="FL641" s="12"/>
      <c r="FM641" s="12"/>
      <c r="FN641" s="12"/>
      <c r="FO641" s="12"/>
      <c r="FP641" s="12"/>
    </row>
    <row r="642" spans="1:172" s="71" customFormat="1" ht="14" customHeight="1" x14ac:dyDescent="0.2">
      <c r="A642" s="58" t="s">
        <v>1414</v>
      </c>
      <c r="B642" s="56">
        <v>274.39999999999998</v>
      </c>
      <c r="C642" s="56">
        <v>307</v>
      </c>
      <c r="D642" s="57">
        <f>(B642+C642)/2</f>
        <v>290.7</v>
      </c>
      <c r="E642" s="54">
        <v>27.5</v>
      </c>
      <c r="F642" s="54">
        <v>8.9</v>
      </c>
      <c r="G642" s="60">
        <v>3</v>
      </c>
      <c r="H642" s="54">
        <v>143.4</v>
      </c>
      <c r="I642" s="54">
        <v>19.2</v>
      </c>
      <c r="J642" s="56">
        <v>837</v>
      </c>
      <c r="K642" s="54">
        <v>2.8</v>
      </c>
      <c r="L642" s="57">
        <v>-38.5</v>
      </c>
      <c r="M642" s="57">
        <v>57.5</v>
      </c>
      <c r="N642" s="54">
        <v>1459</v>
      </c>
      <c r="O642" s="54">
        <v>2.1</v>
      </c>
      <c r="P642" s="56" t="s">
        <v>1575</v>
      </c>
      <c r="Q642" s="56" t="s">
        <v>1575</v>
      </c>
      <c r="R642" s="54">
        <v>714</v>
      </c>
      <c r="S642" s="57">
        <v>-37.445613184139603</v>
      </c>
      <c r="T642" s="57">
        <v>60.075330666826702</v>
      </c>
      <c r="U642" s="56">
        <v>33.65</v>
      </c>
      <c r="V642" s="56">
        <v>26.02</v>
      </c>
      <c r="W642" s="56">
        <v>2.34</v>
      </c>
      <c r="X642" s="54" t="s">
        <v>1576</v>
      </c>
      <c r="Y642" s="58"/>
      <c r="Z642" s="58"/>
      <c r="AA642" s="54" t="b">
        <v>0</v>
      </c>
      <c r="AB642" s="54" t="s">
        <v>218</v>
      </c>
      <c r="AC642" s="51" t="s">
        <v>1415</v>
      </c>
      <c r="AD642" s="54">
        <v>2540</v>
      </c>
      <c r="AE642" s="54" t="s">
        <v>199</v>
      </c>
      <c r="AF642" s="58" t="s">
        <v>1413</v>
      </c>
      <c r="AG642" s="51" t="s">
        <v>1721</v>
      </c>
      <c r="AH642" s="51" t="s">
        <v>1783</v>
      </c>
      <c r="AI642" s="12"/>
      <c r="AJ642" s="3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c r="CA642" s="12"/>
      <c r="CB642" s="12"/>
      <c r="CC642" s="12"/>
      <c r="CD642" s="12"/>
      <c r="CE642" s="12"/>
      <c r="CF642" s="12"/>
      <c r="CG642" s="12"/>
      <c r="CH642" s="12"/>
      <c r="CI642" s="12"/>
      <c r="CJ642" s="12"/>
      <c r="CK642" s="12"/>
      <c r="CL642" s="12"/>
      <c r="CM642" s="12"/>
      <c r="CN642" s="12"/>
      <c r="CO642" s="12"/>
      <c r="CP642" s="12"/>
      <c r="CQ642" s="12"/>
      <c r="CR642" s="12"/>
      <c r="CS642" s="12"/>
      <c r="CT642" s="12"/>
      <c r="CU642" s="12"/>
      <c r="CV642" s="12"/>
      <c r="CW642" s="12"/>
      <c r="CX642" s="12"/>
      <c r="CY642" s="12"/>
      <c r="CZ642" s="12"/>
      <c r="DA642" s="12"/>
      <c r="DB642" s="12"/>
      <c r="DC642" s="12"/>
      <c r="DD642" s="12"/>
      <c r="DE642" s="12"/>
      <c r="DF642" s="12"/>
      <c r="DG642" s="12"/>
      <c r="DH642" s="12"/>
      <c r="DI642" s="12"/>
      <c r="DJ642" s="12"/>
      <c r="DK642" s="12"/>
      <c r="DL642" s="12"/>
      <c r="DM642" s="12"/>
      <c r="DN642" s="12"/>
      <c r="DO642" s="12"/>
      <c r="DP642" s="12"/>
      <c r="DQ642" s="12"/>
      <c r="DR642" s="12"/>
      <c r="DS642" s="12"/>
      <c r="DT642" s="12"/>
      <c r="DU642" s="12"/>
      <c r="DV642" s="12"/>
      <c r="DW642" s="12"/>
      <c r="DX642" s="12"/>
      <c r="DY642" s="12"/>
      <c r="DZ642" s="12"/>
      <c r="EA642" s="12"/>
      <c r="EB642" s="12"/>
      <c r="EC642" s="12"/>
      <c r="ED642" s="12"/>
      <c r="EE642" s="12"/>
      <c r="EF642" s="12"/>
      <c r="EG642" s="12"/>
      <c r="EH642" s="12"/>
      <c r="EI642" s="12"/>
      <c r="EJ642" s="12"/>
      <c r="EK642" s="12"/>
      <c r="EL642" s="12"/>
      <c r="EM642" s="12"/>
      <c r="EN642" s="12"/>
      <c r="EO642" s="12"/>
      <c r="EP642" s="12"/>
      <c r="EQ642" s="12"/>
      <c r="ER642" s="12"/>
      <c r="ES642" s="12"/>
      <c r="ET642" s="12"/>
      <c r="EU642" s="12"/>
      <c r="EV642" s="12"/>
      <c r="EW642" s="12"/>
      <c r="EX642" s="12"/>
      <c r="EY642" s="12"/>
      <c r="EZ642" s="12"/>
      <c r="FA642" s="12"/>
      <c r="FB642" s="12"/>
      <c r="FC642" s="12"/>
      <c r="FD642" s="12"/>
      <c r="FE642" s="12"/>
      <c r="FF642" s="12"/>
      <c r="FG642" s="12"/>
      <c r="FH642" s="12"/>
      <c r="FI642" s="12"/>
      <c r="FJ642" s="12"/>
      <c r="FK642" s="12"/>
      <c r="FL642" s="12"/>
      <c r="FM642" s="12"/>
      <c r="FN642" s="12"/>
      <c r="FO642" s="12"/>
      <c r="FP642" s="12"/>
    </row>
    <row r="643" spans="1:172" s="71" customFormat="1" ht="14" customHeight="1" x14ac:dyDescent="0.2">
      <c r="A643" s="58" t="s">
        <v>1416</v>
      </c>
      <c r="B643" s="56">
        <v>274.39999999999998</v>
      </c>
      <c r="C643" s="56">
        <v>307</v>
      </c>
      <c r="D643" s="57">
        <f>(B643+C643)/2</f>
        <v>290.7</v>
      </c>
      <c r="E643" s="56">
        <v>27.7</v>
      </c>
      <c r="F643" s="56">
        <v>9</v>
      </c>
      <c r="G643" s="55">
        <v>7</v>
      </c>
      <c r="H643" s="56">
        <v>138.19999999999999</v>
      </c>
      <c r="I643" s="56">
        <v>21.2</v>
      </c>
      <c r="J643" s="56">
        <v>170</v>
      </c>
      <c r="K643" s="56">
        <v>4.0999999999999996</v>
      </c>
      <c r="L643" s="57">
        <v>-33.799999999999997</v>
      </c>
      <c r="M643" s="57">
        <v>61.4</v>
      </c>
      <c r="N643" s="56">
        <v>172</v>
      </c>
      <c r="O643" s="56">
        <v>4</v>
      </c>
      <c r="P643" s="56" t="s">
        <v>1575</v>
      </c>
      <c r="Q643" s="56" t="s">
        <v>1575</v>
      </c>
      <c r="R643" s="54">
        <v>714</v>
      </c>
      <c r="S643" s="57">
        <v>-32.640131258433499</v>
      </c>
      <c r="T643" s="57">
        <v>63.721748652662498</v>
      </c>
      <c r="U643" s="56">
        <v>33.65</v>
      </c>
      <c r="V643" s="56">
        <v>26.02</v>
      </c>
      <c r="W643" s="56">
        <v>2.34</v>
      </c>
      <c r="X643" s="54" t="s">
        <v>1576</v>
      </c>
      <c r="Y643" s="58"/>
      <c r="Z643" s="58"/>
      <c r="AA643" s="54" t="b">
        <v>0</v>
      </c>
      <c r="AB643" s="54" t="s">
        <v>218</v>
      </c>
      <c r="AC643" s="51" t="s">
        <v>1417</v>
      </c>
      <c r="AD643" s="54">
        <v>2728</v>
      </c>
      <c r="AE643" s="54" t="s">
        <v>199</v>
      </c>
      <c r="AF643" s="58" t="s">
        <v>1418</v>
      </c>
      <c r="AG643" s="51" t="s">
        <v>1721</v>
      </c>
      <c r="AH643" s="51" t="s">
        <v>1783</v>
      </c>
      <c r="AI643" s="12"/>
      <c r="AJ643" s="3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c r="CA643" s="12"/>
      <c r="CB643" s="12"/>
      <c r="CC643" s="12"/>
      <c r="CD643" s="12"/>
      <c r="CE643" s="12"/>
      <c r="CF643" s="12"/>
      <c r="CG643" s="12"/>
      <c r="CH643" s="12"/>
      <c r="CI643" s="12"/>
      <c r="CJ643" s="12"/>
      <c r="CK643" s="12"/>
      <c r="CL643" s="12"/>
      <c r="CM643" s="12"/>
      <c r="CN643" s="12"/>
      <c r="CO643" s="12"/>
      <c r="CP643" s="12"/>
      <c r="CQ643" s="12"/>
      <c r="CR643" s="12"/>
      <c r="CS643" s="12"/>
      <c r="CT643" s="12"/>
      <c r="CU643" s="12"/>
      <c r="CV643" s="12"/>
      <c r="CW643" s="12"/>
      <c r="CX643" s="12"/>
      <c r="CY643" s="12"/>
      <c r="CZ643" s="12"/>
      <c r="DA643" s="12"/>
      <c r="DB643" s="12"/>
      <c r="DC643" s="12"/>
      <c r="DD643" s="12"/>
      <c r="DE643" s="12"/>
      <c r="DF643" s="12"/>
      <c r="DG643" s="12"/>
      <c r="DH643" s="12"/>
      <c r="DI643" s="12"/>
      <c r="DJ643" s="12"/>
      <c r="DK643" s="12"/>
      <c r="DL643" s="12"/>
      <c r="DM643" s="12"/>
      <c r="DN643" s="12"/>
      <c r="DO643" s="12"/>
      <c r="DP643" s="12"/>
      <c r="DQ643" s="12"/>
      <c r="DR643" s="12"/>
      <c r="DS643" s="12"/>
      <c r="DT643" s="12"/>
      <c r="DU643" s="12"/>
      <c r="DV643" s="12"/>
      <c r="DW643" s="12"/>
      <c r="DX643" s="12"/>
      <c r="DY643" s="12"/>
      <c r="DZ643" s="12"/>
      <c r="EA643" s="12"/>
      <c r="EB643" s="12"/>
      <c r="EC643" s="12"/>
      <c r="ED643" s="12"/>
      <c r="EE643" s="12"/>
      <c r="EF643" s="12"/>
      <c r="EG643" s="12"/>
      <c r="EH643" s="12"/>
      <c r="EI643" s="12"/>
      <c r="EJ643" s="12"/>
      <c r="EK643" s="12"/>
      <c r="EL643" s="12"/>
      <c r="EM643" s="12"/>
      <c r="EN643" s="12"/>
      <c r="EO643" s="12"/>
      <c r="EP643" s="12"/>
      <c r="EQ643" s="12"/>
      <c r="ER643" s="12"/>
      <c r="ES643" s="12"/>
      <c r="ET643" s="12"/>
      <c r="EU643" s="12"/>
      <c r="EV643" s="12"/>
      <c r="EW643" s="12"/>
      <c r="EX643" s="12"/>
      <c r="EY643" s="12"/>
      <c r="EZ643" s="12"/>
      <c r="FA643" s="12"/>
      <c r="FB643" s="12"/>
      <c r="FC643" s="12"/>
      <c r="FD643" s="12"/>
      <c r="FE643" s="12"/>
      <c r="FF643" s="12"/>
      <c r="FG643" s="12"/>
      <c r="FH643" s="12"/>
      <c r="FI643" s="12"/>
      <c r="FJ643" s="12"/>
      <c r="FK643" s="12"/>
      <c r="FL643" s="12"/>
      <c r="FM643" s="12"/>
      <c r="FN643" s="12"/>
      <c r="FO643" s="12"/>
      <c r="FP643" s="12"/>
    </row>
    <row r="644" spans="1:172" s="71" customFormat="1" ht="14" customHeight="1" x14ac:dyDescent="0.2">
      <c r="A644" s="58" t="s">
        <v>1412</v>
      </c>
      <c r="B644" s="56">
        <v>274.39999999999998</v>
      </c>
      <c r="C644" s="56">
        <v>307</v>
      </c>
      <c r="D644" s="57">
        <f>(B644+C644)/2</f>
        <v>290.7</v>
      </c>
      <c r="E644" s="56">
        <v>32.5</v>
      </c>
      <c r="F644" s="56">
        <v>352.5</v>
      </c>
      <c r="G644" s="55">
        <v>4</v>
      </c>
      <c r="H644" s="56">
        <v>132.9</v>
      </c>
      <c r="I644" s="56">
        <v>-3.1</v>
      </c>
      <c r="J644" s="56">
        <v>20.3</v>
      </c>
      <c r="K644" s="56">
        <v>20.9</v>
      </c>
      <c r="L644" s="57">
        <v>-36</v>
      </c>
      <c r="M644" s="57">
        <v>58</v>
      </c>
      <c r="N644" s="56">
        <v>22.6</v>
      </c>
      <c r="O644" s="56">
        <v>20</v>
      </c>
      <c r="P644" s="73" t="s">
        <v>1575</v>
      </c>
      <c r="Q644" s="73" t="s">
        <v>1575</v>
      </c>
      <c r="R644" s="54">
        <v>707</v>
      </c>
      <c r="S644" s="57">
        <v>-35.548868727952701</v>
      </c>
      <c r="T644" s="57">
        <v>59.546680772534799</v>
      </c>
      <c r="U644" s="56">
        <v>31.250219940610901</v>
      </c>
      <c r="V644" s="56">
        <v>36.930099144381401</v>
      </c>
      <c r="W644" s="56">
        <v>1.41820132763735</v>
      </c>
      <c r="X644" s="54" t="s">
        <v>1574</v>
      </c>
      <c r="Y644" s="58"/>
      <c r="Z644" s="58"/>
      <c r="AA644" s="54" t="b">
        <v>1</v>
      </c>
      <c r="AB644" s="54" t="s">
        <v>31</v>
      </c>
      <c r="AC644" s="51" t="s">
        <v>686</v>
      </c>
      <c r="AD644" s="54">
        <v>1859</v>
      </c>
      <c r="AE644" s="54" t="s">
        <v>199</v>
      </c>
      <c r="AF644" s="58" t="s">
        <v>1413</v>
      </c>
      <c r="AG644" s="51" t="s">
        <v>1721</v>
      </c>
      <c r="AH644" s="51" t="s">
        <v>1783</v>
      </c>
      <c r="AI644" s="12"/>
      <c r="AJ644" s="3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c r="CA644" s="12"/>
      <c r="CB644" s="12"/>
      <c r="CC644" s="12"/>
      <c r="CD644" s="12"/>
      <c r="CE644" s="12"/>
      <c r="CF644" s="12"/>
      <c r="CG644" s="12"/>
      <c r="CH644" s="12"/>
      <c r="CI644" s="12"/>
      <c r="CJ644" s="12"/>
      <c r="CK644" s="12"/>
      <c r="CL644" s="12"/>
      <c r="CM644" s="12"/>
      <c r="CN644" s="12"/>
      <c r="CO644" s="12"/>
      <c r="CP644" s="12"/>
      <c r="CQ644" s="12"/>
      <c r="CR644" s="12"/>
      <c r="CS644" s="12"/>
      <c r="CT644" s="12"/>
      <c r="CU644" s="12"/>
      <c r="CV644" s="12"/>
      <c r="CW644" s="12"/>
      <c r="CX644" s="12"/>
      <c r="CY644" s="12"/>
      <c r="CZ644" s="12"/>
      <c r="DA644" s="12"/>
      <c r="DB644" s="12"/>
      <c r="DC644" s="12"/>
      <c r="DD644" s="12"/>
      <c r="DE644" s="12"/>
      <c r="DF644" s="12"/>
      <c r="DG644" s="12"/>
      <c r="DH644" s="12"/>
      <c r="DI644" s="12"/>
      <c r="DJ644" s="12"/>
      <c r="DK644" s="12"/>
      <c r="DL644" s="12"/>
      <c r="DM644" s="12"/>
      <c r="DN644" s="12"/>
      <c r="DO644" s="12"/>
      <c r="DP644" s="12"/>
      <c r="DQ644" s="12"/>
      <c r="DR644" s="12"/>
      <c r="DS644" s="12"/>
      <c r="DT644" s="12"/>
      <c r="DU644" s="12"/>
      <c r="DV644" s="12"/>
      <c r="DW644" s="12"/>
      <c r="DX644" s="12"/>
      <c r="DY644" s="12"/>
      <c r="DZ644" s="12"/>
      <c r="EA644" s="12"/>
      <c r="EB644" s="12"/>
      <c r="EC644" s="12"/>
      <c r="ED644" s="12"/>
      <c r="EE644" s="12"/>
      <c r="EF644" s="12"/>
      <c r="EG644" s="12"/>
      <c r="EH644" s="12"/>
      <c r="EI644" s="12"/>
      <c r="EJ644" s="12"/>
      <c r="EK644" s="12"/>
      <c r="EL644" s="12"/>
      <c r="EM644" s="12"/>
      <c r="EN644" s="12"/>
      <c r="EO644" s="12"/>
      <c r="EP644" s="12"/>
      <c r="EQ644" s="12"/>
      <c r="ER644" s="12"/>
      <c r="ES644" s="12"/>
      <c r="ET644" s="12"/>
      <c r="EU644" s="12"/>
      <c r="EV644" s="12"/>
      <c r="EW644" s="12"/>
      <c r="EX644" s="12"/>
      <c r="EY644" s="12"/>
      <c r="EZ644" s="12"/>
      <c r="FA644" s="12"/>
      <c r="FB644" s="12"/>
      <c r="FC644" s="12"/>
      <c r="FD644" s="12"/>
      <c r="FE644" s="12"/>
      <c r="FF644" s="12"/>
      <c r="FG644" s="12"/>
      <c r="FH644" s="12"/>
      <c r="FI644" s="12"/>
      <c r="FJ644" s="12"/>
      <c r="FK644" s="12"/>
      <c r="FL644" s="12"/>
      <c r="FM644" s="12"/>
      <c r="FN644" s="12"/>
      <c r="FO644" s="12"/>
      <c r="FP644" s="12"/>
    </row>
    <row r="645" spans="1:172" s="71" customFormat="1" ht="14" customHeight="1" x14ac:dyDescent="0.2">
      <c r="A645" s="51" t="s">
        <v>1419</v>
      </c>
      <c r="B645" s="56">
        <v>283</v>
      </c>
      <c r="C645" s="56">
        <v>299</v>
      </c>
      <c r="D645" s="57">
        <v>291</v>
      </c>
      <c r="E645" s="54">
        <v>63.3</v>
      </c>
      <c r="F645" s="54">
        <v>8.5</v>
      </c>
      <c r="G645" s="55">
        <v>1</v>
      </c>
      <c r="H645" s="54">
        <v>12</v>
      </c>
      <c r="I645" s="54">
        <v>12</v>
      </c>
      <c r="J645" s="54">
        <v>109.5</v>
      </c>
      <c r="K645" s="54">
        <v>2.4</v>
      </c>
      <c r="L645" s="57">
        <v>-32</v>
      </c>
      <c r="M645" s="57">
        <v>354</v>
      </c>
      <c r="N645" s="56"/>
      <c r="O645" s="56"/>
      <c r="P645" s="56">
        <v>258.00500938470191</v>
      </c>
      <c r="Q645" s="56"/>
      <c r="R645" s="54">
        <v>301</v>
      </c>
      <c r="S645" s="57">
        <v>-17.3160485164439</v>
      </c>
      <c r="T645" s="57">
        <v>55.369922042530703</v>
      </c>
      <c r="U645" s="56">
        <v>46.041178267360799</v>
      </c>
      <c r="V645" s="56">
        <v>3.8904489598693401</v>
      </c>
      <c r="W645" s="56">
        <v>58.1952919941834</v>
      </c>
      <c r="X645" s="54" t="s">
        <v>1574</v>
      </c>
      <c r="Y645" s="58"/>
      <c r="Z645" s="58"/>
      <c r="AA645" s="54" t="b">
        <v>0</v>
      </c>
      <c r="AB645" s="54" t="s">
        <v>31</v>
      </c>
      <c r="AC645" s="51" t="s">
        <v>1420</v>
      </c>
      <c r="AD645" s="54">
        <v>1540</v>
      </c>
      <c r="AE645" s="54" t="s">
        <v>199</v>
      </c>
      <c r="AF645" s="58" t="s">
        <v>1421</v>
      </c>
      <c r="AG645" s="51" t="s">
        <v>1717</v>
      </c>
      <c r="AH645" s="58"/>
      <c r="AI645" s="12"/>
      <c r="AJ645" s="3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c r="CA645" s="12"/>
      <c r="CB645" s="12"/>
      <c r="CC645" s="12"/>
      <c r="CD645" s="12"/>
      <c r="CE645" s="12"/>
      <c r="CF645" s="12"/>
      <c r="CG645" s="12"/>
      <c r="CH645" s="12"/>
      <c r="CI645" s="12"/>
      <c r="CJ645" s="12"/>
      <c r="CK645" s="12"/>
      <c r="CL645" s="12"/>
      <c r="CM645" s="12"/>
      <c r="CN645" s="12"/>
      <c r="CO645" s="12"/>
      <c r="CP645" s="12"/>
      <c r="CQ645" s="12"/>
      <c r="CR645" s="12"/>
      <c r="CS645" s="12"/>
      <c r="CT645" s="12"/>
      <c r="CU645" s="12"/>
      <c r="CV645" s="12"/>
      <c r="CW645" s="12"/>
      <c r="CX645" s="12"/>
      <c r="CY645" s="12"/>
      <c r="CZ645" s="12"/>
      <c r="DA645" s="12"/>
      <c r="DB645" s="12"/>
      <c r="DC645" s="12"/>
      <c r="DD645" s="12"/>
      <c r="DE645" s="12"/>
      <c r="DF645" s="12"/>
      <c r="DG645" s="12"/>
      <c r="DH645" s="12"/>
      <c r="DI645" s="12"/>
      <c r="DJ645" s="12"/>
      <c r="DK645" s="12"/>
      <c r="DL645" s="12"/>
      <c r="DM645" s="12"/>
      <c r="DN645" s="12"/>
      <c r="DO645" s="12"/>
      <c r="DP645" s="12"/>
      <c r="DQ645" s="12"/>
      <c r="DR645" s="12"/>
      <c r="DS645" s="12"/>
      <c r="DT645" s="12"/>
      <c r="DU645" s="12"/>
      <c r="DV645" s="12"/>
      <c r="DW645" s="12"/>
      <c r="DX645" s="12"/>
      <c r="DY645" s="12"/>
      <c r="DZ645" s="12"/>
      <c r="EA645" s="12"/>
      <c r="EB645" s="12"/>
      <c r="EC645" s="12"/>
      <c r="ED645" s="12"/>
      <c r="EE645" s="12"/>
      <c r="EF645" s="12"/>
      <c r="EG645" s="12"/>
      <c r="EH645" s="12"/>
      <c r="EI645" s="12"/>
      <c r="EJ645" s="12"/>
      <c r="EK645" s="12"/>
      <c r="EL645" s="12"/>
      <c r="EM645" s="12"/>
      <c r="EN645" s="12"/>
      <c r="EO645" s="12"/>
      <c r="EP645" s="12"/>
      <c r="EQ645" s="12"/>
      <c r="ER645" s="12"/>
      <c r="ES645" s="12"/>
      <c r="ET645" s="12"/>
      <c r="EU645" s="12"/>
      <c r="EV645" s="12"/>
      <c r="EW645" s="12"/>
      <c r="EX645" s="12"/>
      <c r="EY645" s="12"/>
      <c r="EZ645" s="12"/>
      <c r="FA645" s="12"/>
      <c r="FB645" s="12"/>
      <c r="FC645" s="12"/>
      <c r="FD645" s="12"/>
      <c r="FE645" s="12"/>
      <c r="FF645" s="12"/>
      <c r="FG645" s="12"/>
      <c r="FH645" s="12"/>
      <c r="FI645" s="12"/>
      <c r="FJ645" s="12"/>
      <c r="FK645" s="12"/>
      <c r="FL645" s="12"/>
      <c r="FM645" s="12"/>
      <c r="FN645" s="12"/>
      <c r="FO645" s="12"/>
      <c r="FP645" s="12"/>
    </row>
    <row r="646" spans="1:172" s="71" customFormat="1" ht="14" customHeight="1" x14ac:dyDescent="0.2">
      <c r="A646" s="10" t="s">
        <v>1429</v>
      </c>
      <c r="B646" s="9">
        <v>283.3</v>
      </c>
      <c r="C646" s="9">
        <v>298.89999999999998</v>
      </c>
      <c r="D646" s="13">
        <f>AVERAGE(B646,C646)</f>
        <v>291.10000000000002</v>
      </c>
      <c r="E646" s="9">
        <v>-27.17</v>
      </c>
      <c r="F646" s="9">
        <f>360-49.58</f>
        <v>310.42</v>
      </c>
      <c r="G646" s="34">
        <v>119</v>
      </c>
      <c r="H646" s="9">
        <v>156.69999999999999</v>
      </c>
      <c r="I646" s="9">
        <v>65.400000000000006</v>
      </c>
      <c r="J646" s="9">
        <v>70.8</v>
      </c>
      <c r="K646" s="9">
        <v>1.5</v>
      </c>
      <c r="L646" s="13">
        <v>-63.2</v>
      </c>
      <c r="M646" s="13">
        <v>347.5</v>
      </c>
      <c r="N646" s="9">
        <v>32.700000000000003</v>
      </c>
      <c r="O646" s="9">
        <v>2.2999999999999998</v>
      </c>
      <c r="P646" s="9" t="s">
        <v>1575</v>
      </c>
      <c r="Q646" s="9" t="s">
        <v>1575</v>
      </c>
      <c r="R646" s="7">
        <v>201</v>
      </c>
      <c r="S646" s="13">
        <v>-34.362229576429499</v>
      </c>
      <c r="T646" s="13">
        <v>55.236899195544098</v>
      </c>
      <c r="U646" s="9">
        <v>50</v>
      </c>
      <c r="V646" s="9">
        <v>-32.5</v>
      </c>
      <c r="W646" s="9">
        <v>55.08</v>
      </c>
      <c r="X646" s="7" t="s">
        <v>1576</v>
      </c>
      <c r="Y646" s="7">
        <v>0.75</v>
      </c>
      <c r="Z646" s="9">
        <v>6</v>
      </c>
      <c r="AA646" s="7" t="s">
        <v>200</v>
      </c>
      <c r="AB646" s="7">
        <v>0</v>
      </c>
      <c r="AC646" s="10" t="s">
        <v>1430</v>
      </c>
      <c r="AD646" s="7"/>
      <c r="AE646" s="7" t="s">
        <v>1798</v>
      </c>
      <c r="AF646" s="10" t="s">
        <v>1433</v>
      </c>
      <c r="AG646" s="14" t="s">
        <v>1431</v>
      </c>
      <c r="AH646" s="10" t="s">
        <v>1432</v>
      </c>
      <c r="AI646" s="12"/>
      <c r="AJ646" s="3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c r="CA646" s="12"/>
      <c r="CB646" s="12"/>
      <c r="CC646" s="12"/>
      <c r="CD646" s="12"/>
      <c r="CE646" s="12"/>
      <c r="CF646" s="12"/>
      <c r="CG646" s="12"/>
      <c r="CH646" s="12"/>
      <c r="CI646" s="12"/>
      <c r="CJ646" s="12"/>
      <c r="CK646" s="12"/>
      <c r="CL646" s="12"/>
      <c r="CM646" s="12"/>
      <c r="CN646" s="12"/>
      <c r="CO646" s="12"/>
      <c r="CP646" s="12"/>
      <c r="CQ646" s="12"/>
      <c r="CR646" s="12"/>
      <c r="CS646" s="12"/>
      <c r="CT646" s="12"/>
      <c r="CU646" s="12"/>
      <c r="CV646" s="12"/>
      <c r="CW646" s="12"/>
      <c r="CX646" s="12"/>
      <c r="CY646" s="12"/>
      <c r="CZ646" s="12"/>
      <c r="DA646" s="12"/>
      <c r="DB646" s="12"/>
      <c r="DC646" s="12"/>
      <c r="DD646" s="12"/>
      <c r="DE646" s="12"/>
      <c r="DF646" s="12"/>
      <c r="DG646" s="12"/>
      <c r="DH646" s="12"/>
      <c r="DI646" s="12"/>
      <c r="DJ646" s="12"/>
      <c r="DK646" s="12"/>
      <c r="DL646" s="12"/>
      <c r="DM646" s="12"/>
      <c r="DN646" s="12"/>
      <c r="DO646" s="12"/>
      <c r="DP646" s="12"/>
      <c r="DQ646" s="12"/>
      <c r="DR646" s="12"/>
      <c r="DS646" s="12"/>
      <c r="DT646" s="12"/>
      <c r="DU646" s="12"/>
      <c r="DV646" s="12"/>
      <c r="DW646" s="12"/>
      <c r="DX646" s="12"/>
      <c r="DY646" s="12"/>
      <c r="DZ646" s="12"/>
      <c r="EA646" s="12"/>
      <c r="EB646" s="12"/>
      <c r="EC646" s="12"/>
      <c r="ED646" s="12"/>
      <c r="EE646" s="12"/>
      <c r="EF646" s="12"/>
      <c r="EG646" s="12"/>
      <c r="EH646" s="12"/>
      <c r="EI646" s="12"/>
      <c r="EJ646" s="12"/>
      <c r="EK646" s="12"/>
      <c r="EL646" s="12"/>
      <c r="EM646" s="12"/>
      <c r="EN646" s="12"/>
      <c r="EO646" s="12"/>
      <c r="EP646" s="12"/>
      <c r="EQ646" s="12"/>
      <c r="ER646" s="12"/>
      <c r="ES646" s="12"/>
      <c r="ET646" s="12"/>
      <c r="EU646" s="12"/>
      <c r="EV646" s="12"/>
      <c r="EW646" s="12"/>
      <c r="EX646" s="12"/>
      <c r="EY646" s="12"/>
      <c r="EZ646" s="12"/>
      <c r="FA646" s="12"/>
      <c r="FB646" s="12"/>
      <c r="FC646" s="12"/>
      <c r="FD646" s="12"/>
      <c r="FE646" s="12"/>
      <c r="FF646" s="12"/>
      <c r="FG646" s="12"/>
      <c r="FH646" s="12"/>
      <c r="FI646" s="12"/>
      <c r="FJ646" s="12"/>
      <c r="FK646" s="12"/>
      <c r="FL646" s="12"/>
      <c r="FM646" s="12"/>
      <c r="FN646" s="12"/>
      <c r="FO646" s="12"/>
      <c r="FP646" s="12"/>
    </row>
    <row r="647" spans="1:172" s="71" customFormat="1" ht="14" customHeight="1" x14ac:dyDescent="0.2">
      <c r="A647" s="51" t="s">
        <v>1425</v>
      </c>
      <c r="B647" s="56">
        <v>283.3</v>
      </c>
      <c r="C647" s="56">
        <v>298.89999999999998</v>
      </c>
      <c r="D647" s="57">
        <v>291.10000000000002</v>
      </c>
      <c r="E647" s="56">
        <v>41.7</v>
      </c>
      <c r="F647" s="56">
        <v>254.6</v>
      </c>
      <c r="G647" s="55">
        <v>72</v>
      </c>
      <c r="H647" s="56">
        <v>150.9</v>
      </c>
      <c r="I647" s="56">
        <v>-21.8</v>
      </c>
      <c r="J647" s="56">
        <v>129.30000000000001</v>
      </c>
      <c r="K647" s="56">
        <v>1.5</v>
      </c>
      <c r="L647" s="57">
        <v>-50.6</v>
      </c>
      <c r="M647" s="57">
        <v>303.39999999999998</v>
      </c>
      <c r="N647" s="56"/>
      <c r="O647" s="56"/>
      <c r="P647" s="56">
        <v>265.83276309920944</v>
      </c>
      <c r="Q647" s="56">
        <v>1.0264283621333099</v>
      </c>
      <c r="R647" s="54">
        <v>101</v>
      </c>
      <c r="S647" s="57">
        <v>-42.824063869528601</v>
      </c>
      <c r="T647" s="57">
        <v>53.501100784529399</v>
      </c>
      <c r="U647" s="56">
        <v>63.189710673362598</v>
      </c>
      <c r="V647" s="56">
        <v>-13.867348726831301</v>
      </c>
      <c r="W647" s="56">
        <v>79.870070506488602</v>
      </c>
      <c r="X647" s="54" t="s">
        <v>1576</v>
      </c>
      <c r="Y647" s="58"/>
      <c r="Z647" s="58"/>
      <c r="AA647" s="54" t="b">
        <v>0</v>
      </c>
      <c r="AB647" s="54" t="s">
        <v>218</v>
      </c>
      <c r="AC647" s="51" t="s">
        <v>1426</v>
      </c>
      <c r="AD647" s="54">
        <v>1455</v>
      </c>
      <c r="AE647" s="54" t="s">
        <v>199</v>
      </c>
      <c r="AF647" s="58" t="s">
        <v>1427</v>
      </c>
      <c r="AG647" s="51" t="s">
        <v>1861</v>
      </c>
      <c r="AH647" s="58"/>
      <c r="AI647" s="12"/>
      <c r="AJ647" s="3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c r="CA647" s="12"/>
      <c r="CB647" s="12"/>
      <c r="CC647" s="12"/>
      <c r="CD647" s="12"/>
      <c r="CE647" s="12"/>
      <c r="CF647" s="12"/>
      <c r="CG647" s="12"/>
      <c r="CH647" s="12"/>
      <c r="CI647" s="12"/>
      <c r="CJ647" s="12"/>
      <c r="CK647" s="12"/>
      <c r="CL647" s="12"/>
      <c r="CM647" s="12"/>
      <c r="CN647" s="12"/>
      <c r="CO647" s="12"/>
      <c r="CP647" s="12"/>
      <c r="CQ647" s="12"/>
      <c r="CR647" s="12"/>
      <c r="CS647" s="12"/>
      <c r="CT647" s="12"/>
      <c r="CU647" s="12"/>
      <c r="CV647" s="12"/>
      <c r="CW647" s="12"/>
      <c r="CX647" s="12"/>
      <c r="CY647" s="12"/>
      <c r="CZ647" s="12"/>
      <c r="DA647" s="12"/>
      <c r="DB647" s="12"/>
      <c r="DC647" s="12"/>
      <c r="DD647" s="12"/>
      <c r="DE647" s="12"/>
      <c r="DF647" s="12"/>
      <c r="DG647" s="12"/>
      <c r="DH647" s="12"/>
      <c r="DI647" s="12"/>
      <c r="DJ647" s="12"/>
      <c r="DK647" s="12"/>
      <c r="DL647" s="12"/>
      <c r="DM647" s="12"/>
      <c r="DN647" s="12"/>
      <c r="DO647" s="12"/>
      <c r="DP647" s="12"/>
      <c r="DQ647" s="12"/>
      <c r="DR647" s="12"/>
      <c r="DS647" s="12"/>
      <c r="DT647" s="12"/>
      <c r="DU647" s="12"/>
      <c r="DV647" s="12"/>
      <c r="DW647" s="12"/>
      <c r="DX647" s="12"/>
      <c r="DY647" s="12"/>
      <c r="DZ647" s="12"/>
      <c r="EA647" s="12"/>
      <c r="EB647" s="12"/>
      <c r="EC647" s="12"/>
      <c r="ED647" s="12"/>
      <c r="EE647" s="12"/>
      <c r="EF647" s="12"/>
      <c r="EG647" s="12"/>
      <c r="EH647" s="12"/>
      <c r="EI647" s="12"/>
      <c r="EJ647" s="12"/>
      <c r="EK647" s="12"/>
      <c r="EL647" s="12"/>
      <c r="EM647" s="12"/>
      <c r="EN647" s="12"/>
      <c r="EO647" s="12"/>
      <c r="EP647" s="12"/>
      <c r="EQ647" s="12"/>
      <c r="ER647" s="12"/>
      <c r="ES647" s="12"/>
      <c r="ET647" s="12"/>
      <c r="EU647" s="12"/>
      <c r="EV647" s="12"/>
      <c r="EW647" s="12"/>
      <c r="EX647" s="12"/>
      <c r="EY647" s="12"/>
      <c r="EZ647" s="12"/>
      <c r="FA647" s="12"/>
      <c r="FB647" s="12"/>
      <c r="FC647" s="12"/>
      <c r="FD647" s="12"/>
      <c r="FE647" s="12"/>
      <c r="FF647" s="12"/>
      <c r="FG647" s="12"/>
      <c r="FH647" s="12"/>
      <c r="FI647" s="12"/>
      <c r="FJ647" s="12"/>
      <c r="FK647" s="12"/>
      <c r="FL647" s="12"/>
      <c r="FM647" s="12"/>
      <c r="FN647" s="12"/>
      <c r="FO647" s="12"/>
      <c r="FP647" s="12"/>
    </row>
    <row r="648" spans="1:172" s="71" customFormat="1" ht="14" customHeight="1" x14ac:dyDescent="0.2">
      <c r="A648" s="58" t="s">
        <v>1422</v>
      </c>
      <c r="B648" s="56">
        <v>283.3</v>
      </c>
      <c r="C648" s="56">
        <v>298.89999999999998</v>
      </c>
      <c r="D648" s="57">
        <f>(B648+C648)/2</f>
        <v>291.10000000000002</v>
      </c>
      <c r="E648" s="56">
        <v>-13.5</v>
      </c>
      <c r="F648" s="56">
        <v>30</v>
      </c>
      <c r="G648" s="55">
        <v>5</v>
      </c>
      <c r="H648" s="56">
        <v>195</v>
      </c>
      <c r="I648" s="56">
        <v>83</v>
      </c>
      <c r="J648" s="56">
        <v>189.2</v>
      </c>
      <c r="K648" s="56">
        <v>5.6</v>
      </c>
      <c r="L648" s="57">
        <v>-26.5</v>
      </c>
      <c r="M648" s="57">
        <v>26.5</v>
      </c>
      <c r="N648" s="54">
        <v>54.1</v>
      </c>
      <c r="O648" s="54">
        <v>10.5</v>
      </c>
      <c r="P648" s="56" t="s">
        <v>1575</v>
      </c>
      <c r="Q648" s="56" t="s">
        <v>1575</v>
      </c>
      <c r="R648" s="54">
        <v>701</v>
      </c>
      <c r="S648" s="57">
        <v>-26.5</v>
      </c>
      <c r="T648" s="57">
        <v>26.5</v>
      </c>
      <c r="U648" s="56">
        <v>0</v>
      </c>
      <c r="V648" s="56">
        <v>0</v>
      </c>
      <c r="W648" s="56">
        <v>0</v>
      </c>
      <c r="X648" s="54" t="s">
        <v>1576</v>
      </c>
      <c r="Y648" s="58"/>
      <c r="Z648" s="58"/>
      <c r="AA648" s="54" t="b">
        <v>1</v>
      </c>
      <c r="AB648" s="54" t="s">
        <v>218</v>
      </c>
      <c r="AC648" s="51" t="s">
        <v>1423</v>
      </c>
      <c r="AD648" s="54">
        <v>435</v>
      </c>
      <c r="AE648" s="54" t="s">
        <v>199</v>
      </c>
      <c r="AF648" s="58" t="s">
        <v>1424</v>
      </c>
      <c r="AG648" s="51"/>
      <c r="AH648" s="58"/>
      <c r="AI648" s="12"/>
      <c r="AJ648" s="3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c r="CA648" s="12"/>
      <c r="CB648" s="12"/>
      <c r="CC648" s="12"/>
      <c r="CD648" s="12"/>
      <c r="CE648" s="12"/>
      <c r="CF648" s="12"/>
      <c r="CG648" s="12"/>
      <c r="CH648" s="12"/>
      <c r="CI648" s="12"/>
      <c r="CJ648" s="12"/>
      <c r="CK648" s="12"/>
      <c r="CL648" s="12"/>
      <c r="CM648" s="12"/>
      <c r="CN648" s="12"/>
      <c r="CO648" s="12"/>
      <c r="CP648" s="12"/>
      <c r="CQ648" s="12"/>
      <c r="CR648" s="12"/>
      <c r="CS648" s="12"/>
      <c r="CT648" s="12"/>
      <c r="CU648" s="12"/>
      <c r="CV648" s="12"/>
      <c r="CW648" s="12"/>
      <c r="CX648" s="12"/>
      <c r="CY648" s="12"/>
      <c r="CZ648" s="12"/>
      <c r="DA648" s="12"/>
      <c r="DB648" s="12"/>
      <c r="DC648" s="12"/>
      <c r="DD648" s="12"/>
      <c r="DE648" s="12"/>
      <c r="DF648" s="12"/>
      <c r="DG648" s="12"/>
      <c r="DH648" s="12"/>
      <c r="DI648" s="12"/>
      <c r="DJ648" s="12"/>
      <c r="DK648" s="12"/>
      <c r="DL648" s="12"/>
      <c r="DM648" s="12"/>
      <c r="DN648" s="12"/>
      <c r="DO648" s="12"/>
      <c r="DP648" s="12"/>
      <c r="DQ648" s="12"/>
      <c r="DR648" s="12"/>
      <c r="DS648" s="12"/>
      <c r="DT648" s="12"/>
      <c r="DU648" s="12"/>
      <c r="DV648" s="12"/>
      <c r="DW648" s="12"/>
      <c r="DX648" s="12"/>
      <c r="DY648" s="12"/>
      <c r="DZ648" s="12"/>
      <c r="EA648" s="12"/>
      <c r="EB648" s="12"/>
      <c r="EC648" s="12"/>
      <c r="ED648" s="12"/>
      <c r="EE648" s="12"/>
      <c r="EF648" s="12"/>
      <c r="EG648" s="12"/>
      <c r="EH648" s="12"/>
      <c r="EI648" s="12"/>
      <c r="EJ648" s="12"/>
      <c r="EK648" s="12"/>
      <c r="EL648" s="12"/>
      <c r="EM648" s="12"/>
      <c r="EN648" s="12"/>
      <c r="EO648" s="12"/>
      <c r="EP648" s="12"/>
      <c r="EQ648" s="12"/>
      <c r="ER648" s="12"/>
      <c r="ES648" s="12"/>
      <c r="ET648" s="12"/>
      <c r="EU648" s="12"/>
      <c r="EV648" s="12"/>
      <c r="EW648" s="12"/>
      <c r="EX648" s="12"/>
      <c r="EY648" s="12"/>
      <c r="EZ648" s="12"/>
      <c r="FA648" s="12"/>
      <c r="FB648" s="12"/>
      <c r="FC648" s="12"/>
      <c r="FD648" s="12"/>
      <c r="FE648" s="12"/>
      <c r="FF648" s="12"/>
      <c r="FG648" s="12"/>
      <c r="FH648" s="12"/>
      <c r="FI648" s="12"/>
      <c r="FJ648" s="12"/>
      <c r="FK648" s="12"/>
      <c r="FL648" s="12"/>
      <c r="FM648" s="12"/>
      <c r="FN648" s="12"/>
      <c r="FO648" s="12"/>
      <c r="FP648" s="12"/>
    </row>
    <row r="649" spans="1:172" s="58" customFormat="1" ht="14" customHeight="1" x14ac:dyDescent="0.2">
      <c r="A649" s="51" t="s">
        <v>1428</v>
      </c>
      <c r="B649" s="56">
        <v>283.3</v>
      </c>
      <c r="C649" s="56">
        <v>298.89999999999998</v>
      </c>
      <c r="D649" s="57">
        <v>291.10000000000002</v>
      </c>
      <c r="E649" s="54">
        <v>38.4</v>
      </c>
      <c r="F649" s="54">
        <v>250.4</v>
      </c>
      <c r="G649" s="55">
        <v>28</v>
      </c>
      <c r="H649" s="54">
        <v>326.7</v>
      </c>
      <c r="I649" s="54">
        <v>6.6</v>
      </c>
      <c r="J649" s="54">
        <v>27.2</v>
      </c>
      <c r="K649" s="56">
        <v>5.3</v>
      </c>
      <c r="L649" s="57">
        <v>-43.6</v>
      </c>
      <c r="M649" s="60">
        <v>299.60000000000002</v>
      </c>
      <c r="N649" s="56">
        <v>27.2</v>
      </c>
      <c r="O649" s="56">
        <v>5.3</v>
      </c>
      <c r="P649" s="56" t="s">
        <v>1575</v>
      </c>
      <c r="Q649" s="56" t="s">
        <v>1575</v>
      </c>
      <c r="R649" s="54">
        <v>101</v>
      </c>
      <c r="S649" s="57">
        <v>-39.947678645975998</v>
      </c>
      <c r="T649" s="57">
        <v>44.319283528452097</v>
      </c>
      <c r="U649" s="56">
        <v>63.189710673362598</v>
      </c>
      <c r="V649" s="56">
        <v>-13.867348726831301</v>
      </c>
      <c r="W649" s="56">
        <v>79.870070506488602</v>
      </c>
      <c r="X649" s="54" t="s">
        <v>1576</v>
      </c>
      <c r="AA649" s="54" t="b">
        <v>1</v>
      </c>
      <c r="AB649" s="54" t="s">
        <v>1714</v>
      </c>
      <c r="AC649" s="51" t="s">
        <v>1384</v>
      </c>
      <c r="AD649" s="54">
        <v>671</v>
      </c>
      <c r="AE649" s="54" t="s">
        <v>199</v>
      </c>
      <c r="AF649" s="58" t="s">
        <v>1427</v>
      </c>
      <c r="AG649" s="51" t="s">
        <v>1862</v>
      </c>
      <c r="AI649" s="10"/>
      <c r="AJ649" s="32"/>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c r="BK649" s="10"/>
      <c r="BL649" s="10"/>
      <c r="BM649" s="10"/>
      <c r="BN649" s="10"/>
      <c r="BO649" s="10"/>
      <c r="BP649" s="10"/>
      <c r="BQ649" s="10"/>
      <c r="BR649" s="10"/>
      <c r="BS649" s="10"/>
      <c r="BT649" s="10"/>
      <c r="BU649" s="10"/>
      <c r="BV649" s="10"/>
      <c r="BW649" s="10"/>
      <c r="BX649" s="10"/>
      <c r="BY649" s="10"/>
      <c r="BZ649" s="10"/>
      <c r="CA649" s="10"/>
      <c r="CB649" s="10"/>
      <c r="CC649" s="10"/>
      <c r="CD649" s="10"/>
      <c r="CE649" s="10"/>
      <c r="CF649" s="10"/>
      <c r="CG649" s="10"/>
      <c r="CH649" s="10"/>
      <c r="CI649" s="10"/>
      <c r="CJ649" s="10"/>
      <c r="CK649" s="10"/>
      <c r="CL649" s="10"/>
      <c r="CM649" s="10"/>
      <c r="CN649" s="10"/>
      <c r="CO649" s="10"/>
      <c r="CP649" s="10"/>
      <c r="CQ649" s="10"/>
      <c r="CR649" s="10"/>
      <c r="CS649" s="10"/>
      <c r="CT649" s="10"/>
      <c r="CU649" s="10"/>
      <c r="CV649" s="10"/>
      <c r="CW649" s="10"/>
      <c r="CX649" s="10"/>
      <c r="CY649" s="10"/>
      <c r="CZ649" s="10"/>
      <c r="DA649" s="10"/>
      <c r="DB649" s="10"/>
      <c r="DC649" s="10"/>
      <c r="DD649" s="10"/>
      <c r="DE649" s="10"/>
      <c r="DF649" s="10"/>
      <c r="DG649" s="10"/>
      <c r="DH649" s="10"/>
      <c r="DI649" s="10"/>
      <c r="DJ649" s="10"/>
      <c r="DK649" s="10"/>
      <c r="DL649" s="10"/>
      <c r="DM649" s="10"/>
      <c r="DN649" s="10"/>
      <c r="DO649" s="10"/>
      <c r="DP649" s="10"/>
      <c r="DQ649" s="10"/>
      <c r="DR649" s="10"/>
      <c r="DS649" s="10"/>
      <c r="DT649" s="10"/>
      <c r="DU649" s="10"/>
      <c r="DV649" s="10"/>
      <c r="DW649" s="10"/>
      <c r="DX649" s="10"/>
      <c r="DY649" s="10"/>
      <c r="DZ649" s="10"/>
      <c r="EA649" s="10"/>
      <c r="EB649" s="10"/>
      <c r="EC649" s="10"/>
      <c r="ED649" s="10"/>
      <c r="EE649" s="10"/>
      <c r="EF649" s="10"/>
      <c r="EG649" s="10"/>
      <c r="EH649" s="10"/>
      <c r="EI649" s="10"/>
      <c r="EJ649" s="10"/>
      <c r="EK649" s="10"/>
      <c r="EL649" s="10"/>
      <c r="EM649" s="10"/>
      <c r="EN649" s="10"/>
      <c r="EO649" s="10"/>
      <c r="EP649" s="10"/>
      <c r="EQ649" s="10"/>
      <c r="ER649" s="10"/>
      <c r="ES649" s="10"/>
      <c r="ET649" s="10"/>
      <c r="EU649" s="10"/>
      <c r="EV649" s="10"/>
      <c r="EW649" s="10"/>
      <c r="EX649" s="10"/>
      <c r="EY649" s="10"/>
      <c r="EZ649" s="10"/>
      <c r="FA649" s="10"/>
      <c r="FB649" s="10"/>
      <c r="FC649" s="10"/>
      <c r="FD649" s="10"/>
      <c r="FE649" s="10"/>
      <c r="FF649" s="10"/>
      <c r="FG649" s="10"/>
      <c r="FH649" s="10"/>
      <c r="FI649" s="10"/>
      <c r="FJ649" s="10"/>
      <c r="FK649" s="10"/>
      <c r="FL649" s="10"/>
      <c r="FM649" s="10"/>
      <c r="FN649" s="10"/>
      <c r="FO649" s="10"/>
      <c r="FP649" s="10"/>
    </row>
    <row r="650" spans="1:172" s="58" customFormat="1" ht="14" customHeight="1" x14ac:dyDescent="0.2">
      <c r="A650" s="58" t="s">
        <v>1434</v>
      </c>
      <c r="B650" s="56">
        <v>259.60000000000002</v>
      </c>
      <c r="C650" s="56">
        <v>323.39999999999998</v>
      </c>
      <c r="D650" s="57">
        <f>(B650+C650)/2</f>
        <v>291.5</v>
      </c>
      <c r="E650" s="56">
        <v>30</v>
      </c>
      <c r="F650" s="56">
        <v>66.900000000000006</v>
      </c>
      <c r="G650" s="55">
        <v>3</v>
      </c>
      <c r="H650" s="56">
        <v>276.5</v>
      </c>
      <c r="I650" s="56">
        <v>-66</v>
      </c>
      <c r="J650" s="56">
        <v>6.1</v>
      </c>
      <c r="K650" s="56">
        <v>12.1</v>
      </c>
      <c r="L650" s="57">
        <v>18.100000000000001</v>
      </c>
      <c r="M650" s="57">
        <v>111</v>
      </c>
      <c r="N650" s="56">
        <v>49</v>
      </c>
      <c r="O650" s="56">
        <v>17.8</v>
      </c>
      <c r="P650" s="56" t="s">
        <v>1575</v>
      </c>
      <c r="Q650" s="56" t="s">
        <v>1575</v>
      </c>
      <c r="R650" s="54">
        <v>501</v>
      </c>
      <c r="S650" s="57">
        <v>-23.786729733946601</v>
      </c>
      <c r="T650" s="57">
        <v>75.707513854865397</v>
      </c>
      <c r="U650" s="56">
        <v>-30.587105422258801</v>
      </c>
      <c r="V650" s="56">
        <v>-138.22178430142901</v>
      </c>
      <c r="W650" s="56">
        <v>61.3082716791764</v>
      </c>
      <c r="X650" s="54" t="s">
        <v>1576</v>
      </c>
      <c r="AA650" s="54" t="b">
        <v>1</v>
      </c>
      <c r="AB650" s="54" t="s">
        <v>31</v>
      </c>
      <c r="AC650" s="51" t="s">
        <v>1435</v>
      </c>
      <c r="AD650" s="54">
        <v>1236</v>
      </c>
      <c r="AE650" s="54" t="s">
        <v>199</v>
      </c>
      <c r="AF650" s="58" t="s">
        <v>1436</v>
      </c>
      <c r="AG650" s="51"/>
      <c r="AH650" s="51" t="s">
        <v>1783</v>
      </c>
      <c r="AI650" s="10"/>
      <c r="AJ650" s="32"/>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c r="BI650" s="10"/>
      <c r="BJ650" s="10"/>
      <c r="BK650" s="10"/>
      <c r="BL650" s="10"/>
      <c r="BM650" s="10"/>
      <c r="BN650" s="10"/>
      <c r="BO650" s="10"/>
      <c r="BP650" s="10"/>
      <c r="BQ650" s="10"/>
      <c r="BR650" s="10"/>
      <c r="BS650" s="10"/>
      <c r="BT650" s="10"/>
      <c r="BU650" s="10"/>
      <c r="BV650" s="10"/>
      <c r="BW650" s="10"/>
      <c r="BX650" s="10"/>
      <c r="BY650" s="10"/>
      <c r="BZ650" s="10"/>
      <c r="CA650" s="10"/>
      <c r="CB650" s="10"/>
      <c r="CC650" s="10"/>
      <c r="CD650" s="10"/>
      <c r="CE650" s="10"/>
      <c r="CF650" s="10"/>
      <c r="CG650" s="10"/>
      <c r="CH650" s="10"/>
      <c r="CI650" s="10"/>
      <c r="CJ650" s="10"/>
      <c r="CK650" s="10"/>
      <c r="CL650" s="10"/>
      <c r="CM650" s="10"/>
      <c r="CN650" s="10"/>
      <c r="CO650" s="10"/>
      <c r="CP650" s="10"/>
      <c r="CQ650" s="10"/>
      <c r="CR650" s="10"/>
      <c r="CS650" s="10"/>
      <c r="CT650" s="10"/>
      <c r="CU650" s="10"/>
      <c r="CV650" s="10"/>
      <c r="CW650" s="10"/>
      <c r="CX650" s="10"/>
      <c r="CY650" s="10"/>
      <c r="CZ650" s="10"/>
      <c r="DA650" s="10"/>
      <c r="DB650" s="10"/>
      <c r="DC650" s="10"/>
      <c r="DD650" s="10"/>
      <c r="DE650" s="10"/>
      <c r="DF650" s="10"/>
      <c r="DG650" s="10"/>
      <c r="DH650" s="10"/>
      <c r="DI650" s="10"/>
      <c r="DJ650" s="10"/>
      <c r="DK650" s="10"/>
      <c r="DL650" s="10"/>
      <c r="DM650" s="10"/>
      <c r="DN650" s="10"/>
      <c r="DO650" s="10"/>
      <c r="DP650" s="10"/>
      <c r="DQ650" s="10"/>
      <c r="DR650" s="10"/>
      <c r="DS650" s="10"/>
      <c r="DT650" s="10"/>
      <c r="DU650" s="10"/>
      <c r="DV650" s="10"/>
      <c r="DW650" s="10"/>
      <c r="DX650" s="10"/>
      <c r="DY650" s="10"/>
      <c r="DZ650" s="10"/>
      <c r="EA650" s="10"/>
      <c r="EB650" s="10"/>
      <c r="EC650" s="10"/>
      <c r="ED650" s="10"/>
      <c r="EE650" s="10"/>
      <c r="EF650" s="10"/>
      <c r="EG650" s="10"/>
      <c r="EH650" s="10"/>
      <c r="EI650" s="10"/>
      <c r="EJ650" s="10"/>
      <c r="EK650" s="10"/>
      <c r="EL650" s="10"/>
      <c r="EM650" s="10"/>
      <c r="EN650" s="10"/>
      <c r="EO650" s="10"/>
      <c r="EP650" s="10"/>
      <c r="EQ650" s="10"/>
      <c r="ER650" s="10"/>
      <c r="ES650" s="10"/>
      <c r="ET650" s="10"/>
      <c r="EU650" s="10"/>
      <c r="EV650" s="10"/>
      <c r="EW650" s="10"/>
      <c r="EX650" s="10"/>
      <c r="EY650" s="10"/>
      <c r="EZ650" s="10"/>
      <c r="FA650" s="10"/>
      <c r="FB650" s="10"/>
      <c r="FC650" s="10"/>
      <c r="FD650" s="10"/>
      <c r="FE650" s="10"/>
      <c r="FF650" s="10"/>
      <c r="FG650" s="10"/>
      <c r="FH650" s="10"/>
      <c r="FI650" s="10"/>
      <c r="FJ650" s="10"/>
      <c r="FK650" s="10"/>
      <c r="FL650" s="10"/>
      <c r="FM650" s="10"/>
      <c r="FN650" s="10"/>
      <c r="FO650" s="10"/>
      <c r="FP650" s="10"/>
    </row>
    <row r="651" spans="1:172" s="58" customFormat="1" ht="14" customHeight="1" x14ac:dyDescent="0.2">
      <c r="A651" s="58" t="s">
        <v>1437</v>
      </c>
      <c r="B651" s="54">
        <v>290.5</v>
      </c>
      <c r="C651" s="54">
        <v>293.5</v>
      </c>
      <c r="D651" s="57">
        <f>(B651+C651)/2</f>
        <v>292</v>
      </c>
      <c r="E651" s="56">
        <v>43.69</v>
      </c>
      <c r="F651" s="56">
        <v>3.35</v>
      </c>
      <c r="G651" s="60">
        <v>15</v>
      </c>
      <c r="H651" s="54">
        <v>189.9</v>
      </c>
      <c r="I651" s="54">
        <v>7.4</v>
      </c>
      <c r="J651" s="54">
        <v>47.2</v>
      </c>
      <c r="K651" s="56">
        <v>5.6</v>
      </c>
      <c r="L651" s="57">
        <v>-41.763754568661881</v>
      </c>
      <c r="M651" s="57">
        <v>350.05203612436736</v>
      </c>
      <c r="N651" s="56"/>
      <c r="O651" s="56"/>
      <c r="P651" s="56">
        <v>115.37209452948768</v>
      </c>
      <c r="Q651" s="56">
        <v>3.5749846134469085</v>
      </c>
      <c r="R651" s="54">
        <v>301</v>
      </c>
      <c r="S651" s="57">
        <v>-26.638025460767899</v>
      </c>
      <c r="T651" s="57">
        <v>59.995482957152099</v>
      </c>
      <c r="U651" s="56">
        <v>46.041178267360799</v>
      </c>
      <c r="V651" s="56">
        <v>3.8904489598693401</v>
      </c>
      <c r="W651" s="56">
        <v>58.1952919941834</v>
      </c>
      <c r="X651" s="54" t="s">
        <v>1576</v>
      </c>
      <c r="AA651" s="54" t="b">
        <v>0</v>
      </c>
      <c r="AB651" s="54" t="s">
        <v>218</v>
      </c>
      <c r="AC651" s="51" t="s">
        <v>1293</v>
      </c>
      <c r="AD651" s="54">
        <v>168</v>
      </c>
      <c r="AE651" s="54" t="s">
        <v>199</v>
      </c>
      <c r="AF651" s="58" t="s">
        <v>1438</v>
      </c>
      <c r="AG651" s="51" t="s">
        <v>1863</v>
      </c>
      <c r="AI651" s="10"/>
      <c r="AJ651" s="32"/>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c r="BI651" s="10"/>
      <c r="BJ651" s="10"/>
      <c r="BK651" s="10"/>
      <c r="BL651" s="10"/>
      <c r="BM651" s="10"/>
      <c r="BN651" s="10"/>
      <c r="BO651" s="10"/>
      <c r="BP651" s="10"/>
      <c r="BQ651" s="10"/>
      <c r="BR651" s="10"/>
      <c r="BS651" s="10"/>
      <c r="BT651" s="10"/>
      <c r="BU651" s="10"/>
      <c r="BV651" s="10"/>
      <c r="BW651" s="10"/>
      <c r="BX651" s="10"/>
      <c r="BY651" s="10"/>
      <c r="BZ651" s="10"/>
      <c r="CA651" s="10"/>
      <c r="CB651" s="10"/>
      <c r="CC651" s="10"/>
      <c r="CD651" s="10"/>
      <c r="CE651" s="10"/>
      <c r="CF651" s="10"/>
      <c r="CG651" s="10"/>
      <c r="CH651" s="10"/>
      <c r="CI651" s="10"/>
      <c r="CJ651" s="10"/>
      <c r="CK651" s="10"/>
      <c r="CL651" s="10"/>
      <c r="CM651" s="10"/>
      <c r="CN651" s="10"/>
      <c r="CO651" s="10"/>
      <c r="CP651" s="10"/>
      <c r="CQ651" s="10"/>
      <c r="CR651" s="10"/>
      <c r="CS651" s="10"/>
      <c r="CT651" s="10"/>
      <c r="CU651" s="10"/>
      <c r="CV651" s="10"/>
      <c r="CW651" s="10"/>
      <c r="CX651" s="10"/>
      <c r="CY651" s="10"/>
      <c r="CZ651" s="10"/>
      <c r="DA651" s="10"/>
      <c r="DB651" s="10"/>
      <c r="DC651" s="10"/>
      <c r="DD651" s="10"/>
      <c r="DE651" s="10"/>
      <c r="DF651" s="10"/>
      <c r="DG651" s="10"/>
      <c r="DH651" s="10"/>
      <c r="DI651" s="10"/>
      <c r="DJ651" s="10"/>
      <c r="DK651" s="10"/>
      <c r="DL651" s="10"/>
      <c r="DM651" s="10"/>
      <c r="DN651" s="10"/>
      <c r="DO651" s="10"/>
      <c r="DP651" s="10"/>
      <c r="DQ651" s="10"/>
      <c r="DR651" s="10"/>
      <c r="DS651" s="10"/>
      <c r="DT651" s="10"/>
      <c r="DU651" s="10"/>
      <c r="DV651" s="10"/>
      <c r="DW651" s="10"/>
      <c r="DX651" s="10"/>
      <c r="DY651" s="10"/>
      <c r="DZ651" s="10"/>
      <c r="EA651" s="10"/>
      <c r="EB651" s="10"/>
      <c r="EC651" s="10"/>
      <c r="ED651" s="10"/>
      <c r="EE651" s="10"/>
      <c r="EF651" s="10"/>
      <c r="EG651" s="10"/>
      <c r="EH651" s="10"/>
      <c r="EI651" s="10"/>
      <c r="EJ651" s="10"/>
      <c r="EK651" s="10"/>
      <c r="EL651" s="10"/>
      <c r="EM651" s="10"/>
      <c r="EN651" s="10"/>
      <c r="EO651" s="10"/>
      <c r="EP651" s="10"/>
      <c r="EQ651" s="10"/>
      <c r="ER651" s="10"/>
      <c r="ES651" s="10"/>
      <c r="ET651" s="10"/>
      <c r="EU651" s="10"/>
      <c r="EV651" s="10"/>
      <c r="EW651" s="10"/>
      <c r="EX651" s="10"/>
      <c r="EY651" s="10"/>
      <c r="EZ651" s="10"/>
      <c r="FA651" s="10"/>
      <c r="FB651" s="10"/>
      <c r="FC651" s="10"/>
      <c r="FD651" s="10"/>
      <c r="FE651" s="10"/>
      <c r="FF651" s="10"/>
      <c r="FG651" s="10"/>
      <c r="FH651" s="10"/>
      <c r="FI651" s="10"/>
      <c r="FJ651" s="10"/>
      <c r="FK651" s="10"/>
      <c r="FL651" s="10"/>
      <c r="FM651" s="10"/>
      <c r="FN651" s="10"/>
      <c r="FO651" s="10"/>
      <c r="FP651" s="10"/>
    </row>
    <row r="652" spans="1:172" s="58" customFormat="1" ht="14" customHeight="1" x14ac:dyDescent="0.2">
      <c r="A652" s="58" t="s">
        <v>1289</v>
      </c>
      <c r="B652" s="54">
        <v>290.10000000000002</v>
      </c>
      <c r="C652" s="54">
        <v>295.5</v>
      </c>
      <c r="D652" s="57">
        <f>(B652+C652)/2</f>
        <v>292.8</v>
      </c>
      <c r="E652" s="56">
        <v>43.69</v>
      </c>
      <c r="F652" s="56">
        <v>3.35</v>
      </c>
      <c r="G652" s="60">
        <v>65</v>
      </c>
      <c r="H652" s="54">
        <v>190.7</v>
      </c>
      <c r="I652" s="54">
        <v>8.4</v>
      </c>
      <c r="J652" s="54">
        <v>112.2</v>
      </c>
      <c r="K652" s="56">
        <v>1.7</v>
      </c>
      <c r="L652" s="57">
        <v>-42</v>
      </c>
      <c r="M652" s="57">
        <v>349</v>
      </c>
      <c r="N652" s="56"/>
      <c r="O652" s="56"/>
      <c r="P652" s="56">
        <v>272.47646402706431</v>
      </c>
      <c r="Q652" s="56">
        <v>1.0682239619384395</v>
      </c>
      <c r="R652" s="54">
        <v>301</v>
      </c>
      <c r="S652" s="57">
        <v>-27.358959853571399</v>
      </c>
      <c r="T652" s="57">
        <v>59.561448349656303</v>
      </c>
      <c r="U652" s="56">
        <v>46.041178267360799</v>
      </c>
      <c r="V652" s="56">
        <v>3.8904489598693401</v>
      </c>
      <c r="W652" s="56">
        <v>58.1952919941834</v>
      </c>
      <c r="X652" s="54" t="s">
        <v>1576</v>
      </c>
      <c r="AA652" s="54" t="b">
        <v>0</v>
      </c>
      <c r="AB652" s="54" t="s">
        <v>218</v>
      </c>
      <c r="AC652" s="51" t="s">
        <v>1290</v>
      </c>
      <c r="AD652" s="54">
        <v>1813</v>
      </c>
      <c r="AE652" s="54" t="s">
        <v>199</v>
      </c>
      <c r="AF652" s="58" t="s">
        <v>1438</v>
      </c>
      <c r="AG652" s="51" t="s">
        <v>1864</v>
      </c>
      <c r="AH652" s="58" t="s">
        <v>1439</v>
      </c>
      <c r="AI652" s="10"/>
      <c r="AJ652" s="32"/>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c r="BI652" s="10"/>
      <c r="BJ652" s="10"/>
      <c r="BK652" s="10"/>
      <c r="BL652" s="10"/>
      <c r="BM652" s="10"/>
      <c r="BN652" s="10"/>
      <c r="BO652" s="10"/>
      <c r="BP652" s="10"/>
      <c r="BQ652" s="10"/>
      <c r="BR652" s="10"/>
      <c r="BS652" s="10"/>
      <c r="BT652" s="10"/>
      <c r="BU652" s="10"/>
      <c r="BV652" s="10"/>
      <c r="BW652" s="10"/>
      <c r="BX652" s="10"/>
      <c r="BY652" s="10"/>
      <c r="BZ652" s="10"/>
      <c r="CA652" s="10"/>
      <c r="CB652" s="10"/>
      <c r="CC652" s="10"/>
      <c r="CD652" s="10"/>
      <c r="CE652" s="10"/>
      <c r="CF652" s="10"/>
      <c r="CG652" s="10"/>
      <c r="CH652" s="10"/>
      <c r="CI652" s="10"/>
      <c r="CJ652" s="10"/>
      <c r="CK652" s="10"/>
      <c r="CL652" s="10"/>
      <c r="CM652" s="10"/>
      <c r="CN652" s="10"/>
      <c r="CO652" s="10"/>
      <c r="CP652" s="10"/>
      <c r="CQ652" s="10"/>
      <c r="CR652" s="10"/>
      <c r="CS652" s="10"/>
      <c r="CT652" s="10"/>
      <c r="CU652" s="10"/>
      <c r="CV652" s="10"/>
      <c r="CW652" s="10"/>
      <c r="CX652" s="10"/>
      <c r="CY652" s="10"/>
      <c r="CZ652" s="10"/>
      <c r="DA652" s="10"/>
      <c r="DB652" s="10"/>
      <c r="DC652" s="10"/>
      <c r="DD652" s="10"/>
      <c r="DE652" s="10"/>
      <c r="DF652" s="10"/>
      <c r="DG652" s="10"/>
      <c r="DH652" s="10"/>
      <c r="DI652" s="10"/>
      <c r="DJ652" s="10"/>
      <c r="DK652" s="10"/>
      <c r="DL652" s="10"/>
      <c r="DM652" s="10"/>
      <c r="DN652" s="10"/>
      <c r="DO652" s="10"/>
      <c r="DP652" s="10"/>
      <c r="DQ652" s="10"/>
      <c r="DR652" s="10"/>
      <c r="DS652" s="10"/>
      <c r="DT652" s="10"/>
      <c r="DU652" s="10"/>
      <c r="DV652" s="10"/>
      <c r="DW652" s="10"/>
      <c r="DX652" s="10"/>
      <c r="DY652" s="10"/>
      <c r="DZ652" s="10"/>
      <c r="EA652" s="10"/>
      <c r="EB652" s="10"/>
      <c r="EC652" s="10"/>
      <c r="ED652" s="10"/>
      <c r="EE652" s="10"/>
      <c r="EF652" s="10"/>
      <c r="EG652" s="10"/>
      <c r="EH652" s="10"/>
      <c r="EI652" s="10"/>
      <c r="EJ652" s="10"/>
      <c r="EK652" s="10"/>
      <c r="EL652" s="10"/>
      <c r="EM652" s="10"/>
      <c r="EN652" s="10"/>
      <c r="EO652" s="10"/>
      <c r="EP652" s="10"/>
      <c r="EQ652" s="10"/>
      <c r="ER652" s="10"/>
      <c r="ES652" s="10"/>
      <c r="ET652" s="10"/>
      <c r="EU652" s="10"/>
      <c r="EV652" s="10"/>
      <c r="EW652" s="10"/>
      <c r="EX652" s="10"/>
      <c r="EY652" s="10"/>
      <c r="EZ652" s="10"/>
      <c r="FA652" s="10"/>
      <c r="FB652" s="10"/>
      <c r="FC652" s="10"/>
      <c r="FD652" s="10"/>
      <c r="FE652" s="10"/>
      <c r="FF652" s="10"/>
      <c r="FG652" s="10"/>
      <c r="FH652" s="10"/>
      <c r="FI652" s="10"/>
      <c r="FJ652" s="10"/>
      <c r="FK652" s="10"/>
      <c r="FL652" s="10"/>
      <c r="FM652" s="10"/>
      <c r="FN652" s="10"/>
      <c r="FO652" s="10"/>
      <c r="FP652" s="10"/>
    </row>
    <row r="653" spans="1:172" s="70" customFormat="1" ht="14" customHeight="1" x14ac:dyDescent="0.2">
      <c r="A653" s="51" t="s">
        <v>1440</v>
      </c>
      <c r="B653" s="56">
        <v>281</v>
      </c>
      <c r="C653" s="56">
        <v>305</v>
      </c>
      <c r="D653" s="57">
        <v>293</v>
      </c>
      <c r="E653" s="56">
        <v>51</v>
      </c>
      <c r="F653" s="56">
        <v>16</v>
      </c>
      <c r="G653" s="55">
        <v>4</v>
      </c>
      <c r="H653" s="56">
        <v>22</v>
      </c>
      <c r="I653" s="56">
        <v>12</v>
      </c>
      <c r="J653" s="56">
        <v>50.9</v>
      </c>
      <c r="K653" s="56">
        <v>13</v>
      </c>
      <c r="L653" s="57">
        <v>-42</v>
      </c>
      <c r="M653" s="57">
        <v>346</v>
      </c>
      <c r="N653" s="56"/>
      <c r="O653" s="56"/>
      <c r="P653" s="56">
        <v>119.93109568658745</v>
      </c>
      <c r="Q653" s="56">
        <v>8.4239177405033594</v>
      </c>
      <c r="R653" s="54">
        <v>301</v>
      </c>
      <c r="S653" s="57">
        <v>-28.958577560233099</v>
      </c>
      <c r="T653" s="57">
        <v>57.8001046897175</v>
      </c>
      <c r="U653" s="56">
        <v>46.041178267360799</v>
      </c>
      <c r="V653" s="56">
        <v>3.8904489598693401</v>
      </c>
      <c r="W653" s="56">
        <v>58.1952919941834</v>
      </c>
      <c r="X653" s="54" t="s">
        <v>1574</v>
      </c>
      <c r="Y653" s="58"/>
      <c r="Z653" s="58"/>
      <c r="AA653" s="54" t="b">
        <v>1</v>
      </c>
      <c r="AB653" s="54" t="s">
        <v>31</v>
      </c>
      <c r="AC653" s="51" t="s">
        <v>1441</v>
      </c>
      <c r="AD653" s="54">
        <v>2446</v>
      </c>
      <c r="AE653" s="54" t="s">
        <v>199</v>
      </c>
      <c r="AF653" s="58" t="s">
        <v>1442</v>
      </c>
      <c r="AG653" s="51"/>
      <c r="AH653" s="51" t="s">
        <v>1783</v>
      </c>
      <c r="AI653" s="11"/>
      <c r="AJ653" s="32"/>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1"/>
      <c r="BH653" s="11"/>
      <c r="BI653" s="11"/>
      <c r="BJ653" s="11"/>
      <c r="BK653" s="11"/>
      <c r="BL653" s="11"/>
      <c r="BM653" s="11"/>
      <c r="BN653" s="11"/>
      <c r="BO653" s="11"/>
      <c r="BP653" s="11"/>
      <c r="BQ653" s="11"/>
      <c r="BR653" s="11"/>
      <c r="BS653" s="11"/>
      <c r="BT653" s="11"/>
      <c r="BU653" s="11"/>
      <c r="BV653" s="11"/>
      <c r="BW653" s="11"/>
      <c r="BX653" s="11"/>
      <c r="BY653" s="11"/>
      <c r="BZ653" s="11"/>
      <c r="CA653" s="11"/>
      <c r="CB653" s="11"/>
      <c r="CC653" s="11"/>
      <c r="CD653" s="11"/>
      <c r="CE653" s="11"/>
      <c r="CF653" s="11"/>
      <c r="CG653" s="11"/>
      <c r="CH653" s="11"/>
      <c r="CI653" s="11"/>
      <c r="CJ653" s="11"/>
      <c r="CK653" s="11"/>
      <c r="CL653" s="11"/>
      <c r="CM653" s="11"/>
      <c r="CN653" s="11"/>
      <c r="CO653" s="11"/>
      <c r="CP653" s="11"/>
      <c r="CQ653" s="11"/>
      <c r="CR653" s="11"/>
      <c r="CS653" s="11"/>
      <c r="CT653" s="11"/>
      <c r="CU653" s="11"/>
      <c r="CV653" s="11"/>
      <c r="CW653" s="11"/>
      <c r="CX653" s="11"/>
      <c r="CY653" s="11"/>
      <c r="CZ653" s="11"/>
      <c r="DA653" s="11"/>
      <c r="DB653" s="11"/>
      <c r="DC653" s="11"/>
      <c r="DD653" s="11"/>
      <c r="DE653" s="11"/>
      <c r="DF653" s="11"/>
      <c r="DG653" s="11"/>
      <c r="DH653" s="11"/>
      <c r="DI653" s="11"/>
      <c r="DJ653" s="11"/>
      <c r="DK653" s="11"/>
      <c r="DL653" s="11"/>
      <c r="DM653" s="11"/>
      <c r="DN653" s="11"/>
      <c r="DO653" s="11"/>
      <c r="DP653" s="11"/>
      <c r="DQ653" s="11"/>
      <c r="DR653" s="11"/>
      <c r="DS653" s="11"/>
      <c r="DT653" s="11"/>
      <c r="DU653" s="11"/>
      <c r="DV653" s="11"/>
      <c r="DW653" s="11"/>
      <c r="DX653" s="11"/>
      <c r="DY653" s="11"/>
      <c r="DZ653" s="11"/>
      <c r="EA653" s="11"/>
      <c r="EB653" s="11"/>
      <c r="EC653" s="11"/>
      <c r="ED653" s="11"/>
      <c r="EE653" s="11"/>
      <c r="EF653" s="11"/>
      <c r="EG653" s="11"/>
      <c r="EH653" s="11"/>
      <c r="EI653" s="11"/>
      <c r="EJ653" s="11"/>
      <c r="EK653" s="11"/>
      <c r="EL653" s="11"/>
      <c r="EM653" s="11"/>
      <c r="EN653" s="11"/>
      <c r="EO653" s="11"/>
      <c r="EP653" s="11"/>
      <c r="EQ653" s="11"/>
      <c r="ER653" s="11"/>
      <c r="ES653" s="11"/>
      <c r="ET653" s="11"/>
      <c r="EU653" s="11"/>
      <c r="EV653" s="11"/>
      <c r="EW653" s="11"/>
      <c r="EX653" s="11"/>
      <c r="EY653" s="11"/>
      <c r="EZ653" s="11"/>
      <c r="FA653" s="11"/>
      <c r="FB653" s="11"/>
      <c r="FC653" s="11"/>
      <c r="FD653" s="11"/>
      <c r="FE653" s="11"/>
      <c r="FF653" s="11"/>
      <c r="FG653" s="11"/>
      <c r="FH653" s="11"/>
      <c r="FI653" s="11"/>
      <c r="FJ653" s="11"/>
      <c r="FK653" s="11"/>
      <c r="FL653" s="11"/>
      <c r="FM653" s="11"/>
      <c r="FN653" s="11"/>
      <c r="FO653" s="11"/>
      <c r="FP653" s="11"/>
    </row>
    <row r="654" spans="1:172" s="71" customFormat="1" ht="14" customHeight="1" x14ac:dyDescent="0.2">
      <c r="A654" s="51" t="s">
        <v>1443</v>
      </c>
      <c r="B654" s="56">
        <v>287</v>
      </c>
      <c r="C654" s="56">
        <v>300</v>
      </c>
      <c r="D654" s="57">
        <v>293.5</v>
      </c>
      <c r="E654" s="56">
        <v>55.5</v>
      </c>
      <c r="F654" s="56">
        <v>13.5</v>
      </c>
      <c r="G654" s="55">
        <v>13</v>
      </c>
      <c r="H654" s="56">
        <v>19.5</v>
      </c>
      <c r="I654" s="56">
        <v>15</v>
      </c>
      <c r="J654" s="56">
        <v>42</v>
      </c>
      <c r="K654" s="56">
        <v>6.5</v>
      </c>
      <c r="L654" s="57">
        <v>-38.5</v>
      </c>
      <c r="M654" s="57">
        <v>348.5</v>
      </c>
      <c r="N654" s="56"/>
      <c r="O654" s="56"/>
      <c r="P654" s="56">
        <v>95.716575328814741</v>
      </c>
      <c r="Q654" s="56">
        <v>4.2588911727918966</v>
      </c>
      <c r="R654" s="54">
        <v>301</v>
      </c>
      <c r="S654" s="57">
        <v>-25.1412276572837</v>
      </c>
      <c r="T654" s="57">
        <v>56.512187650537001</v>
      </c>
      <c r="U654" s="56">
        <v>46.041178267360799</v>
      </c>
      <c r="V654" s="56">
        <v>3.8904489598693401</v>
      </c>
      <c r="W654" s="56">
        <v>58.1952919941834</v>
      </c>
      <c r="X654" s="54" t="s">
        <v>1574</v>
      </c>
      <c r="Y654" s="58"/>
      <c r="Z654" s="58"/>
      <c r="AA654" s="54" t="b">
        <v>0</v>
      </c>
      <c r="AB654" s="54">
        <v>0</v>
      </c>
      <c r="AC654" s="51" t="s">
        <v>1295</v>
      </c>
      <c r="AD654" s="54">
        <v>2222</v>
      </c>
      <c r="AE654" s="54" t="s">
        <v>199</v>
      </c>
      <c r="AF654" s="58" t="s">
        <v>1445</v>
      </c>
      <c r="AG654" s="51" t="s">
        <v>1444</v>
      </c>
      <c r="AH654" s="58"/>
      <c r="AI654" s="12"/>
      <c r="AJ654" s="3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c r="CA654" s="12"/>
      <c r="CB654" s="12"/>
      <c r="CC654" s="12"/>
      <c r="CD654" s="12"/>
      <c r="CE654" s="12"/>
      <c r="CF654" s="12"/>
      <c r="CG654" s="12"/>
      <c r="CH654" s="12"/>
      <c r="CI654" s="12"/>
      <c r="CJ654" s="12"/>
      <c r="CK654" s="12"/>
      <c r="CL654" s="12"/>
      <c r="CM654" s="12"/>
      <c r="CN654" s="12"/>
      <c r="CO654" s="12"/>
      <c r="CP654" s="12"/>
      <c r="CQ654" s="12"/>
      <c r="CR654" s="12"/>
      <c r="CS654" s="12"/>
      <c r="CT654" s="12"/>
      <c r="CU654" s="12"/>
      <c r="CV654" s="12"/>
      <c r="CW654" s="12"/>
      <c r="CX654" s="12"/>
      <c r="CY654" s="12"/>
      <c r="CZ654" s="12"/>
      <c r="DA654" s="12"/>
      <c r="DB654" s="12"/>
      <c r="DC654" s="12"/>
      <c r="DD654" s="12"/>
      <c r="DE654" s="12"/>
      <c r="DF654" s="12"/>
      <c r="DG654" s="12"/>
      <c r="DH654" s="12"/>
      <c r="DI654" s="12"/>
      <c r="DJ654" s="12"/>
      <c r="DK654" s="12"/>
      <c r="DL654" s="12"/>
      <c r="DM654" s="12"/>
      <c r="DN654" s="12"/>
      <c r="DO654" s="12"/>
      <c r="DP654" s="12"/>
      <c r="DQ654" s="12"/>
      <c r="DR654" s="12"/>
      <c r="DS654" s="12"/>
      <c r="DT654" s="12"/>
      <c r="DU654" s="12"/>
      <c r="DV654" s="12"/>
      <c r="DW654" s="12"/>
      <c r="DX654" s="12"/>
      <c r="DY654" s="12"/>
      <c r="DZ654" s="12"/>
      <c r="EA654" s="12"/>
      <c r="EB654" s="12"/>
      <c r="EC654" s="12"/>
      <c r="ED654" s="12"/>
      <c r="EE654" s="12"/>
      <c r="EF654" s="12"/>
      <c r="EG654" s="12"/>
      <c r="EH654" s="12"/>
      <c r="EI654" s="12"/>
      <c r="EJ654" s="12"/>
      <c r="EK654" s="12"/>
      <c r="EL654" s="12"/>
      <c r="EM654" s="12"/>
      <c r="EN654" s="12"/>
      <c r="EO654" s="12"/>
      <c r="EP654" s="12"/>
      <c r="EQ654" s="12"/>
      <c r="ER654" s="12"/>
      <c r="ES654" s="12"/>
      <c r="ET654" s="12"/>
      <c r="EU654" s="12"/>
      <c r="EV654" s="12"/>
      <c r="EW654" s="12"/>
      <c r="EX654" s="12"/>
      <c r="EY654" s="12"/>
      <c r="EZ654" s="12"/>
      <c r="FA654" s="12"/>
      <c r="FB654" s="12"/>
      <c r="FC654" s="12"/>
      <c r="FD654" s="12"/>
      <c r="FE654" s="12"/>
      <c r="FF654" s="12"/>
      <c r="FG654" s="12"/>
      <c r="FH654" s="12"/>
      <c r="FI654" s="12"/>
      <c r="FJ654" s="12"/>
      <c r="FK654" s="12"/>
      <c r="FL654" s="12"/>
      <c r="FM654" s="12"/>
      <c r="FN654" s="12"/>
      <c r="FO654" s="12"/>
      <c r="FP654" s="12"/>
    </row>
    <row r="655" spans="1:172" s="71" customFormat="1" ht="14" customHeight="1" x14ac:dyDescent="0.2">
      <c r="A655" s="14" t="s">
        <v>1446</v>
      </c>
      <c r="B655" s="9">
        <v>287</v>
      </c>
      <c r="C655" s="9">
        <v>300</v>
      </c>
      <c r="D655" s="13">
        <v>293.5</v>
      </c>
      <c r="E655" s="9">
        <v>55.5</v>
      </c>
      <c r="F655" s="9">
        <v>13.5</v>
      </c>
      <c r="G655" s="34">
        <v>6</v>
      </c>
      <c r="H655" s="9">
        <v>10</v>
      </c>
      <c r="I655" s="9">
        <v>11</v>
      </c>
      <c r="J655" s="9">
        <v>36</v>
      </c>
      <c r="K655" s="9">
        <v>11</v>
      </c>
      <c r="L655" s="13">
        <v>-37</v>
      </c>
      <c r="M655" s="13">
        <v>354</v>
      </c>
      <c r="N655" s="9"/>
      <c r="O655" s="9"/>
      <c r="P655" s="9">
        <v>85.630103849169302</v>
      </c>
      <c r="Q655" s="9">
        <v>7.2812495156162909</v>
      </c>
      <c r="R655" s="7">
        <v>301</v>
      </c>
      <c r="S655" s="13">
        <v>-21.078750658349801</v>
      </c>
      <c r="T655" s="13">
        <v>58.857451715014598</v>
      </c>
      <c r="U655" s="9">
        <v>46.041178267360799</v>
      </c>
      <c r="V655" s="9">
        <v>3.8904489598693401</v>
      </c>
      <c r="W655" s="9">
        <v>58.1952919941834</v>
      </c>
      <c r="X655" s="7" t="s">
        <v>1574</v>
      </c>
      <c r="Y655" s="10"/>
      <c r="Z655" s="10"/>
      <c r="AA655" s="7" t="b">
        <v>1</v>
      </c>
      <c r="AB655" s="7">
        <v>0</v>
      </c>
      <c r="AC655" s="14" t="s">
        <v>1323</v>
      </c>
      <c r="AD655" s="7">
        <v>2211</v>
      </c>
      <c r="AE655" s="7" t="s">
        <v>199</v>
      </c>
      <c r="AF655" s="10" t="s">
        <v>1445</v>
      </c>
      <c r="AG655" s="14" t="s">
        <v>1447</v>
      </c>
      <c r="AH655" s="10"/>
      <c r="AI655" s="12"/>
      <c r="AJ655" s="3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c r="CA655" s="12"/>
      <c r="CB655" s="12"/>
      <c r="CC655" s="12"/>
      <c r="CD655" s="12"/>
      <c r="CE655" s="12"/>
      <c r="CF655" s="12"/>
      <c r="CG655" s="12"/>
      <c r="CH655" s="12"/>
      <c r="CI655" s="12"/>
      <c r="CJ655" s="12"/>
      <c r="CK655" s="12"/>
      <c r="CL655" s="12"/>
      <c r="CM655" s="12"/>
      <c r="CN655" s="12"/>
      <c r="CO655" s="12"/>
      <c r="CP655" s="12"/>
      <c r="CQ655" s="12"/>
      <c r="CR655" s="12"/>
      <c r="CS655" s="12"/>
      <c r="CT655" s="12"/>
      <c r="CU655" s="12"/>
      <c r="CV655" s="12"/>
      <c r="CW655" s="12"/>
      <c r="CX655" s="12"/>
      <c r="CY655" s="12"/>
      <c r="CZ655" s="12"/>
      <c r="DA655" s="12"/>
      <c r="DB655" s="12"/>
      <c r="DC655" s="12"/>
      <c r="DD655" s="12"/>
      <c r="DE655" s="12"/>
      <c r="DF655" s="12"/>
      <c r="DG655" s="12"/>
      <c r="DH655" s="12"/>
      <c r="DI655" s="12"/>
      <c r="DJ655" s="12"/>
      <c r="DK655" s="12"/>
      <c r="DL655" s="12"/>
      <c r="DM655" s="12"/>
      <c r="DN655" s="12"/>
      <c r="DO655" s="12"/>
      <c r="DP655" s="12"/>
      <c r="DQ655" s="12"/>
      <c r="DR655" s="12"/>
      <c r="DS655" s="12"/>
      <c r="DT655" s="12"/>
      <c r="DU655" s="12"/>
      <c r="DV655" s="12"/>
      <c r="DW655" s="12"/>
      <c r="DX655" s="12"/>
      <c r="DY655" s="12"/>
      <c r="DZ655" s="12"/>
      <c r="EA655" s="12"/>
      <c r="EB655" s="12"/>
      <c r="EC655" s="12"/>
      <c r="ED655" s="12"/>
      <c r="EE655" s="12"/>
      <c r="EF655" s="12"/>
      <c r="EG655" s="12"/>
      <c r="EH655" s="12"/>
      <c r="EI655" s="12"/>
      <c r="EJ655" s="12"/>
      <c r="EK655" s="12"/>
      <c r="EL655" s="12"/>
      <c r="EM655" s="12"/>
      <c r="EN655" s="12"/>
      <c r="EO655" s="12"/>
      <c r="EP655" s="12"/>
      <c r="EQ655" s="12"/>
      <c r="ER655" s="12"/>
      <c r="ES655" s="12"/>
      <c r="ET655" s="12"/>
      <c r="EU655" s="12"/>
      <c r="EV655" s="12"/>
      <c r="EW655" s="12"/>
      <c r="EX655" s="12"/>
      <c r="EY655" s="12"/>
      <c r="EZ655" s="12"/>
      <c r="FA655" s="12"/>
      <c r="FB655" s="12"/>
      <c r="FC655" s="12"/>
      <c r="FD655" s="12"/>
      <c r="FE655" s="12"/>
      <c r="FF655" s="12"/>
      <c r="FG655" s="12"/>
      <c r="FH655" s="12"/>
      <c r="FI655" s="12"/>
      <c r="FJ655" s="12"/>
      <c r="FK655" s="12"/>
      <c r="FL655" s="12"/>
      <c r="FM655" s="12"/>
      <c r="FN655" s="12"/>
      <c r="FO655" s="12"/>
      <c r="FP655" s="12"/>
    </row>
    <row r="656" spans="1:172" s="85" customFormat="1" ht="15" customHeight="1" x14ac:dyDescent="0.2">
      <c r="A656" s="51" t="s">
        <v>1448</v>
      </c>
      <c r="B656" s="56">
        <v>292</v>
      </c>
      <c r="C656" s="56">
        <v>296</v>
      </c>
      <c r="D656" s="57">
        <v>294</v>
      </c>
      <c r="E656" s="56">
        <v>55.5</v>
      </c>
      <c r="F656" s="56">
        <v>-1.7</v>
      </c>
      <c r="G656" s="55">
        <v>5</v>
      </c>
      <c r="H656" s="56">
        <v>13.9</v>
      </c>
      <c r="I656" s="56">
        <v>21.7</v>
      </c>
      <c r="J656" s="56">
        <v>259</v>
      </c>
      <c r="K656" s="56">
        <v>4.8</v>
      </c>
      <c r="L656" s="57">
        <v>-44.4</v>
      </c>
      <c r="M656" s="57">
        <v>339.1</v>
      </c>
      <c r="N656" s="56"/>
      <c r="O656" s="56"/>
      <c r="P656" s="56">
        <v>533.44194363134091</v>
      </c>
      <c r="Q656" s="56">
        <v>3.3159871598592527</v>
      </c>
      <c r="R656" s="54">
        <v>301</v>
      </c>
      <c r="S656" s="57">
        <v>-34.308492003143598</v>
      </c>
      <c r="T656" s="57">
        <v>55.975215772347902</v>
      </c>
      <c r="U656" s="56">
        <v>46.041178267360799</v>
      </c>
      <c r="V656" s="56">
        <v>3.8904489598693401</v>
      </c>
      <c r="W656" s="56">
        <v>58.1952919941834</v>
      </c>
      <c r="X656" s="54" t="s">
        <v>1574</v>
      </c>
      <c r="Y656" s="58"/>
      <c r="Z656" s="58"/>
      <c r="AA656" s="54" t="b">
        <v>0</v>
      </c>
      <c r="AB656" s="54">
        <v>0</v>
      </c>
      <c r="AC656" s="51" t="s">
        <v>1449</v>
      </c>
      <c r="AD656" s="54">
        <v>585</v>
      </c>
      <c r="AE656" s="54" t="s">
        <v>199</v>
      </c>
      <c r="AF656" s="58" t="s">
        <v>1451</v>
      </c>
      <c r="AG656" s="51" t="s">
        <v>1450</v>
      </c>
      <c r="AH656" s="58"/>
      <c r="AI656" s="3"/>
      <c r="AJ656" s="32"/>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c r="CR656" s="3"/>
      <c r="CS656" s="3"/>
      <c r="CT656" s="3"/>
      <c r="CU656" s="3"/>
      <c r="CV656" s="3"/>
      <c r="CW656" s="3"/>
      <c r="CX656" s="3"/>
      <c r="CY656" s="3"/>
      <c r="CZ656" s="3"/>
      <c r="DA656" s="3"/>
      <c r="DB656" s="3"/>
      <c r="DC656" s="3"/>
      <c r="DD656" s="3"/>
      <c r="DE656" s="3"/>
      <c r="DF656" s="3"/>
      <c r="DG656" s="3"/>
      <c r="DH656" s="3"/>
      <c r="DI656" s="3"/>
      <c r="DJ656" s="3"/>
      <c r="DK656" s="3"/>
      <c r="DL656" s="3"/>
      <c r="DM656" s="3"/>
      <c r="DN656" s="3"/>
      <c r="DO656" s="3"/>
      <c r="DP656" s="3"/>
      <c r="DQ656" s="3"/>
      <c r="DR656" s="3"/>
      <c r="DS656" s="3"/>
      <c r="DT656" s="3"/>
      <c r="DU656" s="3"/>
      <c r="DV656" s="3"/>
      <c r="DW656" s="3"/>
      <c r="DX656" s="3"/>
      <c r="DY656" s="3"/>
      <c r="DZ656" s="3"/>
      <c r="EA656" s="3"/>
      <c r="EB656" s="3"/>
      <c r="EC656" s="3"/>
      <c r="ED656" s="3"/>
      <c r="EE656" s="3"/>
      <c r="EF656" s="3"/>
      <c r="EG656" s="3"/>
      <c r="EH656" s="3"/>
      <c r="EI656" s="3"/>
      <c r="EJ656" s="3"/>
      <c r="EK656" s="3"/>
      <c r="EL656" s="3"/>
      <c r="EM656" s="3"/>
      <c r="EN656" s="3"/>
      <c r="EO656" s="3"/>
      <c r="EP656" s="3"/>
      <c r="EQ656" s="3"/>
      <c r="ER656" s="3"/>
      <c r="ES656" s="3"/>
      <c r="ET656" s="3"/>
      <c r="EU656" s="3"/>
      <c r="EV656" s="3"/>
      <c r="EW656" s="3"/>
      <c r="EX656" s="3"/>
      <c r="EY656" s="3"/>
      <c r="EZ656" s="3"/>
      <c r="FA656" s="3"/>
      <c r="FB656" s="3"/>
      <c r="FC656" s="3"/>
      <c r="FD656" s="3"/>
      <c r="FE656" s="3"/>
      <c r="FF656" s="3"/>
      <c r="FG656" s="3"/>
      <c r="FH656" s="3"/>
      <c r="FI656" s="3"/>
      <c r="FJ656" s="3"/>
      <c r="FK656" s="3"/>
      <c r="FL656" s="3"/>
      <c r="FM656" s="3"/>
      <c r="FN656" s="3"/>
      <c r="FO656" s="3"/>
      <c r="FP656" s="3"/>
    </row>
    <row r="657" spans="1:172" s="85" customFormat="1" ht="15" customHeight="1" x14ac:dyDescent="0.2">
      <c r="A657" s="51" t="s">
        <v>1455</v>
      </c>
      <c r="B657" s="56">
        <v>293.10000000000002</v>
      </c>
      <c r="C657" s="56">
        <v>294.89999999999998</v>
      </c>
      <c r="D657" s="57">
        <v>294</v>
      </c>
      <c r="E657" s="56">
        <v>47</v>
      </c>
      <c r="F657" s="56">
        <v>7</v>
      </c>
      <c r="G657" s="55">
        <v>9</v>
      </c>
      <c r="H657" s="56">
        <v>12</v>
      </c>
      <c r="I657" s="56">
        <v>13</v>
      </c>
      <c r="J657" s="56">
        <v>134</v>
      </c>
      <c r="K657" s="56">
        <v>4</v>
      </c>
      <c r="L657" s="57">
        <v>-47</v>
      </c>
      <c r="M657" s="57">
        <v>348</v>
      </c>
      <c r="N657" s="56"/>
      <c r="O657" s="56"/>
      <c r="P657" s="63">
        <v>312.50082340526723</v>
      </c>
      <c r="Q657" s="66">
        <v>2.9169714215138525</v>
      </c>
      <c r="R657" s="54">
        <v>301</v>
      </c>
      <c r="S657" s="57">
        <v>-31.3201315093517</v>
      </c>
      <c r="T657" s="57">
        <v>63.157146180049601</v>
      </c>
      <c r="U657" s="56">
        <v>46.041178267360799</v>
      </c>
      <c r="V657" s="56">
        <v>3.8904489598693401</v>
      </c>
      <c r="W657" s="56">
        <v>58.1952919941834</v>
      </c>
      <c r="X657" s="54" t="s">
        <v>1574</v>
      </c>
      <c r="Y657" s="58"/>
      <c r="Z657" s="58"/>
      <c r="AA657" s="54" t="b">
        <v>0</v>
      </c>
      <c r="AB657" s="54">
        <v>0</v>
      </c>
      <c r="AC657" s="51" t="s">
        <v>1456</v>
      </c>
      <c r="AD657" s="54">
        <v>1010</v>
      </c>
      <c r="AE657" s="54" t="s">
        <v>199</v>
      </c>
      <c r="AF657" s="58" t="s">
        <v>1458</v>
      </c>
      <c r="AG657" s="51"/>
      <c r="AH657" s="58" t="s">
        <v>1457</v>
      </c>
      <c r="AI657" s="3"/>
      <c r="AJ657" s="32"/>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c r="CP657" s="3"/>
      <c r="CQ657" s="3"/>
      <c r="CR657" s="3"/>
      <c r="CS657" s="3"/>
      <c r="CT657" s="3"/>
      <c r="CU657" s="3"/>
      <c r="CV657" s="3"/>
      <c r="CW657" s="3"/>
      <c r="CX657" s="3"/>
      <c r="CY657" s="3"/>
      <c r="CZ657" s="3"/>
      <c r="DA657" s="3"/>
      <c r="DB657" s="3"/>
      <c r="DC657" s="3"/>
      <c r="DD657" s="3"/>
      <c r="DE657" s="3"/>
      <c r="DF657" s="3"/>
      <c r="DG657" s="3"/>
      <c r="DH657" s="3"/>
      <c r="DI657" s="3"/>
      <c r="DJ657" s="3"/>
      <c r="DK657" s="3"/>
      <c r="DL657" s="3"/>
      <c r="DM657" s="3"/>
      <c r="DN657" s="3"/>
      <c r="DO657" s="3"/>
      <c r="DP657" s="3"/>
      <c r="DQ657" s="3"/>
      <c r="DR657" s="3"/>
      <c r="DS657" s="3"/>
      <c r="DT657" s="3"/>
      <c r="DU657" s="3"/>
      <c r="DV657" s="3"/>
      <c r="DW657" s="3"/>
      <c r="DX657" s="3"/>
      <c r="DY657" s="3"/>
      <c r="DZ657" s="3"/>
      <c r="EA657" s="3"/>
      <c r="EB657" s="3"/>
      <c r="EC657" s="3"/>
      <c r="ED657" s="3"/>
      <c r="EE657" s="3"/>
      <c r="EF657" s="3"/>
      <c r="EG657" s="3"/>
      <c r="EH657" s="3"/>
      <c r="EI657" s="3"/>
      <c r="EJ657" s="3"/>
      <c r="EK657" s="3"/>
      <c r="EL657" s="3"/>
      <c r="EM657" s="3"/>
      <c r="EN657" s="3"/>
      <c r="EO657" s="3"/>
      <c r="EP657" s="3"/>
      <c r="EQ657" s="3"/>
      <c r="ER657" s="3"/>
      <c r="ES657" s="3"/>
      <c r="ET657" s="3"/>
      <c r="EU657" s="3"/>
      <c r="EV657" s="3"/>
      <c r="EW657" s="3"/>
      <c r="EX657" s="3"/>
      <c r="EY657" s="3"/>
      <c r="EZ657" s="3"/>
      <c r="FA657" s="3"/>
      <c r="FB657" s="3"/>
      <c r="FC657" s="3"/>
      <c r="FD657" s="3"/>
      <c r="FE657" s="3"/>
      <c r="FF657" s="3"/>
      <c r="FG657" s="3"/>
      <c r="FH657" s="3"/>
      <c r="FI657" s="3"/>
      <c r="FJ657" s="3"/>
      <c r="FK657" s="3"/>
      <c r="FL657" s="3"/>
      <c r="FM657" s="3"/>
      <c r="FN657" s="3"/>
      <c r="FO657" s="3"/>
      <c r="FP657" s="3"/>
    </row>
    <row r="658" spans="1:172" s="85" customFormat="1" ht="15" customHeight="1" x14ac:dyDescent="0.2">
      <c r="A658" s="51" t="s">
        <v>1452</v>
      </c>
      <c r="B658" s="56">
        <v>292</v>
      </c>
      <c r="C658" s="56">
        <v>296</v>
      </c>
      <c r="D658" s="57">
        <v>294</v>
      </c>
      <c r="E658" s="56">
        <v>54.8</v>
      </c>
      <c r="F658" s="56">
        <v>-2.5</v>
      </c>
      <c r="G658" s="55">
        <v>47</v>
      </c>
      <c r="H658" s="56">
        <v>9.1999999999999993</v>
      </c>
      <c r="I658" s="56">
        <v>3.3</v>
      </c>
      <c r="J658" s="56">
        <v>35</v>
      </c>
      <c r="K658" s="56">
        <v>3.5</v>
      </c>
      <c r="L658" s="57">
        <v>-32.9</v>
      </c>
      <c r="M658" s="60">
        <v>347.1</v>
      </c>
      <c r="N658" s="56">
        <v>70.2</v>
      </c>
      <c r="O658" s="56">
        <v>2.5</v>
      </c>
      <c r="P658" s="56" t="s">
        <v>1575</v>
      </c>
      <c r="Q658" s="56" t="s">
        <v>1575</v>
      </c>
      <c r="R658" s="54">
        <v>301</v>
      </c>
      <c r="S658" s="57">
        <v>-21.869830314282499</v>
      </c>
      <c r="T658" s="57">
        <v>51.402053536650797</v>
      </c>
      <c r="U658" s="56">
        <v>46.041178267360799</v>
      </c>
      <c r="V658" s="56">
        <v>3.8904489598693401</v>
      </c>
      <c r="W658" s="56">
        <v>58.1952919941834</v>
      </c>
      <c r="X658" s="54" t="s">
        <v>1574</v>
      </c>
      <c r="Y658" s="58"/>
      <c r="Z658" s="58"/>
      <c r="AA658" s="54" t="b">
        <v>0</v>
      </c>
      <c r="AB658" s="54">
        <v>0</v>
      </c>
      <c r="AC658" s="51" t="s">
        <v>1453</v>
      </c>
      <c r="AD658" s="54"/>
      <c r="AE658" s="54" t="s">
        <v>199</v>
      </c>
      <c r="AF658" s="58" t="s">
        <v>1451</v>
      </c>
      <c r="AG658" s="51"/>
      <c r="AH658" s="58"/>
      <c r="AI658" s="3"/>
      <c r="AJ658" s="32"/>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c r="CP658" s="3"/>
      <c r="CQ658" s="3"/>
      <c r="CR658" s="3"/>
      <c r="CS658" s="3"/>
      <c r="CT658" s="3"/>
      <c r="CU658" s="3"/>
      <c r="CV658" s="3"/>
      <c r="CW658" s="3"/>
      <c r="CX658" s="3"/>
      <c r="CY658" s="3"/>
      <c r="CZ658" s="3"/>
      <c r="DA658" s="3"/>
      <c r="DB658" s="3"/>
      <c r="DC658" s="3"/>
      <c r="DD658" s="3"/>
      <c r="DE658" s="3"/>
      <c r="DF658" s="3"/>
      <c r="DG658" s="3"/>
      <c r="DH658" s="3"/>
      <c r="DI658" s="3"/>
      <c r="DJ658" s="3"/>
      <c r="DK658" s="3"/>
      <c r="DL658" s="3"/>
      <c r="DM658" s="3"/>
      <c r="DN658" s="3"/>
      <c r="DO658" s="3"/>
      <c r="DP658" s="3"/>
      <c r="DQ658" s="3"/>
      <c r="DR658" s="3"/>
      <c r="DS658" s="3"/>
      <c r="DT658" s="3"/>
      <c r="DU658" s="3"/>
      <c r="DV658" s="3"/>
      <c r="DW658" s="3"/>
      <c r="DX658" s="3"/>
      <c r="DY658" s="3"/>
      <c r="DZ658" s="3"/>
      <c r="EA658" s="3"/>
      <c r="EB658" s="3"/>
      <c r="EC658" s="3"/>
      <c r="ED658" s="3"/>
      <c r="EE658" s="3"/>
      <c r="EF658" s="3"/>
      <c r="EG658" s="3"/>
      <c r="EH658" s="3"/>
      <c r="EI658" s="3"/>
      <c r="EJ658" s="3"/>
      <c r="EK658" s="3"/>
      <c r="EL658" s="3"/>
      <c r="EM658" s="3"/>
      <c r="EN658" s="3"/>
      <c r="EO658" s="3"/>
      <c r="EP658" s="3"/>
      <c r="EQ658" s="3"/>
      <c r="ER658" s="3"/>
      <c r="ES658" s="3"/>
      <c r="ET658" s="3"/>
      <c r="EU658" s="3"/>
      <c r="EV658" s="3"/>
      <c r="EW658" s="3"/>
      <c r="EX658" s="3"/>
      <c r="EY658" s="3"/>
      <c r="EZ658" s="3"/>
      <c r="FA658" s="3"/>
      <c r="FB658" s="3"/>
      <c r="FC658" s="3"/>
      <c r="FD658" s="3"/>
      <c r="FE658" s="3"/>
      <c r="FF658" s="3"/>
      <c r="FG658" s="3"/>
      <c r="FH658" s="3"/>
      <c r="FI658" s="3"/>
      <c r="FJ658" s="3"/>
      <c r="FK658" s="3"/>
      <c r="FL658" s="3"/>
      <c r="FM658" s="3"/>
      <c r="FN658" s="3"/>
      <c r="FO658" s="3"/>
      <c r="FP658" s="3"/>
    </row>
    <row r="659" spans="1:172" s="85" customFormat="1" ht="15" customHeight="1" x14ac:dyDescent="0.2">
      <c r="A659" s="14" t="s">
        <v>1461</v>
      </c>
      <c r="B659" s="9">
        <v>292</v>
      </c>
      <c r="C659" s="9">
        <v>296</v>
      </c>
      <c r="D659" s="13">
        <v>294</v>
      </c>
      <c r="E659" s="9">
        <v>55.4</v>
      </c>
      <c r="F659" s="9">
        <v>-1.6</v>
      </c>
      <c r="G659" s="34">
        <v>17</v>
      </c>
      <c r="H659" s="9">
        <v>14.6</v>
      </c>
      <c r="I659" s="9">
        <v>25.6</v>
      </c>
      <c r="J659" s="9">
        <v>20.5</v>
      </c>
      <c r="K659" s="9">
        <v>8.1</v>
      </c>
      <c r="L659" s="13">
        <v>-47.1</v>
      </c>
      <c r="M659" s="13">
        <v>337.1</v>
      </c>
      <c r="N659" s="9">
        <v>47.1</v>
      </c>
      <c r="O659" s="9">
        <v>7.7</v>
      </c>
      <c r="P659" s="9" t="s">
        <v>1575</v>
      </c>
      <c r="Q659" s="9" t="s">
        <v>1575</v>
      </c>
      <c r="R659" s="7">
        <v>301</v>
      </c>
      <c r="S659" s="13">
        <v>-37.084451796553502</v>
      </c>
      <c r="T659" s="13">
        <v>57.498747460489703</v>
      </c>
      <c r="U659" s="9">
        <v>46.041178267360799</v>
      </c>
      <c r="V659" s="9">
        <v>3.8904489598693401</v>
      </c>
      <c r="W659" s="9">
        <v>58.1952919941834</v>
      </c>
      <c r="X659" s="7" t="s">
        <v>1574</v>
      </c>
      <c r="Y659" s="10"/>
      <c r="Z659" s="10"/>
      <c r="AA659" s="7" t="b">
        <v>1</v>
      </c>
      <c r="AB659" s="7">
        <v>0</v>
      </c>
      <c r="AC659" s="14" t="s">
        <v>1453</v>
      </c>
      <c r="AD659" s="7"/>
      <c r="AE659" s="7" t="s">
        <v>199</v>
      </c>
      <c r="AF659" s="10" t="s">
        <v>1462</v>
      </c>
      <c r="AG659" s="14"/>
      <c r="AH659" s="10"/>
      <c r="AI659" s="3"/>
      <c r="AJ659" s="32"/>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c r="CP659" s="3"/>
      <c r="CQ659" s="3"/>
      <c r="CR659" s="3"/>
      <c r="CS659" s="3"/>
      <c r="CT659" s="3"/>
      <c r="CU659" s="3"/>
      <c r="CV659" s="3"/>
      <c r="CW659" s="3"/>
      <c r="CX659" s="3"/>
      <c r="CY659" s="3"/>
      <c r="CZ659" s="3"/>
      <c r="DA659" s="3"/>
      <c r="DB659" s="3"/>
      <c r="DC659" s="3"/>
      <c r="DD659" s="3"/>
      <c r="DE659" s="3"/>
      <c r="DF659" s="3"/>
      <c r="DG659" s="3"/>
      <c r="DH659" s="3"/>
      <c r="DI659" s="3"/>
      <c r="DJ659" s="3"/>
      <c r="DK659" s="3"/>
      <c r="DL659" s="3"/>
      <c r="DM659" s="3"/>
      <c r="DN659" s="3"/>
      <c r="DO659" s="3"/>
      <c r="DP659" s="3"/>
      <c r="DQ659" s="3"/>
      <c r="DR659" s="3"/>
      <c r="DS659" s="3"/>
      <c r="DT659" s="3"/>
      <c r="DU659" s="3"/>
      <c r="DV659" s="3"/>
      <c r="DW659" s="3"/>
      <c r="DX659" s="3"/>
      <c r="DY659" s="3"/>
      <c r="DZ659" s="3"/>
      <c r="EA659" s="3"/>
      <c r="EB659" s="3"/>
      <c r="EC659" s="3"/>
      <c r="ED659" s="3"/>
      <c r="EE659" s="3"/>
      <c r="EF659" s="3"/>
      <c r="EG659" s="3"/>
      <c r="EH659" s="3"/>
      <c r="EI659" s="3"/>
      <c r="EJ659" s="3"/>
      <c r="EK659" s="3"/>
      <c r="EL659" s="3"/>
      <c r="EM659" s="3"/>
      <c r="EN659" s="3"/>
      <c r="EO659" s="3"/>
      <c r="EP659" s="3"/>
      <c r="EQ659" s="3"/>
      <c r="ER659" s="3"/>
      <c r="ES659" s="3"/>
      <c r="ET659" s="3"/>
      <c r="EU659" s="3"/>
      <c r="EV659" s="3"/>
      <c r="EW659" s="3"/>
      <c r="EX659" s="3"/>
      <c r="EY659" s="3"/>
      <c r="EZ659" s="3"/>
      <c r="FA659" s="3"/>
      <c r="FB659" s="3"/>
      <c r="FC659" s="3"/>
      <c r="FD659" s="3"/>
      <c r="FE659" s="3"/>
      <c r="FF659" s="3"/>
      <c r="FG659" s="3"/>
      <c r="FH659" s="3"/>
      <c r="FI659" s="3"/>
      <c r="FJ659" s="3"/>
      <c r="FK659" s="3"/>
      <c r="FL659" s="3"/>
      <c r="FM659" s="3"/>
      <c r="FN659" s="3"/>
      <c r="FO659" s="3"/>
      <c r="FP659" s="3"/>
    </row>
    <row r="660" spans="1:172" s="85" customFormat="1" ht="15" customHeight="1" x14ac:dyDescent="0.2">
      <c r="A660" s="14" t="s">
        <v>1454</v>
      </c>
      <c r="B660" s="9">
        <v>292</v>
      </c>
      <c r="C660" s="9">
        <v>296</v>
      </c>
      <c r="D660" s="13">
        <v>294</v>
      </c>
      <c r="E660" s="9">
        <v>55.7</v>
      </c>
      <c r="F660" s="9">
        <v>-1.8</v>
      </c>
      <c r="G660" s="34">
        <v>20</v>
      </c>
      <c r="H660" s="9">
        <v>9.5</v>
      </c>
      <c r="I660" s="9">
        <v>2.8</v>
      </c>
      <c r="J660" s="9">
        <v>27.6</v>
      </c>
      <c r="K660" s="9">
        <v>6.3</v>
      </c>
      <c r="L660" s="13">
        <v>-35.4</v>
      </c>
      <c r="M660" s="6">
        <v>346.8</v>
      </c>
      <c r="N660" s="9">
        <v>36.200000000000003</v>
      </c>
      <c r="O660" s="9">
        <v>5.5</v>
      </c>
      <c r="P660" s="9" t="s">
        <v>1575</v>
      </c>
      <c r="Q660" s="9" t="s">
        <v>1575</v>
      </c>
      <c r="R660" s="7">
        <v>301</v>
      </c>
      <c r="S660" s="13">
        <v>-23.856512861353099</v>
      </c>
      <c r="T660" s="13">
        <v>53.071065914761</v>
      </c>
      <c r="U660" s="9">
        <v>46.041178267360799</v>
      </c>
      <c r="V660" s="9">
        <v>3.8904489598693401</v>
      </c>
      <c r="W660" s="9">
        <v>58.1952919941834</v>
      </c>
      <c r="X660" s="7" t="s">
        <v>1574</v>
      </c>
      <c r="Y660" s="10"/>
      <c r="Z660" s="10"/>
      <c r="AA660" s="7" t="b">
        <v>1</v>
      </c>
      <c r="AB660" s="7">
        <v>0</v>
      </c>
      <c r="AC660" s="14" t="s">
        <v>1453</v>
      </c>
      <c r="AD660" s="7"/>
      <c r="AE660" s="7" t="s">
        <v>199</v>
      </c>
      <c r="AF660" s="10" t="s">
        <v>1451</v>
      </c>
      <c r="AG660" s="14"/>
      <c r="AH660" s="10"/>
      <c r="AI660" s="3"/>
      <c r="AJ660" s="32"/>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c r="CP660" s="3"/>
      <c r="CQ660" s="3"/>
      <c r="CR660" s="3"/>
      <c r="CS660" s="3"/>
      <c r="CT660" s="3"/>
      <c r="CU660" s="3"/>
      <c r="CV660" s="3"/>
      <c r="CW660" s="3"/>
      <c r="CX660" s="3"/>
      <c r="CY660" s="3"/>
      <c r="CZ660" s="3"/>
      <c r="DA660" s="3"/>
      <c r="DB660" s="3"/>
      <c r="DC660" s="3"/>
      <c r="DD660" s="3"/>
      <c r="DE660" s="3"/>
      <c r="DF660" s="3"/>
      <c r="DG660" s="3"/>
      <c r="DH660" s="3"/>
      <c r="DI660" s="3"/>
      <c r="DJ660" s="3"/>
      <c r="DK660" s="3"/>
      <c r="DL660" s="3"/>
      <c r="DM660" s="3"/>
      <c r="DN660" s="3"/>
      <c r="DO660" s="3"/>
      <c r="DP660" s="3"/>
      <c r="DQ660" s="3"/>
      <c r="DR660" s="3"/>
      <c r="DS660" s="3"/>
      <c r="DT660" s="3"/>
      <c r="DU660" s="3"/>
      <c r="DV660" s="3"/>
      <c r="DW660" s="3"/>
      <c r="DX660" s="3"/>
      <c r="DY660" s="3"/>
      <c r="DZ660" s="3"/>
      <c r="EA660" s="3"/>
      <c r="EB660" s="3"/>
      <c r="EC660" s="3"/>
      <c r="ED660" s="3"/>
      <c r="EE660" s="3"/>
      <c r="EF660" s="3"/>
      <c r="EG660" s="3"/>
      <c r="EH660" s="3"/>
      <c r="EI660" s="3"/>
      <c r="EJ660" s="3"/>
      <c r="EK660" s="3"/>
      <c r="EL660" s="3"/>
      <c r="EM660" s="3"/>
      <c r="EN660" s="3"/>
      <c r="EO660" s="3"/>
      <c r="EP660" s="3"/>
      <c r="EQ660" s="3"/>
      <c r="ER660" s="3"/>
      <c r="ES660" s="3"/>
      <c r="ET660" s="3"/>
      <c r="EU660" s="3"/>
      <c r="EV660" s="3"/>
      <c r="EW660" s="3"/>
      <c r="EX660" s="3"/>
      <c r="EY660" s="3"/>
      <c r="EZ660" s="3"/>
      <c r="FA660" s="3"/>
      <c r="FB660" s="3"/>
      <c r="FC660" s="3"/>
      <c r="FD660" s="3"/>
      <c r="FE660" s="3"/>
      <c r="FF660" s="3"/>
      <c r="FG660" s="3"/>
      <c r="FH660" s="3"/>
      <c r="FI660" s="3"/>
      <c r="FJ660" s="3"/>
      <c r="FK660" s="3"/>
      <c r="FL660" s="3"/>
      <c r="FM660" s="3"/>
      <c r="FN660" s="3"/>
      <c r="FO660" s="3"/>
      <c r="FP660" s="3"/>
    </row>
    <row r="661" spans="1:172" s="85" customFormat="1" ht="15" customHeight="1" x14ac:dyDescent="0.2">
      <c r="A661" s="51" t="s">
        <v>1459</v>
      </c>
      <c r="B661" s="56">
        <v>293.10000000000002</v>
      </c>
      <c r="C661" s="56">
        <v>294.89999999999998</v>
      </c>
      <c r="D661" s="57">
        <v>294</v>
      </c>
      <c r="E661" s="56">
        <v>48.5</v>
      </c>
      <c r="F661" s="56">
        <v>7.3</v>
      </c>
      <c r="G661" s="55">
        <v>3</v>
      </c>
      <c r="H661" s="56">
        <v>14</v>
      </c>
      <c r="I661" s="56">
        <v>3.4</v>
      </c>
      <c r="J661" s="56">
        <v>43.7</v>
      </c>
      <c r="K661" s="56">
        <v>19</v>
      </c>
      <c r="L661" s="57">
        <v>-41.7</v>
      </c>
      <c r="M661" s="57">
        <v>348.3</v>
      </c>
      <c r="N661" s="56"/>
      <c r="O661" s="56"/>
      <c r="P661" s="63">
        <v>108.73185837865547</v>
      </c>
      <c r="Q661" s="66">
        <v>11.88025399947756</v>
      </c>
      <c r="R661" s="54">
        <v>301</v>
      </c>
      <c r="S661" s="57">
        <v>-27.518990937846201</v>
      </c>
      <c r="T661" s="57">
        <v>58.908052642913901</v>
      </c>
      <c r="U661" s="56">
        <v>46.041178267360799</v>
      </c>
      <c r="V661" s="56">
        <v>3.8904489598693401</v>
      </c>
      <c r="W661" s="56">
        <v>58.1952919941834</v>
      </c>
      <c r="X661" s="54" t="s">
        <v>1574</v>
      </c>
      <c r="Y661" s="58"/>
      <c r="Z661" s="58"/>
      <c r="AA661" s="54" t="b">
        <v>1</v>
      </c>
      <c r="AB661" s="54" t="s">
        <v>31</v>
      </c>
      <c r="AC661" s="51" t="s">
        <v>1460</v>
      </c>
      <c r="AD661" s="54">
        <v>174</v>
      </c>
      <c r="AE661" s="54" t="s">
        <v>199</v>
      </c>
      <c r="AF661" s="58" t="s">
        <v>1458</v>
      </c>
      <c r="AG661" s="51"/>
      <c r="AH661" s="58"/>
      <c r="AI661" s="3"/>
      <c r="AJ661" s="32"/>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c r="CP661" s="3"/>
      <c r="CQ661" s="3"/>
      <c r="CR661" s="3"/>
      <c r="CS661" s="3"/>
      <c r="CT661" s="3"/>
      <c r="CU661" s="3"/>
      <c r="CV661" s="3"/>
      <c r="CW661" s="3"/>
      <c r="CX661" s="3"/>
      <c r="CY661" s="3"/>
      <c r="CZ661" s="3"/>
      <c r="DA661" s="3"/>
      <c r="DB661" s="3"/>
      <c r="DC661" s="3"/>
      <c r="DD661" s="3"/>
      <c r="DE661" s="3"/>
      <c r="DF661" s="3"/>
      <c r="DG661" s="3"/>
      <c r="DH661" s="3"/>
      <c r="DI661" s="3"/>
      <c r="DJ661" s="3"/>
      <c r="DK661" s="3"/>
      <c r="DL661" s="3"/>
      <c r="DM661" s="3"/>
      <c r="DN661" s="3"/>
      <c r="DO661" s="3"/>
      <c r="DP661" s="3"/>
      <c r="DQ661" s="3"/>
      <c r="DR661" s="3"/>
      <c r="DS661" s="3"/>
      <c r="DT661" s="3"/>
      <c r="DU661" s="3"/>
      <c r="DV661" s="3"/>
      <c r="DW661" s="3"/>
      <c r="DX661" s="3"/>
      <c r="DY661" s="3"/>
      <c r="DZ661" s="3"/>
      <c r="EA661" s="3"/>
      <c r="EB661" s="3"/>
      <c r="EC661" s="3"/>
      <c r="ED661" s="3"/>
      <c r="EE661" s="3"/>
      <c r="EF661" s="3"/>
      <c r="EG661" s="3"/>
      <c r="EH661" s="3"/>
      <c r="EI661" s="3"/>
      <c r="EJ661" s="3"/>
      <c r="EK661" s="3"/>
      <c r="EL661" s="3"/>
      <c r="EM661" s="3"/>
      <c r="EN661" s="3"/>
      <c r="EO661" s="3"/>
      <c r="EP661" s="3"/>
      <c r="EQ661" s="3"/>
      <c r="ER661" s="3"/>
      <c r="ES661" s="3"/>
      <c r="ET661" s="3"/>
      <c r="EU661" s="3"/>
      <c r="EV661" s="3"/>
      <c r="EW661" s="3"/>
      <c r="EX661" s="3"/>
      <c r="EY661" s="3"/>
      <c r="EZ661" s="3"/>
      <c r="FA661" s="3"/>
      <c r="FB661" s="3"/>
      <c r="FC661" s="3"/>
      <c r="FD661" s="3"/>
      <c r="FE661" s="3"/>
      <c r="FF661" s="3"/>
      <c r="FG661" s="3"/>
      <c r="FH661" s="3"/>
      <c r="FI661" s="3"/>
      <c r="FJ661" s="3"/>
      <c r="FK661" s="3"/>
      <c r="FL661" s="3"/>
      <c r="FM661" s="3"/>
      <c r="FN661" s="3"/>
      <c r="FO661" s="3"/>
      <c r="FP661" s="3"/>
    </row>
    <row r="662" spans="1:172" s="85" customFormat="1" ht="15" customHeight="1" x14ac:dyDescent="0.2">
      <c r="A662" s="51" t="s">
        <v>1463</v>
      </c>
      <c r="B662" s="56">
        <v>292.10000000000002</v>
      </c>
      <c r="C662" s="56">
        <v>296.3</v>
      </c>
      <c r="D662" s="57">
        <v>294.2</v>
      </c>
      <c r="E662" s="56">
        <v>50.1</v>
      </c>
      <c r="F662" s="56">
        <v>19.7</v>
      </c>
      <c r="G662" s="55">
        <v>5</v>
      </c>
      <c r="H662" s="56">
        <v>17</v>
      </c>
      <c r="I662" s="56">
        <v>13</v>
      </c>
      <c r="J662" s="56">
        <v>256.10000000000002</v>
      </c>
      <c r="K662" s="56">
        <v>4.8</v>
      </c>
      <c r="L662" s="57">
        <v>-44</v>
      </c>
      <c r="M662" s="57">
        <v>355</v>
      </c>
      <c r="N662" s="56"/>
      <c r="O662" s="56"/>
      <c r="P662" s="63">
        <v>597.24970801558914</v>
      </c>
      <c r="Q662" s="66">
        <v>3.1335535454639825</v>
      </c>
      <c r="R662" s="54">
        <v>301</v>
      </c>
      <c r="S662" s="57">
        <v>-25.719856761828002</v>
      </c>
      <c r="T662" s="57">
        <v>64.629688820665905</v>
      </c>
      <c r="U662" s="56">
        <v>46.041178267360799</v>
      </c>
      <c r="V662" s="56">
        <v>3.8904489598693401</v>
      </c>
      <c r="W662" s="56">
        <v>58.1952919941834</v>
      </c>
      <c r="X662" s="54" t="s">
        <v>1574</v>
      </c>
      <c r="Y662" s="58"/>
      <c r="Z662" s="58"/>
      <c r="AA662" s="54" t="b">
        <v>0</v>
      </c>
      <c r="AB662" s="54">
        <v>0</v>
      </c>
      <c r="AC662" s="51" t="s">
        <v>1243</v>
      </c>
      <c r="AD662" s="54"/>
      <c r="AE662" s="54" t="s">
        <v>199</v>
      </c>
      <c r="AF662" s="58" t="s">
        <v>1464</v>
      </c>
      <c r="AG662" s="51" t="s">
        <v>1662</v>
      </c>
      <c r="AH662" s="58" t="s">
        <v>1650</v>
      </c>
      <c r="AI662" s="3"/>
      <c r="AJ662" s="32"/>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c r="CP662" s="3"/>
      <c r="CQ662" s="3"/>
      <c r="CR662" s="3"/>
      <c r="CS662" s="3"/>
      <c r="CT662" s="3"/>
      <c r="CU662" s="3"/>
      <c r="CV662" s="3"/>
      <c r="CW662" s="3"/>
      <c r="CX662" s="3"/>
      <c r="CY662" s="3"/>
      <c r="CZ662" s="3"/>
      <c r="DA662" s="3"/>
      <c r="DB662" s="3"/>
      <c r="DC662" s="3"/>
      <c r="DD662" s="3"/>
      <c r="DE662" s="3"/>
      <c r="DF662" s="3"/>
      <c r="DG662" s="3"/>
      <c r="DH662" s="3"/>
      <c r="DI662" s="3"/>
      <c r="DJ662" s="3"/>
      <c r="DK662" s="3"/>
      <c r="DL662" s="3"/>
      <c r="DM662" s="3"/>
      <c r="DN662" s="3"/>
      <c r="DO662" s="3"/>
      <c r="DP662" s="3"/>
      <c r="DQ662" s="3"/>
      <c r="DR662" s="3"/>
      <c r="DS662" s="3"/>
      <c r="DT662" s="3"/>
      <c r="DU662" s="3"/>
      <c r="DV662" s="3"/>
      <c r="DW662" s="3"/>
      <c r="DX662" s="3"/>
      <c r="DY662" s="3"/>
      <c r="DZ662" s="3"/>
      <c r="EA662" s="3"/>
      <c r="EB662" s="3"/>
      <c r="EC662" s="3"/>
      <c r="ED662" s="3"/>
      <c r="EE662" s="3"/>
      <c r="EF662" s="3"/>
      <c r="EG662" s="3"/>
      <c r="EH662" s="3"/>
      <c r="EI662" s="3"/>
      <c r="EJ662" s="3"/>
      <c r="EK662" s="3"/>
      <c r="EL662" s="3"/>
      <c r="EM662" s="3"/>
      <c r="EN662" s="3"/>
      <c r="EO662" s="3"/>
      <c r="EP662" s="3"/>
      <c r="EQ662" s="3"/>
      <c r="ER662" s="3"/>
      <c r="ES662" s="3"/>
      <c r="ET662" s="3"/>
      <c r="EU662" s="3"/>
      <c r="EV662" s="3"/>
      <c r="EW662" s="3"/>
      <c r="EX662" s="3"/>
      <c r="EY662" s="3"/>
      <c r="EZ662" s="3"/>
      <c r="FA662" s="3"/>
      <c r="FB662" s="3"/>
      <c r="FC662" s="3"/>
      <c r="FD662" s="3"/>
      <c r="FE662" s="3"/>
      <c r="FF662" s="3"/>
      <c r="FG662" s="3"/>
      <c r="FH662" s="3"/>
      <c r="FI662" s="3"/>
      <c r="FJ662" s="3"/>
      <c r="FK662" s="3"/>
      <c r="FL662" s="3"/>
      <c r="FM662" s="3"/>
      <c r="FN662" s="3"/>
      <c r="FO662" s="3"/>
      <c r="FP662" s="3"/>
    </row>
    <row r="663" spans="1:172" s="85" customFormat="1" ht="15" customHeight="1" x14ac:dyDescent="0.2">
      <c r="A663" s="58" t="s">
        <v>1465</v>
      </c>
      <c r="B663" s="56">
        <v>290.5</v>
      </c>
      <c r="C663" s="56">
        <v>298.89999999999998</v>
      </c>
      <c r="D663" s="57">
        <v>294.7</v>
      </c>
      <c r="E663" s="56">
        <v>-12.2</v>
      </c>
      <c r="F663" s="56">
        <v>287.2</v>
      </c>
      <c r="G663" s="55">
        <v>9</v>
      </c>
      <c r="H663" s="56">
        <v>166.1</v>
      </c>
      <c r="I663" s="56">
        <v>48.9</v>
      </c>
      <c r="J663" s="56">
        <v>131.5</v>
      </c>
      <c r="K663" s="56">
        <v>4.5</v>
      </c>
      <c r="L663" s="57">
        <v>-68.2</v>
      </c>
      <c r="M663" s="57">
        <v>321.3</v>
      </c>
      <c r="N663" s="54">
        <v>99.8</v>
      </c>
      <c r="O663" s="54">
        <v>5.2</v>
      </c>
      <c r="P663" s="56" t="s">
        <v>1575</v>
      </c>
      <c r="Q663" s="56" t="s">
        <v>1575</v>
      </c>
      <c r="R663" s="54">
        <v>201</v>
      </c>
      <c r="S663" s="57">
        <v>-45.061767870571401</v>
      </c>
      <c r="T663" s="57">
        <v>48.846589474440002</v>
      </c>
      <c r="U663" s="56">
        <v>50</v>
      </c>
      <c r="V663" s="56">
        <v>-32.5</v>
      </c>
      <c r="W663" s="56">
        <v>55.08</v>
      </c>
      <c r="X663" s="54" t="s">
        <v>1576</v>
      </c>
      <c r="Y663" s="58"/>
      <c r="Z663" s="58"/>
      <c r="AA663" s="54" t="b">
        <v>1</v>
      </c>
      <c r="AB663" s="54" t="s">
        <v>218</v>
      </c>
      <c r="AC663" s="51" t="s">
        <v>1466</v>
      </c>
      <c r="AD663" s="54"/>
      <c r="AE663" s="54" t="s">
        <v>199</v>
      </c>
      <c r="AF663" s="58" t="s">
        <v>1467</v>
      </c>
      <c r="AG663" s="51"/>
      <c r="AH663" s="58"/>
      <c r="AI663" s="3"/>
      <c r="AJ663" s="32"/>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c r="CP663" s="3"/>
      <c r="CQ663" s="3"/>
      <c r="CR663" s="3"/>
      <c r="CS663" s="3"/>
      <c r="CT663" s="3"/>
      <c r="CU663" s="3"/>
      <c r="CV663" s="3"/>
      <c r="CW663" s="3"/>
      <c r="CX663" s="3"/>
      <c r="CY663" s="3"/>
      <c r="CZ663" s="3"/>
      <c r="DA663" s="3"/>
      <c r="DB663" s="3"/>
      <c r="DC663" s="3"/>
      <c r="DD663" s="3"/>
      <c r="DE663" s="3"/>
      <c r="DF663" s="3"/>
      <c r="DG663" s="3"/>
      <c r="DH663" s="3"/>
      <c r="DI663" s="3"/>
      <c r="DJ663" s="3"/>
      <c r="DK663" s="3"/>
      <c r="DL663" s="3"/>
      <c r="DM663" s="3"/>
      <c r="DN663" s="3"/>
      <c r="DO663" s="3"/>
      <c r="DP663" s="3"/>
      <c r="DQ663" s="3"/>
      <c r="DR663" s="3"/>
      <c r="DS663" s="3"/>
      <c r="DT663" s="3"/>
      <c r="DU663" s="3"/>
      <c r="DV663" s="3"/>
      <c r="DW663" s="3"/>
      <c r="DX663" s="3"/>
      <c r="DY663" s="3"/>
      <c r="DZ663" s="3"/>
      <c r="EA663" s="3"/>
      <c r="EB663" s="3"/>
      <c r="EC663" s="3"/>
      <c r="ED663" s="3"/>
      <c r="EE663" s="3"/>
      <c r="EF663" s="3"/>
      <c r="EG663" s="3"/>
      <c r="EH663" s="3"/>
      <c r="EI663" s="3"/>
      <c r="EJ663" s="3"/>
      <c r="EK663" s="3"/>
      <c r="EL663" s="3"/>
      <c r="EM663" s="3"/>
      <c r="EN663" s="3"/>
      <c r="EO663" s="3"/>
      <c r="EP663" s="3"/>
      <c r="EQ663" s="3"/>
      <c r="ER663" s="3"/>
      <c r="ES663" s="3"/>
      <c r="ET663" s="3"/>
      <c r="EU663" s="3"/>
      <c r="EV663" s="3"/>
      <c r="EW663" s="3"/>
      <c r="EX663" s="3"/>
      <c r="EY663" s="3"/>
      <c r="EZ663" s="3"/>
      <c r="FA663" s="3"/>
      <c r="FB663" s="3"/>
      <c r="FC663" s="3"/>
      <c r="FD663" s="3"/>
      <c r="FE663" s="3"/>
      <c r="FF663" s="3"/>
      <c r="FG663" s="3"/>
      <c r="FH663" s="3"/>
      <c r="FI663" s="3"/>
      <c r="FJ663" s="3"/>
      <c r="FK663" s="3"/>
      <c r="FL663" s="3"/>
      <c r="FM663" s="3"/>
      <c r="FN663" s="3"/>
      <c r="FO663" s="3"/>
      <c r="FP663" s="3"/>
    </row>
    <row r="664" spans="1:172" s="85" customFormat="1" ht="15" customHeight="1" x14ac:dyDescent="0.2">
      <c r="A664" s="51" t="s">
        <v>1468</v>
      </c>
      <c r="B664" s="56">
        <v>285</v>
      </c>
      <c r="C664" s="56">
        <v>305</v>
      </c>
      <c r="D664" s="57">
        <v>295</v>
      </c>
      <c r="E664" s="56">
        <v>50.7</v>
      </c>
      <c r="F664" s="56">
        <v>10.9</v>
      </c>
      <c r="G664" s="55">
        <v>8</v>
      </c>
      <c r="H664" s="56">
        <v>16.600000000000001</v>
      </c>
      <c r="I664" s="56">
        <v>0.5</v>
      </c>
      <c r="J664" s="56">
        <v>61.8</v>
      </c>
      <c r="K664" s="56">
        <v>7.1</v>
      </c>
      <c r="L664" s="57">
        <v>-37.1</v>
      </c>
      <c r="M664" s="57">
        <v>349.9</v>
      </c>
      <c r="N664" s="56"/>
      <c r="O664" s="56"/>
      <c r="P664" s="63">
        <v>154.48411691181087</v>
      </c>
      <c r="Q664" s="66">
        <v>4.4705995041909086</v>
      </c>
      <c r="R664" s="54">
        <v>301</v>
      </c>
      <c r="S664" s="57">
        <v>-23.365044808758402</v>
      </c>
      <c r="T664" s="57">
        <v>56.326375197822102</v>
      </c>
      <c r="U664" s="56">
        <v>46.041178267360799</v>
      </c>
      <c r="V664" s="56">
        <v>3.8904489598693401</v>
      </c>
      <c r="W664" s="56">
        <v>58.1952919941834</v>
      </c>
      <c r="X664" s="54" t="s">
        <v>1574</v>
      </c>
      <c r="Y664" s="58"/>
      <c r="Z664" s="58"/>
      <c r="AA664" s="54" t="b">
        <v>0</v>
      </c>
      <c r="AB664" s="54">
        <v>0</v>
      </c>
      <c r="AC664" s="51" t="s">
        <v>1390</v>
      </c>
      <c r="AD664" s="54">
        <v>1792</v>
      </c>
      <c r="AE664" s="54" t="s">
        <v>199</v>
      </c>
      <c r="AF664" s="58" t="s">
        <v>1471</v>
      </c>
      <c r="AG664" s="51" t="s">
        <v>1469</v>
      </c>
      <c r="AH664" s="58" t="s">
        <v>1470</v>
      </c>
      <c r="AI664" s="3"/>
      <c r="AJ664" s="32"/>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c r="CP664" s="3"/>
      <c r="CQ664" s="3"/>
      <c r="CR664" s="3"/>
      <c r="CS664" s="3"/>
      <c r="CT664" s="3"/>
      <c r="CU664" s="3"/>
      <c r="CV664" s="3"/>
      <c r="CW664" s="3"/>
      <c r="CX664" s="3"/>
      <c r="CY664" s="3"/>
      <c r="CZ664" s="3"/>
      <c r="DA664" s="3"/>
      <c r="DB664" s="3"/>
      <c r="DC664" s="3"/>
      <c r="DD664" s="3"/>
      <c r="DE664" s="3"/>
      <c r="DF664" s="3"/>
      <c r="DG664" s="3"/>
      <c r="DH664" s="3"/>
      <c r="DI664" s="3"/>
      <c r="DJ664" s="3"/>
      <c r="DK664" s="3"/>
      <c r="DL664" s="3"/>
      <c r="DM664" s="3"/>
      <c r="DN664" s="3"/>
      <c r="DO664" s="3"/>
      <c r="DP664" s="3"/>
      <c r="DQ664" s="3"/>
      <c r="DR664" s="3"/>
      <c r="DS664" s="3"/>
      <c r="DT664" s="3"/>
      <c r="DU664" s="3"/>
      <c r="DV664" s="3"/>
      <c r="DW664" s="3"/>
      <c r="DX664" s="3"/>
      <c r="DY664" s="3"/>
      <c r="DZ664" s="3"/>
      <c r="EA664" s="3"/>
      <c r="EB664" s="3"/>
      <c r="EC664" s="3"/>
      <c r="ED664" s="3"/>
      <c r="EE664" s="3"/>
      <c r="EF664" s="3"/>
      <c r="EG664" s="3"/>
      <c r="EH664" s="3"/>
      <c r="EI664" s="3"/>
      <c r="EJ664" s="3"/>
      <c r="EK664" s="3"/>
      <c r="EL664" s="3"/>
      <c r="EM664" s="3"/>
      <c r="EN664" s="3"/>
      <c r="EO664" s="3"/>
      <c r="EP664" s="3"/>
      <c r="EQ664" s="3"/>
      <c r="ER664" s="3"/>
      <c r="ES664" s="3"/>
      <c r="ET664" s="3"/>
      <c r="EU664" s="3"/>
      <c r="EV664" s="3"/>
      <c r="EW664" s="3"/>
      <c r="EX664" s="3"/>
      <c r="EY664" s="3"/>
      <c r="EZ664" s="3"/>
      <c r="FA664" s="3"/>
      <c r="FB664" s="3"/>
      <c r="FC664" s="3"/>
      <c r="FD664" s="3"/>
      <c r="FE664" s="3"/>
      <c r="FF664" s="3"/>
      <c r="FG664" s="3"/>
      <c r="FH664" s="3"/>
      <c r="FI664" s="3"/>
      <c r="FJ664" s="3"/>
      <c r="FK664" s="3"/>
      <c r="FL664" s="3"/>
      <c r="FM664" s="3"/>
      <c r="FN664" s="3"/>
      <c r="FO664" s="3"/>
      <c r="FP664" s="3"/>
    </row>
    <row r="665" spans="1:172" s="85" customFormat="1" ht="15" customHeight="1" x14ac:dyDescent="0.2">
      <c r="A665" s="14" t="s">
        <v>1472</v>
      </c>
      <c r="B665" s="9">
        <v>285</v>
      </c>
      <c r="C665" s="9">
        <v>305</v>
      </c>
      <c r="D665" s="13">
        <v>295</v>
      </c>
      <c r="E665" s="9">
        <v>50.6</v>
      </c>
      <c r="F665" s="9">
        <v>16.100000000000001</v>
      </c>
      <c r="G665" s="34">
        <v>8</v>
      </c>
      <c r="H665" s="9">
        <v>16</v>
      </c>
      <c r="I665" s="9">
        <v>12</v>
      </c>
      <c r="J665" s="9">
        <v>17.399999999999999</v>
      </c>
      <c r="K665" s="9">
        <v>13.6</v>
      </c>
      <c r="L665" s="13">
        <v>-43</v>
      </c>
      <c r="M665" s="13">
        <v>354</v>
      </c>
      <c r="N665" s="9"/>
      <c r="O665" s="9"/>
      <c r="P665" s="37">
        <v>40.998056285788245</v>
      </c>
      <c r="Q665" s="38">
        <v>8.7536574840187562</v>
      </c>
      <c r="R665" s="7">
        <v>301</v>
      </c>
      <c r="S665" s="13">
        <v>-25.4934436075674</v>
      </c>
      <c r="T665" s="13">
        <v>63.282977761743801</v>
      </c>
      <c r="U665" s="9">
        <v>46.041178267360799</v>
      </c>
      <c r="V665" s="9">
        <v>3.8904489598693401</v>
      </c>
      <c r="W665" s="9">
        <v>58.1952919941834</v>
      </c>
      <c r="X665" s="7" t="s">
        <v>1574</v>
      </c>
      <c r="Y665" s="10"/>
      <c r="Z665" s="10"/>
      <c r="AA665" s="7" t="b">
        <v>1</v>
      </c>
      <c r="AB665" s="7">
        <v>0</v>
      </c>
      <c r="AC665" s="14" t="s">
        <v>1377</v>
      </c>
      <c r="AD665" s="7">
        <v>465</v>
      </c>
      <c r="AE665" s="7" t="s">
        <v>199</v>
      </c>
      <c r="AF665" s="10" t="s">
        <v>1474</v>
      </c>
      <c r="AG665" s="14"/>
      <c r="AH665" s="10" t="s">
        <v>1473</v>
      </c>
      <c r="AI665" s="3"/>
      <c r="AJ665" s="32"/>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c r="CP665" s="3"/>
      <c r="CQ665" s="3"/>
      <c r="CR665" s="3"/>
      <c r="CS665" s="3"/>
      <c r="CT665" s="3"/>
      <c r="CU665" s="3"/>
      <c r="CV665" s="3"/>
      <c r="CW665" s="3"/>
      <c r="CX665" s="3"/>
      <c r="CY665" s="3"/>
      <c r="CZ665" s="3"/>
      <c r="DA665" s="3"/>
      <c r="DB665" s="3"/>
      <c r="DC665" s="3"/>
      <c r="DD665" s="3"/>
      <c r="DE665" s="3"/>
      <c r="DF665" s="3"/>
      <c r="DG665" s="3"/>
      <c r="DH665" s="3"/>
      <c r="DI665" s="3"/>
      <c r="DJ665" s="3"/>
      <c r="DK665" s="3"/>
      <c r="DL665" s="3"/>
      <c r="DM665" s="3"/>
      <c r="DN665" s="3"/>
      <c r="DO665" s="3"/>
      <c r="DP665" s="3"/>
      <c r="DQ665" s="3"/>
      <c r="DR665" s="3"/>
      <c r="DS665" s="3"/>
      <c r="DT665" s="3"/>
      <c r="DU665" s="3"/>
      <c r="DV665" s="3"/>
      <c r="DW665" s="3"/>
      <c r="DX665" s="3"/>
      <c r="DY665" s="3"/>
      <c r="DZ665" s="3"/>
      <c r="EA665" s="3"/>
      <c r="EB665" s="3"/>
      <c r="EC665" s="3"/>
      <c r="ED665" s="3"/>
      <c r="EE665" s="3"/>
      <c r="EF665" s="3"/>
      <c r="EG665" s="3"/>
      <c r="EH665" s="3"/>
      <c r="EI665" s="3"/>
      <c r="EJ665" s="3"/>
      <c r="EK665" s="3"/>
      <c r="EL665" s="3"/>
      <c r="EM665" s="3"/>
      <c r="EN665" s="3"/>
      <c r="EO665" s="3"/>
      <c r="EP665" s="3"/>
      <c r="EQ665" s="3"/>
      <c r="ER665" s="3"/>
      <c r="ES665" s="3"/>
      <c r="ET665" s="3"/>
      <c r="EU665" s="3"/>
      <c r="EV665" s="3"/>
      <c r="EW665" s="3"/>
      <c r="EX665" s="3"/>
      <c r="EY665" s="3"/>
      <c r="EZ665" s="3"/>
      <c r="FA665" s="3"/>
      <c r="FB665" s="3"/>
      <c r="FC665" s="3"/>
      <c r="FD665" s="3"/>
      <c r="FE665" s="3"/>
      <c r="FF665" s="3"/>
      <c r="FG665" s="3"/>
      <c r="FH665" s="3"/>
      <c r="FI665" s="3"/>
      <c r="FJ665" s="3"/>
      <c r="FK665" s="3"/>
      <c r="FL665" s="3"/>
      <c r="FM665" s="3"/>
      <c r="FN665" s="3"/>
      <c r="FO665" s="3"/>
      <c r="FP665" s="3"/>
    </row>
    <row r="666" spans="1:172" s="85" customFormat="1" ht="15" customHeight="1" x14ac:dyDescent="0.2">
      <c r="A666" s="51" t="s">
        <v>1475</v>
      </c>
      <c r="B666" s="56">
        <v>293.5</v>
      </c>
      <c r="C666" s="56">
        <v>298.89999999999998</v>
      </c>
      <c r="D666" s="57">
        <v>296.2</v>
      </c>
      <c r="E666" s="56">
        <v>48.4</v>
      </c>
      <c r="F666" s="56">
        <v>38.22</v>
      </c>
      <c r="G666" s="55">
        <v>40</v>
      </c>
      <c r="H666" s="56">
        <v>31</v>
      </c>
      <c r="I666" s="56">
        <v>29</v>
      </c>
      <c r="J666" s="56">
        <v>92.3</v>
      </c>
      <c r="K666" s="56">
        <v>2.4</v>
      </c>
      <c r="L666" s="57">
        <v>-48.4</v>
      </c>
      <c r="M666" s="57">
        <v>349.8</v>
      </c>
      <c r="N666" s="56">
        <v>178.8</v>
      </c>
      <c r="O666" s="56">
        <v>1.7</v>
      </c>
      <c r="P666" s="56" t="s">
        <v>1575</v>
      </c>
      <c r="Q666" s="56" t="s">
        <v>1575</v>
      </c>
      <c r="R666" s="54">
        <v>301</v>
      </c>
      <c r="S666" s="57">
        <v>-31.368803533741101</v>
      </c>
      <c r="T666" s="57">
        <v>65.324036013836505</v>
      </c>
      <c r="U666" s="56">
        <v>46.041178267360799</v>
      </c>
      <c r="V666" s="56">
        <v>3.8904489598693401</v>
      </c>
      <c r="W666" s="56">
        <v>58.1952919941834</v>
      </c>
      <c r="X666" s="54" t="s">
        <v>1576</v>
      </c>
      <c r="Y666" s="58"/>
      <c r="Z666" s="58"/>
      <c r="AA666" s="54" t="b">
        <v>0</v>
      </c>
      <c r="AB666" s="54" t="s">
        <v>218</v>
      </c>
      <c r="AC666" s="51" t="s">
        <v>1476</v>
      </c>
      <c r="AD666" s="54"/>
      <c r="AE666" s="54" t="s">
        <v>199</v>
      </c>
      <c r="AF666" s="58" t="s">
        <v>1477</v>
      </c>
      <c r="AG666" s="51" t="s">
        <v>1865</v>
      </c>
      <c r="AH666" s="58"/>
      <c r="AI666" s="3"/>
      <c r="AJ666" s="32"/>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c r="CP666" s="3"/>
      <c r="CQ666" s="3"/>
      <c r="CR666" s="3"/>
      <c r="CS666" s="3"/>
      <c r="CT666" s="3"/>
      <c r="CU666" s="3"/>
      <c r="CV666" s="3"/>
      <c r="CW666" s="3"/>
      <c r="CX666" s="3"/>
      <c r="CY666" s="3"/>
      <c r="CZ666" s="3"/>
      <c r="DA666" s="3"/>
      <c r="DB666" s="3"/>
      <c r="DC666" s="3"/>
      <c r="DD666" s="3"/>
      <c r="DE666" s="3"/>
      <c r="DF666" s="3"/>
      <c r="DG666" s="3"/>
      <c r="DH666" s="3"/>
      <c r="DI666" s="3"/>
      <c r="DJ666" s="3"/>
      <c r="DK666" s="3"/>
      <c r="DL666" s="3"/>
      <c r="DM666" s="3"/>
      <c r="DN666" s="3"/>
      <c r="DO666" s="3"/>
      <c r="DP666" s="3"/>
      <c r="DQ666" s="3"/>
      <c r="DR666" s="3"/>
      <c r="DS666" s="3"/>
      <c r="DT666" s="3"/>
      <c r="DU666" s="3"/>
      <c r="DV666" s="3"/>
      <c r="DW666" s="3"/>
      <c r="DX666" s="3"/>
      <c r="DY666" s="3"/>
      <c r="DZ666" s="3"/>
      <c r="EA666" s="3"/>
      <c r="EB666" s="3"/>
      <c r="EC666" s="3"/>
      <c r="ED666" s="3"/>
      <c r="EE666" s="3"/>
      <c r="EF666" s="3"/>
      <c r="EG666" s="3"/>
      <c r="EH666" s="3"/>
      <c r="EI666" s="3"/>
      <c r="EJ666" s="3"/>
      <c r="EK666" s="3"/>
      <c r="EL666" s="3"/>
      <c r="EM666" s="3"/>
      <c r="EN666" s="3"/>
      <c r="EO666" s="3"/>
      <c r="EP666" s="3"/>
      <c r="EQ666" s="3"/>
      <c r="ER666" s="3"/>
      <c r="ES666" s="3"/>
      <c r="ET666" s="3"/>
      <c r="EU666" s="3"/>
      <c r="EV666" s="3"/>
      <c r="EW666" s="3"/>
      <c r="EX666" s="3"/>
      <c r="EY666" s="3"/>
      <c r="EZ666" s="3"/>
      <c r="FA666" s="3"/>
      <c r="FB666" s="3"/>
      <c r="FC666" s="3"/>
      <c r="FD666" s="3"/>
      <c r="FE666" s="3"/>
      <c r="FF666" s="3"/>
      <c r="FG666" s="3"/>
      <c r="FH666" s="3"/>
      <c r="FI666" s="3"/>
      <c r="FJ666" s="3"/>
      <c r="FK666" s="3"/>
      <c r="FL666" s="3"/>
      <c r="FM666" s="3"/>
      <c r="FN666" s="3"/>
      <c r="FO666" s="3"/>
      <c r="FP666" s="3"/>
    </row>
    <row r="667" spans="1:172" s="85" customFormat="1" ht="15" customHeight="1" x14ac:dyDescent="0.2">
      <c r="A667" s="51" t="s">
        <v>1481</v>
      </c>
      <c r="B667" s="56">
        <v>292</v>
      </c>
      <c r="C667" s="56">
        <v>302</v>
      </c>
      <c r="D667" s="57">
        <v>297</v>
      </c>
      <c r="E667" s="56">
        <v>58</v>
      </c>
      <c r="F667" s="56">
        <v>7.8</v>
      </c>
      <c r="G667" s="55">
        <v>14</v>
      </c>
      <c r="H667" s="56">
        <v>21.3</v>
      </c>
      <c r="I667" s="56">
        <v>18.399999999999999</v>
      </c>
      <c r="J667" s="56">
        <v>283.89999999999998</v>
      </c>
      <c r="K667" s="56">
        <v>2.9</v>
      </c>
      <c r="L667" s="57">
        <v>-38.6</v>
      </c>
      <c r="M667" s="57">
        <v>340.7</v>
      </c>
      <c r="N667" s="56"/>
      <c r="O667" s="56"/>
      <c r="P667" s="56">
        <v>617.45469474481399</v>
      </c>
      <c r="Q667" s="56">
        <v>1.6008976164539501</v>
      </c>
      <c r="R667" s="54">
        <v>301</v>
      </c>
      <c r="S667" s="57">
        <v>-29.569287090540598</v>
      </c>
      <c r="T667" s="57">
        <v>51.787529563401002</v>
      </c>
      <c r="U667" s="56">
        <v>46.041178267360799</v>
      </c>
      <c r="V667" s="56">
        <v>3.8904489598693401</v>
      </c>
      <c r="W667" s="56">
        <v>58.1952919941834</v>
      </c>
      <c r="X667" s="54" t="s">
        <v>1574</v>
      </c>
      <c r="Y667" s="58"/>
      <c r="Z667" s="58"/>
      <c r="AA667" s="54" t="b">
        <v>0</v>
      </c>
      <c r="AB667" s="54">
        <v>0</v>
      </c>
      <c r="AC667" s="51" t="s">
        <v>1482</v>
      </c>
      <c r="AD667" s="54">
        <v>626</v>
      </c>
      <c r="AE667" s="54" t="s">
        <v>199</v>
      </c>
      <c r="AF667" s="58" t="s">
        <v>1480</v>
      </c>
      <c r="AG667" s="51" t="s">
        <v>1450</v>
      </c>
      <c r="AH667" s="58"/>
      <c r="AI667" s="3"/>
      <c r="AJ667" s="32"/>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c r="CP667" s="3"/>
      <c r="CQ667" s="3"/>
      <c r="CR667" s="3"/>
      <c r="CS667" s="3"/>
      <c r="CT667" s="3"/>
      <c r="CU667" s="3"/>
      <c r="CV667" s="3"/>
      <c r="CW667" s="3"/>
      <c r="CX667" s="3"/>
      <c r="CY667" s="3"/>
      <c r="CZ667" s="3"/>
      <c r="DA667" s="3"/>
      <c r="DB667" s="3"/>
      <c r="DC667" s="3"/>
      <c r="DD667" s="3"/>
      <c r="DE667" s="3"/>
      <c r="DF667" s="3"/>
      <c r="DG667" s="3"/>
      <c r="DH667" s="3"/>
      <c r="DI667" s="3"/>
      <c r="DJ667" s="3"/>
      <c r="DK667" s="3"/>
      <c r="DL667" s="3"/>
      <c r="DM667" s="3"/>
      <c r="DN667" s="3"/>
      <c r="DO667" s="3"/>
      <c r="DP667" s="3"/>
      <c r="DQ667" s="3"/>
      <c r="DR667" s="3"/>
      <c r="DS667" s="3"/>
      <c r="DT667" s="3"/>
      <c r="DU667" s="3"/>
      <c r="DV667" s="3"/>
      <c r="DW667" s="3"/>
      <c r="DX667" s="3"/>
      <c r="DY667" s="3"/>
      <c r="DZ667" s="3"/>
      <c r="EA667" s="3"/>
      <c r="EB667" s="3"/>
      <c r="EC667" s="3"/>
      <c r="ED667" s="3"/>
      <c r="EE667" s="3"/>
      <c r="EF667" s="3"/>
      <c r="EG667" s="3"/>
      <c r="EH667" s="3"/>
      <c r="EI667" s="3"/>
      <c r="EJ667" s="3"/>
      <c r="EK667" s="3"/>
      <c r="EL667" s="3"/>
      <c r="EM667" s="3"/>
      <c r="EN667" s="3"/>
      <c r="EO667" s="3"/>
      <c r="EP667" s="3"/>
      <c r="EQ667" s="3"/>
      <c r="ER667" s="3"/>
      <c r="ES667" s="3"/>
      <c r="ET667" s="3"/>
      <c r="EU667" s="3"/>
      <c r="EV667" s="3"/>
      <c r="EW667" s="3"/>
      <c r="EX667" s="3"/>
      <c r="EY667" s="3"/>
      <c r="EZ667" s="3"/>
      <c r="FA667" s="3"/>
      <c r="FB667" s="3"/>
      <c r="FC667" s="3"/>
      <c r="FD667" s="3"/>
      <c r="FE667" s="3"/>
      <c r="FF667" s="3"/>
      <c r="FG667" s="3"/>
      <c r="FH667" s="3"/>
      <c r="FI667" s="3"/>
      <c r="FJ667" s="3"/>
      <c r="FK667" s="3"/>
      <c r="FL667" s="3"/>
      <c r="FM667" s="3"/>
      <c r="FN667" s="3"/>
      <c r="FO667" s="3"/>
      <c r="FP667" s="3"/>
    </row>
    <row r="668" spans="1:172" s="85" customFormat="1" ht="15" customHeight="1" x14ac:dyDescent="0.2">
      <c r="A668" s="51" t="s">
        <v>1478</v>
      </c>
      <c r="B668" s="56">
        <v>292</v>
      </c>
      <c r="C668" s="56">
        <v>302</v>
      </c>
      <c r="D668" s="57">
        <v>297</v>
      </c>
      <c r="E668" s="56">
        <v>58.4</v>
      </c>
      <c r="F668" s="56">
        <v>8.8000000000000007</v>
      </c>
      <c r="G668" s="55">
        <v>4</v>
      </c>
      <c r="H668" s="56">
        <v>21.7</v>
      </c>
      <c r="I668" s="56">
        <v>26.2</v>
      </c>
      <c r="J668" s="56">
        <v>166</v>
      </c>
      <c r="K668" s="56">
        <v>7.1</v>
      </c>
      <c r="L668" s="57">
        <v>-42.5</v>
      </c>
      <c r="M668" s="57">
        <v>339.6</v>
      </c>
      <c r="N668" s="56"/>
      <c r="O668" s="56"/>
      <c r="P668" s="56">
        <v>312.88779744674804</v>
      </c>
      <c r="Q668" s="56">
        <v>5.2023862057016128</v>
      </c>
      <c r="R668" s="54">
        <v>301</v>
      </c>
      <c r="S668" s="57">
        <v>-32.801164626246702</v>
      </c>
      <c r="T668" s="57">
        <v>54.5203844496179</v>
      </c>
      <c r="U668" s="56">
        <v>46.041178267360799</v>
      </c>
      <c r="V668" s="56">
        <v>3.8904489598693401</v>
      </c>
      <c r="W668" s="56">
        <v>58.1952919941834</v>
      </c>
      <c r="X668" s="54" t="s">
        <v>1574</v>
      </c>
      <c r="Y668" s="58"/>
      <c r="Z668" s="58"/>
      <c r="AA668" s="54" t="b">
        <v>0</v>
      </c>
      <c r="AB668" s="54" t="s">
        <v>31</v>
      </c>
      <c r="AC668" s="51" t="s">
        <v>1479</v>
      </c>
      <c r="AD668" s="54">
        <v>175</v>
      </c>
      <c r="AE668" s="54" t="s">
        <v>199</v>
      </c>
      <c r="AF668" s="58" t="s">
        <v>1480</v>
      </c>
      <c r="AG668" s="51"/>
      <c r="AH668" s="58"/>
      <c r="AI668" s="3"/>
      <c r="AJ668" s="32"/>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c r="CP668" s="3"/>
      <c r="CQ668" s="3"/>
      <c r="CR668" s="3"/>
      <c r="CS668" s="3"/>
      <c r="CT668" s="3"/>
      <c r="CU668" s="3"/>
      <c r="CV668" s="3"/>
      <c r="CW668" s="3"/>
      <c r="CX668" s="3"/>
      <c r="CY668" s="3"/>
      <c r="CZ668" s="3"/>
      <c r="DA668" s="3"/>
      <c r="DB668" s="3"/>
      <c r="DC668" s="3"/>
      <c r="DD668" s="3"/>
      <c r="DE668" s="3"/>
      <c r="DF668" s="3"/>
      <c r="DG668" s="3"/>
      <c r="DH668" s="3"/>
      <c r="DI668" s="3"/>
      <c r="DJ668" s="3"/>
      <c r="DK668" s="3"/>
      <c r="DL668" s="3"/>
      <c r="DM668" s="3"/>
      <c r="DN668" s="3"/>
      <c r="DO668" s="3"/>
      <c r="DP668" s="3"/>
      <c r="DQ668" s="3"/>
      <c r="DR668" s="3"/>
      <c r="DS668" s="3"/>
      <c r="DT668" s="3"/>
      <c r="DU668" s="3"/>
      <c r="DV668" s="3"/>
      <c r="DW668" s="3"/>
      <c r="DX668" s="3"/>
      <c r="DY668" s="3"/>
      <c r="DZ668" s="3"/>
      <c r="EA668" s="3"/>
      <c r="EB668" s="3"/>
      <c r="EC668" s="3"/>
      <c r="ED668" s="3"/>
      <c r="EE668" s="3"/>
      <c r="EF668" s="3"/>
      <c r="EG668" s="3"/>
      <c r="EH668" s="3"/>
      <c r="EI668" s="3"/>
      <c r="EJ668" s="3"/>
      <c r="EK668" s="3"/>
      <c r="EL668" s="3"/>
      <c r="EM668" s="3"/>
      <c r="EN668" s="3"/>
      <c r="EO668" s="3"/>
      <c r="EP668" s="3"/>
      <c r="EQ668" s="3"/>
      <c r="ER668" s="3"/>
      <c r="ES668" s="3"/>
      <c r="ET668" s="3"/>
      <c r="EU668" s="3"/>
      <c r="EV668" s="3"/>
      <c r="EW668" s="3"/>
      <c r="EX668" s="3"/>
      <c r="EY668" s="3"/>
      <c r="EZ668" s="3"/>
      <c r="FA668" s="3"/>
      <c r="FB668" s="3"/>
      <c r="FC668" s="3"/>
      <c r="FD668" s="3"/>
      <c r="FE668" s="3"/>
      <c r="FF668" s="3"/>
      <c r="FG668" s="3"/>
      <c r="FH668" s="3"/>
      <c r="FI668" s="3"/>
      <c r="FJ668" s="3"/>
      <c r="FK668" s="3"/>
      <c r="FL668" s="3"/>
      <c r="FM668" s="3"/>
      <c r="FN668" s="3"/>
      <c r="FO668" s="3"/>
      <c r="FP668" s="3"/>
    </row>
    <row r="669" spans="1:172" s="85" customFormat="1" ht="15" customHeight="1" x14ac:dyDescent="0.2">
      <c r="A669" s="51" t="s">
        <v>1483</v>
      </c>
      <c r="B669" s="56">
        <v>285</v>
      </c>
      <c r="C669" s="56">
        <v>309</v>
      </c>
      <c r="D669" s="57">
        <v>297</v>
      </c>
      <c r="E669" s="56">
        <v>57.5</v>
      </c>
      <c r="F669" s="56">
        <v>-1.8</v>
      </c>
      <c r="G669" s="55">
        <v>1</v>
      </c>
      <c r="H669" s="56">
        <v>12.5</v>
      </c>
      <c r="I669" s="56">
        <v>19.100000000000001</v>
      </c>
      <c r="J669" s="56">
        <v>184</v>
      </c>
      <c r="K669" s="56">
        <v>1.3</v>
      </c>
      <c r="L669" s="57">
        <v>-41.3</v>
      </c>
      <c r="M669" s="57">
        <v>341.8</v>
      </c>
      <c r="N669" s="56"/>
      <c r="O669" s="56"/>
      <c r="P669" s="56">
        <v>395.88167906383768</v>
      </c>
      <c r="Q669" s="56"/>
      <c r="R669" s="54">
        <v>301</v>
      </c>
      <c r="S669" s="57">
        <v>-30.7801395475595</v>
      </c>
      <c r="T669" s="57">
        <v>54.74466905253</v>
      </c>
      <c r="U669" s="56">
        <v>46.041178267360799</v>
      </c>
      <c r="V669" s="56">
        <v>3.8904489598693401</v>
      </c>
      <c r="W669" s="56">
        <v>58.1952919941834</v>
      </c>
      <c r="X669" s="54" t="s">
        <v>1574</v>
      </c>
      <c r="Y669" s="58"/>
      <c r="Z669" s="58"/>
      <c r="AA669" s="54" t="b">
        <v>0</v>
      </c>
      <c r="AB669" s="54" t="s">
        <v>31</v>
      </c>
      <c r="AC669" s="51" t="s">
        <v>1484</v>
      </c>
      <c r="AD669" s="54">
        <v>1535</v>
      </c>
      <c r="AE669" s="54" t="s">
        <v>199</v>
      </c>
      <c r="AF669" s="58" t="s">
        <v>1485</v>
      </c>
      <c r="AG669" s="51" t="s">
        <v>1450</v>
      </c>
      <c r="AH669" s="58" t="s">
        <v>1784</v>
      </c>
      <c r="AI669" s="3"/>
      <c r="AJ669" s="32"/>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c r="CP669" s="3"/>
      <c r="CQ669" s="3"/>
      <c r="CR669" s="3"/>
      <c r="CS669" s="3"/>
      <c r="CT669" s="3"/>
      <c r="CU669" s="3"/>
      <c r="CV669" s="3"/>
      <c r="CW669" s="3"/>
      <c r="CX669" s="3"/>
      <c r="CY669" s="3"/>
      <c r="CZ669" s="3"/>
      <c r="DA669" s="3"/>
      <c r="DB669" s="3"/>
      <c r="DC669" s="3"/>
      <c r="DD669" s="3"/>
      <c r="DE669" s="3"/>
      <c r="DF669" s="3"/>
      <c r="DG669" s="3"/>
      <c r="DH669" s="3"/>
      <c r="DI669" s="3"/>
      <c r="DJ669" s="3"/>
      <c r="DK669" s="3"/>
      <c r="DL669" s="3"/>
      <c r="DM669" s="3"/>
      <c r="DN669" s="3"/>
      <c r="DO669" s="3"/>
      <c r="DP669" s="3"/>
      <c r="DQ669" s="3"/>
      <c r="DR669" s="3"/>
      <c r="DS669" s="3"/>
      <c r="DT669" s="3"/>
      <c r="DU669" s="3"/>
      <c r="DV669" s="3"/>
      <c r="DW669" s="3"/>
      <c r="DX669" s="3"/>
      <c r="DY669" s="3"/>
      <c r="DZ669" s="3"/>
      <c r="EA669" s="3"/>
      <c r="EB669" s="3"/>
      <c r="EC669" s="3"/>
      <c r="ED669" s="3"/>
      <c r="EE669" s="3"/>
      <c r="EF669" s="3"/>
      <c r="EG669" s="3"/>
      <c r="EH669" s="3"/>
      <c r="EI669" s="3"/>
      <c r="EJ669" s="3"/>
      <c r="EK669" s="3"/>
      <c r="EL669" s="3"/>
      <c r="EM669" s="3"/>
      <c r="EN669" s="3"/>
      <c r="EO669" s="3"/>
      <c r="EP669" s="3"/>
      <c r="EQ669" s="3"/>
      <c r="ER669" s="3"/>
      <c r="ES669" s="3"/>
      <c r="ET669" s="3"/>
      <c r="EU669" s="3"/>
      <c r="EV669" s="3"/>
      <c r="EW669" s="3"/>
      <c r="EX669" s="3"/>
      <c r="EY669" s="3"/>
      <c r="EZ669" s="3"/>
      <c r="FA669" s="3"/>
      <c r="FB669" s="3"/>
      <c r="FC669" s="3"/>
      <c r="FD669" s="3"/>
      <c r="FE669" s="3"/>
      <c r="FF669" s="3"/>
      <c r="FG669" s="3"/>
      <c r="FH669" s="3"/>
      <c r="FI669" s="3"/>
      <c r="FJ669" s="3"/>
      <c r="FK669" s="3"/>
      <c r="FL669" s="3"/>
      <c r="FM669" s="3"/>
      <c r="FN669" s="3"/>
      <c r="FO669" s="3"/>
      <c r="FP669" s="3"/>
    </row>
    <row r="670" spans="1:172" s="71" customFormat="1" ht="15" customHeight="1" x14ac:dyDescent="0.2">
      <c r="A670" s="51" t="s">
        <v>1486</v>
      </c>
      <c r="B670" s="56">
        <v>295.5</v>
      </c>
      <c r="C670" s="56">
        <v>298.89999999999998</v>
      </c>
      <c r="D670" s="57">
        <v>297.2</v>
      </c>
      <c r="E670" s="56">
        <v>48.5</v>
      </c>
      <c r="F670" s="56">
        <v>37.799999999999997</v>
      </c>
      <c r="G670" s="55">
        <v>28</v>
      </c>
      <c r="H670" s="56">
        <v>37</v>
      </c>
      <c r="I670" s="56">
        <v>25</v>
      </c>
      <c r="J670" s="56">
        <v>108</v>
      </c>
      <c r="K670" s="56">
        <v>3</v>
      </c>
      <c r="L670" s="57">
        <v>-43</v>
      </c>
      <c r="M670" s="57">
        <v>344</v>
      </c>
      <c r="N670" s="56">
        <v>141.4</v>
      </c>
      <c r="O670" s="56">
        <v>2.2999999999999998</v>
      </c>
      <c r="P670" s="56" t="s">
        <v>1575</v>
      </c>
      <c r="Q670" s="56" t="s">
        <v>1575</v>
      </c>
      <c r="R670" s="54">
        <v>301</v>
      </c>
      <c r="S670" s="57">
        <v>-30.719056835665899</v>
      </c>
      <c r="T670" s="57">
        <v>57.484934203403398</v>
      </c>
      <c r="U670" s="56">
        <v>46.041178267360799</v>
      </c>
      <c r="V670" s="56">
        <v>3.8904489598693401</v>
      </c>
      <c r="W670" s="56">
        <v>58.1952919941834</v>
      </c>
      <c r="X670" s="54" t="s">
        <v>1576</v>
      </c>
      <c r="Y670" s="58"/>
      <c r="Z670" s="58"/>
      <c r="AA670" s="54" t="b">
        <v>0</v>
      </c>
      <c r="AB670" s="54" t="s">
        <v>218</v>
      </c>
      <c r="AC670" s="51" t="s">
        <v>1487</v>
      </c>
      <c r="AD670" s="54"/>
      <c r="AE670" s="54" t="s">
        <v>199</v>
      </c>
      <c r="AF670" s="58" t="s">
        <v>1477</v>
      </c>
      <c r="AG670" s="51" t="s">
        <v>1866</v>
      </c>
      <c r="AH670" s="58"/>
      <c r="AI670" s="12"/>
      <c r="AJ670" s="3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c r="CA670" s="12"/>
      <c r="CB670" s="12"/>
      <c r="CC670" s="12"/>
      <c r="CD670" s="12"/>
      <c r="CE670" s="12"/>
      <c r="CF670" s="12"/>
      <c r="CG670" s="12"/>
      <c r="CH670" s="12"/>
      <c r="CI670" s="12"/>
      <c r="CJ670" s="12"/>
      <c r="CK670" s="12"/>
      <c r="CL670" s="12"/>
      <c r="CM670" s="12"/>
      <c r="CN670" s="12"/>
      <c r="CO670" s="12"/>
      <c r="CP670" s="12"/>
      <c r="CQ670" s="12"/>
      <c r="CR670" s="12"/>
      <c r="CS670" s="12"/>
      <c r="CT670" s="12"/>
      <c r="CU670" s="12"/>
      <c r="CV670" s="12"/>
      <c r="CW670" s="12"/>
      <c r="CX670" s="12"/>
      <c r="CY670" s="12"/>
      <c r="CZ670" s="12"/>
      <c r="DA670" s="12"/>
      <c r="DB670" s="12"/>
      <c r="DC670" s="12"/>
      <c r="DD670" s="12"/>
      <c r="DE670" s="12"/>
      <c r="DF670" s="12"/>
      <c r="DG670" s="12"/>
      <c r="DH670" s="12"/>
      <c r="DI670" s="12"/>
      <c r="DJ670" s="12"/>
      <c r="DK670" s="12"/>
      <c r="DL670" s="12"/>
      <c r="DM670" s="12"/>
      <c r="DN670" s="12"/>
      <c r="DO670" s="12"/>
      <c r="DP670" s="12"/>
      <c r="DQ670" s="12"/>
      <c r="DR670" s="12"/>
      <c r="DS670" s="12"/>
      <c r="DT670" s="12"/>
      <c r="DU670" s="12"/>
      <c r="DV670" s="12"/>
      <c r="DW670" s="12"/>
      <c r="DX670" s="12"/>
      <c r="DY670" s="12"/>
      <c r="DZ670" s="12"/>
      <c r="EA670" s="12"/>
      <c r="EB670" s="12"/>
      <c r="EC670" s="12"/>
      <c r="ED670" s="12"/>
      <c r="EE670" s="12"/>
      <c r="EF670" s="12"/>
      <c r="EG670" s="12"/>
      <c r="EH670" s="12"/>
      <c r="EI670" s="12"/>
      <c r="EJ670" s="12"/>
      <c r="EK670" s="12"/>
      <c r="EL670" s="12"/>
      <c r="EM670" s="12"/>
      <c r="EN670" s="12"/>
      <c r="EO670" s="12"/>
      <c r="EP670" s="12"/>
      <c r="EQ670" s="12"/>
      <c r="ER670" s="12"/>
      <c r="ES670" s="12"/>
      <c r="ET670" s="12"/>
      <c r="EU670" s="12"/>
      <c r="EV670" s="12"/>
      <c r="EW670" s="12"/>
      <c r="EX670" s="12"/>
      <c r="EY670" s="12"/>
      <c r="EZ670" s="12"/>
      <c r="FA670" s="12"/>
      <c r="FB670" s="12"/>
      <c r="FC670" s="12"/>
      <c r="FD670" s="12"/>
      <c r="FE670" s="12"/>
      <c r="FF670" s="12"/>
      <c r="FG670" s="12"/>
      <c r="FH670" s="12"/>
      <c r="FI670" s="12"/>
      <c r="FJ670" s="12"/>
      <c r="FK670" s="12"/>
      <c r="FL670" s="12"/>
      <c r="FM670" s="12"/>
      <c r="FN670" s="12"/>
      <c r="FO670" s="12"/>
      <c r="FP670" s="12"/>
    </row>
    <row r="671" spans="1:172" s="71" customFormat="1" ht="15" customHeight="1" x14ac:dyDescent="0.15">
      <c r="A671" s="58" t="s">
        <v>1492</v>
      </c>
      <c r="B671" s="56">
        <v>274.39999999999998</v>
      </c>
      <c r="C671" s="56">
        <v>323.39999999999998</v>
      </c>
      <c r="D671" s="57">
        <f>(B671+C671)/2</f>
        <v>298.89999999999998</v>
      </c>
      <c r="E671" s="56">
        <v>-17</v>
      </c>
      <c r="F671" s="56">
        <v>314.39999999999998</v>
      </c>
      <c r="G671" s="60">
        <v>193</v>
      </c>
      <c r="H671" s="56">
        <v>171</v>
      </c>
      <c r="I671" s="56">
        <v>62.3</v>
      </c>
      <c r="J671" s="56">
        <v>25.7</v>
      </c>
      <c r="K671" s="56">
        <v>2</v>
      </c>
      <c r="L671" s="57">
        <v>-62.5</v>
      </c>
      <c r="M671" s="60">
        <v>328.2</v>
      </c>
      <c r="N671" s="56">
        <v>16.899999999999999</v>
      </c>
      <c r="O671" s="56">
        <v>2.5</v>
      </c>
      <c r="P671" s="63" t="s">
        <v>1575</v>
      </c>
      <c r="Q671" s="63" t="s">
        <v>1575</v>
      </c>
      <c r="R671" s="54">
        <v>201</v>
      </c>
      <c r="S671" s="57">
        <v>-39.0597244019283</v>
      </c>
      <c r="T671" s="57">
        <v>45.942122852699399</v>
      </c>
      <c r="U671" s="56">
        <v>50</v>
      </c>
      <c r="V671" s="56">
        <v>-32.5</v>
      </c>
      <c r="W671" s="56">
        <v>55.08</v>
      </c>
      <c r="X671" s="54" t="s">
        <v>1576</v>
      </c>
      <c r="Y671" s="54">
        <v>0.8</v>
      </c>
      <c r="Z671" s="54">
        <v>4.41</v>
      </c>
      <c r="AA671" s="54" t="s">
        <v>200</v>
      </c>
      <c r="AB671" s="54" t="s">
        <v>31</v>
      </c>
      <c r="AC671" s="51" t="s">
        <v>1493</v>
      </c>
      <c r="AD671" s="54"/>
      <c r="AE671" s="54" t="s">
        <v>199</v>
      </c>
      <c r="AF671" s="58" t="s">
        <v>1490</v>
      </c>
      <c r="AG671" s="51" t="s">
        <v>1026</v>
      </c>
      <c r="AH671" s="51" t="s">
        <v>1783</v>
      </c>
      <c r="AI671" s="12"/>
      <c r="AJ671" s="3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c r="CA671" s="12"/>
      <c r="CB671" s="12"/>
      <c r="CC671" s="12"/>
      <c r="CD671" s="12"/>
      <c r="CE671" s="12"/>
      <c r="CF671" s="12"/>
      <c r="CG671" s="12"/>
      <c r="CH671" s="12"/>
      <c r="CI671" s="12"/>
      <c r="CJ671" s="12"/>
      <c r="CK671" s="12"/>
      <c r="CL671" s="12"/>
      <c r="CM671" s="12"/>
      <c r="CN671" s="12"/>
      <c r="CO671" s="12"/>
      <c r="CP671" s="12"/>
      <c r="CQ671" s="12"/>
      <c r="CR671" s="12"/>
      <c r="CS671" s="12"/>
      <c r="CT671" s="12"/>
      <c r="CU671" s="12"/>
      <c r="CV671" s="12"/>
      <c r="CW671" s="12"/>
      <c r="CX671" s="12"/>
      <c r="CY671" s="12"/>
      <c r="CZ671" s="12"/>
      <c r="DA671" s="12"/>
      <c r="DB671" s="12"/>
      <c r="DC671" s="12"/>
      <c r="DD671" s="12"/>
      <c r="DE671" s="12"/>
      <c r="DF671" s="12"/>
      <c r="DG671" s="12"/>
      <c r="DH671" s="12"/>
      <c r="DI671" s="12"/>
      <c r="DJ671" s="12"/>
      <c r="DK671" s="12"/>
      <c r="DL671" s="12"/>
      <c r="DM671" s="12"/>
      <c r="DN671" s="12"/>
      <c r="DO671" s="12"/>
      <c r="DP671" s="12"/>
      <c r="DQ671" s="12"/>
      <c r="DR671" s="12"/>
      <c r="DS671" s="12"/>
      <c r="DT671" s="12"/>
      <c r="DU671" s="12"/>
      <c r="DV671" s="12"/>
      <c r="DW671" s="12"/>
      <c r="DX671" s="12"/>
      <c r="DY671" s="12"/>
      <c r="DZ671" s="12"/>
      <c r="EA671" s="12"/>
      <c r="EB671" s="12"/>
      <c r="EC671" s="12"/>
      <c r="ED671" s="12"/>
      <c r="EE671" s="12"/>
      <c r="EF671" s="12"/>
      <c r="EG671" s="12"/>
      <c r="EH671" s="12"/>
      <c r="EI671" s="12"/>
      <c r="EJ671" s="12"/>
      <c r="EK671" s="12"/>
      <c r="EL671" s="12"/>
      <c r="EM671" s="12"/>
      <c r="EN671" s="12"/>
      <c r="EO671" s="12"/>
      <c r="EP671" s="12"/>
      <c r="EQ671" s="12"/>
      <c r="ER671" s="12"/>
      <c r="ES671" s="12"/>
      <c r="ET671" s="12"/>
      <c r="EU671" s="12"/>
      <c r="EV671" s="12"/>
      <c r="EW671" s="12"/>
      <c r="EX671" s="12"/>
      <c r="EY671" s="12"/>
      <c r="EZ671" s="12"/>
      <c r="FA671" s="12"/>
      <c r="FB671" s="12"/>
      <c r="FC671" s="12"/>
      <c r="FD671" s="12"/>
      <c r="FE671" s="12"/>
      <c r="FF671" s="12"/>
      <c r="FG671" s="12"/>
      <c r="FH671" s="12"/>
      <c r="FI671" s="12"/>
      <c r="FJ671" s="12"/>
      <c r="FK671" s="12"/>
      <c r="FL671" s="12"/>
      <c r="FM671" s="12"/>
      <c r="FN671" s="12"/>
      <c r="FO671" s="12"/>
      <c r="FP671" s="12"/>
    </row>
    <row r="672" spans="1:172" s="71" customFormat="1" ht="15" customHeight="1" x14ac:dyDescent="0.15">
      <c r="A672" s="58" t="s">
        <v>1494</v>
      </c>
      <c r="B672" s="56">
        <v>274.39999999999998</v>
      </c>
      <c r="C672" s="56">
        <v>323.39999999999998</v>
      </c>
      <c r="D672" s="57">
        <f>(B672+C672)/2</f>
        <v>298.89999999999998</v>
      </c>
      <c r="E672" s="56">
        <v>-23.7</v>
      </c>
      <c r="F672" s="56">
        <v>44.6</v>
      </c>
      <c r="G672" s="60">
        <v>5</v>
      </c>
      <c r="H672" s="56">
        <v>149.19999999999999</v>
      </c>
      <c r="I672" s="56">
        <v>70.7</v>
      </c>
      <c r="J672" s="56">
        <v>65.8</v>
      </c>
      <c r="K672" s="56">
        <v>9.5</v>
      </c>
      <c r="L672" s="57">
        <v>-51.3</v>
      </c>
      <c r="M672" s="60">
        <v>72.599999999999994</v>
      </c>
      <c r="N672" s="54">
        <v>65.8</v>
      </c>
      <c r="O672" s="54">
        <v>9.5</v>
      </c>
      <c r="P672" s="63" t="s">
        <v>1575</v>
      </c>
      <c r="Q672" s="63" t="s">
        <v>1575</v>
      </c>
      <c r="R672" s="54">
        <v>702</v>
      </c>
      <c r="S672" s="57">
        <v>-35.995022413349197</v>
      </c>
      <c r="T672" s="57">
        <v>67.826130902865103</v>
      </c>
      <c r="U672" s="56">
        <v>-16.088960121899099</v>
      </c>
      <c r="V672" s="56">
        <v>-21.077460919405301</v>
      </c>
      <c r="W672" s="56">
        <v>15.936772066889899</v>
      </c>
      <c r="X672" s="54" t="s">
        <v>1576</v>
      </c>
      <c r="Y672" s="58"/>
      <c r="Z672" s="58"/>
      <c r="AA672" s="54" t="b">
        <v>1</v>
      </c>
      <c r="AB672" s="54" t="s">
        <v>218</v>
      </c>
      <c r="AC672" s="51" t="s">
        <v>1171</v>
      </c>
      <c r="AD672" s="54">
        <v>3329</v>
      </c>
      <c r="AE672" s="54" t="s">
        <v>199</v>
      </c>
      <c r="AF672" s="58" t="s">
        <v>1490</v>
      </c>
      <c r="AG672" s="51" t="s">
        <v>1842</v>
      </c>
      <c r="AH672" s="51" t="s">
        <v>1783</v>
      </c>
      <c r="AI672" s="12"/>
      <c r="AJ672" s="3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c r="CA672" s="12"/>
      <c r="CB672" s="12"/>
      <c r="CC672" s="12"/>
      <c r="CD672" s="12"/>
      <c r="CE672" s="12"/>
      <c r="CF672" s="12"/>
      <c r="CG672" s="12"/>
      <c r="CH672" s="12"/>
      <c r="CI672" s="12"/>
      <c r="CJ672" s="12"/>
      <c r="CK672" s="12"/>
      <c r="CL672" s="12"/>
      <c r="CM672" s="12"/>
      <c r="CN672" s="12"/>
      <c r="CO672" s="12"/>
      <c r="CP672" s="12"/>
      <c r="CQ672" s="12"/>
      <c r="CR672" s="12"/>
      <c r="CS672" s="12"/>
      <c r="CT672" s="12"/>
      <c r="CU672" s="12"/>
      <c r="CV672" s="12"/>
      <c r="CW672" s="12"/>
      <c r="CX672" s="12"/>
      <c r="CY672" s="12"/>
      <c r="CZ672" s="12"/>
      <c r="DA672" s="12"/>
      <c r="DB672" s="12"/>
      <c r="DC672" s="12"/>
      <c r="DD672" s="12"/>
      <c r="DE672" s="12"/>
      <c r="DF672" s="12"/>
      <c r="DG672" s="12"/>
      <c r="DH672" s="12"/>
      <c r="DI672" s="12"/>
      <c r="DJ672" s="12"/>
      <c r="DK672" s="12"/>
      <c r="DL672" s="12"/>
      <c r="DM672" s="12"/>
      <c r="DN672" s="12"/>
      <c r="DO672" s="12"/>
      <c r="DP672" s="12"/>
      <c r="DQ672" s="12"/>
      <c r="DR672" s="12"/>
      <c r="DS672" s="12"/>
      <c r="DT672" s="12"/>
      <c r="DU672" s="12"/>
      <c r="DV672" s="12"/>
      <c r="DW672" s="12"/>
      <c r="DX672" s="12"/>
      <c r="DY672" s="12"/>
      <c r="DZ672" s="12"/>
      <c r="EA672" s="12"/>
      <c r="EB672" s="12"/>
      <c r="EC672" s="12"/>
      <c r="ED672" s="12"/>
      <c r="EE672" s="12"/>
      <c r="EF672" s="12"/>
      <c r="EG672" s="12"/>
      <c r="EH672" s="12"/>
      <c r="EI672" s="12"/>
      <c r="EJ672" s="12"/>
      <c r="EK672" s="12"/>
      <c r="EL672" s="12"/>
      <c r="EM672" s="12"/>
      <c r="EN672" s="12"/>
      <c r="EO672" s="12"/>
      <c r="EP672" s="12"/>
      <c r="EQ672" s="12"/>
      <c r="ER672" s="12"/>
      <c r="ES672" s="12"/>
      <c r="ET672" s="12"/>
      <c r="EU672" s="12"/>
      <c r="EV672" s="12"/>
      <c r="EW672" s="12"/>
      <c r="EX672" s="12"/>
      <c r="EY672" s="12"/>
      <c r="EZ672" s="12"/>
      <c r="FA672" s="12"/>
      <c r="FB672" s="12"/>
      <c r="FC672" s="12"/>
      <c r="FD672" s="12"/>
      <c r="FE672" s="12"/>
      <c r="FF672" s="12"/>
      <c r="FG672" s="12"/>
      <c r="FH672" s="12"/>
      <c r="FI672" s="12"/>
      <c r="FJ672" s="12"/>
      <c r="FK672" s="12"/>
      <c r="FL672" s="12"/>
      <c r="FM672" s="12"/>
      <c r="FN672" s="12"/>
      <c r="FO672" s="12"/>
      <c r="FP672" s="12"/>
    </row>
    <row r="673" spans="1:172" s="71" customFormat="1" ht="15" customHeight="1" x14ac:dyDescent="0.2">
      <c r="A673" s="51" t="s">
        <v>1491</v>
      </c>
      <c r="B673" s="56">
        <v>274.39999999999998</v>
      </c>
      <c r="C673" s="56">
        <v>323.39999999999998</v>
      </c>
      <c r="D673" s="57">
        <f>(B673+C673)/2</f>
        <v>298.89999999999998</v>
      </c>
      <c r="E673" s="54">
        <v>39.6</v>
      </c>
      <c r="F673" s="54">
        <v>253.4</v>
      </c>
      <c r="G673" s="60">
        <v>36</v>
      </c>
      <c r="H673" s="54">
        <v>135.4</v>
      </c>
      <c r="I673" s="54">
        <v>4.7</v>
      </c>
      <c r="J673" s="54">
        <v>15.3</v>
      </c>
      <c r="K673" s="54">
        <v>12.8</v>
      </c>
      <c r="L673" s="57">
        <v>-31.5</v>
      </c>
      <c r="M673" s="60">
        <v>308.7</v>
      </c>
      <c r="N673" s="56"/>
      <c r="O673" s="56"/>
      <c r="P673" s="56">
        <v>37.904085880377636</v>
      </c>
      <c r="Q673" s="56">
        <v>3.9308076575117514</v>
      </c>
      <c r="R673" s="54">
        <v>101</v>
      </c>
      <c r="S673" s="57">
        <v>-26.1291194555677</v>
      </c>
      <c r="T673" s="57">
        <v>41.161352400232097</v>
      </c>
      <c r="U673" s="56">
        <v>63.189710673362598</v>
      </c>
      <c r="V673" s="56">
        <v>-13.867348726831301</v>
      </c>
      <c r="W673" s="56">
        <v>79.870070506488602</v>
      </c>
      <c r="X673" s="54" t="s">
        <v>1576</v>
      </c>
      <c r="Y673" s="58"/>
      <c r="Z673" s="58"/>
      <c r="AA673" s="54" t="b">
        <v>1</v>
      </c>
      <c r="AB673" s="54" t="s">
        <v>1714</v>
      </c>
      <c r="AC673" s="51" t="s">
        <v>420</v>
      </c>
      <c r="AD673" s="54">
        <v>504</v>
      </c>
      <c r="AE673" s="54" t="s">
        <v>199</v>
      </c>
      <c r="AF673" s="58" t="s">
        <v>1490</v>
      </c>
      <c r="AG673" s="51" t="s">
        <v>1860</v>
      </c>
      <c r="AH673" s="51" t="s">
        <v>1783</v>
      </c>
      <c r="AI673" s="12"/>
      <c r="AJ673" s="3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c r="CA673" s="12"/>
      <c r="CB673" s="12"/>
      <c r="CC673" s="12"/>
      <c r="CD673" s="12"/>
      <c r="CE673" s="12"/>
      <c r="CF673" s="12"/>
      <c r="CG673" s="12"/>
      <c r="CH673" s="12"/>
      <c r="CI673" s="12"/>
      <c r="CJ673" s="12"/>
      <c r="CK673" s="12"/>
      <c r="CL673" s="12"/>
      <c r="CM673" s="12"/>
      <c r="CN673" s="12"/>
      <c r="CO673" s="12"/>
      <c r="CP673" s="12"/>
      <c r="CQ673" s="12"/>
      <c r="CR673" s="12"/>
      <c r="CS673" s="12"/>
      <c r="CT673" s="12"/>
      <c r="CU673" s="12"/>
      <c r="CV673" s="12"/>
      <c r="CW673" s="12"/>
      <c r="CX673" s="12"/>
      <c r="CY673" s="12"/>
      <c r="CZ673" s="12"/>
      <c r="DA673" s="12"/>
      <c r="DB673" s="12"/>
      <c r="DC673" s="12"/>
      <c r="DD673" s="12"/>
      <c r="DE673" s="12"/>
      <c r="DF673" s="12"/>
      <c r="DG673" s="12"/>
      <c r="DH673" s="12"/>
      <c r="DI673" s="12"/>
      <c r="DJ673" s="12"/>
      <c r="DK673" s="12"/>
      <c r="DL673" s="12"/>
      <c r="DM673" s="12"/>
      <c r="DN673" s="12"/>
      <c r="DO673" s="12"/>
      <c r="DP673" s="12"/>
      <c r="DQ673" s="12"/>
      <c r="DR673" s="12"/>
      <c r="DS673" s="12"/>
      <c r="DT673" s="12"/>
      <c r="DU673" s="12"/>
      <c r="DV673" s="12"/>
      <c r="DW673" s="12"/>
      <c r="DX673" s="12"/>
      <c r="DY673" s="12"/>
      <c r="DZ673" s="12"/>
      <c r="EA673" s="12"/>
      <c r="EB673" s="12"/>
      <c r="EC673" s="12"/>
      <c r="ED673" s="12"/>
      <c r="EE673" s="12"/>
      <c r="EF673" s="12"/>
      <c r="EG673" s="12"/>
      <c r="EH673" s="12"/>
      <c r="EI673" s="12"/>
      <c r="EJ673" s="12"/>
      <c r="EK673" s="12"/>
      <c r="EL673" s="12"/>
      <c r="EM673" s="12"/>
      <c r="EN673" s="12"/>
      <c r="EO673" s="12"/>
      <c r="EP673" s="12"/>
      <c r="EQ673" s="12"/>
      <c r="ER673" s="12"/>
      <c r="ES673" s="12"/>
      <c r="ET673" s="12"/>
      <c r="EU673" s="12"/>
      <c r="EV673" s="12"/>
      <c r="EW673" s="12"/>
      <c r="EX673" s="12"/>
      <c r="EY673" s="12"/>
      <c r="EZ673" s="12"/>
      <c r="FA673" s="12"/>
      <c r="FB673" s="12"/>
      <c r="FC673" s="12"/>
      <c r="FD673" s="12"/>
      <c r="FE673" s="12"/>
      <c r="FF673" s="12"/>
      <c r="FG673" s="12"/>
      <c r="FH673" s="12"/>
      <c r="FI673" s="12"/>
      <c r="FJ673" s="12"/>
      <c r="FK673" s="12"/>
      <c r="FL673" s="12"/>
      <c r="FM673" s="12"/>
      <c r="FN673" s="12"/>
      <c r="FO673" s="12"/>
      <c r="FP673" s="12"/>
    </row>
    <row r="674" spans="1:172" s="71" customFormat="1" ht="15" customHeight="1" x14ac:dyDescent="0.2">
      <c r="A674" s="51" t="s">
        <v>1488</v>
      </c>
      <c r="B674" s="56">
        <v>274.39999999999998</v>
      </c>
      <c r="C674" s="56">
        <v>323.39999999999998</v>
      </c>
      <c r="D674" s="57">
        <f>(B674+C674)/2</f>
        <v>298.89999999999998</v>
      </c>
      <c r="E674" s="54">
        <v>39.700000000000003</v>
      </c>
      <c r="F674" s="54">
        <v>253.6</v>
      </c>
      <c r="G674" s="60">
        <v>145</v>
      </c>
      <c r="H674" s="54">
        <v>150.6</v>
      </c>
      <c r="I674" s="54">
        <v>-1.1000000000000001</v>
      </c>
      <c r="J674" s="54">
        <v>19.2</v>
      </c>
      <c r="K674" s="54">
        <v>2.8</v>
      </c>
      <c r="L674" s="57">
        <v>-42.6</v>
      </c>
      <c r="M674" s="60">
        <v>295.39999999999998</v>
      </c>
      <c r="N674" s="56"/>
      <c r="O674" s="56"/>
      <c r="P674" s="56">
        <v>47.976121425482106</v>
      </c>
      <c r="Q674" s="56">
        <v>1.7081004381589522</v>
      </c>
      <c r="R674" s="54">
        <v>101</v>
      </c>
      <c r="S674" s="57">
        <v>-41.442135258256997</v>
      </c>
      <c r="T674" s="57">
        <v>40.549125936159903</v>
      </c>
      <c r="U674" s="56">
        <v>63.189710673362598</v>
      </c>
      <c r="V674" s="56">
        <v>-13.867348726831301</v>
      </c>
      <c r="W674" s="56">
        <v>79.870070506488602</v>
      </c>
      <c r="X674" s="54" t="s">
        <v>1576</v>
      </c>
      <c r="Y674" s="58"/>
      <c r="Z674" s="58"/>
      <c r="AA674" s="54" t="b">
        <v>1</v>
      </c>
      <c r="AB674" s="54" t="s">
        <v>1714</v>
      </c>
      <c r="AC674" s="51" t="s">
        <v>1489</v>
      </c>
      <c r="AD674" s="54">
        <v>1685</v>
      </c>
      <c r="AE674" s="54" t="s">
        <v>199</v>
      </c>
      <c r="AF674" s="58" t="s">
        <v>1490</v>
      </c>
      <c r="AG674" s="51" t="s">
        <v>1861</v>
      </c>
      <c r="AH674" s="51" t="s">
        <v>1783</v>
      </c>
      <c r="AI674" s="12"/>
      <c r="AJ674" s="3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c r="CA674" s="12"/>
      <c r="CB674" s="12"/>
      <c r="CC674" s="12"/>
      <c r="CD674" s="12"/>
      <c r="CE674" s="12"/>
      <c r="CF674" s="12"/>
      <c r="CG674" s="12"/>
      <c r="CH674" s="12"/>
      <c r="CI674" s="12"/>
      <c r="CJ674" s="12"/>
      <c r="CK674" s="12"/>
      <c r="CL674" s="12"/>
      <c r="CM674" s="12"/>
      <c r="CN674" s="12"/>
      <c r="CO674" s="12"/>
      <c r="CP674" s="12"/>
      <c r="CQ674" s="12"/>
      <c r="CR674" s="12"/>
      <c r="CS674" s="12"/>
      <c r="CT674" s="12"/>
      <c r="CU674" s="12"/>
      <c r="CV674" s="12"/>
      <c r="CW674" s="12"/>
      <c r="CX674" s="12"/>
      <c r="CY674" s="12"/>
      <c r="CZ674" s="12"/>
      <c r="DA674" s="12"/>
      <c r="DB674" s="12"/>
      <c r="DC674" s="12"/>
      <c r="DD674" s="12"/>
      <c r="DE674" s="12"/>
      <c r="DF674" s="12"/>
      <c r="DG674" s="12"/>
      <c r="DH674" s="12"/>
      <c r="DI674" s="12"/>
      <c r="DJ674" s="12"/>
      <c r="DK674" s="12"/>
      <c r="DL674" s="12"/>
      <c r="DM674" s="12"/>
      <c r="DN674" s="12"/>
      <c r="DO674" s="12"/>
      <c r="DP674" s="12"/>
      <c r="DQ674" s="12"/>
      <c r="DR674" s="12"/>
      <c r="DS674" s="12"/>
      <c r="DT674" s="12"/>
      <c r="DU674" s="12"/>
      <c r="DV674" s="12"/>
      <c r="DW674" s="12"/>
      <c r="DX674" s="12"/>
      <c r="DY674" s="12"/>
      <c r="DZ674" s="12"/>
      <c r="EA674" s="12"/>
      <c r="EB674" s="12"/>
      <c r="EC674" s="12"/>
      <c r="ED674" s="12"/>
      <c r="EE674" s="12"/>
      <c r="EF674" s="12"/>
      <c r="EG674" s="12"/>
      <c r="EH674" s="12"/>
      <c r="EI674" s="12"/>
      <c r="EJ674" s="12"/>
      <c r="EK674" s="12"/>
      <c r="EL674" s="12"/>
      <c r="EM674" s="12"/>
      <c r="EN674" s="12"/>
      <c r="EO674" s="12"/>
      <c r="EP674" s="12"/>
      <c r="EQ674" s="12"/>
      <c r="ER674" s="12"/>
      <c r="ES674" s="12"/>
      <c r="ET674" s="12"/>
      <c r="EU674" s="12"/>
      <c r="EV674" s="12"/>
      <c r="EW674" s="12"/>
      <c r="EX674" s="12"/>
      <c r="EY674" s="12"/>
      <c r="EZ674" s="12"/>
      <c r="FA674" s="12"/>
      <c r="FB674" s="12"/>
      <c r="FC674" s="12"/>
      <c r="FD674" s="12"/>
      <c r="FE674" s="12"/>
      <c r="FF674" s="12"/>
      <c r="FG674" s="12"/>
      <c r="FH674" s="12"/>
      <c r="FI674" s="12"/>
      <c r="FJ674" s="12"/>
      <c r="FK674" s="12"/>
      <c r="FL674" s="12"/>
      <c r="FM674" s="12"/>
      <c r="FN674" s="12"/>
      <c r="FO674" s="12"/>
      <c r="FP674" s="12"/>
    </row>
    <row r="675" spans="1:172" s="71" customFormat="1" ht="15" customHeight="1" x14ac:dyDescent="0.2">
      <c r="A675" s="51" t="s">
        <v>1495</v>
      </c>
      <c r="B675" s="56">
        <v>296</v>
      </c>
      <c r="C675" s="56">
        <v>302</v>
      </c>
      <c r="D675" s="57">
        <v>299</v>
      </c>
      <c r="E675" s="56">
        <v>58.5</v>
      </c>
      <c r="F675" s="56">
        <v>13.5</v>
      </c>
      <c r="G675" s="55">
        <v>5</v>
      </c>
      <c r="H675" s="56">
        <v>17</v>
      </c>
      <c r="I675" s="56">
        <v>2</v>
      </c>
      <c r="J675" s="56">
        <v>467</v>
      </c>
      <c r="K675" s="56">
        <v>4</v>
      </c>
      <c r="L675" s="57">
        <v>-31</v>
      </c>
      <c r="M675" s="57">
        <v>354</v>
      </c>
      <c r="N675" s="56"/>
      <c r="O675" s="56"/>
      <c r="P675" s="56">
        <v>1165.5810987321424</v>
      </c>
      <c r="Q675" s="56">
        <v>2.2422057619459608</v>
      </c>
      <c r="R675" s="54">
        <v>301</v>
      </c>
      <c r="S675" s="57">
        <v>-16.556059287706798</v>
      </c>
      <c r="T675" s="57">
        <v>54.690514368309103</v>
      </c>
      <c r="U675" s="56">
        <v>46.041178267360799</v>
      </c>
      <c r="V675" s="56">
        <v>3.8904489598693401</v>
      </c>
      <c r="W675" s="56">
        <v>58.1952919941834</v>
      </c>
      <c r="X675" s="54" t="s">
        <v>1574</v>
      </c>
      <c r="Y675" s="58"/>
      <c r="Z675" s="58"/>
      <c r="AA675" s="54" t="b">
        <v>0</v>
      </c>
      <c r="AB675" s="54">
        <v>0</v>
      </c>
      <c r="AC675" s="51" t="s">
        <v>1323</v>
      </c>
      <c r="AD675" s="54">
        <v>2211</v>
      </c>
      <c r="AE675" s="54" t="s">
        <v>199</v>
      </c>
      <c r="AF675" s="58" t="s">
        <v>1496</v>
      </c>
      <c r="AG675" s="51"/>
      <c r="AH675" s="58"/>
      <c r="AI675" s="12"/>
      <c r="AJ675" s="3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c r="CA675" s="12"/>
      <c r="CB675" s="12"/>
      <c r="CC675" s="12"/>
      <c r="CD675" s="12"/>
      <c r="CE675" s="12"/>
      <c r="CF675" s="12"/>
      <c r="CG675" s="12"/>
      <c r="CH675" s="12"/>
      <c r="CI675" s="12"/>
      <c r="CJ675" s="12"/>
      <c r="CK675" s="12"/>
      <c r="CL675" s="12"/>
      <c r="CM675" s="12"/>
      <c r="CN675" s="12"/>
      <c r="CO675" s="12"/>
      <c r="CP675" s="12"/>
      <c r="CQ675" s="12"/>
      <c r="CR675" s="12"/>
      <c r="CS675" s="12"/>
      <c r="CT675" s="12"/>
      <c r="CU675" s="12"/>
      <c r="CV675" s="12"/>
      <c r="CW675" s="12"/>
      <c r="CX675" s="12"/>
      <c r="CY675" s="12"/>
      <c r="CZ675" s="12"/>
      <c r="DA675" s="12"/>
      <c r="DB675" s="12"/>
      <c r="DC675" s="12"/>
      <c r="DD675" s="12"/>
      <c r="DE675" s="12"/>
      <c r="DF675" s="12"/>
      <c r="DG675" s="12"/>
      <c r="DH675" s="12"/>
      <c r="DI675" s="12"/>
      <c r="DJ675" s="12"/>
      <c r="DK675" s="12"/>
      <c r="DL675" s="12"/>
      <c r="DM675" s="12"/>
      <c r="DN675" s="12"/>
      <c r="DO675" s="12"/>
      <c r="DP675" s="12"/>
      <c r="DQ675" s="12"/>
      <c r="DR675" s="12"/>
      <c r="DS675" s="12"/>
      <c r="DT675" s="12"/>
      <c r="DU675" s="12"/>
      <c r="DV675" s="12"/>
      <c r="DW675" s="12"/>
      <c r="DX675" s="12"/>
      <c r="DY675" s="12"/>
      <c r="DZ675" s="12"/>
      <c r="EA675" s="12"/>
      <c r="EB675" s="12"/>
      <c r="EC675" s="12"/>
      <c r="ED675" s="12"/>
      <c r="EE675" s="12"/>
      <c r="EF675" s="12"/>
      <c r="EG675" s="12"/>
      <c r="EH675" s="12"/>
      <c r="EI675" s="12"/>
      <c r="EJ675" s="12"/>
      <c r="EK675" s="12"/>
      <c r="EL675" s="12"/>
      <c r="EM675" s="12"/>
      <c r="EN675" s="12"/>
      <c r="EO675" s="12"/>
      <c r="EP675" s="12"/>
      <c r="EQ675" s="12"/>
      <c r="ER675" s="12"/>
      <c r="ES675" s="12"/>
      <c r="ET675" s="12"/>
      <c r="EU675" s="12"/>
      <c r="EV675" s="12"/>
      <c r="EW675" s="12"/>
      <c r="EX675" s="12"/>
      <c r="EY675" s="12"/>
      <c r="EZ675" s="12"/>
      <c r="FA675" s="12"/>
      <c r="FB675" s="12"/>
      <c r="FC675" s="12"/>
      <c r="FD675" s="12"/>
      <c r="FE675" s="12"/>
      <c r="FF675" s="12"/>
      <c r="FG675" s="12"/>
      <c r="FH675" s="12"/>
      <c r="FI675" s="12"/>
      <c r="FJ675" s="12"/>
      <c r="FK675" s="12"/>
      <c r="FL675" s="12"/>
      <c r="FM675" s="12"/>
      <c r="FN675" s="12"/>
      <c r="FO675" s="12"/>
      <c r="FP675" s="12"/>
    </row>
    <row r="676" spans="1:172" s="71" customFormat="1" ht="15" customHeight="1" x14ac:dyDescent="0.15">
      <c r="A676" s="51" t="s">
        <v>1497</v>
      </c>
      <c r="B676" s="56"/>
      <c r="C676" s="56"/>
      <c r="D676" s="57">
        <v>299</v>
      </c>
      <c r="E676" s="56">
        <v>48.4</v>
      </c>
      <c r="F676" s="56">
        <v>38.22</v>
      </c>
      <c r="G676" s="55">
        <v>50</v>
      </c>
      <c r="H676" s="56">
        <v>32</v>
      </c>
      <c r="I676" s="56">
        <v>29.5</v>
      </c>
      <c r="J676" s="56">
        <v>87.4</v>
      </c>
      <c r="K676" s="56">
        <v>2.2000000000000002</v>
      </c>
      <c r="L676" s="57">
        <v>-48.2</v>
      </c>
      <c r="M676" s="57">
        <v>348.3</v>
      </c>
      <c r="N676" s="56">
        <v>87.4</v>
      </c>
      <c r="O676" s="56">
        <v>1.7</v>
      </c>
      <c r="P676" s="63" t="s">
        <v>1575</v>
      </c>
      <c r="Q676" s="63" t="s">
        <v>1575</v>
      </c>
      <c r="R676" s="54">
        <v>301</v>
      </c>
      <c r="S676" s="57">
        <v>-31.974060020463401</v>
      </c>
      <c r="T676" s="57">
        <v>64.362740243361003</v>
      </c>
      <c r="U676" s="56">
        <v>46.041178267360799</v>
      </c>
      <c r="V676" s="56">
        <v>3.8904489598693401</v>
      </c>
      <c r="W676" s="56">
        <v>58.1952919941834</v>
      </c>
      <c r="X676" s="54" t="s">
        <v>1576</v>
      </c>
      <c r="Y676" s="58"/>
      <c r="Z676" s="58"/>
      <c r="AA676" s="54" t="b">
        <v>0</v>
      </c>
      <c r="AB676" s="54" t="s">
        <v>31</v>
      </c>
      <c r="AC676" s="51" t="s">
        <v>1476</v>
      </c>
      <c r="AD676" s="54"/>
      <c r="AE676" s="54" t="s">
        <v>199</v>
      </c>
      <c r="AF676" s="58"/>
      <c r="AG676" s="51" t="s">
        <v>1498</v>
      </c>
      <c r="AH676" s="58"/>
      <c r="AI676" s="12"/>
      <c r="AJ676" s="3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c r="CA676" s="12"/>
      <c r="CB676" s="12"/>
      <c r="CC676" s="12"/>
      <c r="CD676" s="12"/>
      <c r="CE676" s="12"/>
      <c r="CF676" s="12"/>
      <c r="CG676" s="12"/>
      <c r="CH676" s="12"/>
      <c r="CI676" s="12"/>
      <c r="CJ676" s="12"/>
      <c r="CK676" s="12"/>
      <c r="CL676" s="12"/>
      <c r="CM676" s="12"/>
      <c r="CN676" s="12"/>
      <c r="CO676" s="12"/>
      <c r="CP676" s="12"/>
      <c r="CQ676" s="12"/>
      <c r="CR676" s="12"/>
      <c r="CS676" s="12"/>
      <c r="CT676" s="12"/>
      <c r="CU676" s="12"/>
      <c r="CV676" s="12"/>
      <c r="CW676" s="12"/>
      <c r="CX676" s="12"/>
      <c r="CY676" s="12"/>
      <c r="CZ676" s="12"/>
      <c r="DA676" s="12"/>
      <c r="DB676" s="12"/>
      <c r="DC676" s="12"/>
      <c r="DD676" s="12"/>
      <c r="DE676" s="12"/>
      <c r="DF676" s="12"/>
      <c r="DG676" s="12"/>
      <c r="DH676" s="12"/>
      <c r="DI676" s="12"/>
      <c r="DJ676" s="12"/>
      <c r="DK676" s="12"/>
      <c r="DL676" s="12"/>
      <c r="DM676" s="12"/>
      <c r="DN676" s="12"/>
      <c r="DO676" s="12"/>
      <c r="DP676" s="12"/>
      <c r="DQ676" s="12"/>
      <c r="DR676" s="12"/>
      <c r="DS676" s="12"/>
      <c r="DT676" s="12"/>
      <c r="DU676" s="12"/>
      <c r="DV676" s="12"/>
      <c r="DW676" s="12"/>
      <c r="DX676" s="12"/>
      <c r="DY676" s="12"/>
      <c r="DZ676" s="12"/>
      <c r="EA676" s="12"/>
      <c r="EB676" s="12"/>
      <c r="EC676" s="12"/>
      <c r="ED676" s="12"/>
      <c r="EE676" s="12"/>
      <c r="EF676" s="12"/>
      <c r="EG676" s="12"/>
      <c r="EH676" s="12"/>
      <c r="EI676" s="12"/>
      <c r="EJ676" s="12"/>
      <c r="EK676" s="12"/>
      <c r="EL676" s="12"/>
      <c r="EM676" s="12"/>
      <c r="EN676" s="12"/>
      <c r="EO676" s="12"/>
      <c r="EP676" s="12"/>
      <c r="EQ676" s="12"/>
      <c r="ER676" s="12"/>
      <c r="ES676" s="12"/>
      <c r="ET676" s="12"/>
      <c r="EU676" s="12"/>
      <c r="EV676" s="12"/>
      <c r="EW676" s="12"/>
      <c r="EX676" s="12"/>
      <c r="EY676" s="12"/>
      <c r="EZ676" s="12"/>
      <c r="FA676" s="12"/>
      <c r="FB676" s="12"/>
      <c r="FC676" s="12"/>
      <c r="FD676" s="12"/>
      <c r="FE676" s="12"/>
      <c r="FF676" s="12"/>
      <c r="FG676" s="12"/>
      <c r="FH676" s="12"/>
      <c r="FI676" s="12"/>
      <c r="FJ676" s="12"/>
      <c r="FK676" s="12"/>
      <c r="FL676" s="12"/>
      <c r="FM676" s="12"/>
      <c r="FN676" s="12"/>
      <c r="FO676" s="12"/>
      <c r="FP676" s="12"/>
    </row>
    <row r="677" spans="1:172" s="71" customFormat="1" ht="14" customHeight="1" x14ac:dyDescent="0.2">
      <c r="A677" s="58" t="s">
        <v>1501</v>
      </c>
      <c r="B677" s="54"/>
      <c r="C677" s="54"/>
      <c r="D677" s="57">
        <v>300</v>
      </c>
      <c r="E677" s="56"/>
      <c r="F677" s="56"/>
      <c r="G677" s="60"/>
      <c r="H677" s="56"/>
      <c r="I677" s="56"/>
      <c r="J677" s="56"/>
      <c r="K677" s="56"/>
      <c r="L677" s="57">
        <v>-66</v>
      </c>
      <c r="M677" s="57">
        <v>348</v>
      </c>
      <c r="N677" s="56"/>
      <c r="O677" s="56"/>
      <c r="P677" s="56"/>
      <c r="Q677" s="76"/>
      <c r="R677" s="54">
        <v>290</v>
      </c>
      <c r="S677" s="57">
        <v>-33.440030976409901</v>
      </c>
      <c r="T677" s="57">
        <v>57.841664891235801</v>
      </c>
      <c r="U677" s="56">
        <v>47.499999999999901</v>
      </c>
      <c r="V677" s="56">
        <v>-33.299999999999997</v>
      </c>
      <c r="W677" s="56">
        <v>57.299999999999898</v>
      </c>
      <c r="X677" s="54" t="s">
        <v>1574</v>
      </c>
      <c r="Y677" s="58"/>
      <c r="Z677" s="58"/>
      <c r="AA677" s="54" t="b">
        <v>0</v>
      </c>
      <c r="AB677" s="54" t="s">
        <v>31</v>
      </c>
      <c r="AC677" s="51" t="s">
        <v>1502</v>
      </c>
      <c r="AD677" s="54">
        <v>178</v>
      </c>
      <c r="AE677" s="54" t="s">
        <v>199</v>
      </c>
      <c r="AF677" s="58"/>
      <c r="AG677" s="51"/>
      <c r="AH677" s="58" t="s">
        <v>1836</v>
      </c>
      <c r="AI677" s="12"/>
      <c r="AJ677" s="3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c r="CA677" s="12"/>
      <c r="CB677" s="12"/>
      <c r="CC677" s="12"/>
      <c r="CD677" s="12"/>
      <c r="CE677" s="12"/>
      <c r="CF677" s="12"/>
      <c r="CG677" s="12"/>
      <c r="CH677" s="12"/>
      <c r="CI677" s="12"/>
      <c r="CJ677" s="12"/>
      <c r="CK677" s="12"/>
      <c r="CL677" s="12"/>
      <c r="CM677" s="12"/>
      <c r="CN677" s="12"/>
      <c r="CO677" s="12"/>
      <c r="CP677" s="12"/>
      <c r="CQ677" s="12"/>
      <c r="CR677" s="12"/>
      <c r="CS677" s="12"/>
      <c r="CT677" s="12"/>
      <c r="CU677" s="12"/>
      <c r="CV677" s="12"/>
      <c r="CW677" s="12"/>
      <c r="CX677" s="12"/>
      <c r="CY677" s="12"/>
      <c r="CZ677" s="12"/>
      <c r="DA677" s="12"/>
      <c r="DB677" s="12"/>
      <c r="DC677" s="12"/>
      <c r="DD677" s="12"/>
      <c r="DE677" s="12"/>
      <c r="DF677" s="12"/>
      <c r="DG677" s="12"/>
      <c r="DH677" s="12"/>
      <c r="DI677" s="12"/>
      <c r="DJ677" s="12"/>
      <c r="DK677" s="12"/>
      <c r="DL677" s="12"/>
      <c r="DM677" s="12"/>
      <c r="DN677" s="12"/>
      <c r="DO677" s="12"/>
      <c r="DP677" s="12"/>
      <c r="DQ677" s="12"/>
      <c r="DR677" s="12"/>
      <c r="DS677" s="12"/>
      <c r="DT677" s="12"/>
      <c r="DU677" s="12"/>
      <c r="DV677" s="12"/>
      <c r="DW677" s="12"/>
      <c r="DX677" s="12"/>
      <c r="DY677" s="12"/>
      <c r="DZ677" s="12"/>
      <c r="EA677" s="12"/>
      <c r="EB677" s="12"/>
      <c r="EC677" s="12"/>
      <c r="ED677" s="12"/>
      <c r="EE677" s="12"/>
      <c r="EF677" s="12"/>
      <c r="EG677" s="12"/>
      <c r="EH677" s="12"/>
      <c r="EI677" s="12"/>
      <c r="EJ677" s="12"/>
      <c r="EK677" s="12"/>
      <c r="EL677" s="12"/>
      <c r="EM677" s="12"/>
      <c r="EN677" s="12"/>
      <c r="EO677" s="12"/>
      <c r="EP677" s="12"/>
      <c r="EQ677" s="12"/>
      <c r="ER677" s="12"/>
      <c r="ES677" s="12"/>
      <c r="ET677" s="12"/>
      <c r="EU677" s="12"/>
      <c r="EV677" s="12"/>
      <c r="EW677" s="12"/>
      <c r="EX677" s="12"/>
      <c r="EY677" s="12"/>
      <c r="EZ677" s="12"/>
      <c r="FA677" s="12"/>
      <c r="FB677" s="12"/>
      <c r="FC677" s="12"/>
      <c r="FD677" s="12"/>
      <c r="FE677" s="12"/>
      <c r="FF677" s="12"/>
      <c r="FG677" s="12"/>
      <c r="FH677" s="12"/>
      <c r="FI677" s="12"/>
      <c r="FJ677" s="12"/>
      <c r="FK677" s="12"/>
      <c r="FL677" s="12"/>
      <c r="FM677" s="12"/>
      <c r="FN677" s="12"/>
      <c r="FO677" s="12"/>
      <c r="FP677" s="12"/>
    </row>
    <row r="678" spans="1:172" s="71" customFormat="1" ht="14" customHeight="1" x14ac:dyDescent="0.15">
      <c r="A678" s="51" t="s">
        <v>1499</v>
      </c>
      <c r="B678" s="54"/>
      <c r="C678" s="54"/>
      <c r="D678" s="57">
        <v>300</v>
      </c>
      <c r="E678" s="54">
        <v>39.5</v>
      </c>
      <c r="F678" s="54">
        <v>279</v>
      </c>
      <c r="G678" s="60">
        <v>9</v>
      </c>
      <c r="H678" s="56">
        <v>163.5</v>
      </c>
      <c r="I678" s="56">
        <v>7.7</v>
      </c>
      <c r="J678" s="56">
        <v>176.8</v>
      </c>
      <c r="K678" s="56">
        <v>3.9</v>
      </c>
      <c r="L678" s="57">
        <v>-44.1</v>
      </c>
      <c r="M678" s="60">
        <v>302.3</v>
      </c>
      <c r="N678" s="54"/>
      <c r="O678" s="54"/>
      <c r="P678" s="63">
        <v>431.35196633960317</v>
      </c>
      <c r="Q678" s="63">
        <v>2.4817515978184836</v>
      </c>
      <c r="R678" s="54">
        <v>101</v>
      </c>
      <c r="S678" s="57">
        <v>-38.917792686902999</v>
      </c>
      <c r="T678" s="57">
        <v>46.554526818571397</v>
      </c>
      <c r="U678" s="56">
        <v>63.189710673362598</v>
      </c>
      <c r="V678" s="56">
        <v>-13.867348726831301</v>
      </c>
      <c r="W678" s="56">
        <v>79.870070506488602</v>
      </c>
      <c r="X678" s="54" t="s">
        <v>1576</v>
      </c>
      <c r="Y678" s="58"/>
      <c r="Z678" s="58"/>
      <c r="AA678" s="54" t="b">
        <v>0</v>
      </c>
      <c r="AB678" s="54" t="s">
        <v>31</v>
      </c>
      <c r="AC678" s="51" t="s">
        <v>1500</v>
      </c>
      <c r="AD678" s="54">
        <v>302</v>
      </c>
      <c r="AE678" s="54" t="s">
        <v>199</v>
      </c>
      <c r="AF678" s="58"/>
      <c r="AG678" s="51"/>
      <c r="AH678" s="58" t="s">
        <v>1836</v>
      </c>
      <c r="AI678" s="12"/>
      <c r="AJ678" s="3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c r="CA678" s="12"/>
      <c r="CB678" s="12"/>
      <c r="CC678" s="12"/>
      <c r="CD678" s="12"/>
      <c r="CE678" s="12"/>
      <c r="CF678" s="12"/>
      <c r="CG678" s="12"/>
      <c r="CH678" s="12"/>
      <c r="CI678" s="12"/>
      <c r="CJ678" s="12"/>
      <c r="CK678" s="12"/>
      <c r="CL678" s="12"/>
      <c r="CM678" s="12"/>
      <c r="CN678" s="12"/>
      <c r="CO678" s="12"/>
      <c r="CP678" s="12"/>
      <c r="CQ678" s="12"/>
      <c r="CR678" s="12"/>
      <c r="CS678" s="12"/>
      <c r="CT678" s="12"/>
      <c r="CU678" s="12"/>
      <c r="CV678" s="12"/>
      <c r="CW678" s="12"/>
      <c r="CX678" s="12"/>
      <c r="CY678" s="12"/>
      <c r="CZ678" s="12"/>
      <c r="DA678" s="12"/>
      <c r="DB678" s="12"/>
      <c r="DC678" s="12"/>
      <c r="DD678" s="12"/>
      <c r="DE678" s="12"/>
      <c r="DF678" s="12"/>
      <c r="DG678" s="12"/>
      <c r="DH678" s="12"/>
      <c r="DI678" s="12"/>
      <c r="DJ678" s="12"/>
      <c r="DK678" s="12"/>
      <c r="DL678" s="12"/>
      <c r="DM678" s="12"/>
      <c r="DN678" s="12"/>
      <c r="DO678" s="12"/>
      <c r="DP678" s="12"/>
      <c r="DQ678" s="12"/>
      <c r="DR678" s="12"/>
      <c r="DS678" s="12"/>
      <c r="DT678" s="12"/>
      <c r="DU678" s="12"/>
      <c r="DV678" s="12"/>
      <c r="DW678" s="12"/>
      <c r="DX678" s="12"/>
      <c r="DY678" s="12"/>
      <c r="DZ678" s="12"/>
      <c r="EA678" s="12"/>
      <c r="EB678" s="12"/>
      <c r="EC678" s="12"/>
      <c r="ED678" s="12"/>
      <c r="EE678" s="12"/>
      <c r="EF678" s="12"/>
      <c r="EG678" s="12"/>
      <c r="EH678" s="12"/>
      <c r="EI678" s="12"/>
      <c r="EJ678" s="12"/>
      <c r="EK678" s="12"/>
      <c r="EL678" s="12"/>
      <c r="EM678" s="12"/>
      <c r="EN678" s="12"/>
      <c r="EO678" s="12"/>
      <c r="EP678" s="12"/>
      <c r="EQ678" s="12"/>
      <c r="ER678" s="12"/>
      <c r="ES678" s="12"/>
      <c r="ET678" s="12"/>
      <c r="EU678" s="12"/>
      <c r="EV678" s="12"/>
      <c r="EW678" s="12"/>
      <c r="EX678" s="12"/>
      <c r="EY678" s="12"/>
      <c r="EZ678" s="12"/>
      <c r="FA678" s="12"/>
      <c r="FB678" s="12"/>
      <c r="FC678" s="12"/>
      <c r="FD678" s="12"/>
      <c r="FE678" s="12"/>
      <c r="FF678" s="12"/>
      <c r="FG678" s="12"/>
      <c r="FH678" s="12"/>
      <c r="FI678" s="12"/>
      <c r="FJ678" s="12"/>
      <c r="FK678" s="12"/>
      <c r="FL678" s="12"/>
      <c r="FM678" s="12"/>
      <c r="FN678" s="12"/>
      <c r="FO678" s="12"/>
      <c r="FP678" s="12"/>
    </row>
    <row r="679" spans="1:172" s="71" customFormat="1" ht="14" customHeight="1" x14ac:dyDescent="0.15">
      <c r="A679" s="51" t="s">
        <v>1503</v>
      </c>
      <c r="B679" s="54">
        <v>293.5</v>
      </c>
      <c r="C679" s="56">
        <v>307</v>
      </c>
      <c r="D679" s="57">
        <f>(B679+C679)/2</f>
        <v>300.25</v>
      </c>
      <c r="E679" s="56">
        <v>33</v>
      </c>
      <c r="F679" s="56">
        <v>254.1</v>
      </c>
      <c r="G679" s="60">
        <v>114</v>
      </c>
      <c r="H679" s="56">
        <v>141.1</v>
      </c>
      <c r="I679" s="56">
        <v>-4.3</v>
      </c>
      <c r="J679" s="56">
        <v>48.2</v>
      </c>
      <c r="K679" s="56">
        <v>2.1</v>
      </c>
      <c r="L679" s="57">
        <v>-42.3</v>
      </c>
      <c r="M679" s="60">
        <v>312.10000000000002</v>
      </c>
      <c r="N679" s="54"/>
      <c r="O679" s="54"/>
      <c r="P679" s="63">
        <v>119.5871859105344</v>
      </c>
      <c r="Q679" s="63">
        <v>1.2142123081543017</v>
      </c>
      <c r="R679" s="54">
        <v>101</v>
      </c>
      <c r="S679" s="57">
        <v>-32.726361664145301</v>
      </c>
      <c r="T679" s="57">
        <v>51.473918147543301</v>
      </c>
      <c r="U679" s="56">
        <v>63.189710673362598</v>
      </c>
      <c r="V679" s="56">
        <v>-13.867348726831301</v>
      </c>
      <c r="W679" s="56">
        <v>79.870070506488602</v>
      </c>
      <c r="X679" s="54" t="s">
        <v>1576</v>
      </c>
      <c r="Y679" s="58"/>
      <c r="Z679" s="58"/>
      <c r="AA679" s="54" t="b">
        <v>0</v>
      </c>
      <c r="AB679" s="54" t="s">
        <v>218</v>
      </c>
      <c r="AC679" s="51" t="s">
        <v>1359</v>
      </c>
      <c r="AD679" s="54">
        <v>1311</v>
      </c>
      <c r="AE679" s="54" t="s">
        <v>199</v>
      </c>
      <c r="AF679" s="58" t="s">
        <v>1874</v>
      </c>
      <c r="AG679" s="51" t="s">
        <v>1867</v>
      </c>
      <c r="AH679" s="58"/>
      <c r="AI679" s="12"/>
      <c r="AJ679" s="3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c r="CA679" s="12"/>
      <c r="CB679" s="12"/>
      <c r="CC679" s="12"/>
      <c r="CD679" s="12"/>
      <c r="CE679" s="12"/>
      <c r="CF679" s="12"/>
      <c r="CG679" s="12"/>
      <c r="CH679" s="12"/>
      <c r="CI679" s="12"/>
      <c r="CJ679" s="12"/>
      <c r="CK679" s="12"/>
      <c r="CL679" s="12"/>
      <c r="CM679" s="12"/>
      <c r="CN679" s="12"/>
      <c r="CO679" s="12"/>
      <c r="CP679" s="12"/>
      <c r="CQ679" s="12"/>
      <c r="CR679" s="12"/>
      <c r="CS679" s="12"/>
      <c r="CT679" s="12"/>
      <c r="CU679" s="12"/>
      <c r="CV679" s="12"/>
      <c r="CW679" s="12"/>
      <c r="CX679" s="12"/>
      <c r="CY679" s="12"/>
      <c r="CZ679" s="12"/>
      <c r="DA679" s="12"/>
      <c r="DB679" s="12"/>
      <c r="DC679" s="12"/>
      <c r="DD679" s="12"/>
      <c r="DE679" s="12"/>
      <c r="DF679" s="12"/>
      <c r="DG679" s="12"/>
      <c r="DH679" s="12"/>
      <c r="DI679" s="12"/>
      <c r="DJ679" s="12"/>
      <c r="DK679" s="12"/>
      <c r="DL679" s="12"/>
      <c r="DM679" s="12"/>
      <c r="DN679" s="12"/>
      <c r="DO679" s="12"/>
      <c r="DP679" s="12"/>
      <c r="DQ679" s="12"/>
      <c r="DR679" s="12"/>
      <c r="DS679" s="12"/>
      <c r="DT679" s="12"/>
      <c r="DU679" s="12"/>
      <c r="DV679" s="12"/>
      <c r="DW679" s="12"/>
      <c r="DX679" s="12"/>
      <c r="DY679" s="12"/>
      <c r="DZ679" s="12"/>
      <c r="EA679" s="12"/>
      <c r="EB679" s="12"/>
      <c r="EC679" s="12"/>
      <c r="ED679" s="12"/>
      <c r="EE679" s="12"/>
      <c r="EF679" s="12"/>
      <c r="EG679" s="12"/>
      <c r="EH679" s="12"/>
      <c r="EI679" s="12"/>
      <c r="EJ679" s="12"/>
      <c r="EK679" s="12"/>
      <c r="EL679" s="12"/>
      <c r="EM679" s="12"/>
      <c r="EN679" s="12"/>
      <c r="EO679" s="12"/>
      <c r="EP679" s="12"/>
      <c r="EQ679" s="12"/>
      <c r="ER679" s="12"/>
      <c r="ES679" s="12"/>
      <c r="ET679" s="12"/>
      <c r="EU679" s="12"/>
      <c r="EV679" s="12"/>
      <c r="EW679" s="12"/>
      <c r="EX679" s="12"/>
      <c r="EY679" s="12"/>
      <c r="EZ679" s="12"/>
      <c r="FA679" s="12"/>
      <c r="FB679" s="12"/>
      <c r="FC679" s="12"/>
      <c r="FD679" s="12"/>
      <c r="FE679" s="12"/>
      <c r="FF679" s="12"/>
      <c r="FG679" s="12"/>
      <c r="FH679" s="12"/>
      <c r="FI679" s="12"/>
      <c r="FJ679" s="12"/>
      <c r="FK679" s="12"/>
      <c r="FL679" s="12"/>
      <c r="FM679" s="12"/>
      <c r="FN679" s="12"/>
      <c r="FO679" s="12"/>
      <c r="FP679" s="12"/>
    </row>
    <row r="680" spans="1:172" s="71" customFormat="1" ht="14" customHeight="1" x14ac:dyDescent="0.2">
      <c r="A680" s="51" t="s">
        <v>1508</v>
      </c>
      <c r="B680" s="56">
        <v>298.89999999999998</v>
      </c>
      <c r="C680" s="56">
        <v>303.7</v>
      </c>
      <c r="D680" s="57">
        <v>301.3</v>
      </c>
      <c r="E680" s="56">
        <v>48.35</v>
      </c>
      <c r="F680" s="56">
        <v>38.35</v>
      </c>
      <c r="G680" s="55">
        <v>86</v>
      </c>
      <c r="H680" s="56">
        <v>35.5</v>
      </c>
      <c r="I680" s="56">
        <v>33</v>
      </c>
      <c r="J680" s="56">
        <v>58.4</v>
      </c>
      <c r="K680" s="56">
        <v>2</v>
      </c>
      <c r="L680" s="57">
        <v>-48.2</v>
      </c>
      <c r="M680" s="57">
        <v>342.3</v>
      </c>
      <c r="N680" s="56">
        <v>69.3</v>
      </c>
      <c r="O680" s="56">
        <v>1.8</v>
      </c>
      <c r="P680" s="56" t="s">
        <v>1575</v>
      </c>
      <c r="Q680" s="56" t="s">
        <v>1575</v>
      </c>
      <c r="R680" s="54">
        <v>301</v>
      </c>
      <c r="S680" s="57">
        <v>-35.015707660570797</v>
      </c>
      <c r="T680" s="57">
        <v>61.250073449955401</v>
      </c>
      <c r="U680" s="56">
        <v>46.041178267360799</v>
      </c>
      <c r="V680" s="56">
        <v>3.8904489598693401</v>
      </c>
      <c r="W680" s="56">
        <v>58.1952919941834</v>
      </c>
      <c r="X680" s="54" t="s">
        <v>1576</v>
      </c>
      <c r="Y680" s="52">
        <v>0.7</v>
      </c>
      <c r="Z680" s="52">
        <v>1.96</v>
      </c>
      <c r="AA680" s="54" t="s">
        <v>279</v>
      </c>
      <c r="AB680" s="54" t="s">
        <v>279</v>
      </c>
      <c r="AC680" s="51" t="s">
        <v>1476</v>
      </c>
      <c r="AD680" s="54"/>
      <c r="AE680" s="54" t="s">
        <v>199</v>
      </c>
      <c r="AF680" s="58" t="s">
        <v>1507</v>
      </c>
      <c r="AG680" s="51" t="s">
        <v>1509</v>
      </c>
      <c r="AH680" s="58"/>
      <c r="AI680" s="12"/>
      <c r="AJ680" s="3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c r="CA680" s="12"/>
      <c r="CB680" s="12"/>
      <c r="CC680" s="12"/>
      <c r="CD680" s="12"/>
      <c r="CE680" s="12"/>
      <c r="CF680" s="12"/>
      <c r="CG680" s="12"/>
      <c r="CH680" s="12"/>
      <c r="CI680" s="12"/>
      <c r="CJ680" s="12"/>
      <c r="CK680" s="12"/>
      <c r="CL680" s="12"/>
      <c r="CM680" s="12"/>
      <c r="CN680" s="12"/>
      <c r="CO680" s="12"/>
      <c r="CP680" s="12"/>
      <c r="CQ680" s="12"/>
      <c r="CR680" s="12"/>
      <c r="CS680" s="12"/>
      <c r="CT680" s="12"/>
      <c r="CU680" s="12"/>
      <c r="CV680" s="12"/>
      <c r="CW680" s="12"/>
      <c r="CX680" s="12"/>
      <c r="CY680" s="12"/>
      <c r="CZ680" s="12"/>
      <c r="DA680" s="12"/>
      <c r="DB680" s="12"/>
      <c r="DC680" s="12"/>
      <c r="DD680" s="12"/>
      <c r="DE680" s="12"/>
      <c r="DF680" s="12"/>
      <c r="DG680" s="12"/>
      <c r="DH680" s="12"/>
      <c r="DI680" s="12"/>
      <c r="DJ680" s="12"/>
      <c r="DK680" s="12"/>
      <c r="DL680" s="12"/>
      <c r="DM680" s="12"/>
      <c r="DN680" s="12"/>
      <c r="DO680" s="12"/>
      <c r="DP680" s="12"/>
      <c r="DQ680" s="12"/>
      <c r="DR680" s="12"/>
      <c r="DS680" s="12"/>
      <c r="DT680" s="12"/>
      <c r="DU680" s="12"/>
      <c r="DV680" s="12"/>
      <c r="DW680" s="12"/>
      <c r="DX680" s="12"/>
      <c r="DY680" s="12"/>
      <c r="DZ680" s="12"/>
      <c r="EA680" s="12"/>
      <c r="EB680" s="12"/>
      <c r="EC680" s="12"/>
      <c r="ED680" s="12"/>
      <c r="EE680" s="12"/>
      <c r="EF680" s="12"/>
      <c r="EG680" s="12"/>
      <c r="EH680" s="12"/>
      <c r="EI680" s="12"/>
      <c r="EJ680" s="12"/>
      <c r="EK680" s="12"/>
      <c r="EL680" s="12"/>
      <c r="EM680" s="12"/>
      <c r="EN680" s="12"/>
      <c r="EO680" s="12"/>
      <c r="EP680" s="12"/>
      <c r="EQ680" s="12"/>
      <c r="ER680" s="12"/>
      <c r="ES680" s="12"/>
      <c r="ET680" s="12"/>
      <c r="EU680" s="12"/>
      <c r="EV680" s="12"/>
      <c r="EW680" s="12"/>
      <c r="EX680" s="12"/>
      <c r="EY680" s="12"/>
      <c r="EZ680" s="12"/>
      <c r="FA680" s="12"/>
      <c r="FB680" s="12"/>
      <c r="FC680" s="12"/>
      <c r="FD680" s="12"/>
      <c r="FE680" s="12"/>
      <c r="FF680" s="12"/>
      <c r="FG680" s="12"/>
      <c r="FH680" s="12"/>
      <c r="FI680" s="12"/>
      <c r="FJ680" s="12"/>
      <c r="FK680" s="12"/>
      <c r="FL680" s="12"/>
      <c r="FM680" s="12"/>
      <c r="FN680" s="12"/>
      <c r="FO680" s="12"/>
      <c r="FP680" s="12"/>
    </row>
    <row r="681" spans="1:172" s="71" customFormat="1" ht="14" customHeight="1" x14ac:dyDescent="0.15">
      <c r="A681" s="51" t="s">
        <v>1486</v>
      </c>
      <c r="B681" s="56">
        <v>298.89999999999998</v>
      </c>
      <c r="C681" s="56">
        <v>303.7</v>
      </c>
      <c r="D681" s="57">
        <v>301.3</v>
      </c>
      <c r="E681" s="56">
        <v>48.5</v>
      </c>
      <c r="F681" s="56">
        <v>37.799999999999997</v>
      </c>
      <c r="G681" s="55">
        <v>24</v>
      </c>
      <c r="H681" s="56">
        <v>28</v>
      </c>
      <c r="I681" s="56">
        <v>13</v>
      </c>
      <c r="J681" s="56">
        <v>67</v>
      </c>
      <c r="K681" s="56">
        <v>4</v>
      </c>
      <c r="L681" s="57">
        <v>-42</v>
      </c>
      <c r="M681" s="57">
        <v>359</v>
      </c>
      <c r="N681" s="56">
        <v>81.400000000000006</v>
      </c>
      <c r="O681" s="56">
        <v>3.3</v>
      </c>
      <c r="P681" s="63" t="s">
        <v>1575</v>
      </c>
      <c r="Q681" s="63" t="s">
        <v>1575</v>
      </c>
      <c r="R681" s="54">
        <v>301</v>
      </c>
      <c r="S681" s="57">
        <v>-22.273250224581599</v>
      </c>
      <c r="T681" s="57">
        <v>65.528686196675196</v>
      </c>
      <c r="U681" s="56">
        <v>46.041178267360799</v>
      </c>
      <c r="V681" s="56">
        <v>3.8904489598693401</v>
      </c>
      <c r="W681" s="56">
        <v>58.1952919941834</v>
      </c>
      <c r="X681" s="54" t="s">
        <v>1576</v>
      </c>
      <c r="Y681" s="58"/>
      <c r="Z681" s="58"/>
      <c r="AA681" s="54" t="b">
        <v>0</v>
      </c>
      <c r="AB681" s="54" t="s">
        <v>218</v>
      </c>
      <c r="AC681" s="51" t="s">
        <v>1487</v>
      </c>
      <c r="AD681" s="54"/>
      <c r="AE681" s="54" t="s">
        <v>199</v>
      </c>
      <c r="AF681" s="58" t="s">
        <v>1507</v>
      </c>
      <c r="AG681" s="51" t="s">
        <v>1506</v>
      </c>
      <c r="AH681" s="58"/>
      <c r="AI681" s="12"/>
      <c r="AJ681" s="3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c r="CA681" s="12"/>
      <c r="CB681" s="12"/>
      <c r="CC681" s="12"/>
      <c r="CD681" s="12"/>
      <c r="CE681" s="12"/>
      <c r="CF681" s="12"/>
      <c r="CG681" s="12"/>
      <c r="CH681" s="12"/>
      <c r="CI681" s="12"/>
      <c r="CJ681" s="12"/>
      <c r="CK681" s="12"/>
      <c r="CL681" s="12"/>
      <c r="CM681" s="12"/>
      <c r="CN681" s="12"/>
      <c r="CO681" s="12"/>
      <c r="CP681" s="12"/>
      <c r="CQ681" s="12"/>
      <c r="CR681" s="12"/>
      <c r="CS681" s="12"/>
      <c r="CT681" s="12"/>
      <c r="CU681" s="12"/>
      <c r="CV681" s="12"/>
      <c r="CW681" s="12"/>
      <c r="CX681" s="12"/>
      <c r="CY681" s="12"/>
      <c r="CZ681" s="12"/>
      <c r="DA681" s="12"/>
      <c r="DB681" s="12"/>
      <c r="DC681" s="12"/>
      <c r="DD681" s="12"/>
      <c r="DE681" s="12"/>
      <c r="DF681" s="12"/>
      <c r="DG681" s="12"/>
      <c r="DH681" s="12"/>
      <c r="DI681" s="12"/>
      <c r="DJ681" s="12"/>
      <c r="DK681" s="12"/>
      <c r="DL681" s="12"/>
      <c r="DM681" s="12"/>
      <c r="DN681" s="12"/>
      <c r="DO681" s="12"/>
      <c r="DP681" s="12"/>
      <c r="DQ681" s="12"/>
      <c r="DR681" s="12"/>
      <c r="DS681" s="12"/>
      <c r="DT681" s="12"/>
      <c r="DU681" s="12"/>
      <c r="DV681" s="12"/>
      <c r="DW681" s="12"/>
      <c r="DX681" s="12"/>
      <c r="DY681" s="12"/>
      <c r="DZ681" s="12"/>
      <c r="EA681" s="12"/>
      <c r="EB681" s="12"/>
      <c r="EC681" s="12"/>
      <c r="ED681" s="12"/>
      <c r="EE681" s="12"/>
      <c r="EF681" s="12"/>
      <c r="EG681" s="12"/>
      <c r="EH681" s="12"/>
      <c r="EI681" s="12"/>
      <c r="EJ681" s="12"/>
      <c r="EK681" s="12"/>
      <c r="EL681" s="12"/>
      <c r="EM681" s="12"/>
      <c r="EN681" s="12"/>
      <c r="EO681" s="12"/>
      <c r="EP681" s="12"/>
      <c r="EQ681" s="12"/>
      <c r="ER681" s="12"/>
      <c r="ES681" s="12"/>
      <c r="ET681" s="12"/>
      <c r="EU681" s="12"/>
      <c r="EV681" s="12"/>
      <c r="EW681" s="12"/>
      <c r="EX681" s="12"/>
      <c r="EY681" s="12"/>
      <c r="EZ681" s="12"/>
      <c r="FA681" s="12"/>
      <c r="FB681" s="12"/>
      <c r="FC681" s="12"/>
      <c r="FD681" s="12"/>
      <c r="FE681" s="12"/>
      <c r="FF681" s="12"/>
      <c r="FG681" s="12"/>
      <c r="FH681" s="12"/>
      <c r="FI681" s="12"/>
      <c r="FJ681" s="12"/>
      <c r="FK681" s="12"/>
      <c r="FL681" s="12"/>
      <c r="FM681" s="12"/>
      <c r="FN681" s="12"/>
      <c r="FO681" s="12"/>
      <c r="FP681" s="12"/>
    </row>
    <row r="682" spans="1:172" s="71" customFormat="1" ht="14" customHeight="1" x14ac:dyDescent="0.15">
      <c r="A682" s="51" t="s">
        <v>1504</v>
      </c>
      <c r="B682" s="56">
        <v>298.89999999999998</v>
      </c>
      <c r="C682" s="56">
        <v>303.7</v>
      </c>
      <c r="D682" s="57">
        <v>301.3</v>
      </c>
      <c r="E682" s="56">
        <v>35.200000000000003</v>
      </c>
      <c r="F682" s="56">
        <v>247.2</v>
      </c>
      <c r="G682" s="60">
        <v>45</v>
      </c>
      <c r="H682" s="56">
        <v>147.6</v>
      </c>
      <c r="I682" s="56">
        <v>-9.4</v>
      </c>
      <c r="J682" s="56">
        <v>41.6</v>
      </c>
      <c r="K682" s="56">
        <v>3.4</v>
      </c>
      <c r="L682" s="57">
        <v>-47.3</v>
      </c>
      <c r="M682" s="60">
        <v>299.2</v>
      </c>
      <c r="N682" s="54"/>
      <c r="O682" s="54"/>
      <c r="P682" s="63">
        <v>100.28807978704248</v>
      </c>
      <c r="Q682" s="63">
        <v>2.134248503107631</v>
      </c>
      <c r="R682" s="54">
        <v>101</v>
      </c>
      <c r="S682" s="57">
        <v>-42.691246447149503</v>
      </c>
      <c r="T682" s="57">
        <v>47.6469877237868</v>
      </c>
      <c r="U682" s="56">
        <v>63.189710673362598</v>
      </c>
      <c r="V682" s="56">
        <v>-13.867348726831301</v>
      </c>
      <c r="W682" s="56">
        <v>79.870070506488602</v>
      </c>
      <c r="X682" s="54" t="s">
        <v>1576</v>
      </c>
      <c r="Y682" s="58"/>
      <c r="Z682" s="58"/>
      <c r="AA682" s="54" t="b">
        <v>0</v>
      </c>
      <c r="AB682" s="54" t="s">
        <v>1714</v>
      </c>
      <c r="AC682" s="51" t="s">
        <v>1359</v>
      </c>
      <c r="AD682" s="54">
        <v>1311</v>
      </c>
      <c r="AE682" s="54" t="s">
        <v>199</v>
      </c>
      <c r="AF682" s="58" t="s">
        <v>1505</v>
      </c>
      <c r="AG682" s="51" t="s">
        <v>1868</v>
      </c>
      <c r="AH682" s="58"/>
      <c r="AI682" s="12"/>
      <c r="AJ682" s="3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c r="CA682" s="12"/>
      <c r="CB682" s="12"/>
      <c r="CC682" s="12"/>
      <c r="CD682" s="12"/>
      <c r="CE682" s="12"/>
      <c r="CF682" s="12"/>
      <c r="CG682" s="12"/>
      <c r="CH682" s="12"/>
      <c r="CI682" s="12"/>
      <c r="CJ682" s="12"/>
      <c r="CK682" s="12"/>
      <c r="CL682" s="12"/>
      <c r="CM682" s="12"/>
      <c r="CN682" s="12"/>
      <c r="CO682" s="12"/>
      <c r="CP682" s="12"/>
      <c r="CQ682" s="12"/>
      <c r="CR682" s="12"/>
      <c r="CS682" s="12"/>
      <c r="CT682" s="12"/>
      <c r="CU682" s="12"/>
      <c r="CV682" s="12"/>
      <c r="CW682" s="12"/>
      <c r="CX682" s="12"/>
      <c r="CY682" s="12"/>
      <c r="CZ682" s="12"/>
      <c r="DA682" s="12"/>
      <c r="DB682" s="12"/>
      <c r="DC682" s="12"/>
      <c r="DD682" s="12"/>
      <c r="DE682" s="12"/>
      <c r="DF682" s="12"/>
      <c r="DG682" s="12"/>
      <c r="DH682" s="12"/>
      <c r="DI682" s="12"/>
      <c r="DJ682" s="12"/>
      <c r="DK682" s="12"/>
      <c r="DL682" s="12"/>
      <c r="DM682" s="12"/>
      <c r="DN682" s="12"/>
      <c r="DO682" s="12"/>
      <c r="DP682" s="12"/>
      <c r="DQ682" s="12"/>
      <c r="DR682" s="12"/>
      <c r="DS682" s="12"/>
      <c r="DT682" s="12"/>
      <c r="DU682" s="12"/>
      <c r="DV682" s="12"/>
      <c r="DW682" s="12"/>
      <c r="DX682" s="12"/>
      <c r="DY682" s="12"/>
      <c r="DZ682" s="12"/>
      <c r="EA682" s="12"/>
      <c r="EB682" s="12"/>
      <c r="EC682" s="12"/>
      <c r="ED682" s="12"/>
      <c r="EE682" s="12"/>
      <c r="EF682" s="12"/>
      <c r="EG682" s="12"/>
      <c r="EH682" s="12"/>
      <c r="EI682" s="12"/>
      <c r="EJ682" s="12"/>
      <c r="EK682" s="12"/>
      <c r="EL682" s="12"/>
      <c r="EM682" s="12"/>
      <c r="EN682" s="12"/>
      <c r="EO682" s="12"/>
      <c r="EP682" s="12"/>
      <c r="EQ682" s="12"/>
      <c r="ER682" s="12"/>
      <c r="ES682" s="12"/>
      <c r="ET682" s="12"/>
      <c r="EU682" s="12"/>
      <c r="EV682" s="12"/>
      <c r="EW682" s="12"/>
      <c r="EX682" s="12"/>
      <c r="EY682" s="12"/>
      <c r="EZ682" s="12"/>
      <c r="FA682" s="12"/>
      <c r="FB682" s="12"/>
      <c r="FC682" s="12"/>
      <c r="FD682" s="12"/>
      <c r="FE682" s="12"/>
      <c r="FF682" s="12"/>
      <c r="FG682" s="12"/>
      <c r="FH682" s="12"/>
      <c r="FI682" s="12"/>
      <c r="FJ682" s="12"/>
      <c r="FK682" s="12"/>
      <c r="FL682" s="12"/>
      <c r="FM682" s="12"/>
      <c r="FN682" s="12"/>
      <c r="FO682" s="12"/>
      <c r="FP682" s="12"/>
    </row>
    <row r="683" spans="1:172" s="71" customFormat="1" ht="14" customHeight="1" x14ac:dyDescent="0.2">
      <c r="A683" s="14" t="s">
        <v>1510</v>
      </c>
      <c r="B683" s="7">
        <v>298.89999999999998</v>
      </c>
      <c r="C683" s="9">
        <v>307</v>
      </c>
      <c r="D683" s="13">
        <f>(B683+C683)/2</f>
        <v>302.95</v>
      </c>
      <c r="E683" s="9">
        <v>40.5</v>
      </c>
      <c r="F683" s="9">
        <v>280</v>
      </c>
      <c r="G683" s="6">
        <v>23</v>
      </c>
      <c r="H683" s="9">
        <v>166.4</v>
      </c>
      <c r="I683" s="9">
        <v>36.5</v>
      </c>
      <c r="J683" s="9">
        <v>11.1</v>
      </c>
      <c r="K683" s="9">
        <v>9.5</v>
      </c>
      <c r="L683" s="13">
        <v>-27.9</v>
      </c>
      <c r="M683" s="6">
        <v>294.5</v>
      </c>
      <c r="N683" s="7"/>
      <c r="O683" s="7"/>
      <c r="P683" s="37">
        <v>16.058478326815042</v>
      </c>
      <c r="Q683" s="38">
        <v>7.7946340292101652</v>
      </c>
      <c r="R683" s="7">
        <v>101</v>
      </c>
      <c r="S683" s="13">
        <v>-31.007732969625799</v>
      </c>
      <c r="T683" s="13">
        <v>27.625406400835999</v>
      </c>
      <c r="U683" s="9">
        <v>63.189710673362598</v>
      </c>
      <c r="V683" s="9">
        <v>-13.867348726831301</v>
      </c>
      <c r="W683" s="9">
        <v>79.870070506488602</v>
      </c>
      <c r="X683" s="7" t="s">
        <v>1576</v>
      </c>
      <c r="Y683" s="7">
        <v>0.65</v>
      </c>
      <c r="Z683" s="7">
        <v>0.57999999999999996</v>
      </c>
      <c r="AA683" s="7" t="s">
        <v>204</v>
      </c>
      <c r="AB683" s="7">
        <v>0</v>
      </c>
      <c r="AC683" s="14" t="s">
        <v>1511</v>
      </c>
      <c r="AD683" s="7"/>
      <c r="AE683" s="7" t="s">
        <v>199</v>
      </c>
      <c r="AF683" s="10" t="s">
        <v>1513</v>
      </c>
      <c r="AG683" s="14" t="s">
        <v>1512</v>
      </c>
      <c r="AH683" s="10"/>
      <c r="AI683" s="12"/>
      <c r="AJ683" s="3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c r="CA683" s="12"/>
      <c r="CB683" s="12"/>
      <c r="CC683" s="12"/>
      <c r="CD683" s="12"/>
      <c r="CE683" s="12"/>
      <c r="CF683" s="12"/>
      <c r="CG683" s="12"/>
      <c r="CH683" s="12"/>
      <c r="CI683" s="12"/>
      <c r="CJ683" s="12"/>
      <c r="CK683" s="12"/>
      <c r="CL683" s="12"/>
      <c r="CM683" s="12"/>
      <c r="CN683" s="12"/>
      <c r="CO683" s="12"/>
      <c r="CP683" s="12"/>
      <c r="CQ683" s="12"/>
      <c r="CR683" s="12"/>
      <c r="CS683" s="12"/>
      <c r="CT683" s="12"/>
      <c r="CU683" s="12"/>
      <c r="CV683" s="12"/>
      <c r="CW683" s="12"/>
      <c r="CX683" s="12"/>
      <c r="CY683" s="12"/>
      <c r="CZ683" s="12"/>
      <c r="DA683" s="12"/>
      <c r="DB683" s="12"/>
      <c r="DC683" s="12"/>
      <c r="DD683" s="12"/>
      <c r="DE683" s="12"/>
      <c r="DF683" s="12"/>
      <c r="DG683" s="12"/>
      <c r="DH683" s="12"/>
      <c r="DI683" s="12"/>
      <c r="DJ683" s="12"/>
      <c r="DK683" s="12"/>
      <c r="DL683" s="12"/>
      <c r="DM683" s="12"/>
      <c r="DN683" s="12"/>
      <c r="DO683" s="12"/>
      <c r="DP683" s="12"/>
      <c r="DQ683" s="12"/>
      <c r="DR683" s="12"/>
      <c r="DS683" s="12"/>
      <c r="DT683" s="12"/>
      <c r="DU683" s="12"/>
      <c r="DV683" s="12"/>
      <c r="DW683" s="12"/>
      <c r="DX683" s="12"/>
      <c r="DY683" s="12"/>
      <c r="DZ683" s="12"/>
      <c r="EA683" s="12"/>
      <c r="EB683" s="12"/>
      <c r="EC683" s="12"/>
      <c r="ED683" s="12"/>
      <c r="EE683" s="12"/>
      <c r="EF683" s="12"/>
      <c r="EG683" s="12"/>
      <c r="EH683" s="12"/>
      <c r="EI683" s="12"/>
      <c r="EJ683" s="12"/>
      <c r="EK683" s="12"/>
      <c r="EL683" s="12"/>
      <c r="EM683" s="12"/>
      <c r="EN683" s="12"/>
      <c r="EO683" s="12"/>
      <c r="EP683" s="12"/>
      <c r="EQ683" s="12"/>
      <c r="ER683" s="12"/>
      <c r="ES683" s="12"/>
      <c r="ET683" s="12"/>
      <c r="EU683" s="12"/>
      <c r="EV683" s="12"/>
      <c r="EW683" s="12"/>
      <c r="EX683" s="12"/>
      <c r="EY683" s="12"/>
      <c r="EZ683" s="12"/>
      <c r="FA683" s="12"/>
      <c r="FB683" s="12"/>
      <c r="FC683" s="12"/>
      <c r="FD683" s="12"/>
      <c r="FE683" s="12"/>
      <c r="FF683" s="12"/>
      <c r="FG683" s="12"/>
      <c r="FH683" s="12"/>
      <c r="FI683" s="12"/>
      <c r="FJ683" s="12"/>
      <c r="FK683" s="12"/>
      <c r="FL683" s="12"/>
      <c r="FM683" s="12"/>
      <c r="FN683" s="12"/>
      <c r="FO683" s="12"/>
      <c r="FP683" s="12"/>
    </row>
    <row r="684" spans="1:172" s="71" customFormat="1" ht="14" customHeight="1" x14ac:dyDescent="0.2">
      <c r="A684" s="51" t="s">
        <v>1514</v>
      </c>
      <c r="B684" s="54">
        <v>298.89999999999998</v>
      </c>
      <c r="C684" s="56">
        <v>307</v>
      </c>
      <c r="D684" s="57">
        <f>(B684+C684)/2</f>
        <v>302.95</v>
      </c>
      <c r="E684" s="56">
        <v>41.7</v>
      </c>
      <c r="F684" s="56">
        <v>254.6</v>
      </c>
      <c r="G684" s="60">
        <v>161</v>
      </c>
      <c r="H684" s="56">
        <v>145</v>
      </c>
      <c r="I684" s="56">
        <v>-19.2</v>
      </c>
      <c r="J684" s="56">
        <v>39.9</v>
      </c>
      <c r="K684" s="56">
        <v>1.8</v>
      </c>
      <c r="L684" s="57">
        <v>-45.9</v>
      </c>
      <c r="M684" s="60">
        <v>309.10000000000002</v>
      </c>
      <c r="N684" s="54"/>
      <c r="O684" s="54"/>
      <c r="P684" s="63">
        <v>85.710865025975124</v>
      </c>
      <c r="Q684" s="66">
        <v>1.206520671798395</v>
      </c>
      <c r="R684" s="54">
        <v>101</v>
      </c>
      <c r="S684" s="57">
        <v>-36.835694454841502</v>
      </c>
      <c r="T684" s="57">
        <v>52.4992009465847</v>
      </c>
      <c r="U684" s="56">
        <v>63.189710673362598</v>
      </c>
      <c r="V684" s="56">
        <v>-13.867348726831301</v>
      </c>
      <c r="W684" s="56">
        <v>79.870070506488602</v>
      </c>
      <c r="X684" s="54" t="s">
        <v>1576</v>
      </c>
      <c r="Y684" s="58"/>
      <c r="Z684" s="58"/>
      <c r="AA684" s="54" t="b">
        <v>0</v>
      </c>
      <c r="AB684" s="54" t="s">
        <v>218</v>
      </c>
      <c r="AC684" s="51" t="s">
        <v>1426</v>
      </c>
      <c r="AD684" s="54">
        <v>1455</v>
      </c>
      <c r="AE684" s="54" t="s">
        <v>199</v>
      </c>
      <c r="AF684" s="58" t="s">
        <v>1513</v>
      </c>
      <c r="AG684" s="51" t="s">
        <v>1380</v>
      </c>
      <c r="AH684" s="58"/>
      <c r="AI684" s="12"/>
      <c r="AJ684" s="3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c r="CA684" s="12"/>
      <c r="CB684" s="12"/>
      <c r="CC684" s="12"/>
      <c r="CD684" s="12"/>
      <c r="CE684" s="12"/>
      <c r="CF684" s="12"/>
      <c r="CG684" s="12"/>
      <c r="CH684" s="12"/>
      <c r="CI684" s="12"/>
      <c r="CJ684" s="12"/>
      <c r="CK684" s="12"/>
      <c r="CL684" s="12"/>
      <c r="CM684" s="12"/>
      <c r="CN684" s="12"/>
      <c r="CO684" s="12"/>
      <c r="CP684" s="12"/>
      <c r="CQ684" s="12"/>
      <c r="CR684" s="12"/>
      <c r="CS684" s="12"/>
      <c r="CT684" s="12"/>
      <c r="CU684" s="12"/>
      <c r="CV684" s="12"/>
      <c r="CW684" s="12"/>
      <c r="CX684" s="12"/>
      <c r="CY684" s="12"/>
      <c r="CZ684" s="12"/>
      <c r="DA684" s="12"/>
      <c r="DB684" s="12"/>
      <c r="DC684" s="12"/>
      <c r="DD684" s="12"/>
      <c r="DE684" s="12"/>
      <c r="DF684" s="12"/>
      <c r="DG684" s="12"/>
      <c r="DH684" s="12"/>
      <c r="DI684" s="12"/>
      <c r="DJ684" s="12"/>
      <c r="DK684" s="12"/>
      <c r="DL684" s="12"/>
      <c r="DM684" s="12"/>
      <c r="DN684" s="12"/>
      <c r="DO684" s="12"/>
      <c r="DP684" s="12"/>
      <c r="DQ684" s="12"/>
      <c r="DR684" s="12"/>
      <c r="DS684" s="12"/>
      <c r="DT684" s="12"/>
      <c r="DU684" s="12"/>
      <c r="DV684" s="12"/>
      <c r="DW684" s="12"/>
      <c r="DX684" s="12"/>
      <c r="DY684" s="12"/>
      <c r="DZ684" s="12"/>
      <c r="EA684" s="12"/>
      <c r="EB684" s="12"/>
      <c r="EC684" s="12"/>
      <c r="ED684" s="12"/>
      <c r="EE684" s="12"/>
      <c r="EF684" s="12"/>
      <c r="EG684" s="12"/>
      <c r="EH684" s="12"/>
      <c r="EI684" s="12"/>
      <c r="EJ684" s="12"/>
      <c r="EK684" s="12"/>
      <c r="EL684" s="12"/>
      <c r="EM684" s="12"/>
      <c r="EN684" s="12"/>
      <c r="EO684" s="12"/>
      <c r="EP684" s="12"/>
      <c r="EQ684" s="12"/>
      <c r="ER684" s="12"/>
      <c r="ES684" s="12"/>
      <c r="ET684" s="12"/>
      <c r="EU684" s="12"/>
      <c r="EV684" s="12"/>
      <c r="EW684" s="12"/>
      <c r="EX684" s="12"/>
      <c r="EY684" s="12"/>
      <c r="EZ684" s="12"/>
      <c r="FA684" s="12"/>
      <c r="FB684" s="12"/>
      <c r="FC684" s="12"/>
      <c r="FD684" s="12"/>
      <c r="FE684" s="12"/>
      <c r="FF684" s="12"/>
      <c r="FG684" s="12"/>
      <c r="FH684" s="12"/>
      <c r="FI684" s="12"/>
      <c r="FJ684" s="12"/>
      <c r="FK684" s="12"/>
      <c r="FL684" s="12"/>
      <c r="FM684" s="12"/>
      <c r="FN684" s="12"/>
      <c r="FO684" s="12"/>
      <c r="FP684" s="12"/>
    </row>
    <row r="685" spans="1:172" s="86" customFormat="1" x14ac:dyDescent="0.2">
      <c r="A685" s="10" t="s">
        <v>1518</v>
      </c>
      <c r="B685" s="9">
        <v>298.89999999999998</v>
      </c>
      <c r="C685" s="9">
        <v>307</v>
      </c>
      <c r="D685" s="13">
        <v>303</v>
      </c>
      <c r="E685" s="9">
        <v>-26.14</v>
      </c>
      <c r="F685" s="9">
        <v>310.24</v>
      </c>
      <c r="G685" s="34">
        <v>111</v>
      </c>
      <c r="H685" s="9">
        <v>144.19999999999999</v>
      </c>
      <c r="I685" s="9">
        <v>69.5</v>
      </c>
      <c r="J685" s="9">
        <v>134.4</v>
      </c>
      <c r="K685" s="9">
        <v>1.2</v>
      </c>
      <c r="L685" s="13">
        <v>-51.9</v>
      </c>
      <c r="M685" s="13">
        <v>344.3</v>
      </c>
      <c r="N685" s="9">
        <v>55.9</v>
      </c>
      <c r="O685" s="9">
        <v>1.8</v>
      </c>
      <c r="P685" s="38" t="s">
        <v>1575</v>
      </c>
      <c r="Q685" s="38" t="s">
        <v>1575</v>
      </c>
      <c r="R685" s="7">
        <v>201</v>
      </c>
      <c r="S685" s="13">
        <v>-25.439269271978802</v>
      </c>
      <c r="T685" s="13">
        <v>46.985521012474699</v>
      </c>
      <c r="U685" s="9">
        <v>50</v>
      </c>
      <c r="V685" s="9">
        <v>-32.5</v>
      </c>
      <c r="W685" s="9">
        <v>55.08</v>
      </c>
      <c r="X685" s="7" t="s">
        <v>1576</v>
      </c>
      <c r="Y685" s="7">
        <v>0.97</v>
      </c>
      <c r="Z685" s="9">
        <v>0</v>
      </c>
      <c r="AA685" s="7" t="s">
        <v>204</v>
      </c>
      <c r="AB685" s="7">
        <v>0</v>
      </c>
      <c r="AC685" s="10" t="s">
        <v>1519</v>
      </c>
      <c r="AD685" s="7"/>
      <c r="AE685" s="7" t="s">
        <v>1798</v>
      </c>
      <c r="AF685" s="10" t="s">
        <v>1521</v>
      </c>
      <c r="AG685" s="14" t="s">
        <v>1520</v>
      </c>
      <c r="AH685" s="10" t="s">
        <v>1432</v>
      </c>
      <c r="AI685" s="36"/>
      <c r="AJ685" s="32"/>
      <c r="AK685" s="36"/>
      <c r="AL685" s="36"/>
      <c r="AM685" s="36"/>
      <c r="AN685" s="36"/>
      <c r="AO685" s="36"/>
      <c r="AP685" s="36"/>
      <c r="AQ685" s="36"/>
      <c r="AR685" s="36"/>
      <c r="AS685" s="36"/>
      <c r="AT685" s="36"/>
      <c r="AU685" s="36"/>
      <c r="AV685" s="36"/>
      <c r="AW685" s="36"/>
      <c r="AX685" s="36"/>
      <c r="AY685" s="36"/>
      <c r="AZ685" s="36"/>
      <c r="BA685" s="36"/>
      <c r="BB685" s="36"/>
      <c r="BC685" s="36"/>
      <c r="BD685" s="36"/>
      <c r="BE685" s="36"/>
      <c r="BF685" s="36"/>
      <c r="BG685" s="36"/>
      <c r="BH685" s="36"/>
      <c r="BI685" s="36"/>
      <c r="BJ685" s="36"/>
      <c r="BK685" s="36"/>
      <c r="BL685" s="36"/>
      <c r="BM685" s="36"/>
      <c r="BN685" s="36"/>
      <c r="BO685" s="36"/>
      <c r="BP685" s="36"/>
      <c r="BQ685" s="36"/>
      <c r="BR685" s="36"/>
      <c r="BS685" s="36"/>
      <c r="BT685" s="36"/>
      <c r="BU685" s="36"/>
      <c r="BV685" s="36"/>
      <c r="BW685" s="36"/>
      <c r="BX685" s="36"/>
      <c r="BY685" s="36"/>
      <c r="BZ685" s="36"/>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6"/>
      <c r="DI685" s="36"/>
      <c r="DJ685" s="36"/>
      <c r="DK685" s="36"/>
      <c r="DL685" s="36"/>
      <c r="DM685" s="36"/>
      <c r="DN685" s="36"/>
      <c r="DO685" s="36"/>
      <c r="DP685" s="36"/>
      <c r="DQ685" s="36"/>
      <c r="DR685" s="36"/>
      <c r="DS685" s="36"/>
      <c r="DT685" s="36"/>
      <c r="DU685" s="36"/>
      <c r="DV685" s="36"/>
      <c r="DW685" s="36"/>
      <c r="DX685" s="36"/>
      <c r="DY685" s="36"/>
      <c r="DZ685" s="36"/>
      <c r="EA685" s="36"/>
      <c r="EB685" s="36"/>
      <c r="EC685" s="36"/>
      <c r="ED685" s="36"/>
      <c r="EE685" s="36"/>
      <c r="EF685" s="36"/>
      <c r="EG685" s="36"/>
      <c r="EH685" s="36"/>
      <c r="EI685" s="36"/>
      <c r="EJ685" s="36"/>
      <c r="EK685" s="36"/>
      <c r="EL685" s="36"/>
      <c r="EM685" s="36"/>
      <c r="EN685" s="36"/>
      <c r="EO685" s="36"/>
      <c r="EP685" s="36"/>
      <c r="EQ685" s="36"/>
      <c r="ER685" s="36"/>
      <c r="ES685" s="36"/>
      <c r="ET685" s="36"/>
      <c r="EU685" s="36"/>
      <c r="EV685" s="36"/>
      <c r="EW685" s="36"/>
      <c r="EX685" s="36"/>
      <c r="EY685" s="36"/>
      <c r="EZ685" s="36"/>
      <c r="FA685" s="36"/>
      <c r="FB685" s="36"/>
      <c r="FC685" s="36"/>
      <c r="FD685" s="36"/>
      <c r="FE685" s="36"/>
      <c r="FF685" s="36"/>
      <c r="FG685" s="36"/>
      <c r="FH685" s="36"/>
      <c r="FI685" s="36"/>
      <c r="FJ685" s="36"/>
      <c r="FK685" s="36"/>
      <c r="FL685" s="36"/>
      <c r="FM685" s="36"/>
      <c r="FN685" s="36"/>
      <c r="FO685" s="36"/>
      <c r="FP685" s="36"/>
    </row>
    <row r="686" spans="1:172" s="72" customFormat="1" ht="14" customHeight="1" x14ac:dyDescent="0.2">
      <c r="A686" s="51" t="s">
        <v>1515</v>
      </c>
      <c r="B686" s="56"/>
      <c r="C686" s="56"/>
      <c r="D686" s="57">
        <v>303</v>
      </c>
      <c r="E686" s="56">
        <v>54.5</v>
      </c>
      <c r="F686" s="56">
        <v>358.2</v>
      </c>
      <c r="G686" s="55">
        <v>1</v>
      </c>
      <c r="H686" s="56"/>
      <c r="I686" s="56"/>
      <c r="J686" s="56">
        <v>174</v>
      </c>
      <c r="K686" s="56">
        <v>3</v>
      </c>
      <c r="L686" s="57">
        <v>-49</v>
      </c>
      <c r="M686" s="57">
        <v>349</v>
      </c>
      <c r="N686" s="56"/>
      <c r="O686" s="56"/>
      <c r="P686" s="56">
        <v>435</v>
      </c>
      <c r="Q686" s="56"/>
      <c r="R686" s="54">
        <v>301</v>
      </c>
      <c r="S686" s="57">
        <v>-32.162899110876197</v>
      </c>
      <c r="T686" s="57">
        <v>65.430432947849098</v>
      </c>
      <c r="U686" s="56">
        <v>46.041178267360799</v>
      </c>
      <c r="V686" s="56">
        <v>3.8904489598693401</v>
      </c>
      <c r="W686" s="56">
        <v>58.1952919941834</v>
      </c>
      <c r="X686" s="54" t="s">
        <v>1574</v>
      </c>
      <c r="Y686" s="58"/>
      <c r="Z686" s="58"/>
      <c r="AA686" s="54" t="b">
        <v>0</v>
      </c>
      <c r="AB686" s="54" t="s">
        <v>31</v>
      </c>
      <c r="AC686" s="51" t="s">
        <v>1516</v>
      </c>
      <c r="AD686" s="54">
        <v>180</v>
      </c>
      <c r="AE686" s="54" t="s">
        <v>199</v>
      </c>
      <c r="AF686" s="58"/>
      <c r="AG686" s="51" t="s">
        <v>1517</v>
      </c>
      <c r="AH686" s="58"/>
      <c r="AI686" s="17"/>
      <c r="AJ686" s="32"/>
      <c r="AK686" s="17"/>
      <c r="AL686" s="17"/>
      <c r="AM686" s="17"/>
      <c r="AN686" s="17"/>
      <c r="AO686" s="17"/>
      <c r="AP686" s="17"/>
      <c r="AQ686" s="17"/>
      <c r="AR686" s="17"/>
      <c r="AS686" s="17"/>
      <c r="AT686" s="17"/>
      <c r="AU686" s="17"/>
      <c r="AV686" s="17"/>
      <c r="AW686" s="17"/>
      <c r="AX686" s="17"/>
      <c r="AY686" s="17"/>
      <c r="AZ686" s="17"/>
      <c r="BA686" s="17"/>
      <c r="BB686" s="17"/>
      <c r="BC686" s="17"/>
      <c r="BD686" s="17"/>
      <c r="BE686" s="17"/>
      <c r="BF686" s="17"/>
      <c r="BG686" s="17"/>
      <c r="BH686" s="17"/>
      <c r="BI686" s="17"/>
      <c r="BJ686" s="17"/>
      <c r="BK686" s="17"/>
      <c r="BL686" s="17"/>
      <c r="BM686" s="17"/>
      <c r="BN686" s="17"/>
      <c r="BO686" s="17"/>
      <c r="BP686" s="17"/>
      <c r="BQ686" s="17"/>
      <c r="BR686" s="17"/>
      <c r="BS686" s="17"/>
      <c r="BT686" s="17"/>
      <c r="BU686" s="17"/>
      <c r="BV686" s="17"/>
      <c r="BW686" s="17"/>
      <c r="BX686" s="17"/>
      <c r="BY686" s="17"/>
      <c r="BZ686" s="17"/>
      <c r="CA686" s="17"/>
      <c r="CB686" s="17"/>
      <c r="CC686" s="17"/>
      <c r="CD686" s="17"/>
      <c r="CE686" s="17"/>
      <c r="CF686" s="17"/>
      <c r="CG686" s="17"/>
      <c r="CH686" s="17"/>
      <c r="CI686" s="17"/>
      <c r="CJ686" s="17"/>
      <c r="CK686" s="17"/>
      <c r="CL686" s="17"/>
      <c r="CM686" s="17"/>
      <c r="CN686" s="17"/>
      <c r="CO686" s="17"/>
      <c r="CP686" s="17"/>
      <c r="CQ686" s="17"/>
      <c r="CR686" s="17"/>
      <c r="CS686" s="17"/>
      <c r="CT686" s="17"/>
      <c r="CU686" s="17"/>
      <c r="CV686" s="17"/>
      <c r="CW686" s="17"/>
      <c r="CX686" s="17"/>
      <c r="CY686" s="17"/>
      <c r="CZ686" s="17"/>
      <c r="DA686" s="17"/>
      <c r="DB686" s="17"/>
      <c r="DC686" s="17"/>
      <c r="DD686" s="17"/>
      <c r="DE686" s="17"/>
      <c r="DF686" s="17"/>
      <c r="DG686" s="17"/>
      <c r="DH686" s="17"/>
      <c r="DI686" s="17"/>
      <c r="DJ686" s="17"/>
      <c r="DK686" s="17"/>
      <c r="DL686" s="17"/>
      <c r="DM686" s="17"/>
      <c r="DN686" s="17"/>
      <c r="DO686" s="17"/>
      <c r="DP686" s="17"/>
      <c r="DQ686" s="17"/>
      <c r="DR686" s="17"/>
      <c r="DS686" s="17"/>
      <c r="DT686" s="17"/>
      <c r="DU686" s="17"/>
      <c r="DV686" s="17"/>
      <c r="DW686" s="17"/>
      <c r="DX686" s="17"/>
      <c r="DY686" s="17"/>
      <c r="DZ686" s="17"/>
      <c r="EA686" s="17"/>
      <c r="EB686" s="17"/>
      <c r="EC686" s="17"/>
      <c r="ED686" s="17"/>
      <c r="EE686" s="17"/>
      <c r="EF686" s="17"/>
      <c r="EG686" s="17"/>
      <c r="EH686" s="17"/>
      <c r="EI686" s="17"/>
      <c r="EJ686" s="17"/>
      <c r="EK686" s="17"/>
      <c r="EL686" s="17"/>
      <c r="EM686" s="17"/>
      <c r="EN686" s="17"/>
      <c r="EO686" s="17"/>
      <c r="EP686" s="17"/>
      <c r="EQ686" s="17"/>
      <c r="ER686" s="17"/>
      <c r="ES686" s="17"/>
      <c r="ET686" s="17"/>
      <c r="EU686" s="17"/>
      <c r="EV686" s="17"/>
      <c r="EW686" s="17"/>
      <c r="EX686" s="17"/>
      <c r="EY686" s="17"/>
      <c r="EZ686" s="17"/>
      <c r="FA686" s="17"/>
      <c r="FB686" s="17"/>
      <c r="FC686" s="17"/>
      <c r="FD686" s="17"/>
      <c r="FE686" s="17"/>
      <c r="FF686" s="17"/>
      <c r="FG686" s="17"/>
      <c r="FH686" s="17"/>
      <c r="FI686" s="17"/>
      <c r="FJ686" s="17"/>
      <c r="FK686" s="17"/>
      <c r="FL686" s="17"/>
      <c r="FM686" s="17"/>
      <c r="FN686" s="17"/>
      <c r="FO686" s="17"/>
      <c r="FP686" s="17"/>
    </row>
    <row r="687" spans="1:172" s="87" customFormat="1" ht="15" customHeight="1" x14ac:dyDescent="0.2">
      <c r="A687" s="51" t="s">
        <v>1522</v>
      </c>
      <c r="B687" s="56"/>
      <c r="C687" s="56"/>
      <c r="D687" s="57">
        <v>305</v>
      </c>
      <c r="E687" s="56">
        <v>56.2</v>
      </c>
      <c r="F687" s="56">
        <v>355</v>
      </c>
      <c r="G687" s="55">
        <v>3</v>
      </c>
      <c r="H687" s="56">
        <v>2</v>
      </c>
      <c r="I687" s="56">
        <v>9</v>
      </c>
      <c r="J687" s="56">
        <v>240.9</v>
      </c>
      <c r="K687" s="56">
        <v>5.2</v>
      </c>
      <c r="L687" s="57">
        <v>-38.299999999999997</v>
      </c>
      <c r="M687" s="57">
        <v>354</v>
      </c>
      <c r="N687" s="56"/>
      <c r="O687" s="56"/>
      <c r="P687" s="56">
        <v>582.51585639594555</v>
      </c>
      <c r="Q687" s="56">
        <v>5.1124518243800381</v>
      </c>
      <c r="R687" s="54">
        <v>301</v>
      </c>
      <c r="S687" s="57">
        <v>-22.0455298557495</v>
      </c>
      <c r="T687" s="57">
        <v>59.7919678608365</v>
      </c>
      <c r="U687" s="56">
        <v>46.041178267360799</v>
      </c>
      <c r="V687" s="56">
        <v>3.8904489598693401</v>
      </c>
      <c r="W687" s="56">
        <v>58.1952919941834</v>
      </c>
      <c r="X687" s="54" t="s">
        <v>1574</v>
      </c>
      <c r="Y687" s="58"/>
      <c r="Z687" s="58"/>
      <c r="AA687" s="54" t="b">
        <v>0</v>
      </c>
      <c r="AB687" s="54" t="s">
        <v>31</v>
      </c>
      <c r="AC687" s="51" t="s">
        <v>1523</v>
      </c>
      <c r="AD687" s="54">
        <v>2447</v>
      </c>
      <c r="AE687" s="54" t="s">
        <v>199</v>
      </c>
      <c r="AF687" s="58"/>
      <c r="AG687" s="51"/>
      <c r="AH687" s="58"/>
      <c r="AI687" s="2"/>
      <c r="AJ687" s="3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c r="CG687" s="2"/>
      <c r="CH687" s="2"/>
      <c r="CI687" s="2"/>
      <c r="CJ687" s="2"/>
      <c r="CK687" s="2"/>
      <c r="CL687" s="2"/>
      <c r="CM687" s="2"/>
      <c r="CN687" s="2"/>
      <c r="CO687" s="2"/>
      <c r="CP687" s="2"/>
      <c r="CQ687" s="2"/>
      <c r="CR687" s="2"/>
      <c r="CS687" s="2"/>
      <c r="CT687" s="2"/>
      <c r="CU687" s="2"/>
      <c r="CV687" s="2"/>
      <c r="CW687" s="2"/>
      <c r="CX687" s="2"/>
      <c r="CY687" s="2"/>
      <c r="CZ687" s="2"/>
      <c r="DA687" s="2"/>
      <c r="DB687" s="2"/>
      <c r="DC687" s="2"/>
      <c r="DD687" s="2"/>
      <c r="DE687" s="2"/>
      <c r="DF687" s="2"/>
      <c r="DG687" s="2"/>
      <c r="DH687" s="2"/>
      <c r="DI687" s="2"/>
      <c r="DJ687" s="2"/>
      <c r="DK687" s="2"/>
      <c r="DL687" s="2"/>
      <c r="DM687" s="2"/>
      <c r="DN687" s="2"/>
      <c r="DO687" s="2"/>
      <c r="DP687" s="2"/>
      <c r="DQ687" s="2"/>
      <c r="DR687" s="2"/>
      <c r="DS687" s="2"/>
      <c r="DT687" s="2"/>
      <c r="DU687" s="2"/>
      <c r="DV687" s="2"/>
      <c r="DW687" s="2"/>
      <c r="DX687" s="2"/>
      <c r="DY687" s="2"/>
      <c r="DZ687" s="2"/>
      <c r="EA687" s="2"/>
      <c r="EB687" s="2"/>
      <c r="EC687" s="2"/>
      <c r="ED687" s="2"/>
      <c r="EE687" s="2"/>
      <c r="EF687" s="2"/>
      <c r="EG687" s="2"/>
      <c r="EH687" s="2"/>
      <c r="EI687" s="2"/>
      <c r="EJ687" s="2"/>
      <c r="EK687" s="2"/>
      <c r="EL687" s="2"/>
      <c r="EM687" s="2"/>
      <c r="EN687" s="2"/>
      <c r="EO687" s="2"/>
      <c r="EP687" s="2"/>
      <c r="EQ687" s="2"/>
      <c r="ER687" s="2"/>
      <c r="ES687" s="2"/>
      <c r="ET687" s="2"/>
      <c r="EU687" s="2"/>
      <c r="EV687" s="2"/>
      <c r="EW687" s="2"/>
      <c r="EX687" s="2"/>
      <c r="EY687" s="2"/>
      <c r="EZ687" s="2"/>
      <c r="FA687" s="2"/>
      <c r="FB687" s="2"/>
      <c r="FC687" s="2"/>
      <c r="FD687" s="2"/>
      <c r="FE687" s="2"/>
      <c r="FF687" s="2"/>
      <c r="FG687" s="2"/>
      <c r="FH687" s="2"/>
      <c r="FI687" s="2"/>
      <c r="FJ687" s="2"/>
      <c r="FK687" s="2"/>
      <c r="FL687" s="2"/>
      <c r="FM687" s="2"/>
      <c r="FN687" s="2"/>
      <c r="FO687" s="2"/>
      <c r="FP687" s="2"/>
    </row>
    <row r="688" spans="1:172" s="71" customFormat="1" ht="15" customHeight="1" x14ac:dyDescent="0.15">
      <c r="A688" s="51" t="s">
        <v>1524</v>
      </c>
      <c r="B688" s="56">
        <v>302</v>
      </c>
      <c r="C688" s="56">
        <v>319</v>
      </c>
      <c r="D688" s="57">
        <v>310.5</v>
      </c>
      <c r="E688" s="56">
        <v>50</v>
      </c>
      <c r="F688" s="56">
        <v>15</v>
      </c>
      <c r="G688" s="55">
        <v>6</v>
      </c>
      <c r="H688" s="56">
        <v>24.8</v>
      </c>
      <c r="I688" s="56">
        <v>5.6</v>
      </c>
      <c r="J688" s="56">
        <v>54</v>
      </c>
      <c r="K688" s="56">
        <v>9.1999999999999993</v>
      </c>
      <c r="L688" s="57">
        <v>-38</v>
      </c>
      <c r="M688" s="57">
        <v>343</v>
      </c>
      <c r="N688" s="56">
        <v>67.7</v>
      </c>
      <c r="O688" s="56">
        <v>8.1999999999999993</v>
      </c>
      <c r="P688" s="63" t="s">
        <v>1575</v>
      </c>
      <c r="Q688" s="63" t="s">
        <v>1575</v>
      </c>
      <c r="R688" s="54">
        <v>301</v>
      </c>
      <c r="S688" s="57">
        <v>-27.847982895382</v>
      </c>
      <c r="T688" s="57">
        <v>52.710230105851899</v>
      </c>
      <c r="U688" s="56">
        <v>46.041178267360799</v>
      </c>
      <c r="V688" s="56">
        <v>3.8904489598693401</v>
      </c>
      <c r="W688" s="56">
        <v>58.1952919941834</v>
      </c>
      <c r="X688" s="54" t="s">
        <v>1576</v>
      </c>
      <c r="Y688" s="58"/>
      <c r="Z688" s="58"/>
      <c r="AA688" s="54" t="b">
        <v>1</v>
      </c>
      <c r="AB688" s="54" t="s">
        <v>218</v>
      </c>
      <c r="AC688" s="51" t="s">
        <v>1375</v>
      </c>
      <c r="AD688" s="54">
        <v>167</v>
      </c>
      <c r="AE688" s="54" t="s">
        <v>199</v>
      </c>
      <c r="AF688" s="58" t="s">
        <v>1525</v>
      </c>
      <c r="AG688" s="51" t="s">
        <v>1869</v>
      </c>
      <c r="AH688" s="58"/>
      <c r="AI688" s="12"/>
      <c r="AJ688" s="3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c r="CA688" s="12"/>
      <c r="CB688" s="12"/>
      <c r="CC688" s="12"/>
      <c r="CD688" s="12"/>
      <c r="CE688" s="12"/>
      <c r="CF688" s="12"/>
      <c r="CG688" s="12"/>
      <c r="CH688" s="12"/>
      <c r="CI688" s="12"/>
      <c r="CJ688" s="12"/>
      <c r="CK688" s="12"/>
      <c r="CL688" s="12"/>
      <c r="CM688" s="12"/>
      <c r="CN688" s="12"/>
      <c r="CO688" s="12"/>
      <c r="CP688" s="12"/>
      <c r="CQ688" s="12"/>
      <c r="CR688" s="12"/>
      <c r="CS688" s="12"/>
      <c r="CT688" s="12"/>
      <c r="CU688" s="12"/>
      <c r="CV688" s="12"/>
      <c r="CW688" s="12"/>
      <c r="CX688" s="12"/>
      <c r="CY688" s="12"/>
      <c r="CZ688" s="12"/>
      <c r="DA688" s="12"/>
      <c r="DB688" s="12"/>
      <c r="DC688" s="12"/>
      <c r="DD688" s="12"/>
      <c r="DE688" s="12"/>
      <c r="DF688" s="12"/>
      <c r="DG688" s="12"/>
      <c r="DH688" s="12"/>
      <c r="DI688" s="12"/>
      <c r="DJ688" s="12"/>
      <c r="DK688" s="12"/>
      <c r="DL688" s="12"/>
      <c r="DM688" s="12"/>
      <c r="DN688" s="12"/>
      <c r="DO688" s="12"/>
      <c r="DP688" s="12"/>
      <c r="DQ688" s="12"/>
      <c r="DR688" s="12"/>
      <c r="DS688" s="12"/>
      <c r="DT688" s="12"/>
      <c r="DU688" s="12"/>
      <c r="DV688" s="12"/>
      <c r="DW688" s="12"/>
      <c r="DX688" s="12"/>
      <c r="DY688" s="12"/>
      <c r="DZ688" s="12"/>
      <c r="EA688" s="12"/>
      <c r="EB688" s="12"/>
      <c r="EC688" s="12"/>
      <c r="ED688" s="12"/>
      <c r="EE688" s="12"/>
      <c r="EF688" s="12"/>
      <c r="EG688" s="12"/>
      <c r="EH688" s="12"/>
      <c r="EI688" s="12"/>
      <c r="EJ688" s="12"/>
      <c r="EK688" s="12"/>
      <c r="EL688" s="12"/>
      <c r="EM688" s="12"/>
      <c r="EN688" s="12"/>
      <c r="EO688" s="12"/>
      <c r="EP688" s="12"/>
      <c r="EQ688" s="12"/>
      <c r="ER688" s="12"/>
      <c r="ES688" s="12"/>
      <c r="ET688" s="12"/>
      <c r="EU688" s="12"/>
      <c r="EV688" s="12"/>
      <c r="EW688" s="12"/>
      <c r="EX688" s="12"/>
      <c r="EY688" s="12"/>
      <c r="EZ688" s="12"/>
      <c r="FA688" s="12"/>
      <c r="FB688" s="12"/>
      <c r="FC688" s="12"/>
      <c r="FD688" s="12"/>
      <c r="FE688" s="12"/>
      <c r="FF688" s="12"/>
      <c r="FG688" s="12"/>
      <c r="FH688" s="12"/>
      <c r="FI688" s="12"/>
      <c r="FJ688" s="12"/>
      <c r="FK688" s="12"/>
      <c r="FL688" s="12"/>
      <c r="FM688" s="12"/>
      <c r="FN688" s="12"/>
      <c r="FO688" s="12"/>
      <c r="FP688" s="12"/>
    </row>
    <row r="689" spans="1:172" s="71" customFormat="1" ht="15" customHeight="1" x14ac:dyDescent="0.2">
      <c r="A689" s="14" t="s">
        <v>1530</v>
      </c>
      <c r="B689" s="9">
        <v>307</v>
      </c>
      <c r="C689" s="9">
        <v>315.2</v>
      </c>
      <c r="D689" s="13">
        <v>311.10000000000002</v>
      </c>
      <c r="E689" s="9">
        <v>23.55</v>
      </c>
      <c r="F689" s="9">
        <v>11.85</v>
      </c>
      <c r="G689" s="34">
        <v>113</v>
      </c>
      <c r="H689" s="9">
        <v>135.69999999999999</v>
      </c>
      <c r="I689" s="9">
        <v>47.7</v>
      </c>
      <c r="J689" s="9">
        <v>26.3</v>
      </c>
      <c r="K689" s="9">
        <v>2.6</v>
      </c>
      <c r="L689" s="13">
        <v>-22.3</v>
      </c>
      <c r="M689" s="13">
        <v>53.5</v>
      </c>
      <c r="N689" s="9">
        <v>25.4</v>
      </c>
      <c r="O689" s="9">
        <v>2.7</v>
      </c>
      <c r="P689" s="9" t="s">
        <v>1575</v>
      </c>
      <c r="Q689" s="9" t="s">
        <v>1575</v>
      </c>
      <c r="R689" s="7">
        <v>715</v>
      </c>
      <c r="S689" s="13">
        <v>-22.783510683676401</v>
      </c>
      <c r="T689" s="13">
        <v>53.137770697697398</v>
      </c>
      <c r="U689" s="9">
        <v>-40.499999999999901</v>
      </c>
      <c r="V689" s="9">
        <v>118.6</v>
      </c>
      <c r="W689" s="9">
        <v>0.7</v>
      </c>
      <c r="X689" s="7" t="s">
        <v>1576</v>
      </c>
      <c r="Y689" s="7">
        <v>0.63</v>
      </c>
      <c r="Z689" s="7">
        <v>3.1</v>
      </c>
      <c r="AA689" s="7" t="s">
        <v>200</v>
      </c>
      <c r="AB689" s="7">
        <v>0</v>
      </c>
      <c r="AC689" s="14" t="s">
        <v>1531</v>
      </c>
      <c r="AD689" s="7"/>
      <c r="AE689" s="7" t="s">
        <v>1798</v>
      </c>
      <c r="AF689" s="10" t="s">
        <v>1532</v>
      </c>
      <c r="AG689" s="14" t="s">
        <v>1026</v>
      </c>
      <c r="AH689" s="10"/>
      <c r="AI689" s="12"/>
      <c r="AJ689" s="3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c r="CA689" s="12"/>
      <c r="CB689" s="12"/>
      <c r="CC689" s="12"/>
      <c r="CD689" s="12"/>
      <c r="CE689" s="12"/>
      <c r="CF689" s="12"/>
      <c r="CG689" s="12"/>
      <c r="CH689" s="12"/>
      <c r="CI689" s="12"/>
      <c r="CJ689" s="12"/>
      <c r="CK689" s="12"/>
      <c r="CL689" s="12"/>
      <c r="CM689" s="12"/>
      <c r="CN689" s="12"/>
      <c r="CO689" s="12"/>
      <c r="CP689" s="12"/>
      <c r="CQ689" s="12"/>
      <c r="CR689" s="12"/>
      <c r="CS689" s="12"/>
      <c r="CT689" s="12"/>
      <c r="CU689" s="12"/>
      <c r="CV689" s="12"/>
      <c r="CW689" s="12"/>
      <c r="CX689" s="12"/>
      <c r="CY689" s="12"/>
      <c r="CZ689" s="12"/>
      <c r="DA689" s="12"/>
      <c r="DB689" s="12"/>
      <c r="DC689" s="12"/>
      <c r="DD689" s="12"/>
      <c r="DE689" s="12"/>
      <c r="DF689" s="12"/>
      <c r="DG689" s="12"/>
      <c r="DH689" s="12"/>
      <c r="DI689" s="12"/>
      <c r="DJ689" s="12"/>
      <c r="DK689" s="12"/>
      <c r="DL689" s="12"/>
      <c r="DM689" s="12"/>
      <c r="DN689" s="12"/>
      <c r="DO689" s="12"/>
      <c r="DP689" s="12"/>
      <c r="DQ689" s="12"/>
      <c r="DR689" s="12"/>
      <c r="DS689" s="12"/>
      <c r="DT689" s="12"/>
      <c r="DU689" s="12"/>
      <c r="DV689" s="12"/>
      <c r="DW689" s="12"/>
      <c r="DX689" s="12"/>
      <c r="DY689" s="12"/>
      <c r="DZ689" s="12"/>
      <c r="EA689" s="12"/>
      <c r="EB689" s="12"/>
      <c r="EC689" s="12"/>
      <c r="ED689" s="12"/>
      <c r="EE689" s="12"/>
      <c r="EF689" s="12"/>
      <c r="EG689" s="12"/>
      <c r="EH689" s="12"/>
      <c r="EI689" s="12"/>
      <c r="EJ689" s="12"/>
      <c r="EK689" s="12"/>
      <c r="EL689" s="12"/>
      <c r="EM689" s="12"/>
      <c r="EN689" s="12"/>
      <c r="EO689" s="12"/>
      <c r="EP689" s="12"/>
      <c r="EQ689" s="12"/>
      <c r="ER689" s="12"/>
      <c r="ES689" s="12"/>
      <c r="ET689" s="12"/>
      <c r="EU689" s="12"/>
      <c r="EV689" s="12"/>
      <c r="EW689" s="12"/>
      <c r="EX689" s="12"/>
      <c r="EY689" s="12"/>
      <c r="EZ689" s="12"/>
      <c r="FA689" s="12"/>
      <c r="FB689" s="12"/>
      <c r="FC689" s="12"/>
      <c r="FD689" s="12"/>
      <c r="FE689" s="12"/>
      <c r="FF689" s="12"/>
      <c r="FG689" s="12"/>
      <c r="FH689" s="12"/>
      <c r="FI689" s="12"/>
      <c r="FJ689" s="12"/>
      <c r="FK689" s="12"/>
      <c r="FL689" s="12"/>
      <c r="FM689" s="12"/>
      <c r="FN689" s="12"/>
      <c r="FO689" s="12"/>
      <c r="FP689" s="12"/>
    </row>
    <row r="690" spans="1:172" s="71" customFormat="1" ht="15" customHeight="1" x14ac:dyDescent="0.15">
      <c r="A690" s="58" t="s">
        <v>1526</v>
      </c>
      <c r="B690" s="56">
        <v>307</v>
      </c>
      <c r="C690" s="54">
        <v>315.2</v>
      </c>
      <c r="D690" s="57">
        <v>311.10000000000002</v>
      </c>
      <c r="E690" s="56">
        <v>27.5</v>
      </c>
      <c r="F690" s="56">
        <v>8.9</v>
      </c>
      <c r="G690" s="55">
        <v>10</v>
      </c>
      <c r="H690" s="56">
        <v>137.6</v>
      </c>
      <c r="I690" s="56">
        <v>33</v>
      </c>
      <c r="J690" s="56">
        <v>161</v>
      </c>
      <c r="K690" s="56">
        <v>3.5</v>
      </c>
      <c r="L690" s="57">
        <v>-28.7</v>
      </c>
      <c r="M690" s="60">
        <v>55.8</v>
      </c>
      <c r="N690" s="56">
        <v>235</v>
      </c>
      <c r="O690" s="54">
        <v>2.9</v>
      </c>
      <c r="P690" s="63" t="s">
        <v>1575</v>
      </c>
      <c r="Q690" s="63" t="s">
        <v>1575</v>
      </c>
      <c r="R690" s="54">
        <v>714</v>
      </c>
      <c r="S690" s="57">
        <v>-27.7002719126112</v>
      </c>
      <c r="T690" s="57">
        <v>57.993273880001198</v>
      </c>
      <c r="U690" s="56">
        <v>33.65</v>
      </c>
      <c r="V690" s="56">
        <v>26.02</v>
      </c>
      <c r="W690" s="56">
        <v>2.34</v>
      </c>
      <c r="X690" s="54" t="s">
        <v>1576</v>
      </c>
      <c r="Y690" s="58"/>
      <c r="Z690" s="58"/>
      <c r="AA690" s="54" t="b">
        <v>0</v>
      </c>
      <c r="AB690" s="54" t="s">
        <v>218</v>
      </c>
      <c r="AC690" s="51" t="s">
        <v>1415</v>
      </c>
      <c r="AD690" s="54">
        <v>2540</v>
      </c>
      <c r="AE690" s="54" t="s">
        <v>199</v>
      </c>
      <c r="AF690" s="58" t="s">
        <v>1527</v>
      </c>
      <c r="AG690" s="51" t="s">
        <v>1721</v>
      </c>
      <c r="AH690" s="58"/>
      <c r="AI690" s="12"/>
      <c r="AJ690" s="3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c r="CA690" s="12"/>
      <c r="CB690" s="12"/>
      <c r="CC690" s="12"/>
      <c r="CD690" s="12"/>
      <c r="CE690" s="12"/>
      <c r="CF690" s="12"/>
      <c r="CG690" s="12"/>
      <c r="CH690" s="12"/>
      <c r="CI690" s="12"/>
      <c r="CJ690" s="12"/>
      <c r="CK690" s="12"/>
      <c r="CL690" s="12"/>
      <c r="CM690" s="12"/>
      <c r="CN690" s="12"/>
      <c r="CO690" s="12"/>
      <c r="CP690" s="12"/>
      <c r="CQ690" s="12"/>
      <c r="CR690" s="12"/>
      <c r="CS690" s="12"/>
      <c r="CT690" s="12"/>
      <c r="CU690" s="12"/>
      <c r="CV690" s="12"/>
      <c r="CW690" s="12"/>
      <c r="CX690" s="12"/>
      <c r="CY690" s="12"/>
      <c r="CZ690" s="12"/>
      <c r="DA690" s="12"/>
      <c r="DB690" s="12"/>
      <c r="DC690" s="12"/>
      <c r="DD690" s="12"/>
      <c r="DE690" s="12"/>
      <c r="DF690" s="12"/>
      <c r="DG690" s="12"/>
      <c r="DH690" s="12"/>
      <c r="DI690" s="12"/>
      <c r="DJ690" s="12"/>
      <c r="DK690" s="12"/>
      <c r="DL690" s="12"/>
      <c r="DM690" s="12"/>
      <c r="DN690" s="12"/>
      <c r="DO690" s="12"/>
      <c r="DP690" s="12"/>
      <c r="DQ690" s="12"/>
      <c r="DR690" s="12"/>
      <c r="DS690" s="12"/>
      <c r="DT690" s="12"/>
      <c r="DU690" s="12"/>
      <c r="DV690" s="12"/>
      <c r="DW690" s="12"/>
      <c r="DX690" s="12"/>
      <c r="DY690" s="12"/>
      <c r="DZ690" s="12"/>
      <c r="EA690" s="12"/>
      <c r="EB690" s="12"/>
      <c r="EC690" s="12"/>
      <c r="ED690" s="12"/>
      <c r="EE690" s="12"/>
      <c r="EF690" s="12"/>
      <c r="EG690" s="12"/>
      <c r="EH690" s="12"/>
      <c r="EI690" s="12"/>
      <c r="EJ690" s="12"/>
      <c r="EK690" s="12"/>
      <c r="EL690" s="12"/>
      <c r="EM690" s="12"/>
      <c r="EN690" s="12"/>
      <c r="EO690" s="12"/>
      <c r="EP690" s="12"/>
      <c r="EQ690" s="12"/>
      <c r="ER690" s="12"/>
      <c r="ES690" s="12"/>
      <c r="ET690" s="12"/>
      <c r="EU690" s="12"/>
      <c r="EV690" s="12"/>
      <c r="EW690" s="12"/>
      <c r="EX690" s="12"/>
      <c r="EY690" s="12"/>
      <c r="EZ690" s="12"/>
      <c r="FA690" s="12"/>
      <c r="FB690" s="12"/>
      <c r="FC690" s="12"/>
      <c r="FD690" s="12"/>
      <c r="FE690" s="12"/>
      <c r="FF690" s="12"/>
      <c r="FG690" s="12"/>
      <c r="FH690" s="12"/>
      <c r="FI690" s="12"/>
      <c r="FJ690" s="12"/>
      <c r="FK690" s="12"/>
      <c r="FL690" s="12"/>
      <c r="FM690" s="12"/>
      <c r="FN690" s="12"/>
      <c r="FO690" s="12"/>
      <c r="FP690" s="12"/>
    </row>
    <row r="691" spans="1:172" s="71" customFormat="1" ht="15" customHeight="1" x14ac:dyDescent="0.15">
      <c r="A691" s="58" t="s">
        <v>1528</v>
      </c>
      <c r="B691" s="56">
        <v>307</v>
      </c>
      <c r="C691" s="54">
        <v>315.2</v>
      </c>
      <c r="D691" s="57">
        <v>311.10000000000002</v>
      </c>
      <c r="E691" s="56">
        <v>27.7</v>
      </c>
      <c r="F691" s="56">
        <v>9.9</v>
      </c>
      <c r="G691" s="60">
        <v>7</v>
      </c>
      <c r="H691" s="56">
        <v>136.1</v>
      </c>
      <c r="I691" s="56">
        <v>31.2</v>
      </c>
      <c r="J691" s="56">
        <v>130</v>
      </c>
      <c r="K691" s="56">
        <v>4.5999999999999996</v>
      </c>
      <c r="L691" s="57">
        <v>-28.3</v>
      </c>
      <c r="M691" s="60">
        <v>58.9</v>
      </c>
      <c r="N691" s="56">
        <v>207.5</v>
      </c>
      <c r="O691" s="54">
        <v>4.2</v>
      </c>
      <c r="P691" s="63" t="s">
        <v>1575</v>
      </c>
      <c r="Q691" s="63" t="s">
        <v>1575</v>
      </c>
      <c r="R691" s="54">
        <v>714</v>
      </c>
      <c r="S691" s="57">
        <v>-27.211975467172</v>
      </c>
      <c r="T691" s="57">
        <v>61.047145573361703</v>
      </c>
      <c r="U691" s="56">
        <v>33.65</v>
      </c>
      <c r="V691" s="56">
        <v>26.02</v>
      </c>
      <c r="W691" s="56">
        <v>2.34</v>
      </c>
      <c r="X691" s="54" t="s">
        <v>1576</v>
      </c>
      <c r="Y691" s="58"/>
      <c r="Z691" s="58"/>
      <c r="AA691" s="54" t="b">
        <v>0</v>
      </c>
      <c r="AB691" s="54" t="s">
        <v>218</v>
      </c>
      <c r="AC691" s="51" t="s">
        <v>1529</v>
      </c>
      <c r="AD691" s="54">
        <v>3484</v>
      </c>
      <c r="AE691" s="54" t="s">
        <v>199</v>
      </c>
      <c r="AF691" s="58" t="s">
        <v>1527</v>
      </c>
      <c r="AG691" s="51" t="s">
        <v>1721</v>
      </c>
      <c r="AH691" s="58"/>
      <c r="AI691" s="12"/>
      <c r="AJ691" s="3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c r="CA691" s="12"/>
      <c r="CB691" s="12"/>
      <c r="CC691" s="12"/>
      <c r="CD691" s="12"/>
      <c r="CE691" s="12"/>
      <c r="CF691" s="12"/>
      <c r="CG691" s="12"/>
      <c r="CH691" s="12"/>
      <c r="CI691" s="12"/>
      <c r="CJ691" s="12"/>
      <c r="CK691" s="12"/>
      <c r="CL691" s="12"/>
      <c r="CM691" s="12"/>
      <c r="CN691" s="12"/>
      <c r="CO691" s="12"/>
      <c r="CP691" s="12"/>
      <c r="CQ691" s="12"/>
      <c r="CR691" s="12"/>
      <c r="CS691" s="12"/>
      <c r="CT691" s="12"/>
      <c r="CU691" s="12"/>
      <c r="CV691" s="12"/>
      <c r="CW691" s="12"/>
      <c r="CX691" s="12"/>
      <c r="CY691" s="12"/>
      <c r="CZ691" s="12"/>
      <c r="DA691" s="12"/>
      <c r="DB691" s="12"/>
      <c r="DC691" s="12"/>
      <c r="DD691" s="12"/>
      <c r="DE691" s="12"/>
      <c r="DF691" s="12"/>
      <c r="DG691" s="12"/>
      <c r="DH691" s="12"/>
      <c r="DI691" s="12"/>
      <c r="DJ691" s="12"/>
      <c r="DK691" s="12"/>
      <c r="DL691" s="12"/>
      <c r="DM691" s="12"/>
      <c r="DN691" s="12"/>
      <c r="DO691" s="12"/>
      <c r="DP691" s="12"/>
      <c r="DQ691" s="12"/>
      <c r="DR691" s="12"/>
      <c r="DS691" s="12"/>
      <c r="DT691" s="12"/>
      <c r="DU691" s="12"/>
      <c r="DV691" s="12"/>
      <c r="DW691" s="12"/>
      <c r="DX691" s="12"/>
      <c r="DY691" s="12"/>
      <c r="DZ691" s="12"/>
      <c r="EA691" s="12"/>
      <c r="EB691" s="12"/>
      <c r="EC691" s="12"/>
      <c r="ED691" s="12"/>
      <c r="EE691" s="12"/>
      <c r="EF691" s="12"/>
      <c r="EG691" s="12"/>
      <c r="EH691" s="12"/>
      <c r="EI691" s="12"/>
      <c r="EJ691" s="12"/>
      <c r="EK691" s="12"/>
      <c r="EL691" s="12"/>
      <c r="EM691" s="12"/>
      <c r="EN691" s="12"/>
      <c r="EO691" s="12"/>
      <c r="EP691" s="12"/>
      <c r="EQ691" s="12"/>
      <c r="ER691" s="12"/>
      <c r="ES691" s="12"/>
      <c r="ET691" s="12"/>
      <c r="EU691" s="12"/>
      <c r="EV691" s="12"/>
      <c r="EW691" s="12"/>
      <c r="EX691" s="12"/>
      <c r="EY691" s="12"/>
      <c r="EZ691" s="12"/>
      <c r="FA691" s="12"/>
      <c r="FB691" s="12"/>
      <c r="FC691" s="12"/>
      <c r="FD691" s="12"/>
      <c r="FE691" s="12"/>
      <c r="FF691" s="12"/>
      <c r="FG691" s="12"/>
      <c r="FH691" s="12"/>
      <c r="FI691" s="12"/>
      <c r="FJ691" s="12"/>
      <c r="FK691" s="12"/>
      <c r="FL691" s="12"/>
      <c r="FM691" s="12"/>
      <c r="FN691" s="12"/>
      <c r="FO691" s="12"/>
      <c r="FP691" s="12"/>
    </row>
    <row r="692" spans="1:172" s="71" customFormat="1" ht="15" customHeight="1" x14ac:dyDescent="0.15">
      <c r="A692" s="58" t="s">
        <v>1543</v>
      </c>
      <c r="B692" s="54">
        <v>298.89999999999998</v>
      </c>
      <c r="C692" s="54">
        <v>323.39999999999998</v>
      </c>
      <c r="D692" s="57">
        <f t="shared" ref="D692:D697" si="5">(B692+C692)/2</f>
        <v>311.14999999999998</v>
      </c>
      <c r="E692" s="56"/>
      <c r="F692" s="56"/>
      <c r="G692" s="60"/>
      <c r="H692" s="56"/>
      <c r="I692" s="56"/>
      <c r="J692" s="56"/>
      <c r="K692" s="56"/>
      <c r="L692" s="57">
        <v>-49</v>
      </c>
      <c r="M692" s="57">
        <v>343</v>
      </c>
      <c r="N692" s="56"/>
      <c r="O692" s="56"/>
      <c r="P692" s="63"/>
      <c r="Q692" s="63"/>
      <c r="R692" s="54">
        <v>290</v>
      </c>
      <c r="S692" s="57">
        <v>-20.3315961488806</v>
      </c>
      <c r="T692" s="57">
        <v>45.306023890642301</v>
      </c>
      <c r="U692" s="56">
        <v>47.499999999999901</v>
      </c>
      <c r="V692" s="56">
        <v>-33.299999999999997</v>
      </c>
      <c r="W692" s="56">
        <v>57.299999999999898</v>
      </c>
      <c r="X692" s="54" t="s">
        <v>1576</v>
      </c>
      <c r="Y692" s="58"/>
      <c r="Z692" s="58"/>
      <c r="AA692" s="54" t="b">
        <v>0</v>
      </c>
      <c r="AB692" s="54" t="s">
        <v>31</v>
      </c>
      <c r="AC692" s="51" t="s">
        <v>1544</v>
      </c>
      <c r="AD692" s="54">
        <v>1144</v>
      </c>
      <c r="AE692" s="54" t="s">
        <v>199</v>
      </c>
      <c r="AF692" s="58" t="s">
        <v>1535</v>
      </c>
      <c r="AG692" s="51"/>
      <c r="AH692" s="58" t="s">
        <v>1836</v>
      </c>
      <c r="AI692" s="12"/>
      <c r="AJ692" s="3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c r="CA692" s="12"/>
      <c r="CB692" s="12"/>
      <c r="CC692" s="12"/>
      <c r="CD692" s="12"/>
      <c r="CE692" s="12"/>
      <c r="CF692" s="12"/>
      <c r="CG692" s="12"/>
      <c r="CH692" s="12"/>
      <c r="CI692" s="12"/>
      <c r="CJ692" s="12"/>
      <c r="CK692" s="12"/>
      <c r="CL692" s="12"/>
      <c r="CM692" s="12"/>
      <c r="CN692" s="12"/>
      <c r="CO692" s="12"/>
      <c r="CP692" s="12"/>
      <c r="CQ692" s="12"/>
      <c r="CR692" s="12"/>
      <c r="CS692" s="12"/>
      <c r="CT692" s="12"/>
      <c r="CU692" s="12"/>
      <c r="CV692" s="12"/>
      <c r="CW692" s="12"/>
      <c r="CX692" s="12"/>
      <c r="CY692" s="12"/>
      <c r="CZ692" s="12"/>
      <c r="DA692" s="12"/>
      <c r="DB692" s="12"/>
      <c r="DC692" s="12"/>
      <c r="DD692" s="12"/>
      <c r="DE692" s="12"/>
      <c r="DF692" s="12"/>
      <c r="DG692" s="12"/>
      <c r="DH692" s="12"/>
      <c r="DI692" s="12"/>
      <c r="DJ692" s="12"/>
      <c r="DK692" s="12"/>
      <c r="DL692" s="12"/>
      <c r="DM692" s="12"/>
      <c r="DN692" s="12"/>
      <c r="DO692" s="12"/>
      <c r="DP692" s="12"/>
      <c r="DQ692" s="12"/>
      <c r="DR692" s="12"/>
      <c r="DS692" s="12"/>
      <c r="DT692" s="12"/>
      <c r="DU692" s="12"/>
      <c r="DV692" s="12"/>
      <c r="DW692" s="12"/>
      <c r="DX692" s="12"/>
      <c r="DY692" s="12"/>
      <c r="DZ692" s="12"/>
      <c r="EA692" s="12"/>
      <c r="EB692" s="12"/>
      <c r="EC692" s="12"/>
      <c r="ED692" s="12"/>
      <c r="EE692" s="12"/>
      <c r="EF692" s="12"/>
      <c r="EG692" s="12"/>
      <c r="EH692" s="12"/>
      <c r="EI692" s="12"/>
      <c r="EJ692" s="12"/>
      <c r="EK692" s="12"/>
      <c r="EL692" s="12"/>
      <c r="EM692" s="12"/>
      <c r="EN692" s="12"/>
      <c r="EO692" s="12"/>
      <c r="EP692" s="12"/>
      <c r="EQ692" s="12"/>
      <c r="ER692" s="12"/>
      <c r="ES692" s="12"/>
      <c r="ET692" s="12"/>
      <c r="EU692" s="12"/>
      <c r="EV692" s="12"/>
      <c r="EW692" s="12"/>
      <c r="EX692" s="12"/>
      <c r="EY692" s="12"/>
      <c r="EZ692" s="12"/>
      <c r="FA692" s="12"/>
      <c r="FB692" s="12"/>
      <c r="FC692" s="12"/>
      <c r="FD692" s="12"/>
      <c r="FE692" s="12"/>
      <c r="FF692" s="12"/>
      <c r="FG692" s="12"/>
      <c r="FH692" s="12"/>
      <c r="FI692" s="12"/>
      <c r="FJ692" s="12"/>
      <c r="FK692" s="12"/>
      <c r="FL692" s="12"/>
      <c r="FM692" s="12"/>
      <c r="FN692" s="12"/>
      <c r="FO692" s="12"/>
      <c r="FP692" s="12"/>
    </row>
    <row r="693" spans="1:172" s="71" customFormat="1" ht="15" customHeight="1" x14ac:dyDescent="0.15">
      <c r="A693" s="51" t="s">
        <v>1536</v>
      </c>
      <c r="B693" s="54">
        <v>298.89999999999998</v>
      </c>
      <c r="C693" s="54">
        <v>323.39999999999998</v>
      </c>
      <c r="D693" s="57">
        <f t="shared" si="5"/>
        <v>311.14999999999998</v>
      </c>
      <c r="E693" s="56">
        <v>45.8</v>
      </c>
      <c r="F693" s="56">
        <v>295.60000000000002</v>
      </c>
      <c r="G693" s="60">
        <v>9</v>
      </c>
      <c r="H693" s="56">
        <v>175</v>
      </c>
      <c r="I693" s="56">
        <v>15</v>
      </c>
      <c r="J693" s="56">
        <v>91</v>
      </c>
      <c r="K693" s="56">
        <v>6</v>
      </c>
      <c r="L693" s="57">
        <v>-36</v>
      </c>
      <c r="M693" s="57">
        <v>302</v>
      </c>
      <c r="N693" s="56"/>
      <c r="O693" s="56"/>
      <c r="P693" s="63">
        <v>207.38591321243194</v>
      </c>
      <c r="Q693" s="63">
        <v>3.5834900310550526</v>
      </c>
      <c r="R693" s="54">
        <v>101</v>
      </c>
      <c r="S693" s="57">
        <v>-33.143089648130797</v>
      </c>
      <c r="T693" s="57">
        <v>39.515944676124498</v>
      </c>
      <c r="U693" s="56">
        <v>63.189710673362598</v>
      </c>
      <c r="V693" s="56">
        <v>-13.867348726831301</v>
      </c>
      <c r="W693" s="56">
        <v>79.870070506488602</v>
      </c>
      <c r="X693" s="54" t="s">
        <v>1576</v>
      </c>
      <c r="Y693" s="58"/>
      <c r="Z693" s="58"/>
      <c r="AA693" s="54" t="b">
        <v>0</v>
      </c>
      <c r="AB693" s="54" t="s">
        <v>218</v>
      </c>
      <c r="AC693" s="51" t="s">
        <v>1537</v>
      </c>
      <c r="AD693" s="54">
        <v>1110</v>
      </c>
      <c r="AE693" s="54" t="s">
        <v>199</v>
      </c>
      <c r="AF693" s="58" t="s">
        <v>1535</v>
      </c>
      <c r="AG693" s="51" t="s">
        <v>1721</v>
      </c>
      <c r="AH693" s="51" t="s">
        <v>1783</v>
      </c>
      <c r="AI693" s="12"/>
      <c r="AJ693" s="3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c r="CA693" s="12"/>
      <c r="CB693" s="12"/>
      <c r="CC693" s="12"/>
      <c r="CD693" s="12"/>
      <c r="CE693" s="12"/>
      <c r="CF693" s="12"/>
      <c r="CG693" s="12"/>
      <c r="CH693" s="12"/>
      <c r="CI693" s="12"/>
      <c r="CJ693" s="12"/>
      <c r="CK693" s="12"/>
      <c r="CL693" s="12"/>
      <c r="CM693" s="12"/>
      <c r="CN693" s="12"/>
      <c r="CO693" s="12"/>
      <c r="CP693" s="12"/>
      <c r="CQ693" s="12"/>
      <c r="CR693" s="12"/>
      <c r="CS693" s="12"/>
      <c r="CT693" s="12"/>
      <c r="CU693" s="12"/>
      <c r="CV693" s="12"/>
      <c r="CW693" s="12"/>
      <c r="CX693" s="12"/>
      <c r="CY693" s="12"/>
      <c r="CZ693" s="12"/>
      <c r="DA693" s="12"/>
      <c r="DB693" s="12"/>
      <c r="DC693" s="12"/>
      <c r="DD693" s="12"/>
      <c r="DE693" s="12"/>
      <c r="DF693" s="12"/>
      <c r="DG693" s="12"/>
      <c r="DH693" s="12"/>
      <c r="DI693" s="12"/>
      <c r="DJ693" s="12"/>
      <c r="DK693" s="12"/>
      <c r="DL693" s="12"/>
      <c r="DM693" s="12"/>
      <c r="DN693" s="12"/>
      <c r="DO693" s="12"/>
      <c r="DP693" s="12"/>
      <c r="DQ693" s="12"/>
      <c r="DR693" s="12"/>
      <c r="DS693" s="12"/>
      <c r="DT693" s="12"/>
      <c r="DU693" s="12"/>
      <c r="DV693" s="12"/>
      <c r="DW693" s="12"/>
      <c r="DX693" s="12"/>
      <c r="DY693" s="12"/>
      <c r="DZ693" s="12"/>
      <c r="EA693" s="12"/>
      <c r="EB693" s="12"/>
      <c r="EC693" s="12"/>
      <c r="ED693" s="12"/>
      <c r="EE693" s="12"/>
      <c r="EF693" s="12"/>
      <c r="EG693" s="12"/>
      <c r="EH693" s="12"/>
      <c r="EI693" s="12"/>
      <c r="EJ693" s="12"/>
      <c r="EK693" s="12"/>
      <c r="EL693" s="12"/>
      <c r="EM693" s="12"/>
      <c r="EN693" s="12"/>
      <c r="EO693" s="12"/>
      <c r="EP693" s="12"/>
      <c r="EQ693" s="12"/>
      <c r="ER693" s="12"/>
      <c r="ES693" s="12"/>
      <c r="ET693" s="12"/>
      <c r="EU693" s="12"/>
      <c r="EV693" s="12"/>
      <c r="EW693" s="12"/>
      <c r="EX693" s="12"/>
      <c r="EY693" s="12"/>
      <c r="EZ693" s="12"/>
      <c r="FA693" s="12"/>
      <c r="FB693" s="12"/>
      <c r="FC693" s="12"/>
      <c r="FD693" s="12"/>
      <c r="FE693" s="12"/>
      <c r="FF693" s="12"/>
      <c r="FG693" s="12"/>
      <c r="FH693" s="12"/>
      <c r="FI693" s="12"/>
      <c r="FJ693" s="12"/>
      <c r="FK693" s="12"/>
      <c r="FL693" s="12"/>
      <c r="FM693" s="12"/>
      <c r="FN693" s="12"/>
      <c r="FO693" s="12"/>
      <c r="FP693" s="12"/>
    </row>
    <row r="694" spans="1:172" s="59" customFormat="1" ht="15" customHeight="1" x14ac:dyDescent="0.2">
      <c r="A694" s="51" t="s">
        <v>1540</v>
      </c>
      <c r="B694" s="54">
        <v>298.89999999999998</v>
      </c>
      <c r="C694" s="54">
        <v>323.39999999999998</v>
      </c>
      <c r="D694" s="57">
        <f t="shared" si="5"/>
        <v>311.14999999999998</v>
      </c>
      <c r="E694" s="56">
        <v>-24.5</v>
      </c>
      <c r="F694" s="56">
        <v>290.7</v>
      </c>
      <c r="G694" s="60">
        <v>10</v>
      </c>
      <c r="H694" s="56">
        <v>136.9</v>
      </c>
      <c r="I694" s="56">
        <v>58.8</v>
      </c>
      <c r="J694" s="56">
        <v>72.400000000000006</v>
      </c>
      <c r="K694" s="56">
        <v>5.7</v>
      </c>
      <c r="L694" s="57">
        <v>-51</v>
      </c>
      <c r="M694" s="57">
        <v>347</v>
      </c>
      <c r="N694" s="56"/>
      <c r="O694" s="56"/>
      <c r="P694" s="56">
        <v>45.822710428500145</v>
      </c>
      <c r="Q694" s="76">
        <v>7.2124727912572748</v>
      </c>
      <c r="R694" s="54">
        <v>290</v>
      </c>
      <c r="S694" s="57">
        <v>-20.779569828547402</v>
      </c>
      <c r="T694" s="57">
        <v>48.751120273867798</v>
      </c>
      <c r="U694" s="56">
        <v>47.499999999999901</v>
      </c>
      <c r="V694" s="56">
        <v>-33.299999999999997</v>
      </c>
      <c r="W694" s="56">
        <v>57.299999999999898</v>
      </c>
      <c r="X694" s="54" t="s">
        <v>1574</v>
      </c>
      <c r="Y694" s="58"/>
      <c r="Z694" s="58"/>
      <c r="AA694" s="54" t="b">
        <v>1</v>
      </c>
      <c r="AB694" s="54" t="s">
        <v>31</v>
      </c>
      <c r="AC694" s="51" t="s">
        <v>1541</v>
      </c>
      <c r="AD694" s="54">
        <v>1420</v>
      </c>
      <c r="AE694" s="54" t="s">
        <v>199</v>
      </c>
      <c r="AF694" s="58" t="s">
        <v>1542</v>
      </c>
      <c r="AG694" s="51"/>
      <c r="AH694" s="58" t="s">
        <v>1872</v>
      </c>
      <c r="AI694"/>
      <c r="AJ694" s="32"/>
      <c r="AK694"/>
      <c r="AL694"/>
      <c r="AM694"/>
      <c r="AN694"/>
      <c r="AO694"/>
      <c r="AP694"/>
      <c r="AQ694"/>
      <c r="AR694"/>
      <c r="AS694"/>
      <c r="AT694"/>
      <c r="AU694"/>
      <c r="AV694"/>
      <c r="AW694"/>
      <c r="AX694"/>
      <c r="AY694"/>
      <c r="AZ694"/>
      <c r="BA694"/>
      <c r="BB694"/>
      <c r="BC694"/>
      <c r="BD694"/>
      <c r="BE694"/>
      <c r="BF694"/>
      <c r="BG694"/>
      <c r="BH694"/>
      <c r="BI694"/>
      <c r="BJ694"/>
      <c r="BK694"/>
      <c r="BL694"/>
      <c r="BM694"/>
      <c r="BN694"/>
      <c r="BO694"/>
      <c r="BP694"/>
      <c r="BQ694"/>
      <c r="BR694"/>
      <c r="BS694"/>
      <c r="BT694"/>
      <c r="BU694"/>
      <c r="BV694"/>
      <c r="BW694"/>
      <c r="BX694"/>
      <c r="BY694"/>
      <c r="BZ694"/>
      <c r="CA694"/>
      <c r="CB694"/>
      <c r="CC694"/>
      <c r="CD694"/>
      <c r="CE694"/>
      <c r="CF694"/>
      <c r="CG694"/>
      <c r="CH694"/>
      <c r="CI694"/>
      <c r="CJ694"/>
      <c r="CK694"/>
      <c r="CL694"/>
      <c r="CM694"/>
      <c r="CN694"/>
      <c r="CO694"/>
      <c r="CP694"/>
      <c r="CQ694"/>
      <c r="CR694"/>
      <c r="CS694"/>
      <c r="CT694"/>
      <c r="CU694"/>
      <c r="CV694"/>
      <c r="CW694"/>
      <c r="CX694"/>
      <c r="CY694"/>
      <c r="CZ694"/>
      <c r="DA694"/>
      <c r="DB694"/>
      <c r="DC694"/>
      <c r="DD694"/>
      <c r="DE694"/>
      <c r="DF694"/>
      <c r="DG694"/>
      <c r="DH694"/>
      <c r="DI694"/>
      <c r="DJ694"/>
      <c r="DK694"/>
      <c r="DL694"/>
      <c r="DM694"/>
      <c r="DN694"/>
      <c r="DO694"/>
      <c r="DP694"/>
      <c r="DQ694"/>
      <c r="DR694"/>
      <c r="DS694"/>
      <c r="DT694"/>
      <c r="DU694"/>
      <c r="DV694"/>
      <c r="DW694"/>
      <c r="DX694"/>
      <c r="DY694"/>
      <c r="DZ694"/>
      <c r="EA694"/>
      <c r="EB694"/>
      <c r="EC694"/>
      <c r="ED694"/>
      <c r="EE694"/>
      <c r="EF694"/>
      <c r="EG694"/>
      <c r="EH694"/>
      <c r="EI694"/>
      <c r="EJ694"/>
      <c r="EK694"/>
      <c r="EL694"/>
      <c r="EM694"/>
      <c r="EN694"/>
      <c r="EO694"/>
      <c r="EP694"/>
      <c r="EQ694"/>
      <c r="ER694"/>
      <c r="ES694"/>
      <c r="ET694"/>
      <c r="EU694"/>
      <c r="EV694"/>
      <c r="EW694"/>
      <c r="EX694"/>
      <c r="EY694"/>
      <c r="EZ694"/>
      <c r="FA694"/>
      <c r="FB694"/>
      <c r="FC694"/>
      <c r="FD694"/>
      <c r="FE694"/>
      <c r="FF694"/>
      <c r="FG694"/>
      <c r="FH694"/>
      <c r="FI694"/>
      <c r="FJ694"/>
      <c r="FK694"/>
      <c r="FL694"/>
      <c r="FM694"/>
      <c r="FN694"/>
      <c r="FO694"/>
      <c r="FP694"/>
    </row>
    <row r="695" spans="1:172" s="59" customFormat="1" ht="15" customHeight="1" x14ac:dyDescent="0.2">
      <c r="A695" s="58" t="s">
        <v>1545</v>
      </c>
      <c r="B695" s="54">
        <v>298.89999999999998</v>
      </c>
      <c r="C695" s="54">
        <v>323.39999999999998</v>
      </c>
      <c r="D695" s="57">
        <f t="shared" si="5"/>
        <v>311.14999999999998</v>
      </c>
      <c r="E695" s="56">
        <v>-24.4</v>
      </c>
      <c r="F695" s="56">
        <v>291.5</v>
      </c>
      <c r="G695" s="60">
        <v>10</v>
      </c>
      <c r="H695" s="56">
        <v>143.80000000000001</v>
      </c>
      <c r="I695" s="56">
        <v>56.1</v>
      </c>
      <c r="J695" s="56">
        <v>26.3</v>
      </c>
      <c r="K695" s="56">
        <v>9.6</v>
      </c>
      <c r="L695" s="57">
        <v>-57</v>
      </c>
      <c r="M695" s="57">
        <v>350</v>
      </c>
      <c r="N695" s="56"/>
      <c r="O695" s="56"/>
      <c r="P695" s="56">
        <v>18.642265668929156</v>
      </c>
      <c r="Q695" s="76">
        <v>11.488242353739439</v>
      </c>
      <c r="R695" s="54">
        <v>290</v>
      </c>
      <c r="S695" s="57">
        <v>-25.191915998575801</v>
      </c>
      <c r="T695" s="57">
        <v>53.5647781844498</v>
      </c>
      <c r="U695" s="56">
        <v>47.499999999999901</v>
      </c>
      <c r="V695" s="56">
        <v>-33.299999999999997</v>
      </c>
      <c r="W695" s="56">
        <v>57.299999999999898</v>
      </c>
      <c r="X695" s="54" t="s">
        <v>1574</v>
      </c>
      <c r="Y695" s="58"/>
      <c r="Z695" s="58"/>
      <c r="AA695" s="54" t="b">
        <v>1</v>
      </c>
      <c r="AB695" s="54" t="s">
        <v>31</v>
      </c>
      <c r="AC695" s="51" t="s">
        <v>1541</v>
      </c>
      <c r="AD695" s="54">
        <v>1420</v>
      </c>
      <c r="AE695" s="54" t="s">
        <v>199</v>
      </c>
      <c r="AF695" s="58" t="s">
        <v>1542</v>
      </c>
      <c r="AG695" s="51"/>
      <c r="AH695" s="58" t="s">
        <v>1871</v>
      </c>
      <c r="AI695"/>
      <c r="AJ695" s="32"/>
      <c r="AK695"/>
      <c r="AL695"/>
      <c r="AM695"/>
      <c r="AN695"/>
      <c r="AO695"/>
      <c r="AP695"/>
      <c r="AQ695"/>
      <c r="AR695"/>
      <c r="AS695"/>
      <c r="AT695"/>
      <c r="AU695"/>
      <c r="AV695"/>
      <c r="AW695"/>
      <c r="AX695"/>
      <c r="AY695"/>
      <c r="AZ695"/>
      <c r="BA695"/>
      <c r="BB695"/>
      <c r="BC695"/>
      <c r="BD695"/>
      <c r="BE695"/>
      <c r="BF695"/>
      <c r="BG695"/>
      <c r="BH695"/>
      <c r="BI695"/>
      <c r="BJ695"/>
      <c r="BK695"/>
      <c r="BL695"/>
      <c r="BM695"/>
      <c r="BN695"/>
      <c r="BO695"/>
      <c r="BP695"/>
      <c r="BQ695"/>
      <c r="BR695"/>
      <c r="BS695"/>
      <c r="BT695"/>
      <c r="BU695"/>
      <c r="BV695"/>
      <c r="BW695"/>
      <c r="BX695"/>
      <c r="BY695"/>
      <c r="BZ695"/>
      <c r="CA695"/>
      <c r="CB695"/>
      <c r="CC695"/>
      <c r="CD695"/>
      <c r="CE695"/>
      <c r="CF695"/>
      <c r="CG695"/>
      <c r="CH695"/>
      <c r="CI695"/>
      <c r="CJ695"/>
      <c r="CK695"/>
      <c r="CL695"/>
      <c r="CM695"/>
      <c r="CN695"/>
      <c r="CO695"/>
      <c r="CP695"/>
      <c r="CQ695"/>
      <c r="CR695"/>
      <c r="CS695"/>
      <c r="CT695"/>
      <c r="CU695"/>
      <c r="CV695"/>
      <c r="CW695"/>
      <c r="CX695"/>
      <c r="CY695"/>
      <c r="CZ695"/>
      <c r="DA695"/>
      <c r="DB695"/>
      <c r="DC695"/>
      <c r="DD695"/>
      <c r="DE695"/>
      <c r="DF695"/>
      <c r="DG695"/>
      <c r="DH695"/>
      <c r="DI695"/>
      <c r="DJ695"/>
      <c r="DK695"/>
      <c r="DL695"/>
      <c r="DM695"/>
      <c r="DN695"/>
      <c r="DO695"/>
      <c r="DP695"/>
      <c r="DQ695"/>
      <c r="DR695"/>
      <c r="DS695"/>
      <c r="DT695"/>
      <c r="DU695"/>
      <c r="DV695"/>
      <c r="DW695"/>
      <c r="DX695"/>
      <c r="DY695"/>
      <c r="DZ695"/>
      <c r="EA695"/>
      <c r="EB695"/>
      <c r="EC695"/>
      <c r="ED695"/>
      <c r="EE695"/>
      <c r="EF695"/>
      <c r="EG695"/>
      <c r="EH695"/>
      <c r="EI695"/>
      <c r="EJ695"/>
      <c r="EK695"/>
      <c r="EL695"/>
      <c r="EM695"/>
      <c r="EN695"/>
      <c r="EO695"/>
      <c r="EP695"/>
      <c r="EQ695"/>
      <c r="ER695"/>
      <c r="ES695"/>
      <c r="ET695"/>
      <c r="EU695"/>
      <c r="EV695"/>
      <c r="EW695"/>
      <c r="EX695"/>
      <c r="EY695"/>
      <c r="EZ695"/>
      <c r="FA695"/>
      <c r="FB695"/>
      <c r="FC695"/>
      <c r="FD695"/>
      <c r="FE695"/>
      <c r="FF695"/>
      <c r="FG695"/>
      <c r="FH695"/>
      <c r="FI695"/>
      <c r="FJ695"/>
      <c r="FK695"/>
      <c r="FL695"/>
      <c r="FM695"/>
      <c r="FN695"/>
      <c r="FO695"/>
      <c r="FP695"/>
    </row>
    <row r="696" spans="1:172" s="59" customFormat="1" ht="15" customHeight="1" x14ac:dyDescent="0.2">
      <c r="A696" s="58" t="s">
        <v>1538</v>
      </c>
      <c r="B696" s="54">
        <v>298.89999999999998</v>
      </c>
      <c r="C696" s="54">
        <v>323.39999999999998</v>
      </c>
      <c r="D696" s="57">
        <f t="shared" si="5"/>
        <v>311.14999999999998</v>
      </c>
      <c r="E696" s="56">
        <v>-21.5</v>
      </c>
      <c r="F696" s="56">
        <v>312.8</v>
      </c>
      <c r="G696" s="60">
        <v>12</v>
      </c>
      <c r="H696" s="56">
        <v>149</v>
      </c>
      <c r="I696" s="56">
        <v>61</v>
      </c>
      <c r="J696" s="56">
        <v>16</v>
      </c>
      <c r="K696" s="56">
        <v>11.2</v>
      </c>
      <c r="L696" s="57">
        <v>-57</v>
      </c>
      <c r="M696" s="57">
        <v>357</v>
      </c>
      <c r="N696" s="56">
        <v>9.3000000000000007</v>
      </c>
      <c r="O696" s="56">
        <v>15</v>
      </c>
      <c r="P696" s="63" t="s">
        <v>1575</v>
      </c>
      <c r="Q696" s="63" t="s">
        <v>1575</v>
      </c>
      <c r="R696" s="54">
        <v>201</v>
      </c>
      <c r="S696" s="57">
        <v>-26.702470745037299</v>
      </c>
      <c r="T696" s="57">
        <v>56.854494509979297</v>
      </c>
      <c r="U696" s="56">
        <v>50</v>
      </c>
      <c r="V696" s="56">
        <v>-32.5</v>
      </c>
      <c r="W696" s="56">
        <v>55.08</v>
      </c>
      <c r="X696" s="54" t="s">
        <v>1576</v>
      </c>
      <c r="Y696" s="58"/>
      <c r="Z696" s="58"/>
      <c r="AA696" s="54" t="b">
        <v>1</v>
      </c>
      <c r="AB696" s="54" t="s">
        <v>218</v>
      </c>
      <c r="AC696" s="51" t="s">
        <v>1539</v>
      </c>
      <c r="AD696" s="54">
        <v>798</v>
      </c>
      <c r="AE696" s="54" t="s">
        <v>199</v>
      </c>
      <c r="AF696" s="58" t="s">
        <v>1535</v>
      </c>
      <c r="AG696" s="51" t="s">
        <v>1721</v>
      </c>
      <c r="AH696" s="51" t="s">
        <v>1783</v>
      </c>
      <c r="AI696"/>
      <c r="AJ696" s="32"/>
      <c r="AK696"/>
      <c r="AL696"/>
      <c r="AM696"/>
      <c r="AN696"/>
      <c r="AO696"/>
      <c r="AP696"/>
      <c r="AQ696"/>
      <c r="AR696"/>
      <c r="AS696"/>
      <c r="AT696"/>
      <c r="AU696"/>
      <c r="AV696"/>
      <c r="AW696"/>
      <c r="AX696"/>
      <c r="AY696"/>
      <c r="AZ696"/>
      <c r="BA696"/>
      <c r="BB696"/>
      <c r="BC696"/>
      <c r="BD696"/>
      <c r="BE696"/>
      <c r="BF696"/>
      <c r="BG696"/>
      <c r="BH696"/>
      <c r="BI696"/>
      <c r="BJ696"/>
      <c r="BK696"/>
      <c r="BL696"/>
      <c r="BM696"/>
      <c r="BN696"/>
      <c r="BO696"/>
      <c r="BP696"/>
      <c r="BQ696"/>
      <c r="BR696"/>
      <c r="BS696"/>
      <c r="BT696"/>
      <c r="BU696"/>
      <c r="BV696"/>
      <c r="BW696"/>
      <c r="BX696"/>
      <c r="BY696"/>
      <c r="BZ696"/>
      <c r="CA696"/>
      <c r="CB696"/>
      <c r="CC696"/>
      <c r="CD696"/>
      <c r="CE696"/>
      <c r="CF696"/>
      <c r="CG696"/>
      <c r="CH696"/>
      <c r="CI696"/>
      <c r="CJ696"/>
      <c r="CK696"/>
      <c r="CL696"/>
      <c r="CM696"/>
      <c r="CN696"/>
      <c r="CO696"/>
      <c r="CP696"/>
      <c r="CQ696"/>
      <c r="CR696"/>
      <c r="CS696"/>
      <c r="CT696"/>
      <c r="CU696"/>
      <c r="CV696"/>
      <c r="CW696"/>
      <c r="CX696"/>
      <c r="CY696"/>
      <c r="CZ696"/>
      <c r="DA696"/>
      <c r="DB696"/>
      <c r="DC696"/>
      <c r="DD696"/>
      <c r="DE696"/>
      <c r="DF696"/>
      <c r="DG696"/>
      <c r="DH696"/>
      <c r="DI696"/>
      <c r="DJ696"/>
      <c r="DK696"/>
      <c r="DL696"/>
      <c r="DM696"/>
      <c r="DN696"/>
      <c r="DO696"/>
      <c r="DP696"/>
      <c r="DQ696"/>
      <c r="DR696"/>
      <c r="DS696"/>
      <c r="DT696"/>
      <c r="DU696"/>
      <c r="DV696"/>
      <c r="DW696"/>
      <c r="DX696"/>
      <c r="DY696"/>
      <c r="DZ696"/>
      <c r="EA696"/>
      <c r="EB696"/>
      <c r="EC696"/>
      <c r="ED696"/>
      <c r="EE696"/>
      <c r="EF696"/>
      <c r="EG696"/>
      <c r="EH696"/>
      <c r="EI696"/>
      <c r="EJ696"/>
      <c r="EK696"/>
      <c r="EL696"/>
      <c r="EM696"/>
      <c r="EN696"/>
      <c r="EO696"/>
      <c r="EP696"/>
      <c r="EQ696"/>
      <c r="ER696"/>
      <c r="ES696"/>
      <c r="ET696"/>
      <c r="EU696"/>
      <c r="EV696"/>
      <c r="EW696"/>
      <c r="EX696"/>
      <c r="EY696"/>
      <c r="EZ696"/>
      <c r="FA696"/>
      <c r="FB696"/>
      <c r="FC696"/>
      <c r="FD696"/>
      <c r="FE696"/>
      <c r="FF696"/>
      <c r="FG696"/>
      <c r="FH696"/>
      <c r="FI696"/>
      <c r="FJ696"/>
      <c r="FK696"/>
      <c r="FL696"/>
      <c r="FM696"/>
      <c r="FN696"/>
      <c r="FO696"/>
      <c r="FP696"/>
    </row>
    <row r="697" spans="1:172" s="59" customFormat="1" ht="15" customHeight="1" x14ac:dyDescent="0.2">
      <c r="A697" s="58" t="s">
        <v>1533</v>
      </c>
      <c r="B697" s="54">
        <v>298.89999999999998</v>
      </c>
      <c r="C697" s="54">
        <v>323.39999999999998</v>
      </c>
      <c r="D697" s="57">
        <f t="shared" si="5"/>
        <v>311.14999999999998</v>
      </c>
      <c r="E697" s="56">
        <v>29.5</v>
      </c>
      <c r="F697" s="56">
        <v>34.5</v>
      </c>
      <c r="G697" s="60">
        <v>9</v>
      </c>
      <c r="H697" s="56">
        <v>148.30000000000001</v>
      </c>
      <c r="I697" s="56">
        <v>46.5</v>
      </c>
      <c r="J697" s="56">
        <v>53</v>
      </c>
      <c r="K697" s="56">
        <v>7.2</v>
      </c>
      <c r="L697" s="57">
        <v>-25.6</v>
      </c>
      <c r="M697" s="57">
        <v>64</v>
      </c>
      <c r="N697" s="56">
        <v>53.5</v>
      </c>
      <c r="O697" s="56">
        <v>7.1</v>
      </c>
      <c r="P697" s="63" t="s">
        <v>1575</v>
      </c>
      <c r="Q697" s="63" t="s">
        <v>1575</v>
      </c>
      <c r="R697" s="54">
        <v>503</v>
      </c>
      <c r="S697" s="57">
        <v>-30.754008878765902</v>
      </c>
      <c r="T697" s="57">
        <v>56.677791399978702</v>
      </c>
      <c r="U697" s="56">
        <v>-34.816262489822201</v>
      </c>
      <c r="V697" s="56">
        <v>-167.61022173436601</v>
      </c>
      <c r="W697" s="56">
        <v>8.4502777154334598</v>
      </c>
      <c r="X697" s="54" t="s">
        <v>1576</v>
      </c>
      <c r="Y697" s="58"/>
      <c r="Z697" s="58"/>
      <c r="AA697" s="54" t="b">
        <v>1</v>
      </c>
      <c r="AB697" s="54" t="s">
        <v>218</v>
      </c>
      <c r="AC697" s="51" t="s">
        <v>1534</v>
      </c>
      <c r="AD697" s="54">
        <v>2784</v>
      </c>
      <c r="AE697" s="54" t="s">
        <v>199</v>
      </c>
      <c r="AF697" s="58" t="s">
        <v>1535</v>
      </c>
      <c r="AG697" s="51" t="s">
        <v>1721</v>
      </c>
      <c r="AH697" s="51" t="s">
        <v>1783</v>
      </c>
      <c r="AI697"/>
      <c r="AJ697" s="32"/>
      <c r="AK697"/>
      <c r="AL697"/>
      <c r="AM697"/>
      <c r="AN697"/>
      <c r="AO697"/>
      <c r="AP697"/>
      <c r="AQ697"/>
      <c r="AR697"/>
      <c r="AS697"/>
      <c r="AT697"/>
      <c r="AU697"/>
      <c r="AV697"/>
      <c r="AW697"/>
      <c r="AX697"/>
      <c r="AY697"/>
      <c r="AZ697"/>
      <c r="BA697"/>
      <c r="BB697"/>
      <c r="BC697"/>
      <c r="BD697"/>
      <c r="BE697"/>
      <c r="BF697"/>
      <c r="BG697"/>
      <c r="BH697"/>
      <c r="BI697"/>
      <c r="BJ697"/>
      <c r="BK697"/>
      <c r="BL697"/>
      <c r="BM697"/>
      <c r="BN697"/>
      <c r="BO697"/>
      <c r="BP697"/>
      <c r="BQ697"/>
      <c r="BR697"/>
      <c r="BS697"/>
      <c r="BT697"/>
      <c r="BU697"/>
      <c r="BV697"/>
      <c r="BW697"/>
      <c r="BX697"/>
      <c r="BY697"/>
      <c r="BZ697"/>
      <c r="CA697"/>
      <c r="CB697"/>
      <c r="CC697"/>
      <c r="CD697"/>
      <c r="CE697"/>
      <c r="CF697"/>
      <c r="CG697"/>
      <c r="CH697"/>
      <c r="CI697"/>
      <c r="CJ697"/>
      <c r="CK697"/>
      <c r="CL697"/>
      <c r="CM697"/>
      <c r="CN697"/>
      <c r="CO697"/>
      <c r="CP697"/>
      <c r="CQ697"/>
      <c r="CR697"/>
      <c r="CS697"/>
      <c r="CT697"/>
      <c r="CU697"/>
      <c r="CV697"/>
      <c r="CW697"/>
      <c r="CX697"/>
      <c r="CY697"/>
      <c r="CZ697"/>
      <c r="DA697"/>
      <c r="DB697"/>
      <c r="DC697"/>
      <c r="DD697"/>
      <c r="DE697"/>
      <c r="DF697"/>
      <c r="DG697"/>
      <c r="DH697"/>
      <c r="DI697"/>
      <c r="DJ697"/>
      <c r="DK697"/>
      <c r="DL697"/>
      <c r="DM697"/>
      <c r="DN697"/>
      <c r="DO697"/>
      <c r="DP697"/>
      <c r="DQ697"/>
      <c r="DR697"/>
      <c r="DS697"/>
      <c r="DT697"/>
      <c r="DU697"/>
      <c r="DV697"/>
      <c r="DW697"/>
      <c r="DX697"/>
      <c r="DY697"/>
      <c r="DZ697"/>
      <c r="EA697"/>
      <c r="EB697"/>
      <c r="EC697"/>
      <c r="ED697"/>
      <c r="EE697"/>
      <c r="EF697"/>
      <c r="EG697"/>
      <c r="EH697"/>
      <c r="EI697"/>
      <c r="EJ697"/>
      <c r="EK697"/>
      <c r="EL697"/>
      <c r="EM697"/>
      <c r="EN697"/>
      <c r="EO697"/>
      <c r="EP697"/>
      <c r="EQ697"/>
      <c r="ER697"/>
      <c r="ES697"/>
      <c r="ET697"/>
      <c r="EU697"/>
      <c r="EV697"/>
      <c r="EW697"/>
      <c r="EX697"/>
      <c r="EY697"/>
      <c r="EZ697"/>
      <c r="FA697"/>
      <c r="FB697"/>
      <c r="FC697"/>
      <c r="FD697"/>
      <c r="FE697"/>
      <c r="FF697"/>
      <c r="FG697"/>
      <c r="FH697"/>
      <c r="FI697"/>
      <c r="FJ697"/>
      <c r="FK697"/>
      <c r="FL697"/>
      <c r="FM697"/>
      <c r="FN697"/>
      <c r="FO697"/>
      <c r="FP697"/>
    </row>
    <row r="698" spans="1:172" s="59" customFormat="1" ht="15" customHeight="1" x14ac:dyDescent="0.2">
      <c r="A698" s="58" t="s">
        <v>1546</v>
      </c>
      <c r="B698" s="56">
        <v>290</v>
      </c>
      <c r="C698" s="56">
        <v>340</v>
      </c>
      <c r="D698" s="57">
        <v>315</v>
      </c>
      <c r="E698" s="56">
        <v>-22.5</v>
      </c>
      <c r="F698" s="56">
        <v>28.9</v>
      </c>
      <c r="G698" s="60">
        <v>22</v>
      </c>
      <c r="H698" s="56">
        <v>101.9</v>
      </c>
      <c r="I698" s="56">
        <v>70.8</v>
      </c>
      <c r="J698" s="56">
        <v>21.2</v>
      </c>
      <c r="K698" s="56">
        <v>6.9</v>
      </c>
      <c r="L698" s="57">
        <v>-25</v>
      </c>
      <c r="M698" s="57">
        <v>67</v>
      </c>
      <c r="N698" s="56">
        <v>7.7</v>
      </c>
      <c r="O698" s="56">
        <v>12</v>
      </c>
      <c r="P698" s="63" t="s">
        <v>1575</v>
      </c>
      <c r="Q698" s="63" t="s">
        <v>1575</v>
      </c>
      <c r="R698" s="54">
        <v>701</v>
      </c>
      <c r="S698" s="57">
        <v>-25</v>
      </c>
      <c r="T698" s="57">
        <v>67</v>
      </c>
      <c r="U698" s="56">
        <v>0</v>
      </c>
      <c r="V698" s="56">
        <v>0</v>
      </c>
      <c r="W698" s="56">
        <v>0</v>
      </c>
      <c r="X698" s="54" t="s">
        <v>1576</v>
      </c>
      <c r="Y698" s="58"/>
      <c r="Z698" s="58"/>
      <c r="AA698" s="54" t="b">
        <v>0</v>
      </c>
      <c r="AB698" s="54" t="s">
        <v>218</v>
      </c>
      <c r="AC698" s="51" t="s">
        <v>1547</v>
      </c>
      <c r="AD698" s="54">
        <v>3489</v>
      </c>
      <c r="AE698" s="54" t="s">
        <v>199</v>
      </c>
      <c r="AF698" s="58" t="s">
        <v>1873</v>
      </c>
      <c r="AG698" s="51"/>
      <c r="AH698" s="51" t="s">
        <v>1783</v>
      </c>
      <c r="AI698"/>
      <c r="AJ698" s="32"/>
      <c r="AK698"/>
      <c r="AL698"/>
      <c r="AM698"/>
      <c r="AN698"/>
      <c r="AO698"/>
      <c r="AP698"/>
      <c r="AQ698"/>
      <c r="AR698"/>
      <c r="AS698"/>
      <c r="AT698"/>
      <c r="AU698"/>
      <c r="AV698"/>
      <c r="AW698"/>
      <c r="AX698"/>
      <c r="AY698"/>
      <c r="AZ698"/>
      <c r="BA698"/>
      <c r="BB698"/>
      <c r="BC698"/>
      <c r="BD698"/>
      <c r="BE698"/>
      <c r="BF698"/>
      <c r="BG698"/>
      <c r="BH698"/>
      <c r="BI698"/>
      <c r="BJ698"/>
      <c r="BK698"/>
      <c r="BL698"/>
      <c r="BM698"/>
      <c r="BN698"/>
      <c r="BO698"/>
      <c r="BP698"/>
      <c r="BQ698"/>
      <c r="BR698"/>
      <c r="BS698"/>
      <c r="BT698"/>
      <c r="BU698"/>
      <c r="BV698"/>
      <c r="BW698"/>
      <c r="BX698"/>
      <c r="BY698"/>
      <c r="BZ698"/>
      <c r="CA698"/>
      <c r="CB698"/>
      <c r="CC698"/>
      <c r="CD698"/>
      <c r="CE698"/>
      <c r="CF698"/>
      <c r="CG698"/>
      <c r="CH698"/>
      <c r="CI698"/>
      <c r="CJ698"/>
      <c r="CK698"/>
      <c r="CL698"/>
      <c r="CM698"/>
      <c r="CN698"/>
      <c r="CO698"/>
      <c r="CP698"/>
      <c r="CQ698"/>
      <c r="CR698"/>
      <c r="CS698"/>
      <c r="CT698"/>
      <c r="CU698"/>
      <c r="CV698"/>
      <c r="CW698"/>
      <c r="CX698"/>
      <c r="CY698"/>
      <c r="CZ698"/>
      <c r="DA698"/>
      <c r="DB698"/>
      <c r="DC698"/>
      <c r="DD698"/>
      <c r="DE698"/>
      <c r="DF698"/>
      <c r="DG698"/>
      <c r="DH698"/>
      <c r="DI698"/>
      <c r="DJ698"/>
      <c r="DK698"/>
      <c r="DL698"/>
      <c r="DM698"/>
      <c r="DN698"/>
      <c r="DO698"/>
      <c r="DP698"/>
      <c r="DQ698"/>
      <c r="DR698"/>
      <c r="DS698"/>
      <c r="DT698"/>
      <c r="DU698"/>
      <c r="DV698"/>
      <c r="DW698"/>
      <c r="DX698"/>
      <c r="DY698"/>
      <c r="DZ698"/>
      <c r="EA698"/>
      <c r="EB698"/>
      <c r="EC698"/>
      <c r="ED698"/>
      <c r="EE698"/>
      <c r="EF698"/>
      <c r="EG698"/>
      <c r="EH698"/>
      <c r="EI698"/>
      <c r="EJ698"/>
      <c r="EK698"/>
      <c r="EL698"/>
      <c r="EM698"/>
      <c r="EN698"/>
      <c r="EO698"/>
      <c r="EP698"/>
      <c r="EQ698"/>
      <c r="ER698"/>
      <c r="ES698"/>
      <c r="ET698"/>
      <c r="EU698"/>
      <c r="EV698"/>
      <c r="EW698"/>
      <c r="EX698"/>
      <c r="EY698"/>
      <c r="EZ698"/>
      <c r="FA698"/>
      <c r="FB698"/>
      <c r="FC698"/>
      <c r="FD698"/>
      <c r="FE698"/>
      <c r="FF698"/>
      <c r="FG698"/>
      <c r="FH698"/>
      <c r="FI698"/>
      <c r="FJ698"/>
      <c r="FK698"/>
      <c r="FL698"/>
      <c r="FM698"/>
      <c r="FN698"/>
      <c r="FO698"/>
      <c r="FP698"/>
    </row>
    <row r="699" spans="1:172" s="59" customFormat="1" ht="15" customHeight="1" x14ac:dyDescent="0.2">
      <c r="A699" s="58" t="s">
        <v>1548</v>
      </c>
      <c r="B699" s="56">
        <v>307</v>
      </c>
      <c r="C699" s="54">
        <v>323.39999999999998</v>
      </c>
      <c r="D699" s="57">
        <v>315.2</v>
      </c>
      <c r="E699" s="56">
        <v>26.7</v>
      </c>
      <c r="F699" s="56">
        <v>1.8</v>
      </c>
      <c r="G699" s="60">
        <v>15</v>
      </c>
      <c r="H699" s="56">
        <v>136.1</v>
      </c>
      <c r="I699" s="56">
        <v>22</v>
      </c>
      <c r="J699" s="56">
        <v>217</v>
      </c>
      <c r="K699" s="56">
        <v>2.6</v>
      </c>
      <c r="L699" s="57">
        <v>-32.799999999999997</v>
      </c>
      <c r="M699" s="60">
        <v>55.7</v>
      </c>
      <c r="N699" s="56">
        <v>328</v>
      </c>
      <c r="O699" s="56">
        <v>2</v>
      </c>
      <c r="P699" s="63" t="s">
        <v>1575</v>
      </c>
      <c r="Q699" s="63" t="s">
        <v>1575</v>
      </c>
      <c r="R699" s="54">
        <v>714</v>
      </c>
      <c r="S699" s="57">
        <v>-31.800833313121899</v>
      </c>
      <c r="T699" s="57">
        <v>58.053980633028097</v>
      </c>
      <c r="U699" s="56">
        <v>33.65</v>
      </c>
      <c r="V699" s="56">
        <v>26.02</v>
      </c>
      <c r="W699" s="56">
        <v>2.34</v>
      </c>
      <c r="X699" s="54" t="s">
        <v>1576</v>
      </c>
      <c r="Y699" s="58"/>
      <c r="Z699" s="58"/>
      <c r="AA699" s="54" t="b">
        <v>0</v>
      </c>
      <c r="AB699" s="54" t="s">
        <v>218</v>
      </c>
      <c r="AC699" s="51" t="s">
        <v>1549</v>
      </c>
      <c r="AD699" s="54"/>
      <c r="AE699" s="54" t="s">
        <v>199</v>
      </c>
      <c r="AF699" s="58" t="s">
        <v>1550</v>
      </c>
      <c r="AG699" s="51" t="s">
        <v>1721</v>
      </c>
      <c r="AH699" s="58"/>
      <c r="AI699"/>
      <c r="AJ699" s="32"/>
      <c r="AK699"/>
      <c r="AL699"/>
      <c r="AM699"/>
      <c r="AN699"/>
      <c r="AO699"/>
      <c r="AP699"/>
      <c r="AQ699"/>
      <c r="AR699"/>
      <c r="AS699"/>
      <c r="AT699"/>
      <c r="AU699"/>
      <c r="AV699"/>
      <c r="AW699"/>
      <c r="AX699"/>
      <c r="AY699"/>
      <c r="AZ699"/>
      <c r="BA699"/>
      <c r="BB699"/>
      <c r="BC699"/>
      <c r="BD699"/>
      <c r="BE699"/>
      <c r="BF699"/>
      <c r="BG699"/>
      <c r="BH699"/>
      <c r="BI699"/>
      <c r="BJ699"/>
      <c r="BK699"/>
      <c r="BL699"/>
      <c r="BM699"/>
      <c r="BN699"/>
      <c r="BO699"/>
      <c r="BP699"/>
      <c r="BQ699"/>
      <c r="BR699"/>
      <c r="BS699"/>
      <c r="BT699"/>
      <c r="BU699"/>
      <c r="BV699"/>
      <c r="BW699"/>
      <c r="BX699"/>
      <c r="BY699"/>
      <c r="BZ699"/>
      <c r="CA699"/>
      <c r="CB699"/>
      <c r="CC699"/>
      <c r="CD699"/>
      <c r="CE699"/>
      <c r="CF699"/>
      <c r="CG699"/>
      <c r="CH699"/>
      <c r="CI699"/>
      <c r="CJ699"/>
      <c r="CK699"/>
      <c r="CL699"/>
      <c r="CM699"/>
      <c r="CN699"/>
      <c r="CO699"/>
      <c r="CP699"/>
      <c r="CQ699"/>
      <c r="CR699"/>
      <c r="CS699"/>
      <c r="CT699"/>
      <c r="CU699"/>
      <c r="CV699"/>
      <c r="CW699"/>
      <c r="CX699"/>
      <c r="CY699"/>
      <c r="CZ699"/>
      <c r="DA699"/>
      <c r="DB699"/>
      <c r="DC699"/>
      <c r="DD699"/>
      <c r="DE699"/>
      <c r="DF699"/>
      <c r="DG699"/>
      <c r="DH699"/>
      <c r="DI699"/>
      <c r="DJ699"/>
      <c r="DK699"/>
      <c r="DL699"/>
      <c r="DM699"/>
      <c r="DN699"/>
      <c r="DO699"/>
      <c r="DP699"/>
      <c r="DQ699"/>
      <c r="DR699"/>
      <c r="DS699"/>
      <c r="DT699"/>
      <c r="DU699"/>
      <c r="DV699"/>
      <c r="DW699"/>
      <c r="DX699"/>
      <c r="DY699"/>
      <c r="DZ699"/>
      <c r="EA699"/>
      <c r="EB699"/>
      <c r="EC699"/>
      <c r="ED699"/>
      <c r="EE699"/>
      <c r="EF699"/>
      <c r="EG699"/>
      <c r="EH699"/>
      <c r="EI699"/>
      <c r="EJ699"/>
      <c r="EK699"/>
      <c r="EL699"/>
      <c r="EM699"/>
      <c r="EN699"/>
      <c r="EO699"/>
      <c r="EP699"/>
      <c r="EQ699"/>
      <c r="ER699"/>
      <c r="ES699"/>
      <c r="ET699"/>
      <c r="EU699"/>
      <c r="EV699"/>
      <c r="EW699"/>
      <c r="EX699"/>
      <c r="EY699"/>
      <c r="EZ699"/>
      <c r="FA699"/>
      <c r="FB699"/>
      <c r="FC699"/>
      <c r="FD699"/>
      <c r="FE699"/>
      <c r="FF699"/>
      <c r="FG699"/>
      <c r="FH699"/>
      <c r="FI699"/>
      <c r="FJ699"/>
      <c r="FK699"/>
      <c r="FL699"/>
      <c r="FM699"/>
      <c r="FN699"/>
      <c r="FO699"/>
      <c r="FP699"/>
    </row>
    <row r="700" spans="1:172" s="59" customFormat="1" ht="15" customHeight="1" x14ac:dyDescent="0.2">
      <c r="A700" s="58" t="s">
        <v>1551</v>
      </c>
      <c r="B700" s="56">
        <v>307</v>
      </c>
      <c r="C700" s="56">
        <v>330.3</v>
      </c>
      <c r="D700" s="57">
        <f>(B700+C700)/2</f>
        <v>318.64999999999998</v>
      </c>
      <c r="E700" s="56">
        <v>26.5</v>
      </c>
      <c r="F700" s="56">
        <v>0.4</v>
      </c>
      <c r="G700" s="60">
        <v>4</v>
      </c>
      <c r="H700" s="56">
        <v>137.69999999999999</v>
      </c>
      <c r="I700" s="56">
        <v>38.799999999999997</v>
      </c>
      <c r="J700" s="56">
        <v>297</v>
      </c>
      <c r="K700" s="56">
        <v>5.3</v>
      </c>
      <c r="L700" s="57">
        <v>-26.5</v>
      </c>
      <c r="M700" s="60">
        <v>44.7</v>
      </c>
      <c r="N700" s="56">
        <v>383</v>
      </c>
      <c r="O700" s="54">
        <v>4.7</v>
      </c>
      <c r="P700" s="63" t="s">
        <v>1575</v>
      </c>
      <c r="Q700" s="63" t="s">
        <v>1575</v>
      </c>
      <c r="R700" s="54">
        <v>714</v>
      </c>
      <c r="S700" s="57">
        <v>-25.840786314828701</v>
      </c>
      <c r="T700" s="57">
        <v>46.897605125717199</v>
      </c>
      <c r="U700" s="56">
        <v>33.65</v>
      </c>
      <c r="V700" s="56">
        <v>26.02</v>
      </c>
      <c r="W700" s="56">
        <v>2.34</v>
      </c>
      <c r="X700" s="54" t="s">
        <v>1576</v>
      </c>
      <c r="Y700" s="58"/>
      <c r="Z700" s="58"/>
      <c r="AA700" s="54" t="b">
        <v>0</v>
      </c>
      <c r="AB700" s="54" t="s">
        <v>218</v>
      </c>
      <c r="AC700" s="51" t="s">
        <v>1552</v>
      </c>
      <c r="AD700" s="54">
        <v>3402</v>
      </c>
      <c r="AE700" s="54" t="s">
        <v>199</v>
      </c>
      <c r="AF700" s="58" t="s">
        <v>1553</v>
      </c>
      <c r="AG700" s="51" t="s">
        <v>1723</v>
      </c>
      <c r="AH700" s="51" t="s">
        <v>1783</v>
      </c>
      <c r="AI700"/>
      <c r="AJ700" s="32"/>
      <c r="AK700"/>
      <c r="AL700"/>
      <c r="AM700"/>
      <c r="AN700"/>
      <c r="AO700"/>
      <c r="AP700"/>
      <c r="AQ700"/>
      <c r="AR700"/>
      <c r="AS700"/>
      <c r="AT700"/>
      <c r="AU700"/>
      <c r="AV700"/>
      <c r="AW700"/>
      <c r="AX700"/>
      <c r="AY700"/>
      <c r="AZ700"/>
      <c r="BA700"/>
      <c r="BB700"/>
      <c r="BC700"/>
      <c r="BD700"/>
      <c r="BE700"/>
      <c r="BF700"/>
      <c r="BG700"/>
      <c r="BH700"/>
      <c r="BI700"/>
      <c r="BJ700"/>
      <c r="BK700"/>
      <c r="BL700"/>
      <c r="BM700"/>
      <c r="BN700"/>
      <c r="BO700"/>
      <c r="BP700"/>
      <c r="BQ700"/>
      <c r="BR700"/>
      <c r="BS700"/>
      <c r="BT700"/>
      <c r="BU700"/>
      <c r="BV700"/>
      <c r="BW700"/>
      <c r="BX700"/>
      <c r="BY700"/>
      <c r="BZ700"/>
      <c r="CA700"/>
      <c r="CB700"/>
      <c r="CC700"/>
      <c r="CD700"/>
      <c r="CE700"/>
      <c r="CF700"/>
      <c r="CG700"/>
      <c r="CH700"/>
      <c r="CI700"/>
      <c r="CJ700"/>
      <c r="CK700"/>
      <c r="CL700"/>
      <c r="CM700"/>
      <c r="CN700"/>
      <c r="CO700"/>
      <c r="CP700"/>
      <c r="CQ700"/>
      <c r="CR700"/>
      <c r="CS700"/>
      <c r="CT700"/>
      <c r="CU700"/>
      <c r="CV700"/>
      <c r="CW700"/>
      <c r="CX700"/>
      <c r="CY700"/>
      <c r="CZ700"/>
      <c r="DA700"/>
      <c r="DB700"/>
      <c r="DC700"/>
      <c r="DD700"/>
      <c r="DE700"/>
      <c r="DF700"/>
      <c r="DG700"/>
      <c r="DH700"/>
      <c r="DI700"/>
      <c r="DJ700"/>
      <c r="DK700"/>
      <c r="DL700"/>
      <c r="DM700"/>
      <c r="DN700"/>
      <c r="DO700"/>
      <c r="DP700"/>
      <c r="DQ700"/>
      <c r="DR700"/>
      <c r="DS700"/>
      <c r="DT700"/>
      <c r="DU700"/>
      <c r="DV700"/>
      <c r="DW700"/>
      <c r="DX700"/>
      <c r="DY700"/>
      <c r="DZ700"/>
      <c r="EA700"/>
      <c r="EB700"/>
      <c r="EC700"/>
      <c r="ED700"/>
      <c r="EE700"/>
      <c r="EF700"/>
      <c r="EG700"/>
      <c r="EH700"/>
      <c r="EI700"/>
      <c r="EJ700"/>
      <c r="EK700"/>
      <c r="EL700"/>
      <c r="EM700"/>
      <c r="EN700"/>
      <c r="EO700"/>
      <c r="EP700"/>
      <c r="EQ700"/>
      <c r="ER700"/>
      <c r="ES700"/>
      <c r="ET700"/>
      <c r="EU700"/>
      <c r="EV700"/>
      <c r="EW700"/>
      <c r="EX700"/>
      <c r="EY700"/>
      <c r="EZ700"/>
      <c r="FA700"/>
      <c r="FB700"/>
      <c r="FC700"/>
      <c r="FD700"/>
      <c r="FE700"/>
      <c r="FF700"/>
      <c r="FG700"/>
      <c r="FH700"/>
      <c r="FI700"/>
      <c r="FJ700"/>
      <c r="FK700"/>
      <c r="FL700"/>
      <c r="FM700"/>
      <c r="FN700"/>
      <c r="FO700"/>
      <c r="FP700"/>
    </row>
    <row r="701" spans="1:172" s="59" customFormat="1" ht="15" customHeight="1" x14ac:dyDescent="0.2">
      <c r="A701" s="14" t="s">
        <v>1554</v>
      </c>
      <c r="B701" s="7">
        <v>315.2</v>
      </c>
      <c r="C701" s="7">
        <v>323.39999999999998</v>
      </c>
      <c r="D701" s="13">
        <v>319.3</v>
      </c>
      <c r="E701" s="9">
        <v>48.78</v>
      </c>
      <c r="F701" s="9">
        <v>38.554000000000002</v>
      </c>
      <c r="G701" s="6">
        <v>84</v>
      </c>
      <c r="H701" s="9">
        <v>43.4</v>
      </c>
      <c r="I701" s="9">
        <v>22.4</v>
      </c>
      <c r="J701" s="9">
        <v>29.1</v>
      </c>
      <c r="K701" s="9">
        <v>2.9</v>
      </c>
      <c r="L701" s="13">
        <v>-38.4</v>
      </c>
      <c r="M701" s="6">
        <v>339.5</v>
      </c>
      <c r="N701" s="9">
        <v>35.4</v>
      </c>
      <c r="O701" s="9">
        <v>2.6</v>
      </c>
      <c r="P701" s="9" t="s">
        <v>1575</v>
      </c>
      <c r="Q701" s="9" t="s">
        <v>1575</v>
      </c>
      <c r="R701" s="7">
        <v>301</v>
      </c>
      <c r="S701" s="13">
        <v>-30.1207273712538</v>
      </c>
      <c r="T701" s="13">
        <v>50.881288269650497</v>
      </c>
      <c r="U701" s="9">
        <v>46.041178267360799</v>
      </c>
      <c r="V701" s="9">
        <v>3.8904489598693401</v>
      </c>
      <c r="W701" s="9">
        <v>58.1952919941834</v>
      </c>
      <c r="X701" s="7" t="s">
        <v>1576</v>
      </c>
      <c r="Y701" s="7">
        <v>0.65</v>
      </c>
      <c r="Z701" s="7">
        <v>1.7</v>
      </c>
      <c r="AA701" s="7" t="s">
        <v>204</v>
      </c>
      <c r="AB701" s="7">
        <v>0</v>
      </c>
      <c r="AC701" s="14" t="s">
        <v>1476</v>
      </c>
      <c r="AD701" s="7"/>
      <c r="AE701" s="7" t="s">
        <v>199</v>
      </c>
      <c r="AF701" s="10" t="s">
        <v>1555</v>
      </c>
      <c r="AG701" s="14" t="s">
        <v>1509</v>
      </c>
      <c r="AH701" s="10"/>
      <c r="AI701"/>
      <c r="AJ701" s="32"/>
      <c r="AK701"/>
      <c r="AL701"/>
      <c r="AM701"/>
      <c r="AN701"/>
      <c r="AO701"/>
      <c r="AP701"/>
      <c r="AQ701"/>
      <c r="AR701"/>
      <c r="AS701"/>
      <c r="AT701"/>
      <c r="AU701"/>
      <c r="AV701"/>
      <c r="AW701"/>
      <c r="AX701"/>
      <c r="AY701"/>
      <c r="AZ701"/>
      <c r="BA701"/>
      <c r="BB701"/>
      <c r="BC701"/>
      <c r="BD701"/>
      <c r="BE701"/>
      <c r="BF701"/>
      <c r="BG701"/>
      <c r="BH701"/>
      <c r="BI701"/>
      <c r="BJ701"/>
      <c r="BK701"/>
      <c r="BL701"/>
      <c r="BM701"/>
      <c r="BN701"/>
      <c r="BO701"/>
      <c r="BP701"/>
      <c r="BQ701"/>
      <c r="BR701"/>
      <c r="BS701"/>
      <c r="BT701"/>
      <c r="BU701"/>
      <c r="BV701"/>
      <c r="BW701"/>
      <c r="BX701"/>
      <c r="BY701"/>
      <c r="BZ701"/>
      <c r="CA701"/>
      <c r="CB701"/>
      <c r="CC701"/>
      <c r="CD701"/>
      <c r="CE701"/>
      <c r="CF701"/>
      <c r="CG701"/>
      <c r="CH701"/>
      <c r="CI701"/>
      <c r="CJ701"/>
      <c r="CK701"/>
      <c r="CL701"/>
      <c r="CM701"/>
      <c r="CN701"/>
      <c r="CO701"/>
      <c r="CP701"/>
      <c r="CQ701"/>
      <c r="CR701"/>
      <c r="CS701"/>
      <c r="CT701"/>
      <c r="CU701"/>
      <c r="CV701"/>
      <c r="CW701"/>
      <c r="CX701"/>
      <c r="CY701"/>
      <c r="CZ701"/>
      <c r="DA701"/>
      <c r="DB701"/>
      <c r="DC701"/>
      <c r="DD701"/>
      <c r="DE701"/>
      <c r="DF701"/>
      <c r="DG701"/>
      <c r="DH701"/>
      <c r="DI701"/>
      <c r="DJ701"/>
      <c r="DK701"/>
      <c r="DL701"/>
      <c r="DM701"/>
      <c r="DN701"/>
      <c r="DO701"/>
      <c r="DP701"/>
      <c r="DQ701"/>
      <c r="DR701"/>
      <c r="DS701"/>
      <c r="DT701"/>
      <c r="DU701"/>
      <c r="DV701"/>
      <c r="DW701"/>
      <c r="DX701"/>
      <c r="DY701"/>
      <c r="DZ701"/>
      <c r="EA701"/>
      <c r="EB701"/>
      <c r="EC701"/>
      <c r="ED701"/>
      <c r="EE701"/>
      <c r="EF701"/>
      <c r="EG701"/>
      <c r="EH701"/>
      <c r="EI701"/>
      <c r="EJ701"/>
      <c r="EK701"/>
      <c r="EL701"/>
      <c r="EM701"/>
      <c r="EN701"/>
      <c r="EO701"/>
      <c r="EP701"/>
      <c r="EQ701"/>
      <c r="ER701"/>
      <c r="ES701"/>
      <c r="ET701"/>
      <c r="EU701"/>
      <c r="EV701"/>
      <c r="EW701"/>
      <c r="EX701"/>
      <c r="EY701"/>
      <c r="EZ701"/>
      <c r="FA701"/>
      <c r="FB701"/>
      <c r="FC701"/>
      <c r="FD701"/>
      <c r="FE701"/>
      <c r="FF701"/>
      <c r="FG701"/>
      <c r="FH701"/>
      <c r="FI701"/>
      <c r="FJ701"/>
      <c r="FK701"/>
      <c r="FL701"/>
      <c r="FM701"/>
      <c r="FN701"/>
      <c r="FO701"/>
      <c r="FP701"/>
    </row>
    <row r="702" spans="1:172" s="86" customFormat="1" ht="15" customHeight="1" x14ac:dyDescent="0.15">
      <c r="A702" s="58" t="s">
        <v>1559</v>
      </c>
      <c r="B702" s="54">
        <v>315.2</v>
      </c>
      <c r="C702" s="54">
        <v>323.39999999999998</v>
      </c>
      <c r="D702" s="57">
        <v>319.3</v>
      </c>
      <c r="E702" s="56">
        <v>27.5</v>
      </c>
      <c r="F702" s="56">
        <v>8.8000000000000007</v>
      </c>
      <c r="G702" s="60">
        <v>8</v>
      </c>
      <c r="H702" s="56">
        <v>137.5</v>
      </c>
      <c r="I702" s="56">
        <v>33.700000000000003</v>
      </c>
      <c r="J702" s="56">
        <v>118</v>
      </c>
      <c r="K702" s="56">
        <v>4.5</v>
      </c>
      <c r="L702" s="57">
        <v>-28.2</v>
      </c>
      <c r="M702" s="60">
        <v>55.5</v>
      </c>
      <c r="N702" s="54">
        <v>266.39999999999998</v>
      </c>
      <c r="O702" s="54">
        <v>3.4</v>
      </c>
      <c r="P702" s="63" t="s">
        <v>1575</v>
      </c>
      <c r="Q702" s="63" t="s">
        <v>1575</v>
      </c>
      <c r="R702" s="54">
        <v>714</v>
      </c>
      <c r="S702" s="57">
        <v>-27.209270738772801</v>
      </c>
      <c r="T702" s="57">
        <v>57.677550451229301</v>
      </c>
      <c r="U702" s="56">
        <v>33.65</v>
      </c>
      <c r="V702" s="56">
        <v>26.02</v>
      </c>
      <c r="W702" s="56">
        <v>2.34</v>
      </c>
      <c r="X702" s="54" t="s">
        <v>1576</v>
      </c>
      <c r="Y702" s="58"/>
      <c r="Z702" s="58"/>
      <c r="AA702" s="54" t="b">
        <v>0</v>
      </c>
      <c r="AB702" s="54" t="s">
        <v>218</v>
      </c>
      <c r="AC702" s="51" t="s">
        <v>1560</v>
      </c>
      <c r="AD702" s="54">
        <v>3481</v>
      </c>
      <c r="AE702" s="54" t="s">
        <v>199</v>
      </c>
      <c r="AF702" s="58" t="s">
        <v>1558</v>
      </c>
      <c r="AG702" s="51" t="s">
        <v>1721</v>
      </c>
      <c r="AH702" s="58"/>
      <c r="AI702" s="36"/>
      <c r="AJ702" s="32"/>
      <c r="AK702" s="36"/>
      <c r="AL702" s="36"/>
      <c r="AM702" s="36"/>
      <c r="AN702" s="36"/>
      <c r="AO702" s="36"/>
      <c r="AP702" s="36"/>
      <c r="AQ702" s="36"/>
      <c r="AR702" s="36"/>
      <c r="AS702" s="36"/>
      <c r="AT702" s="36"/>
      <c r="AU702" s="36"/>
      <c r="AV702" s="36"/>
      <c r="AW702" s="36"/>
      <c r="AX702" s="36"/>
      <c r="AY702" s="36"/>
      <c r="AZ702" s="36"/>
      <c r="BA702" s="36"/>
      <c r="BB702" s="36"/>
      <c r="BC702" s="36"/>
      <c r="BD702" s="36"/>
      <c r="BE702" s="36"/>
      <c r="BF702" s="36"/>
      <c r="BG702" s="36"/>
      <c r="BH702" s="36"/>
      <c r="BI702" s="36"/>
      <c r="BJ702" s="36"/>
      <c r="BK702" s="36"/>
      <c r="BL702" s="36"/>
      <c r="BM702" s="36"/>
      <c r="BN702" s="36"/>
      <c r="BO702" s="36"/>
      <c r="BP702" s="36"/>
      <c r="BQ702" s="36"/>
      <c r="BR702" s="36"/>
      <c r="BS702" s="36"/>
      <c r="BT702" s="36"/>
      <c r="BU702" s="36"/>
      <c r="BV702" s="36"/>
      <c r="BW702" s="36"/>
      <c r="BX702" s="36"/>
      <c r="BY702" s="36"/>
      <c r="BZ702" s="36"/>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6"/>
      <c r="DI702" s="36"/>
      <c r="DJ702" s="36"/>
      <c r="DK702" s="36"/>
      <c r="DL702" s="36"/>
      <c r="DM702" s="36"/>
      <c r="DN702" s="36"/>
      <c r="DO702" s="36"/>
      <c r="DP702" s="36"/>
      <c r="DQ702" s="36"/>
      <c r="DR702" s="36"/>
      <c r="DS702" s="36"/>
      <c r="DT702" s="36"/>
      <c r="DU702" s="36"/>
      <c r="DV702" s="36"/>
      <c r="DW702" s="36"/>
      <c r="DX702" s="36"/>
      <c r="DY702" s="36"/>
      <c r="DZ702" s="36"/>
      <c r="EA702" s="36"/>
      <c r="EB702" s="36"/>
      <c r="EC702" s="36"/>
      <c r="ED702" s="36"/>
      <c r="EE702" s="36"/>
      <c r="EF702" s="36"/>
      <c r="EG702" s="36"/>
      <c r="EH702" s="36"/>
      <c r="EI702" s="36"/>
      <c r="EJ702" s="36"/>
      <c r="EK702" s="36"/>
      <c r="EL702" s="36"/>
      <c r="EM702" s="36"/>
      <c r="EN702" s="36"/>
      <c r="EO702" s="36"/>
      <c r="EP702" s="36"/>
      <c r="EQ702" s="36"/>
      <c r="ER702" s="36"/>
      <c r="ES702" s="36"/>
      <c r="ET702" s="36"/>
      <c r="EU702" s="36"/>
      <c r="EV702" s="36"/>
      <c r="EW702" s="36"/>
      <c r="EX702" s="36"/>
      <c r="EY702" s="36"/>
      <c r="EZ702" s="36"/>
      <c r="FA702" s="36"/>
      <c r="FB702" s="36"/>
      <c r="FC702" s="36"/>
      <c r="FD702" s="36"/>
      <c r="FE702" s="36"/>
      <c r="FF702" s="36"/>
      <c r="FG702" s="36"/>
      <c r="FH702" s="36"/>
      <c r="FI702" s="36"/>
      <c r="FJ702" s="36"/>
      <c r="FK702" s="36"/>
      <c r="FL702" s="36"/>
      <c r="FM702" s="36"/>
      <c r="FN702" s="36"/>
      <c r="FO702" s="36"/>
      <c r="FP702" s="36"/>
    </row>
    <row r="703" spans="1:172" s="86" customFormat="1" ht="15" customHeight="1" x14ac:dyDescent="0.15">
      <c r="A703" s="51" t="s">
        <v>1556</v>
      </c>
      <c r="B703" s="54">
        <v>315.2</v>
      </c>
      <c r="C703" s="54">
        <v>323.39999999999998</v>
      </c>
      <c r="D703" s="57">
        <v>319.3</v>
      </c>
      <c r="E703" s="56">
        <v>45.75</v>
      </c>
      <c r="F703" s="56">
        <v>295.5</v>
      </c>
      <c r="G703" s="60">
        <v>19</v>
      </c>
      <c r="H703" s="56">
        <v>177</v>
      </c>
      <c r="I703" s="56">
        <v>30</v>
      </c>
      <c r="J703" s="56">
        <v>20</v>
      </c>
      <c r="K703" s="56">
        <v>7.7</v>
      </c>
      <c r="L703" s="57">
        <v>-27.2</v>
      </c>
      <c r="M703" s="60">
        <v>298.3</v>
      </c>
      <c r="N703" s="54">
        <v>30.3</v>
      </c>
      <c r="O703" s="54">
        <v>6.2</v>
      </c>
      <c r="P703" s="63" t="s">
        <v>1575</v>
      </c>
      <c r="Q703" s="63" t="s">
        <v>1575</v>
      </c>
      <c r="R703" s="54">
        <v>101</v>
      </c>
      <c r="S703" s="57">
        <v>-28.364963575366701</v>
      </c>
      <c r="T703" s="57">
        <v>30.1623328815947</v>
      </c>
      <c r="U703" s="56">
        <v>63.189710673362598</v>
      </c>
      <c r="V703" s="56">
        <v>-13.867348726831301</v>
      </c>
      <c r="W703" s="56">
        <v>79.870070506488602</v>
      </c>
      <c r="X703" s="54" t="s">
        <v>1576</v>
      </c>
      <c r="Y703" s="54">
        <v>0.64</v>
      </c>
      <c r="Z703" s="54"/>
      <c r="AA703" s="54" t="b">
        <v>1</v>
      </c>
      <c r="AB703" s="54" t="s">
        <v>218</v>
      </c>
      <c r="AC703" s="51" t="s">
        <v>1557</v>
      </c>
      <c r="AD703" s="54"/>
      <c r="AE703" s="54" t="s">
        <v>199</v>
      </c>
      <c r="AF703" s="58" t="s">
        <v>1558</v>
      </c>
      <c r="AG703" s="51" t="s">
        <v>1721</v>
      </c>
      <c r="AH703" s="58" t="s">
        <v>1870</v>
      </c>
      <c r="AI703" s="36"/>
      <c r="AJ703" s="32"/>
      <c r="AK703" s="36"/>
      <c r="AL703" s="36"/>
      <c r="AM703" s="36"/>
      <c r="AN703" s="36"/>
      <c r="AO703" s="36"/>
      <c r="AP703" s="36"/>
      <c r="AQ703" s="36"/>
      <c r="AR703" s="36"/>
      <c r="AS703" s="36"/>
      <c r="AT703" s="36"/>
      <c r="AU703" s="36"/>
      <c r="AV703" s="36"/>
      <c r="AW703" s="36"/>
      <c r="AX703" s="36"/>
      <c r="AY703" s="36"/>
      <c r="AZ703" s="36"/>
      <c r="BA703" s="36"/>
      <c r="BB703" s="36"/>
      <c r="BC703" s="36"/>
      <c r="BD703" s="36"/>
      <c r="BE703" s="36"/>
      <c r="BF703" s="36"/>
      <c r="BG703" s="36"/>
      <c r="BH703" s="36"/>
      <c r="BI703" s="36"/>
      <c r="BJ703" s="36"/>
      <c r="BK703" s="36"/>
      <c r="BL703" s="36"/>
      <c r="BM703" s="36"/>
      <c r="BN703" s="36"/>
      <c r="BO703" s="36"/>
      <c r="BP703" s="36"/>
      <c r="BQ703" s="36"/>
      <c r="BR703" s="36"/>
      <c r="BS703" s="36"/>
      <c r="BT703" s="36"/>
      <c r="BU703" s="36"/>
      <c r="BV703" s="36"/>
      <c r="BW703" s="36"/>
      <c r="BX703" s="36"/>
      <c r="BY703" s="36"/>
      <c r="BZ703" s="36"/>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6"/>
      <c r="DI703" s="36"/>
      <c r="DJ703" s="36"/>
      <c r="DK703" s="36"/>
      <c r="DL703" s="36"/>
      <c r="DM703" s="36"/>
      <c r="DN703" s="36"/>
      <c r="DO703" s="36"/>
      <c r="DP703" s="36"/>
      <c r="DQ703" s="36"/>
      <c r="DR703" s="36"/>
      <c r="DS703" s="36"/>
      <c r="DT703" s="36"/>
      <c r="DU703" s="36"/>
      <c r="DV703" s="36"/>
      <c r="DW703" s="36"/>
      <c r="DX703" s="36"/>
      <c r="DY703" s="36"/>
      <c r="DZ703" s="36"/>
      <c r="EA703" s="36"/>
      <c r="EB703" s="36"/>
      <c r="EC703" s="36"/>
      <c r="ED703" s="36"/>
      <c r="EE703" s="36"/>
      <c r="EF703" s="36"/>
      <c r="EG703" s="36"/>
      <c r="EH703" s="36"/>
      <c r="EI703" s="36"/>
      <c r="EJ703" s="36"/>
      <c r="EK703" s="36"/>
      <c r="EL703" s="36"/>
      <c r="EM703" s="36"/>
      <c r="EN703" s="36"/>
      <c r="EO703" s="36"/>
      <c r="EP703" s="36"/>
      <c r="EQ703" s="36"/>
      <c r="ER703" s="36"/>
      <c r="ES703" s="36"/>
      <c r="ET703" s="36"/>
      <c r="EU703" s="36"/>
      <c r="EV703" s="36"/>
      <c r="EW703" s="36"/>
      <c r="EX703" s="36"/>
      <c r="EY703" s="36"/>
      <c r="EZ703" s="36"/>
      <c r="FA703" s="36"/>
      <c r="FB703" s="36"/>
      <c r="FC703" s="36"/>
      <c r="FD703" s="36"/>
      <c r="FE703" s="36"/>
      <c r="FF703" s="36"/>
      <c r="FG703" s="36"/>
      <c r="FH703" s="36"/>
      <c r="FI703" s="36"/>
      <c r="FJ703" s="36"/>
      <c r="FK703" s="36"/>
      <c r="FL703" s="36"/>
      <c r="FM703" s="36"/>
      <c r="FN703" s="36"/>
      <c r="FO703" s="36"/>
      <c r="FP703" s="36"/>
    </row>
    <row r="704" spans="1:172" s="86" customFormat="1" ht="15" customHeight="1" x14ac:dyDescent="0.2">
      <c r="A704" s="10" t="s">
        <v>1914</v>
      </c>
      <c r="B704" s="7">
        <v>315.60000000000002</v>
      </c>
      <c r="C704" s="7">
        <v>328.2</v>
      </c>
      <c r="D704" s="13">
        <v>321.89999999999998</v>
      </c>
      <c r="E704" s="9">
        <v>-18.39</v>
      </c>
      <c r="F704" s="9">
        <v>143.75</v>
      </c>
      <c r="G704" s="6">
        <v>15</v>
      </c>
      <c r="H704" s="9">
        <v>191.4</v>
      </c>
      <c r="I704" s="9">
        <v>61.6</v>
      </c>
      <c r="J704" s="9">
        <v>56.5</v>
      </c>
      <c r="K704" s="9">
        <v>5.0999999999999996</v>
      </c>
      <c r="L704" s="13">
        <v>-63.4</v>
      </c>
      <c r="M704" s="13">
        <v>125</v>
      </c>
      <c r="N704" s="7">
        <v>26.2</v>
      </c>
      <c r="O704" s="7">
        <v>7.6</v>
      </c>
      <c r="P704" s="48" t="s">
        <v>1575</v>
      </c>
      <c r="Q704" s="48" t="s">
        <v>1575</v>
      </c>
      <c r="R704" s="7">
        <v>801</v>
      </c>
      <c r="S704" s="13">
        <v>-33.929157447522698</v>
      </c>
      <c r="T704" s="13">
        <v>45.944830958103097</v>
      </c>
      <c r="U704" s="9">
        <v>-21.957728476809798</v>
      </c>
      <c r="V704" s="9">
        <v>-65.144472167838501</v>
      </c>
      <c r="W704" s="9">
        <v>55.1439242365323</v>
      </c>
      <c r="X704" s="7" t="s">
        <v>1574</v>
      </c>
      <c r="Y704" s="10"/>
      <c r="Z704" s="10"/>
      <c r="AA704" s="7" t="b">
        <v>1</v>
      </c>
      <c r="AB704" s="7">
        <v>0</v>
      </c>
      <c r="AC704" s="14" t="s">
        <v>1561</v>
      </c>
      <c r="AD704" s="30">
        <v>3561</v>
      </c>
      <c r="AE704" s="7" t="s">
        <v>199</v>
      </c>
      <c r="AF704" s="10" t="s">
        <v>1562</v>
      </c>
      <c r="AG704" s="14"/>
      <c r="AH704" s="10"/>
      <c r="AI704" s="36"/>
      <c r="AJ704" s="32"/>
      <c r="AK704" s="36"/>
      <c r="AL704" s="36"/>
      <c r="AM704" s="36"/>
      <c r="AN704" s="36"/>
      <c r="AO704" s="36"/>
      <c r="AP704" s="36"/>
      <c r="AQ704" s="36"/>
      <c r="AR704" s="36"/>
      <c r="AS704" s="36"/>
      <c r="AT704" s="36"/>
      <c r="AU704" s="36"/>
      <c r="AV704" s="36"/>
      <c r="AW704" s="36"/>
      <c r="AX704" s="36"/>
      <c r="AY704" s="36"/>
      <c r="AZ704" s="36"/>
      <c r="BA704" s="36"/>
      <c r="BB704" s="36"/>
      <c r="BC704" s="36"/>
      <c r="BD704" s="36"/>
      <c r="BE704" s="36"/>
      <c r="BF704" s="36"/>
      <c r="BG704" s="36"/>
      <c r="BH704" s="36"/>
      <c r="BI704" s="36"/>
      <c r="BJ704" s="36"/>
      <c r="BK704" s="36"/>
      <c r="BL704" s="36"/>
      <c r="BM704" s="36"/>
      <c r="BN704" s="36"/>
      <c r="BO704" s="36"/>
      <c r="BP704" s="36"/>
      <c r="BQ704" s="36"/>
      <c r="BR704" s="36"/>
      <c r="BS704" s="36"/>
      <c r="BT704" s="36"/>
      <c r="BU704" s="36"/>
      <c r="BV704" s="36"/>
      <c r="BW704" s="36"/>
      <c r="BX704" s="36"/>
      <c r="BY704" s="36"/>
      <c r="BZ704" s="36"/>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6"/>
      <c r="DI704" s="36"/>
      <c r="DJ704" s="36"/>
      <c r="DK704" s="36"/>
      <c r="DL704" s="36"/>
      <c r="DM704" s="36"/>
      <c r="DN704" s="36"/>
      <c r="DO704" s="36"/>
      <c r="DP704" s="36"/>
      <c r="DQ704" s="36"/>
      <c r="DR704" s="36"/>
      <c r="DS704" s="36"/>
      <c r="DT704" s="36"/>
      <c r="DU704" s="36"/>
      <c r="DV704" s="36"/>
      <c r="DW704" s="36"/>
      <c r="DX704" s="36"/>
      <c r="DY704" s="36"/>
      <c r="DZ704" s="36"/>
      <c r="EA704" s="36"/>
      <c r="EB704" s="36"/>
      <c r="EC704" s="36"/>
      <c r="ED704" s="36"/>
      <c r="EE704" s="36"/>
      <c r="EF704" s="36"/>
      <c r="EG704" s="36"/>
      <c r="EH704" s="36"/>
      <c r="EI704" s="36"/>
      <c r="EJ704" s="36"/>
      <c r="EK704" s="36"/>
      <c r="EL704" s="36"/>
      <c r="EM704" s="36"/>
      <c r="EN704" s="36"/>
      <c r="EO704" s="36"/>
      <c r="EP704" s="36"/>
      <c r="EQ704" s="36"/>
      <c r="ER704" s="36"/>
      <c r="ES704" s="36"/>
      <c r="ET704" s="36"/>
      <c r="EU704" s="36"/>
      <c r="EV704" s="36"/>
      <c r="EW704" s="36"/>
      <c r="EX704" s="36"/>
      <c r="EY704" s="36"/>
      <c r="EZ704" s="36"/>
      <c r="FA704" s="36"/>
      <c r="FB704" s="36"/>
      <c r="FC704" s="36"/>
      <c r="FD704" s="36"/>
      <c r="FE704" s="36"/>
      <c r="FF704" s="36"/>
      <c r="FG704" s="36"/>
      <c r="FH704" s="36"/>
      <c r="FI704" s="36"/>
      <c r="FJ704" s="36"/>
      <c r="FK704" s="36"/>
      <c r="FL704" s="36"/>
      <c r="FM704" s="36"/>
      <c r="FN704" s="36"/>
      <c r="FO704" s="36"/>
      <c r="FP704" s="36"/>
    </row>
    <row r="705" spans="1:172" s="86" customFormat="1" ht="15" customHeight="1" x14ac:dyDescent="0.15">
      <c r="A705" s="10" t="s">
        <v>1563</v>
      </c>
      <c r="B705" s="9">
        <v>315.2</v>
      </c>
      <c r="C705" s="9">
        <v>330.3</v>
      </c>
      <c r="D705" s="13">
        <f>AVERAGE(B705,C705)</f>
        <v>322.75</v>
      </c>
      <c r="E705" s="9">
        <v>46.2</v>
      </c>
      <c r="F705" s="9">
        <f>360-61.3</f>
        <v>298.7</v>
      </c>
      <c r="G705" s="6">
        <v>262</v>
      </c>
      <c r="H705" s="7">
        <v>359.3</v>
      </c>
      <c r="I705" s="9">
        <v>-29.7</v>
      </c>
      <c r="J705" s="7">
        <v>11.5</v>
      </c>
      <c r="K705" s="7">
        <v>2.7</v>
      </c>
      <c r="L705" s="13">
        <v>-27.9</v>
      </c>
      <c r="M705" s="13">
        <v>299.5</v>
      </c>
      <c r="N705" s="9">
        <v>12.4</v>
      </c>
      <c r="O705" s="9">
        <v>2.6</v>
      </c>
      <c r="P705" s="37" t="s">
        <v>1575</v>
      </c>
      <c r="Q705" s="37" t="s">
        <v>1575</v>
      </c>
      <c r="R705" s="7">
        <v>101</v>
      </c>
      <c r="S705" s="13">
        <v>-28.2560538424923</v>
      </c>
      <c r="T705" s="13">
        <v>31.603608334767799</v>
      </c>
      <c r="U705" s="9">
        <v>63.189710673362598</v>
      </c>
      <c r="V705" s="9">
        <v>-13.867348726831301</v>
      </c>
      <c r="W705" s="9">
        <v>79.870070506488602</v>
      </c>
      <c r="X705" s="7" t="s">
        <v>1576</v>
      </c>
      <c r="Y705" s="28">
        <v>0.6</v>
      </c>
      <c r="Z705" s="7">
        <v>1.5</v>
      </c>
      <c r="AA705" s="7" t="s">
        <v>204</v>
      </c>
      <c r="AB705" s="7">
        <v>0</v>
      </c>
      <c r="AC705" s="14" t="s">
        <v>1564</v>
      </c>
      <c r="AD705" s="7"/>
      <c r="AE705" s="7" t="s">
        <v>1798</v>
      </c>
      <c r="AF705" s="10" t="s">
        <v>1566</v>
      </c>
      <c r="AG705" s="14" t="s">
        <v>1565</v>
      </c>
      <c r="AH705" s="3"/>
      <c r="AI705" s="36"/>
      <c r="AJ705" s="32"/>
      <c r="AK705" s="36"/>
      <c r="AL705" s="36"/>
      <c r="AM705" s="36"/>
      <c r="AN705" s="36"/>
      <c r="AO705" s="36"/>
      <c r="AP705" s="36"/>
      <c r="AQ705" s="36"/>
      <c r="AR705" s="36"/>
      <c r="AS705" s="36"/>
      <c r="AT705" s="36"/>
      <c r="AU705" s="36"/>
      <c r="AV705" s="36"/>
      <c r="AW705" s="36"/>
      <c r="AX705" s="36"/>
      <c r="AY705" s="36"/>
      <c r="AZ705" s="36"/>
      <c r="BA705" s="36"/>
      <c r="BB705" s="36"/>
      <c r="BC705" s="36"/>
      <c r="BD705" s="36"/>
      <c r="BE705" s="36"/>
      <c r="BF705" s="36"/>
      <c r="BG705" s="36"/>
      <c r="BH705" s="36"/>
      <c r="BI705" s="36"/>
      <c r="BJ705" s="36"/>
      <c r="BK705" s="36"/>
      <c r="BL705" s="36"/>
      <c r="BM705" s="36"/>
      <c r="BN705" s="36"/>
      <c r="BO705" s="36"/>
      <c r="BP705" s="36"/>
      <c r="BQ705" s="36"/>
      <c r="BR705" s="36"/>
      <c r="BS705" s="36"/>
      <c r="BT705" s="36"/>
      <c r="BU705" s="36"/>
      <c r="BV705" s="36"/>
      <c r="BW705" s="36"/>
      <c r="BX705" s="36"/>
      <c r="BY705" s="36"/>
      <c r="BZ705" s="36"/>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6"/>
      <c r="DI705" s="36"/>
      <c r="DJ705" s="36"/>
      <c r="DK705" s="36"/>
      <c r="DL705" s="36"/>
      <c r="DM705" s="36"/>
      <c r="DN705" s="36"/>
      <c r="DO705" s="36"/>
      <c r="DP705" s="36"/>
      <c r="DQ705" s="36"/>
      <c r="DR705" s="36"/>
      <c r="DS705" s="36"/>
      <c r="DT705" s="36"/>
      <c r="DU705" s="36"/>
      <c r="DV705" s="36"/>
      <c r="DW705" s="36"/>
      <c r="DX705" s="36"/>
      <c r="DY705" s="36"/>
      <c r="DZ705" s="36"/>
      <c r="EA705" s="36"/>
      <c r="EB705" s="36"/>
      <c r="EC705" s="36"/>
      <c r="ED705" s="36"/>
      <c r="EE705" s="36"/>
      <c r="EF705" s="36"/>
      <c r="EG705" s="36"/>
      <c r="EH705" s="36"/>
      <c r="EI705" s="36"/>
      <c r="EJ705" s="36"/>
      <c r="EK705" s="36"/>
      <c r="EL705" s="36"/>
      <c r="EM705" s="36"/>
      <c r="EN705" s="36"/>
      <c r="EO705" s="36"/>
      <c r="EP705" s="36"/>
      <c r="EQ705" s="36"/>
      <c r="ER705" s="36"/>
      <c r="ES705" s="36"/>
      <c r="ET705" s="36"/>
      <c r="EU705" s="36"/>
      <c r="EV705" s="36"/>
      <c r="EW705" s="36"/>
      <c r="EX705" s="36"/>
      <c r="EY705" s="36"/>
      <c r="EZ705" s="36"/>
      <c r="FA705" s="36"/>
      <c r="FB705" s="36"/>
      <c r="FC705" s="36"/>
      <c r="FD705" s="36"/>
      <c r="FE705" s="36"/>
      <c r="FF705" s="36"/>
      <c r="FG705" s="36"/>
      <c r="FH705" s="36"/>
      <c r="FI705" s="36"/>
      <c r="FJ705" s="36"/>
      <c r="FK705" s="36"/>
      <c r="FL705" s="36"/>
      <c r="FM705" s="36"/>
      <c r="FN705" s="36"/>
      <c r="FO705" s="36"/>
      <c r="FP705" s="36"/>
    </row>
    <row r="706" spans="1:172" s="59" customFormat="1" ht="15" customHeight="1" x14ac:dyDescent="0.2">
      <c r="A706" s="51" t="s">
        <v>1570</v>
      </c>
      <c r="B706" s="54">
        <v>323.39999999999998</v>
      </c>
      <c r="C706" s="56">
        <v>330.3</v>
      </c>
      <c r="D706" s="57">
        <f>(B706+C706)/2</f>
        <v>326.85000000000002</v>
      </c>
      <c r="E706" s="56">
        <v>45.75</v>
      </c>
      <c r="F706" s="56">
        <v>295.5</v>
      </c>
      <c r="G706" s="60">
        <v>9</v>
      </c>
      <c r="H706" s="56">
        <v>178.7</v>
      </c>
      <c r="I706" s="56">
        <v>29.1</v>
      </c>
      <c r="J706" s="56">
        <v>12.3</v>
      </c>
      <c r="K706" s="56">
        <v>15.3</v>
      </c>
      <c r="L706" s="57">
        <v>-27.4</v>
      </c>
      <c r="M706" s="60">
        <v>297.2</v>
      </c>
      <c r="N706" s="54">
        <v>16.399999999999999</v>
      </c>
      <c r="O706" s="54">
        <v>13.1</v>
      </c>
      <c r="P706" s="63" t="s">
        <v>1575</v>
      </c>
      <c r="Q706" s="63" t="s">
        <v>1575</v>
      </c>
      <c r="R706" s="54">
        <v>101</v>
      </c>
      <c r="S706" s="57">
        <v>-29.1272759053805</v>
      </c>
      <c r="T706" s="57">
        <v>29.428151614873599</v>
      </c>
      <c r="U706" s="56">
        <v>63.189710673362598</v>
      </c>
      <c r="V706" s="56">
        <v>-13.867348726831301</v>
      </c>
      <c r="W706" s="56">
        <v>79.870070506488602</v>
      </c>
      <c r="X706" s="54" t="s">
        <v>1576</v>
      </c>
      <c r="Y706" s="54">
        <v>0.83</v>
      </c>
      <c r="Z706" s="54"/>
      <c r="AA706" s="54" t="b">
        <v>1</v>
      </c>
      <c r="AB706" s="54" t="s">
        <v>218</v>
      </c>
      <c r="AC706" s="51" t="s">
        <v>1557</v>
      </c>
      <c r="AD706" s="54"/>
      <c r="AE706" s="54" t="s">
        <v>199</v>
      </c>
      <c r="AF706" s="58" t="s">
        <v>1571</v>
      </c>
      <c r="AG706" s="51" t="s">
        <v>1721</v>
      </c>
      <c r="AH706" s="58" t="s">
        <v>1870</v>
      </c>
      <c r="AI706"/>
      <c r="AJ706" s="32"/>
      <c r="AK706"/>
      <c r="AL706"/>
      <c r="AM706"/>
      <c r="AN706"/>
      <c r="AO706"/>
      <c r="AP706"/>
      <c r="AQ706"/>
      <c r="AR706"/>
      <c r="AS706"/>
      <c r="AT706"/>
      <c r="AU706"/>
      <c r="AV706"/>
      <c r="AW706"/>
      <c r="AX706"/>
      <c r="AY706"/>
      <c r="AZ706"/>
      <c r="BA706"/>
      <c r="BB706"/>
      <c r="BC706"/>
      <c r="BD706"/>
      <c r="BE706"/>
      <c r="BF706"/>
      <c r="BG706"/>
      <c r="BH706"/>
      <c r="BI706"/>
      <c r="BJ706"/>
      <c r="BK706"/>
      <c r="BL706"/>
      <c r="BM706"/>
      <c r="BN706"/>
      <c r="BO706"/>
      <c r="BP706"/>
      <c r="BQ706"/>
      <c r="BR706"/>
      <c r="BS706"/>
      <c r="BT706"/>
      <c r="BU706"/>
      <c r="BV706"/>
      <c r="BW706"/>
      <c r="BX706"/>
      <c r="BY706"/>
      <c r="BZ706"/>
      <c r="CA706"/>
      <c r="CB706"/>
      <c r="CC706"/>
      <c r="CD706"/>
      <c r="CE706"/>
      <c r="CF706"/>
      <c r="CG706"/>
      <c r="CH706"/>
      <c r="CI706"/>
      <c r="CJ706"/>
      <c r="CK706"/>
      <c r="CL706"/>
      <c r="CM706"/>
      <c r="CN706"/>
      <c r="CO706"/>
      <c r="CP706"/>
      <c r="CQ706"/>
      <c r="CR706"/>
      <c r="CS706"/>
      <c r="CT706"/>
      <c r="CU706"/>
      <c r="CV706"/>
      <c r="CW706"/>
      <c r="CX706"/>
      <c r="CY706"/>
      <c r="CZ706"/>
      <c r="DA706"/>
      <c r="DB706"/>
      <c r="DC706"/>
      <c r="DD706"/>
      <c r="DE706"/>
      <c r="DF706"/>
      <c r="DG706"/>
      <c r="DH706"/>
      <c r="DI706"/>
      <c r="DJ706"/>
      <c r="DK706"/>
      <c r="DL706"/>
      <c r="DM706"/>
      <c r="DN706"/>
      <c r="DO706"/>
      <c r="DP706"/>
      <c r="DQ706"/>
      <c r="DR706"/>
      <c r="DS706"/>
      <c r="DT706"/>
      <c r="DU706"/>
      <c r="DV706"/>
      <c r="DW706"/>
      <c r="DX706"/>
      <c r="DY706"/>
      <c r="DZ706"/>
      <c r="EA706"/>
      <c r="EB706"/>
      <c r="EC706"/>
      <c r="ED706"/>
      <c r="EE706"/>
      <c r="EF706"/>
      <c r="EG706"/>
      <c r="EH706"/>
      <c r="EI706"/>
      <c r="EJ706"/>
      <c r="EK706"/>
      <c r="EL706"/>
      <c r="EM706"/>
      <c r="EN706"/>
      <c r="EO706"/>
      <c r="EP706"/>
      <c r="EQ706"/>
      <c r="ER706"/>
      <c r="ES706"/>
      <c r="ET706"/>
      <c r="EU706"/>
      <c r="EV706"/>
      <c r="EW706"/>
      <c r="EX706"/>
      <c r="EY706"/>
      <c r="EZ706"/>
      <c r="FA706"/>
      <c r="FB706"/>
      <c r="FC706"/>
      <c r="FD706"/>
      <c r="FE706"/>
      <c r="FF706"/>
      <c r="FG706"/>
      <c r="FH706"/>
      <c r="FI706"/>
      <c r="FJ706"/>
      <c r="FK706"/>
      <c r="FL706"/>
      <c r="FM706"/>
      <c r="FN706"/>
      <c r="FO706"/>
      <c r="FP706"/>
    </row>
    <row r="707" spans="1:172" s="86" customFormat="1" ht="15" customHeight="1" x14ac:dyDescent="0.15">
      <c r="A707" s="51" t="s">
        <v>1567</v>
      </c>
      <c r="B707" s="54">
        <v>323.39999999999998</v>
      </c>
      <c r="C707" s="56">
        <v>330.3</v>
      </c>
      <c r="D707" s="57">
        <f>(B707+C707)/2</f>
        <v>326.85000000000002</v>
      </c>
      <c r="E707" s="56">
        <v>40.700000000000003</v>
      </c>
      <c r="F707" s="56">
        <f>360-76.1</f>
        <v>283.89999999999998</v>
      </c>
      <c r="G707" s="60">
        <v>22</v>
      </c>
      <c r="H707" s="56">
        <v>349</v>
      </c>
      <c r="I707" s="56">
        <v>-41.4</v>
      </c>
      <c r="J707" s="56">
        <v>14.9</v>
      </c>
      <c r="K707" s="56">
        <v>8.3000000000000007</v>
      </c>
      <c r="L707" s="57">
        <v>-22.6</v>
      </c>
      <c r="M707" s="60">
        <v>294.39999999999998</v>
      </c>
      <c r="N707" s="54">
        <v>18.100000000000001</v>
      </c>
      <c r="O707" s="54">
        <v>7.5</v>
      </c>
      <c r="P707" s="63" t="s">
        <v>1575</v>
      </c>
      <c r="Q707" s="63" t="s">
        <v>1575</v>
      </c>
      <c r="R707" s="54">
        <v>101</v>
      </c>
      <c r="S707" s="57">
        <v>-26.872917858838601</v>
      </c>
      <c r="T707" s="57">
        <v>23.833521275840798</v>
      </c>
      <c r="U707" s="56">
        <v>63.189710673362598</v>
      </c>
      <c r="V707" s="56">
        <v>-13.867348726831301</v>
      </c>
      <c r="W707" s="56">
        <v>79.870070506488602</v>
      </c>
      <c r="X707" s="54" t="s">
        <v>1576</v>
      </c>
      <c r="Y707" s="54">
        <v>0.49</v>
      </c>
      <c r="Z707" s="54"/>
      <c r="AA707" s="54" t="b">
        <v>1</v>
      </c>
      <c r="AB707" s="54" t="s">
        <v>218</v>
      </c>
      <c r="AC707" s="51" t="s">
        <v>1568</v>
      </c>
      <c r="AD707" s="54"/>
      <c r="AE707" s="54" t="s">
        <v>199</v>
      </c>
      <c r="AF707" s="58" t="s">
        <v>1569</v>
      </c>
      <c r="AG707" s="51"/>
      <c r="AH707" s="58" t="s">
        <v>1870</v>
      </c>
      <c r="AI707" s="36"/>
      <c r="AJ707" s="32"/>
      <c r="AK707" s="36"/>
      <c r="AL707" s="36"/>
      <c r="AM707" s="36"/>
      <c r="AN707" s="36"/>
      <c r="AO707" s="36"/>
      <c r="AP707" s="36"/>
      <c r="AQ707" s="36"/>
      <c r="AR707" s="36"/>
      <c r="AS707" s="36"/>
      <c r="AT707" s="36"/>
      <c r="AU707" s="36"/>
      <c r="AV707" s="36"/>
      <c r="AW707" s="36"/>
      <c r="AX707" s="36"/>
      <c r="AY707" s="36"/>
      <c r="AZ707" s="36"/>
      <c r="BA707" s="36"/>
      <c r="BB707" s="36"/>
      <c r="BC707" s="36"/>
      <c r="BD707" s="36"/>
      <c r="BE707" s="36"/>
      <c r="BF707" s="36"/>
      <c r="BG707" s="36"/>
      <c r="BH707" s="36"/>
      <c r="BI707" s="36"/>
      <c r="BJ707" s="36"/>
      <c r="BK707" s="36"/>
      <c r="BL707" s="36"/>
      <c r="BM707" s="36"/>
      <c r="BN707" s="36"/>
      <c r="BO707" s="36"/>
      <c r="BP707" s="36"/>
      <c r="BQ707" s="36"/>
      <c r="BR707" s="36"/>
      <c r="BS707" s="36"/>
      <c r="BT707" s="36"/>
      <c r="BU707" s="36"/>
      <c r="BV707" s="36"/>
      <c r="BW707" s="36"/>
      <c r="BX707" s="36"/>
      <c r="BY707" s="36"/>
      <c r="BZ707" s="36"/>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6"/>
      <c r="DI707" s="36"/>
      <c r="DJ707" s="36"/>
      <c r="DK707" s="36"/>
      <c r="DL707" s="36"/>
      <c r="DM707" s="36"/>
      <c r="DN707" s="36"/>
      <c r="DO707" s="36"/>
      <c r="DP707" s="36"/>
      <c r="DQ707" s="36"/>
      <c r="DR707" s="36"/>
      <c r="DS707" s="36"/>
      <c r="DT707" s="36"/>
      <c r="DU707" s="36"/>
      <c r="DV707" s="36"/>
      <c r="DW707" s="36"/>
      <c r="DX707" s="36"/>
      <c r="DY707" s="36"/>
      <c r="DZ707" s="36"/>
      <c r="EA707" s="36"/>
      <c r="EB707" s="36"/>
      <c r="EC707" s="36"/>
      <c r="ED707" s="36"/>
      <c r="EE707" s="36"/>
      <c r="EF707" s="36"/>
      <c r="EG707" s="36"/>
      <c r="EH707" s="36"/>
      <c r="EI707" s="36"/>
      <c r="EJ707" s="36"/>
      <c r="EK707" s="36"/>
      <c r="EL707" s="36"/>
      <c r="EM707" s="36"/>
      <c r="EN707" s="36"/>
      <c r="EO707" s="36"/>
      <c r="EP707" s="36"/>
      <c r="EQ707" s="36"/>
      <c r="ER707" s="36"/>
      <c r="ES707" s="36"/>
      <c r="ET707" s="36"/>
      <c r="EU707" s="36"/>
      <c r="EV707" s="36"/>
      <c r="EW707" s="36"/>
      <c r="EX707" s="36"/>
      <c r="EY707" s="36"/>
      <c r="EZ707" s="36"/>
      <c r="FA707" s="36"/>
      <c r="FB707" s="36"/>
      <c r="FC707" s="36"/>
      <c r="FD707" s="36"/>
      <c r="FE707" s="36"/>
      <c r="FF707" s="36"/>
      <c r="FG707" s="36"/>
      <c r="FH707" s="36"/>
      <c r="FI707" s="36"/>
      <c r="FJ707" s="36"/>
      <c r="FK707" s="36"/>
      <c r="FL707" s="36"/>
      <c r="FM707" s="36"/>
      <c r="FN707" s="36"/>
      <c r="FO707" s="36"/>
      <c r="FP707" s="36"/>
    </row>
    <row r="708" spans="1:172" s="71" customFormat="1" ht="15" customHeight="1" x14ac:dyDescent="0.2">
      <c r="A708" s="51" t="s">
        <v>1895</v>
      </c>
      <c r="B708" s="54"/>
      <c r="C708" s="54"/>
      <c r="D708" s="57">
        <v>329</v>
      </c>
      <c r="E708" s="56">
        <v>46</v>
      </c>
      <c r="F708" s="56">
        <v>293.60000000000002</v>
      </c>
      <c r="G708" s="60">
        <v>6</v>
      </c>
      <c r="H708" s="56">
        <v>158</v>
      </c>
      <c r="I708" s="56">
        <v>38</v>
      </c>
      <c r="J708" s="56">
        <v>104</v>
      </c>
      <c r="K708" s="56">
        <v>6.5</v>
      </c>
      <c r="L708" s="57">
        <v>-21</v>
      </c>
      <c r="M708" s="57">
        <v>315</v>
      </c>
      <c r="N708" s="54"/>
      <c r="O708" s="54"/>
      <c r="P708" s="56">
        <v>143.76675323959935</v>
      </c>
      <c r="Q708" s="56">
        <v>5.606730632772388</v>
      </c>
      <c r="R708" s="54">
        <v>101</v>
      </c>
      <c r="S708" s="57">
        <v>-14.329037648360501</v>
      </c>
      <c r="T708" s="57">
        <v>39.382258941802398</v>
      </c>
      <c r="U708" s="56">
        <v>63.189710673362598</v>
      </c>
      <c r="V708" s="56">
        <v>-13.867348726831301</v>
      </c>
      <c r="W708" s="56">
        <v>79.870070506488602</v>
      </c>
      <c r="X708" s="54" t="s">
        <v>291</v>
      </c>
      <c r="Y708" s="58"/>
      <c r="Z708" s="58"/>
      <c r="AA708" s="54" t="b">
        <v>0</v>
      </c>
      <c r="AB708" s="54" t="s">
        <v>31</v>
      </c>
      <c r="AC708" s="51" t="s">
        <v>1572</v>
      </c>
      <c r="AD708" s="54">
        <v>1684</v>
      </c>
      <c r="AE708" s="54" t="s">
        <v>199</v>
      </c>
      <c r="AF708" s="58"/>
      <c r="AG708" s="51"/>
      <c r="AH708" s="58" t="s">
        <v>1837</v>
      </c>
      <c r="AI708" s="12"/>
      <c r="AJ708" s="3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c r="CA708" s="12"/>
      <c r="CB708" s="12"/>
      <c r="CC708" s="12"/>
      <c r="CD708" s="12"/>
      <c r="CE708" s="12"/>
      <c r="CF708" s="12"/>
      <c r="CG708" s="12"/>
      <c r="CH708" s="12"/>
      <c r="CI708" s="12"/>
      <c r="CJ708" s="12"/>
      <c r="CK708" s="12"/>
      <c r="CL708" s="12"/>
      <c r="CM708" s="12"/>
      <c r="CN708" s="12"/>
      <c r="CO708" s="12"/>
      <c r="CP708" s="12"/>
      <c r="CQ708" s="12"/>
      <c r="CR708" s="12"/>
      <c r="CS708" s="12"/>
      <c r="CT708" s="12"/>
      <c r="CU708" s="12"/>
      <c r="CV708" s="12"/>
      <c r="CW708" s="12"/>
      <c r="CX708" s="12"/>
      <c r="CY708" s="12"/>
      <c r="CZ708" s="12"/>
      <c r="DA708" s="12"/>
      <c r="DB708" s="12"/>
      <c r="DC708" s="12"/>
      <c r="DD708" s="12"/>
      <c r="DE708" s="12"/>
      <c r="DF708" s="12"/>
      <c r="DG708" s="12"/>
      <c r="DH708" s="12"/>
      <c r="DI708" s="12"/>
      <c r="DJ708" s="12"/>
      <c r="DK708" s="12"/>
      <c r="DL708" s="12"/>
      <c r="DM708" s="12"/>
      <c r="DN708" s="12"/>
      <c r="DO708" s="12"/>
      <c r="DP708" s="12"/>
      <c r="DQ708" s="12"/>
      <c r="DR708" s="12"/>
      <c r="DS708" s="12"/>
      <c r="DT708" s="12"/>
      <c r="DU708" s="12"/>
      <c r="DV708" s="12"/>
      <c r="DW708" s="12"/>
      <c r="DX708" s="12"/>
      <c r="DY708" s="12"/>
      <c r="DZ708" s="12"/>
      <c r="EA708" s="12"/>
      <c r="EB708" s="12"/>
      <c r="EC708" s="12"/>
      <c r="ED708" s="12"/>
      <c r="EE708" s="12"/>
      <c r="EF708" s="12"/>
      <c r="EG708" s="12"/>
      <c r="EH708" s="12"/>
      <c r="EI708" s="12"/>
      <c r="EJ708" s="12"/>
      <c r="EK708" s="12"/>
      <c r="EL708" s="12"/>
      <c r="EM708" s="12"/>
      <c r="EN708" s="12"/>
      <c r="EO708" s="12"/>
      <c r="EP708" s="12"/>
      <c r="EQ708" s="12"/>
      <c r="ER708" s="12"/>
      <c r="ES708" s="12"/>
      <c r="ET708" s="12"/>
      <c r="EU708" s="12"/>
      <c r="EV708" s="12"/>
      <c r="EW708" s="12"/>
      <c r="EX708" s="12"/>
      <c r="EY708" s="12"/>
      <c r="EZ708" s="12"/>
      <c r="FA708" s="12"/>
      <c r="FB708" s="12"/>
      <c r="FC708" s="12"/>
      <c r="FD708" s="12"/>
      <c r="FE708" s="12"/>
      <c r="FF708" s="12"/>
      <c r="FG708" s="12"/>
      <c r="FH708" s="12"/>
      <c r="FI708" s="12"/>
      <c r="FJ708" s="12"/>
      <c r="FK708" s="12"/>
      <c r="FL708" s="12"/>
      <c r="FM708" s="12"/>
      <c r="FN708" s="12"/>
      <c r="FO708" s="12"/>
      <c r="FP708" s="12"/>
    </row>
    <row r="709" spans="1:172" s="12" customFormat="1" ht="15" customHeight="1" x14ac:dyDescent="0.2">
      <c r="B709" s="10"/>
      <c r="C709" s="10"/>
      <c r="D709" s="13"/>
      <c r="E709" s="10"/>
      <c r="F709" s="10"/>
      <c r="G709" s="26"/>
      <c r="H709" s="10"/>
      <c r="I709" s="10"/>
      <c r="J709" s="10"/>
      <c r="K709" s="10"/>
      <c r="L709" s="13"/>
      <c r="M709" s="13"/>
      <c r="N709" s="9"/>
      <c r="O709" s="9"/>
      <c r="P709" s="2"/>
      <c r="Q709" s="2"/>
      <c r="R709" s="7"/>
      <c r="S709" s="13"/>
      <c r="T709" s="13"/>
      <c r="U709" s="8"/>
      <c r="V709" s="8"/>
      <c r="W709" s="8"/>
      <c r="X709" s="7"/>
      <c r="Y709" s="10"/>
      <c r="Z709" s="10"/>
      <c r="AA709" s="2"/>
      <c r="AB709" s="7"/>
      <c r="AC709" s="14"/>
      <c r="AD709" s="15"/>
      <c r="AE709" s="7"/>
      <c r="AG709" s="15"/>
      <c r="AJ709" s="2"/>
    </row>
    <row r="710" spans="1:172" s="12" customFormat="1" ht="15" customHeight="1" x14ac:dyDescent="0.2">
      <c r="B710" s="10"/>
      <c r="C710" s="10"/>
      <c r="D710" s="13"/>
      <c r="E710" s="10"/>
      <c r="F710" s="10"/>
      <c r="G710" s="26"/>
      <c r="H710" s="10"/>
      <c r="I710" s="10"/>
      <c r="J710" s="10"/>
      <c r="K710" s="10"/>
      <c r="L710" s="13"/>
      <c r="M710" s="13"/>
      <c r="N710" s="9"/>
      <c r="O710" s="9"/>
      <c r="P710" s="2"/>
      <c r="Q710" s="2"/>
      <c r="R710" s="7"/>
      <c r="S710" s="13"/>
      <c r="T710" s="13"/>
      <c r="U710" s="8"/>
      <c r="V710" s="8"/>
      <c r="W710" s="8"/>
      <c r="X710" s="7"/>
      <c r="Y710" s="10"/>
      <c r="Z710" s="10"/>
      <c r="AA710" s="2"/>
      <c r="AB710" s="7"/>
      <c r="AC710" s="14"/>
      <c r="AD710" s="15"/>
      <c r="AE710" s="7"/>
      <c r="AG710" s="15"/>
      <c r="AJ710" s="2"/>
    </row>
    <row r="711" spans="1:172" s="12" customFormat="1" ht="15" customHeight="1" x14ac:dyDescent="0.2">
      <c r="B711" s="10"/>
      <c r="C711" s="10"/>
      <c r="D711" s="13"/>
      <c r="E711" s="10"/>
      <c r="F711" s="10"/>
      <c r="G711" s="26"/>
      <c r="H711" s="10"/>
      <c r="I711" s="10"/>
      <c r="J711" s="10"/>
      <c r="K711" s="10"/>
      <c r="L711" s="13"/>
      <c r="M711" s="13"/>
      <c r="N711" s="9"/>
      <c r="O711" s="9"/>
      <c r="P711" s="2"/>
      <c r="Q711" s="2"/>
      <c r="R711" s="7"/>
      <c r="S711" s="13"/>
      <c r="T711" s="13"/>
      <c r="U711" s="8"/>
      <c r="V711" s="8"/>
      <c r="W711" s="8"/>
      <c r="X711" s="7"/>
      <c r="Y711" s="10"/>
      <c r="Z711" s="10"/>
      <c r="AA711" s="2"/>
      <c r="AB711" s="7"/>
      <c r="AC711" s="14"/>
      <c r="AD711" s="15"/>
      <c r="AE711" s="7"/>
      <c r="AG711" s="15"/>
      <c r="AJ711" s="2"/>
    </row>
    <row r="712" spans="1:172" s="12" customFormat="1" ht="15" customHeight="1" x14ac:dyDescent="0.2">
      <c r="A712" s="15"/>
      <c r="B712" s="10"/>
      <c r="C712" s="10"/>
      <c r="D712" s="13"/>
      <c r="E712" s="10"/>
      <c r="F712" s="10"/>
      <c r="G712" s="26"/>
      <c r="H712" s="10"/>
      <c r="I712" s="10"/>
      <c r="J712" s="10"/>
      <c r="K712" s="10"/>
      <c r="L712" s="13"/>
      <c r="M712" s="6"/>
      <c r="N712" s="7"/>
      <c r="O712" s="7"/>
      <c r="P712" s="2"/>
      <c r="Q712" s="2"/>
      <c r="R712" s="7"/>
      <c r="S712" s="13"/>
      <c r="T712" s="13"/>
      <c r="U712" s="8"/>
      <c r="V712" s="8"/>
      <c r="W712" s="8"/>
      <c r="X712" s="7"/>
      <c r="Y712" s="10"/>
      <c r="Z712" s="10"/>
      <c r="AA712" s="2"/>
      <c r="AB712" s="7"/>
      <c r="AC712" s="14"/>
      <c r="AD712" s="18"/>
      <c r="AE712" s="7"/>
      <c r="AG712" s="15"/>
      <c r="AJ712" s="2"/>
    </row>
    <row r="713" spans="1:172" s="12" customFormat="1" ht="15" customHeight="1" x14ac:dyDescent="0.2">
      <c r="B713" s="10"/>
      <c r="C713" s="10"/>
      <c r="D713" s="13"/>
      <c r="E713" s="10"/>
      <c r="F713" s="10"/>
      <c r="G713" s="26"/>
      <c r="H713" s="10"/>
      <c r="I713" s="10"/>
      <c r="J713" s="10"/>
      <c r="K713" s="10"/>
      <c r="L713" s="13"/>
      <c r="M713" s="13"/>
      <c r="N713" s="9"/>
      <c r="O713" s="9"/>
      <c r="P713" s="2"/>
      <c r="Q713" s="2"/>
      <c r="R713" s="7"/>
      <c r="S713" s="13"/>
      <c r="T713" s="13"/>
      <c r="U713" s="8"/>
      <c r="V713" s="8"/>
      <c r="W713" s="8"/>
      <c r="X713" s="7"/>
      <c r="Y713" s="10"/>
      <c r="Z713" s="10"/>
      <c r="AA713" s="2"/>
      <c r="AB713" s="7"/>
      <c r="AC713" s="14"/>
      <c r="AD713" s="15"/>
      <c r="AE713" s="7"/>
      <c r="AG713" s="15"/>
      <c r="AJ713" s="2"/>
    </row>
    <row r="714" spans="1:172" s="12" customFormat="1" ht="14" customHeight="1" x14ac:dyDescent="0.2">
      <c r="A714" s="15"/>
      <c r="B714" s="10"/>
      <c r="C714" s="10"/>
      <c r="D714" s="13"/>
      <c r="E714" s="10"/>
      <c r="F714" s="10"/>
      <c r="G714" s="26"/>
      <c r="H714" s="10"/>
      <c r="I714" s="10"/>
      <c r="J714" s="10"/>
      <c r="K714" s="7"/>
      <c r="L714" s="13"/>
      <c r="M714" s="6"/>
      <c r="N714" s="7"/>
      <c r="O714" s="7"/>
      <c r="P714" s="2"/>
      <c r="Q714" s="2"/>
      <c r="R714" s="7"/>
      <c r="S714" s="13"/>
      <c r="T714" s="13"/>
      <c r="U714" s="8"/>
      <c r="V714" s="8"/>
      <c r="W714" s="8"/>
      <c r="X714" s="7"/>
      <c r="Y714" s="10"/>
      <c r="Z714" s="10"/>
      <c r="AA714" s="2"/>
      <c r="AB714" s="7"/>
      <c r="AC714" s="14"/>
      <c r="AD714" s="15"/>
      <c r="AE714" s="7"/>
      <c r="AG714" s="15"/>
      <c r="AJ714" s="2"/>
    </row>
    <row r="715" spans="1:172" s="12" customFormat="1" ht="14" customHeight="1" x14ac:dyDescent="0.2">
      <c r="B715" s="10"/>
      <c r="C715" s="10"/>
      <c r="D715" s="13"/>
      <c r="E715" s="10"/>
      <c r="F715" s="10"/>
      <c r="G715" s="26"/>
      <c r="H715" s="10"/>
      <c r="I715" s="10"/>
      <c r="J715" s="10"/>
      <c r="K715" s="10"/>
      <c r="L715" s="13"/>
      <c r="M715" s="13"/>
      <c r="N715" s="9"/>
      <c r="O715" s="9"/>
      <c r="P715" s="2"/>
      <c r="Q715" s="2"/>
      <c r="R715" s="7"/>
      <c r="S715" s="13"/>
      <c r="T715" s="13"/>
      <c r="U715" s="8"/>
      <c r="V715" s="8"/>
      <c r="W715" s="8"/>
      <c r="X715" s="7"/>
      <c r="Y715" s="10"/>
      <c r="Z715" s="10"/>
      <c r="AA715" s="2"/>
      <c r="AB715" s="7"/>
      <c r="AC715" s="14"/>
      <c r="AD715" s="15"/>
      <c r="AE715" s="7"/>
      <c r="AG715" s="15"/>
      <c r="AJ715" s="2"/>
    </row>
    <row r="716" spans="1:172" s="12" customFormat="1" ht="14" customHeight="1" x14ac:dyDescent="0.2">
      <c r="B716" s="10"/>
      <c r="C716" s="10"/>
      <c r="D716" s="13"/>
      <c r="E716" s="10"/>
      <c r="F716" s="10"/>
      <c r="G716" s="26"/>
      <c r="H716" s="10"/>
      <c r="I716" s="10"/>
      <c r="J716" s="10"/>
      <c r="K716" s="10"/>
      <c r="L716" s="13"/>
      <c r="M716" s="13"/>
      <c r="N716" s="9"/>
      <c r="O716" s="9"/>
      <c r="P716" s="2"/>
      <c r="Q716" s="2"/>
      <c r="R716" s="7"/>
      <c r="S716" s="13"/>
      <c r="T716" s="13"/>
      <c r="U716" s="8"/>
      <c r="V716" s="8"/>
      <c r="W716" s="8"/>
      <c r="X716" s="7"/>
      <c r="Y716" s="10"/>
      <c r="Z716" s="10"/>
      <c r="AA716" s="2"/>
      <c r="AB716" s="7"/>
      <c r="AC716" s="14"/>
      <c r="AD716" s="15"/>
      <c r="AE716" s="7"/>
      <c r="AG716" s="15"/>
      <c r="AJ716" s="2"/>
    </row>
    <row r="717" spans="1:172" s="12" customFormat="1" ht="14" customHeight="1" x14ac:dyDescent="0.2">
      <c r="A717" s="15"/>
      <c r="B717" s="10"/>
      <c r="C717" s="10"/>
      <c r="D717" s="13"/>
      <c r="E717" s="10"/>
      <c r="F717" s="10"/>
      <c r="G717" s="26"/>
      <c r="H717" s="10"/>
      <c r="I717" s="10"/>
      <c r="J717" s="10"/>
      <c r="K717" s="7"/>
      <c r="L717" s="13"/>
      <c r="M717" s="6"/>
      <c r="N717" s="7"/>
      <c r="O717" s="7"/>
      <c r="P717" s="2"/>
      <c r="Q717" s="2"/>
      <c r="R717" s="7"/>
      <c r="S717" s="13"/>
      <c r="T717" s="13"/>
      <c r="U717" s="8"/>
      <c r="V717" s="8"/>
      <c r="W717" s="8"/>
      <c r="X717" s="7"/>
      <c r="Y717" s="10"/>
      <c r="Z717" s="10"/>
      <c r="AA717" s="2"/>
      <c r="AB717" s="7"/>
      <c r="AC717" s="14"/>
      <c r="AD717" s="15"/>
      <c r="AE717" s="7"/>
      <c r="AG717" s="15"/>
      <c r="AJ717" s="2"/>
    </row>
    <row r="718" spans="1:172" s="12" customFormat="1" ht="14" customHeight="1" x14ac:dyDescent="0.2">
      <c r="A718" s="15"/>
      <c r="B718" s="10"/>
      <c r="C718" s="10"/>
      <c r="D718" s="13"/>
      <c r="E718" s="10"/>
      <c r="F718" s="10"/>
      <c r="G718" s="26"/>
      <c r="H718" s="10"/>
      <c r="I718" s="10"/>
      <c r="J718" s="10"/>
      <c r="K718" s="7"/>
      <c r="L718" s="13"/>
      <c r="M718" s="6"/>
      <c r="N718" s="7"/>
      <c r="O718" s="7"/>
      <c r="P718" s="2"/>
      <c r="Q718" s="2"/>
      <c r="R718" s="7"/>
      <c r="S718" s="13"/>
      <c r="T718" s="13"/>
      <c r="U718" s="8"/>
      <c r="V718" s="8"/>
      <c r="W718" s="8"/>
      <c r="X718" s="7"/>
      <c r="Y718" s="10"/>
      <c r="Z718" s="10"/>
      <c r="AA718" s="2"/>
      <c r="AB718" s="7"/>
      <c r="AC718" s="14"/>
      <c r="AD718" s="15"/>
      <c r="AE718" s="7"/>
      <c r="AG718" s="15"/>
      <c r="AJ718" s="2"/>
    </row>
    <row r="719" spans="1:172" s="12" customFormat="1" ht="14" customHeight="1" x14ac:dyDescent="0.2">
      <c r="B719" s="10"/>
      <c r="C719" s="10"/>
      <c r="D719" s="13"/>
      <c r="E719" s="10"/>
      <c r="F719" s="10"/>
      <c r="G719" s="26"/>
      <c r="H719" s="10"/>
      <c r="I719" s="10"/>
      <c r="J719" s="10"/>
      <c r="K719" s="10"/>
      <c r="L719" s="13"/>
      <c r="M719" s="6"/>
      <c r="N719" s="7"/>
      <c r="O719" s="7"/>
      <c r="P719" s="2"/>
      <c r="Q719" s="2"/>
      <c r="R719" s="7"/>
      <c r="S719" s="13"/>
      <c r="T719" s="13"/>
      <c r="U719" s="8"/>
      <c r="V719" s="8"/>
      <c r="W719" s="8"/>
      <c r="X719" s="7"/>
      <c r="Y719" s="10"/>
      <c r="Z719" s="10"/>
      <c r="AA719" s="2"/>
      <c r="AB719" s="7"/>
      <c r="AC719" s="14"/>
      <c r="AE719" s="7"/>
      <c r="AG719" s="15"/>
      <c r="AJ719" s="2"/>
    </row>
    <row r="720" spans="1:172" s="12" customFormat="1" ht="14" customHeight="1" x14ac:dyDescent="0.2">
      <c r="B720" s="10"/>
      <c r="C720" s="10"/>
      <c r="D720" s="13"/>
      <c r="E720" s="10"/>
      <c r="F720" s="10"/>
      <c r="G720" s="26"/>
      <c r="H720" s="10"/>
      <c r="I720" s="10"/>
      <c r="J720" s="10"/>
      <c r="K720" s="10"/>
      <c r="L720" s="13"/>
      <c r="M720" s="6"/>
      <c r="N720" s="7"/>
      <c r="O720" s="7"/>
      <c r="P720" s="2"/>
      <c r="Q720" s="2"/>
      <c r="R720" s="7"/>
      <c r="S720" s="13"/>
      <c r="T720" s="13"/>
      <c r="U720" s="8"/>
      <c r="V720" s="8"/>
      <c r="W720" s="8"/>
      <c r="X720" s="7"/>
      <c r="Y720" s="10"/>
      <c r="Z720" s="10"/>
      <c r="AA720" s="2"/>
      <c r="AB720" s="7"/>
      <c r="AC720" s="14"/>
      <c r="AE720" s="7"/>
      <c r="AG720" s="15"/>
      <c r="AJ720" s="2"/>
    </row>
    <row r="721" spans="1:36" s="12" customFormat="1" ht="14" customHeight="1" x14ac:dyDescent="0.2">
      <c r="B721" s="10"/>
      <c r="C721" s="10"/>
      <c r="D721" s="13"/>
      <c r="E721" s="10"/>
      <c r="F721" s="10"/>
      <c r="G721" s="26"/>
      <c r="H721" s="10"/>
      <c r="I721" s="10"/>
      <c r="J721" s="10"/>
      <c r="K721" s="10"/>
      <c r="L721" s="13"/>
      <c r="M721" s="6"/>
      <c r="N721" s="7"/>
      <c r="O721" s="7"/>
      <c r="P721" s="2"/>
      <c r="Q721" s="2"/>
      <c r="R721" s="7"/>
      <c r="S721" s="13"/>
      <c r="T721" s="13"/>
      <c r="U721" s="8"/>
      <c r="V721" s="8"/>
      <c r="W721" s="8"/>
      <c r="X721" s="7"/>
      <c r="Y721" s="10"/>
      <c r="Z721" s="10"/>
      <c r="AA721" s="2"/>
      <c r="AB721" s="7"/>
      <c r="AC721" s="14"/>
      <c r="AE721" s="7"/>
      <c r="AG721" s="15"/>
      <c r="AJ721" s="2"/>
    </row>
    <row r="722" spans="1:36" s="12" customFormat="1" ht="14" customHeight="1" x14ac:dyDescent="0.2">
      <c r="B722" s="10"/>
      <c r="C722" s="10"/>
      <c r="D722" s="13"/>
      <c r="E722" s="10"/>
      <c r="F722" s="10"/>
      <c r="G722" s="26"/>
      <c r="H722" s="10"/>
      <c r="I722" s="10"/>
      <c r="J722" s="10"/>
      <c r="K722" s="10"/>
      <c r="L722" s="13"/>
      <c r="M722" s="13"/>
      <c r="N722" s="9"/>
      <c r="O722" s="9"/>
      <c r="P722" s="2"/>
      <c r="Q722" s="2"/>
      <c r="R722" s="7"/>
      <c r="S722" s="13"/>
      <c r="T722" s="13"/>
      <c r="U722" s="8"/>
      <c r="V722" s="8"/>
      <c r="W722" s="8"/>
      <c r="X722" s="7"/>
      <c r="Y722" s="10"/>
      <c r="Z722" s="10"/>
      <c r="AA722" s="2"/>
      <c r="AB722" s="7"/>
      <c r="AC722" s="14"/>
      <c r="AD722" s="15"/>
      <c r="AE722" s="7"/>
      <c r="AG722" s="15"/>
      <c r="AJ722" s="2"/>
    </row>
    <row r="723" spans="1:36" s="12" customFormat="1" ht="14" customHeight="1" x14ac:dyDescent="0.2">
      <c r="B723" s="10"/>
      <c r="C723" s="10"/>
      <c r="D723" s="13"/>
      <c r="E723" s="10"/>
      <c r="F723" s="10"/>
      <c r="G723" s="26"/>
      <c r="H723" s="10"/>
      <c r="I723" s="10"/>
      <c r="J723" s="10"/>
      <c r="K723" s="10"/>
      <c r="L723" s="13"/>
      <c r="M723" s="13"/>
      <c r="N723" s="9"/>
      <c r="O723" s="9"/>
      <c r="P723" s="2"/>
      <c r="Q723" s="2"/>
      <c r="R723" s="7"/>
      <c r="S723" s="13"/>
      <c r="T723" s="13"/>
      <c r="U723" s="8"/>
      <c r="V723" s="8"/>
      <c r="W723" s="8"/>
      <c r="X723" s="7"/>
      <c r="Y723" s="10"/>
      <c r="Z723" s="10"/>
      <c r="AA723" s="2"/>
      <c r="AB723" s="7"/>
      <c r="AC723" s="14"/>
      <c r="AD723" s="15"/>
      <c r="AE723" s="7"/>
      <c r="AG723" s="15"/>
      <c r="AJ723" s="2"/>
    </row>
    <row r="724" spans="1:36" s="12" customFormat="1" ht="14" customHeight="1" x14ac:dyDescent="0.2">
      <c r="B724" s="10"/>
      <c r="C724" s="10"/>
      <c r="D724" s="13"/>
      <c r="E724" s="10"/>
      <c r="F724" s="10"/>
      <c r="G724" s="26"/>
      <c r="H724" s="10"/>
      <c r="I724" s="10"/>
      <c r="J724" s="10"/>
      <c r="K724" s="10"/>
      <c r="L724" s="13"/>
      <c r="M724" s="6"/>
      <c r="N724" s="7"/>
      <c r="O724" s="7"/>
      <c r="P724" s="2"/>
      <c r="Q724" s="2"/>
      <c r="R724" s="7"/>
      <c r="S724" s="13"/>
      <c r="T724" s="13"/>
      <c r="U724" s="8"/>
      <c r="V724" s="8"/>
      <c r="W724" s="8"/>
      <c r="X724" s="7"/>
      <c r="Y724" s="10"/>
      <c r="Z724" s="10"/>
      <c r="AA724" s="2"/>
      <c r="AB724" s="7"/>
      <c r="AC724" s="14"/>
      <c r="AD724" s="15"/>
      <c r="AE724" s="7"/>
      <c r="AG724" s="15"/>
      <c r="AJ724" s="2"/>
    </row>
    <row r="725" spans="1:36" s="12" customFormat="1" ht="14" customHeight="1" x14ac:dyDescent="0.2">
      <c r="A725" s="15"/>
      <c r="B725" s="10"/>
      <c r="C725" s="10"/>
      <c r="D725" s="13"/>
      <c r="E725" s="10"/>
      <c r="F725" s="10"/>
      <c r="G725" s="26"/>
      <c r="H725" s="10"/>
      <c r="I725" s="10"/>
      <c r="J725" s="10"/>
      <c r="K725" s="9"/>
      <c r="L725" s="13"/>
      <c r="M725" s="13"/>
      <c r="N725" s="9"/>
      <c r="O725" s="9"/>
      <c r="P725" s="2"/>
      <c r="Q725" s="2"/>
      <c r="R725" s="7"/>
      <c r="S725" s="13"/>
      <c r="T725" s="13"/>
      <c r="U725" s="8"/>
      <c r="V725" s="8"/>
      <c r="W725" s="8"/>
      <c r="X725" s="7"/>
      <c r="Y725" s="10"/>
      <c r="Z725" s="10"/>
      <c r="AA725" s="2"/>
      <c r="AB725" s="7"/>
      <c r="AC725" s="14"/>
      <c r="AD725" s="15"/>
      <c r="AE725" s="7"/>
      <c r="AG725" s="15"/>
      <c r="AJ725" s="2"/>
    </row>
    <row r="726" spans="1:36" s="12" customFormat="1" ht="14" customHeight="1" x14ac:dyDescent="0.2">
      <c r="A726" s="15"/>
      <c r="B726" s="10"/>
      <c r="C726" s="10"/>
      <c r="D726" s="13"/>
      <c r="E726" s="10"/>
      <c r="F726" s="10"/>
      <c r="G726" s="26"/>
      <c r="H726" s="10"/>
      <c r="I726" s="10"/>
      <c r="J726" s="10"/>
      <c r="K726" s="9"/>
      <c r="L726" s="13"/>
      <c r="M726" s="6"/>
      <c r="N726" s="7"/>
      <c r="O726" s="7"/>
      <c r="P726" s="2"/>
      <c r="Q726" s="2"/>
      <c r="R726" s="7"/>
      <c r="S726" s="13"/>
      <c r="T726" s="13"/>
      <c r="U726" s="8"/>
      <c r="V726" s="8"/>
      <c r="W726" s="8"/>
      <c r="X726" s="7"/>
      <c r="Y726" s="10"/>
      <c r="Z726" s="10"/>
      <c r="AA726" s="2"/>
      <c r="AB726" s="7"/>
      <c r="AC726" s="14"/>
      <c r="AD726" s="15"/>
      <c r="AE726" s="7"/>
      <c r="AG726" s="15"/>
      <c r="AJ726" s="2"/>
    </row>
    <row r="727" spans="1:36" s="12" customFormat="1" ht="14" customHeight="1" x14ac:dyDescent="0.2">
      <c r="B727" s="10"/>
      <c r="C727" s="10"/>
      <c r="D727" s="13"/>
      <c r="E727" s="10"/>
      <c r="F727" s="10"/>
      <c r="G727" s="26"/>
      <c r="H727" s="10"/>
      <c r="I727" s="10"/>
      <c r="J727" s="10"/>
      <c r="K727" s="10"/>
      <c r="L727" s="13"/>
      <c r="M727" s="13"/>
      <c r="N727" s="9"/>
      <c r="O727" s="9"/>
      <c r="P727" s="2"/>
      <c r="Q727" s="2"/>
      <c r="R727" s="7"/>
      <c r="S727" s="13"/>
      <c r="T727" s="13"/>
      <c r="U727" s="8"/>
      <c r="V727" s="8"/>
      <c r="W727" s="8"/>
      <c r="X727" s="7"/>
      <c r="Y727" s="10"/>
      <c r="Z727" s="10"/>
      <c r="AA727" s="2"/>
      <c r="AB727" s="7"/>
      <c r="AC727" s="14"/>
      <c r="AD727" s="15"/>
      <c r="AE727" s="7"/>
      <c r="AG727" s="15"/>
      <c r="AJ727" s="2"/>
    </row>
    <row r="728" spans="1:36" s="12" customFormat="1" ht="14" customHeight="1" x14ac:dyDescent="0.2">
      <c r="A728" s="15"/>
      <c r="B728" s="10"/>
      <c r="C728" s="10"/>
      <c r="D728" s="13"/>
      <c r="E728" s="10"/>
      <c r="F728" s="10"/>
      <c r="G728" s="26"/>
      <c r="H728" s="10"/>
      <c r="I728" s="10"/>
      <c r="J728" s="10"/>
      <c r="K728" s="7"/>
      <c r="L728" s="13"/>
      <c r="M728" s="6"/>
      <c r="N728" s="7"/>
      <c r="O728" s="7"/>
      <c r="P728" s="2"/>
      <c r="Q728" s="2"/>
      <c r="R728" s="7"/>
      <c r="S728" s="13"/>
      <c r="T728" s="13"/>
      <c r="U728" s="8"/>
      <c r="V728" s="8"/>
      <c r="W728" s="8"/>
      <c r="X728" s="7"/>
      <c r="Y728" s="10"/>
      <c r="Z728" s="10"/>
      <c r="AA728" s="2"/>
      <c r="AB728" s="7"/>
      <c r="AC728" s="14"/>
      <c r="AD728" s="15"/>
      <c r="AE728" s="7"/>
      <c r="AG728" s="15"/>
      <c r="AJ728" s="2"/>
    </row>
    <row r="729" spans="1:36" s="12" customFormat="1" ht="14" customHeight="1" x14ac:dyDescent="0.2">
      <c r="B729" s="10"/>
      <c r="C729" s="10"/>
      <c r="D729" s="13"/>
      <c r="E729" s="10"/>
      <c r="F729" s="10"/>
      <c r="G729" s="26"/>
      <c r="H729" s="10"/>
      <c r="I729" s="10"/>
      <c r="J729" s="10"/>
      <c r="K729" s="10"/>
      <c r="L729" s="13"/>
      <c r="M729" s="13"/>
      <c r="N729" s="9"/>
      <c r="O729" s="9"/>
      <c r="P729" s="2"/>
      <c r="Q729" s="2"/>
      <c r="R729" s="7"/>
      <c r="S729" s="13"/>
      <c r="T729" s="13"/>
      <c r="U729" s="8"/>
      <c r="V729" s="8"/>
      <c r="W729" s="8"/>
      <c r="X729" s="7"/>
      <c r="Y729" s="10"/>
      <c r="Z729" s="10"/>
      <c r="AA729" s="2"/>
      <c r="AB729" s="7"/>
      <c r="AC729" s="14"/>
      <c r="AD729" s="15"/>
      <c r="AE729" s="7"/>
      <c r="AG729" s="15"/>
      <c r="AJ729" s="2"/>
    </row>
    <row r="730" spans="1:36" s="12" customFormat="1" ht="14" customHeight="1" x14ac:dyDescent="0.2">
      <c r="B730" s="10"/>
      <c r="C730" s="10"/>
      <c r="D730" s="13"/>
      <c r="E730" s="10"/>
      <c r="F730" s="10"/>
      <c r="G730" s="26"/>
      <c r="H730" s="10"/>
      <c r="I730" s="10"/>
      <c r="J730" s="10"/>
      <c r="K730" s="10"/>
      <c r="L730" s="13"/>
      <c r="M730" s="13"/>
      <c r="N730" s="9"/>
      <c r="O730" s="9"/>
      <c r="P730" s="2"/>
      <c r="Q730" s="2"/>
      <c r="R730" s="7"/>
      <c r="S730" s="13"/>
      <c r="T730" s="13"/>
      <c r="U730" s="8"/>
      <c r="V730" s="8"/>
      <c r="W730" s="8"/>
      <c r="X730" s="7"/>
      <c r="Y730" s="10"/>
      <c r="Z730" s="10"/>
      <c r="AA730" s="2"/>
      <c r="AB730" s="7"/>
      <c r="AC730" s="14"/>
      <c r="AD730" s="15"/>
      <c r="AE730" s="7"/>
      <c r="AG730" s="15"/>
      <c r="AJ730" s="2"/>
    </row>
    <row r="731" spans="1:36" s="12" customFormat="1" ht="14" customHeight="1" x14ac:dyDescent="0.2">
      <c r="B731" s="10"/>
      <c r="C731" s="10"/>
      <c r="D731" s="13"/>
      <c r="E731" s="10"/>
      <c r="F731" s="10"/>
      <c r="G731" s="26"/>
      <c r="H731" s="10"/>
      <c r="I731" s="10"/>
      <c r="J731" s="10"/>
      <c r="K731" s="10"/>
      <c r="L731" s="13"/>
      <c r="M731" s="13"/>
      <c r="N731" s="9"/>
      <c r="O731" s="9"/>
      <c r="P731" s="2"/>
      <c r="Q731" s="2"/>
      <c r="R731" s="7"/>
      <c r="S731" s="13"/>
      <c r="T731" s="13"/>
      <c r="U731" s="8"/>
      <c r="V731" s="8"/>
      <c r="W731" s="8"/>
      <c r="X731" s="7"/>
      <c r="Y731" s="10"/>
      <c r="Z731" s="10"/>
      <c r="AA731" s="2"/>
      <c r="AB731" s="7"/>
      <c r="AC731" s="14"/>
      <c r="AD731" s="15"/>
      <c r="AE731" s="7"/>
      <c r="AG731" s="15"/>
      <c r="AJ731" s="2"/>
    </row>
    <row r="732" spans="1:36" s="12" customFormat="1" ht="14" customHeight="1" x14ac:dyDescent="0.2">
      <c r="B732" s="10"/>
      <c r="C732" s="10"/>
      <c r="D732" s="13"/>
      <c r="E732" s="10"/>
      <c r="F732" s="10"/>
      <c r="G732" s="26"/>
      <c r="H732" s="10"/>
      <c r="I732" s="10"/>
      <c r="J732" s="10"/>
      <c r="K732" s="10"/>
      <c r="L732" s="13"/>
      <c r="M732" s="6"/>
      <c r="N732" s="7"/>
      <c r="O732" s="7"/>
      <c r="P732" s="2"/>
      <c r="Q732" s="2"/>
      <c r="R732" s="7"/>
      <c r="S732" s="13"/>
      <c r="T732" s="13"/>
      <c r="U732" s="8"/>
      <c r="V732" s="8"/>
      <c r="W732" s="8"/>
      <c r="X732" s="7"/>
      <c r="Y732" s="10"/>
      <c r="Z732" s="10"/>
      <c r="AA732" s="2"/>
      <c r="AB732" s="7"/>
      <c r="AC732" s="14"/>
      <c r="AD732" s="15"/>
      <c r="AE732" s="7"/>
      <c r="AG732" s="15"/>
      <c r="AJ732" s="2"/>
    </row>
    <row r="733" spans="1:36" s="12" customFormat="1" ht="14" customHeight="1" x14ac:dyDescent="0.2">
      <c r="B733" s="10"/>
      <c r="C733" s="10"/>
      <c r="D733" s="13"/>
      <c r="E733" s="10"/>
      <c r="F733" s="10"/>
      <c r="G733" s="26"/>
      <c r="H733" s="10"/>
      <c r="I733" s="10"/>
      <c r="J733" s="10"/>
      <c r="K733" s="10"/>
      <c r="L733" s="13"/>
      <c r="M733" s="6"/>
      <c r="N733" s="7"/>
      <c r="O733" s="7"/>
      <c r="P733" s="2"/>
      <c r="Q733" s="2"/>
      <c r="R733" s="7"/>
      <c r="S733" s="13"/>
      <c r="T733" s="13"/>
      <c r="U733" s="8"/>
      <c r="V733" s="8"/>
      <c r="W733" s="8"/>
      <c r="X733" s="7"/>
      <c r="Y733" s="10"/>
      <c r="Z733" s="10"/>
      <c r="AA733" s="2"/>
      <c r="AB733" s="7"/>
      <c r="AC733" s="14"/>
      <c r="AD733" s="15"/>
      <c r="AE733" s="7"/>
      <c r="AG733" s="15"/>
      <c r="AJ733" s="2"/>
    </row>
    <row r="734" spans="1:36" s="12" customFormat="1" ht="14" customHeight="1" x14ac:dyDescent="0.2">
      <c r="B734" s="10"/>
      <c r="C734" s="10"/>
      <c r="D734" s="6"/>
      <c r="E734" s="10"/>
      <c r="F734" s="10"/>
      <c r="G734" s="26"/>
      <c r="H734" s="10"/>
      <c r="I734" s="10"/>
      <c r="J734" s="10"/>
      <c r="K734" s="10"/>
      <c r="L734" s="13"/>
      <c r="M734" s="13"/>
      <c r="N734" s="9"/>
      <c r="O734" s="9"/>
      <c r="P734" s="2"/>
      <c r="Q734" s="2"/>
      <c r="R734" s="7"/>
      <c r="S734" s="13"/>
      <c r="T734" s="13"/>
      <c r="U734" s="8"/>
      <c r="V734" s="8"/>
      <c r="W734" s="8"/>
      <c r="X734" s="7"/>
      <c r="Y734" s="10"/>
      <c r="Z734" s="10"/>
      <c r="AA734" s="2"/>
      <c r="AB734" s="7"/>
      <c r="AC734" s="14"/>
      <c r="AE734" s="7"/>
      <c r="AG734" s="15"/>
      <c r="AJ734" s="2"/>
    </row>
    <row r="735" spans="1:36" s="12" customFormat="1" ht="14" customHeight="1" x14ac:dyDescent="0.2">
      <c r="B735" s="10"/>
      <c r="C735" s="10"/>
      <c r="D735" s="13"/>
      <c r="E735" s="10"/>
      <c r="F735" s="10"/>
      <c r="G735" s="26"/>
      <c r="H735" s="10"/>
      <c r="I735" s="10"/>
      <c r="J735" s="10"/>
      <c r="K735" s="10"/>
      <c r="L735" s="13"/>
      <c r="M735" s="13"/>
      <c r="N735" s="9"/>
      <c r="O735" s="9"/>
      <c r="P735" s="2"/>
      <c r="Q735" s="2"/>
      <c r="R735" s="7"/>
      <c r="S735" s="13"/>
      <c r="T735" s="13"/>
      <c r="U735" s="8"/>
      <c r="V735" s="8"/>
      <c r="W735" s="8"/>
      <c r="X735" s="7"/>
      <c r="Y735" s="10"/>
      <c r="Z735" s="10"/>
      <c r="AA735" s="2"/>
      <c r="AB735" s="7"/>
      <c r="AC735" s="14"/>
      <c r="AD735" s="15"/>
      <c r="AE735" s="7"/>
      <c r="AG735" s="15"/>
      <c r="AJ735" s="2"/>
    </row>
    <row r="736" spans="1:36" s="12" customFormat="1" ht="14" customHeight="1" x14ac:dyDescent="0.2">
      <c r="B736" s="10"/>
      <c r="C736" s="10"/>
      <c r="D736" s="13"/>
      <c r="E736" s="10"/>
      <c r="F736" s="10"/>
      <c r="G736" s="26"/>
      <c r="H736" s="10"/>
      <c r="I736" s="10"/>
      <c r="J736" s="10"/>
      <c r="K736" s="10"/>
      <c r="L736" s="13"/>
      <c r="M736" s="6"/>
      <c r="N736" s="7"/>
      <c r="O736" s="7"/>
      <c r="P736" s="2"/>
      <c r="Q736" s="2"/>
      <c r="R736" s="7"/>
      <c r="S736" s="13"/>
      <c r="T736" s="13"/>
      <c r="U736" s="8"/>
      <c r="V736" s="8"/>
      <c r="W736" s="8"/>
      <c r="X736" s="7"/>
      <c r="Y736" s="10"/>
      <c r="Z736" s="10"/>
      <c r="AA736" s="2"/>
      <c r="AB736" s="7"/>
      <c r="AC736" s="14"/>
      <c r="AD736" s="18"/>
      <c r="AE736" s="7"/>
      <c r="AG736" s="15"/>
      <c r="AJ736" s="2"/>
    </row>
    <row r="737" spans="1:36" s="12" customFormat="1" ht="14" customHeight="1" x14ac:dyDescent="0.2">
      <c r="B737" s="10"/>
      <c r="C737" s="10"/>
      <c r="D737" s="13"/>
      <c r="E737" s="10"/>
      <c r="F737" s="10"/>
      <c r="G737" s="26"/>
      <c r="H737" s="10"/>
      <c r="I737" s="10"/>
      <c r="J737" s="10"/>
      <c r="K737" s="10"/>
      <c r="L737" s="13"/>
      <c r="M737" s="13"/>
      <c r="N737" s="9"/>
      <c r="O737" s="9"/>
      <c r="P737" s="2"/>
      <c r="Q737" s="2"/>
      <c r="R737" s="7"/>
      <c r="S737" s="13"/>
      <c r="T737" s="13"/>
      <c r="U737" s="8"/>
      <c r="V737" s="8"/>
      <c r="W737" s="8"/>
      <c r="X737" s="7"/>
      <c r="Y737" s="10"/>
      <c r="Z737" s="10"/>
      <c r="AA737" s="2"/>
      <c r="AB737" s="7"/>
      <c r="AC737" s="14"/>
      <c r="AD737" s="15"/>
      <c r="AE737" s="7"/>
      <c r="AG737" s="15"/>
      <c r="AJ737" s="2"/>
    </row>
    <row r="738" spans="1:36" s="12" customFormat="1" ht="14" customHeight="1" x14ac:dyDescent="0.2">
      <c r="B738" s="10"/>
      <c r="C738" s="10"/>
      <c r="D738" s="6"/>
      <c r="E738" s="10"/>
      <c r="F738" s="10"/>
      <c r="G738" s="26"/>
      <c r="H738" s="10"/>
      <c r="I738" s="10"/>
      <c r="J738" s="10"/>
      <c r="K738" s="10"/>
      <c r="L738" s="13"/>
      <c r="M738" s="6"/>
      <c r="N738" s="7"/>
      <c r="O738" s="7"/>
      <c r="P738" s="2"/>
      <c r="Q738" s="2"/>
      <c r="R738" s="7"/>
      <c r="S738" s="13"/>
      <c r="T738" s="13"/>
      <c r="U738" s="8"/>
      <c r="V738" s="8"/>
      <c r="W738" s="8"/>
      <c r="X738" s="7"/>
      <c r="Y738" s="10"/>
      <c r="Z738" s="10"/>
      <c r="AA738" s="2"/>
      <c r="AB738" s="7"/>
      <c r="AC738" s="14"/>
      <c r="AE738" s="7"/>
      <c r="AG738" s="15"/>
      <c r="AJ738" s="2"/>
    </row>
    <row r="739" spans="1:36" s="12" customFormat="1" ht="14" customHeight="1" x14ac:dyDescent="0.2">
      <c r="A739" s="15"/>
      <c r="B739" s="10"/>
      <c r="C739" s="10"/>
      <c r="D739" s="13"/>
      <c r="E739" s="10"/>
      <c r="F739" s="10"/>
      <c r="G739" s="26"/>
      <c r="H739" s="10"/>
      <c r="I739" s="10"/>
      <c r="J739" s="10"/>
      <c r="K739" s="7"/>
      <c r="L739" s="13"/>
      <c r="M739" s="6"/>
      <c r="N739" s="7"/>
      <c r="O739" s="7"/>
      <c r="P739" s="2"/>
      <c r="Q739" s="2"/>
      <c r="R739" s="7"/>
      <c r="S739" s="13"/>
      <c r="T739" s="13"/>
      <c r="U739" s="8"/>
      <c r="V739" s="8"/>
      <c r="W739" s="8"/>
      <c r="X739" s="7"/>
      <c r="Y739" s="10"/>
      <c r="Z739" s="10"/>
      <c r="AA739" s="2"/>
      <c r="AB739" s="7"/>
      <c r="AC739" s="14"/>
      <c r="AD739" s="15"/>
      <c r="AE739" s="7"/>
      <c r="AG739" s="15"/>
      <c r="AJ739" s="2"/>
    </row>
    <row r="740" spans="1:36" s="12" customFormat="1" ht="14" customHeight="1" x14ac:dyDescent="0.2">
      <c r="B740" s="10"/>
      <c r="C740" s="10"/>
      <c r="D740" s="6"/>
      <c r="E740" s="10"/>
      <c r="F740" s="10"/>
      <c r="G740" s="26"/>
      <c r="H740" s="10"/>
      <c r="I740" s="10"/>
      <c r="J740" s="10"/>
      <c r="K740" s="10"/>
      <c r="L740" s="13"/>
      <c r="M740" s="6"/>
      <c r="N740" s="7"/>
      <c r="O740" s="7"/>
      <c r="P740" s="2"/>
      <c r="Q740" s="2"/>
      <c r="R740" s="7"/>
      <c r="S740" s="13"/>
      <c r="T740" s="13"/>
      <c r="U740" s="8"/>
      <c r="V740" s="8"/>
      <c r="W740" s="8"/>
      <c r="X740" s="7"/>
      <c r="Y740" s="10"/>
      <c r="Z740" s="10"/>
      <c r="AA740" s="2"/>
      <c r="AB740" s="7"/>
      <c r="AC740" s="14"/>
      <c r="AD740" s="15"/>
      <c r="AE740" s="7"/>
      <c r="AG740" s="15"/>
      <c r="AJ740" s="2"/>
    </row>
    <row r="741" spans="1:36" s="12" customFormat="1" ht="14" customHeight="1" x14ac:dyDescent="0.2">
      <c r="A741" s="15"/>
      <c r="B741" s="10"/>
      <c r="C741" s="10"/>
      <c r="D741" s="13"/>
      <c r="E741" s="10"/>
      <c r="F741" s="10"/>
      <c r="G741" s="26"/>
      <c r="H741" s="10"/>
      <c r="I741" s="10"/>
      <c r="J741" s="10"/>
      <c r="K741" s="7"/>
      <c r="L741" s="13"/>
      <c r="M741" s="6"/>
      <c r="N741" s="7"/>
      <c r="O741" s="7"/>
      <c r="P741" s="2"/>
      <c r="Q741" s="2"/>
      <c r="R741" s="7"/>
      <c r="S741" s="13"/>
      <c r="T741" s="13"/>
      <c r="U741" s="8"/>
      <c r="V741" s="8"/>
      <c r="W741" s="8"/>
      <c r="X741" s="7"/>
      <c r="Y741" s="10"/>
      <c r="Z741" s="10"/>
      <c r="AA741" s="2"/>
      <c r="AB741" s="7"/>
      <c r="AC741" s="14"/>
      <c r="AD741" s="18"/>
      <c r="AE741" s="7"/>
      <c r="AG741" s="15"/>
      <c r="AJ741" s="2"/>
    </row>
    <row r="742" spans="1:36" s="12" customFormat="1" ht="14" customHeight="1" x14ac:dyDescent="0.2">
      <c r="B742" s="10"/>
      <c r="C742" s="10"/>
      <c r="D742" s="13"/>
      <c r="E742" s="10"/>
      <c r="F742" s="10"/>
      <c r="G742" s="26"/>
      <c r="H742" s="10"/>
      <c r="I742" s="10"/>
      <c r="J742" s="10"/>
      <c r="K742" s="10"/>
      <c r="L742" s="13"/>
      <c r="M742" s="6"/>
      <c r="N742" s="7"/>
      <c r="O742" s="7"/>
      <c r="P742" s="2"/>
      <c r="Q742" s="2"/>
      <c r="R742" s="7"/>
      <c r="S742" s="13"/>
      <c r="T742" s="13"/>
      <c r="U742" s="8"/>
      <c r="V742" s="8"/>
      <c r="W742" s="8"/>
      <c r="X742" s="7"/>
      <c r="Y742" s="10"/>
      <c r="Z742" s="10"/>
      <c r="AA742" s="2"/>
      <c r="AB742" s="7"/>
      <c r="AC742" s="14"/>
      <c r="AD742" s="15"/>
      <c r="AE742" s="7"/>
      <c r="AG742" s="15"/>
      <c r="AJ742" s="2"/>
    </row>
    <row r="743" spans="1:36" s="12" customFormat="1" ht="14" customHeight="1" x14ac:dyDescent="0.2">
      <c r="B743" s="10"/>
      <c r="C743" s="10"/>
      <c r="D743" s="13"/>
      <c r="E743" s="10"/>
      <c r="F743" s="10"/>
      <c r="G743" s="26"/>
      <c r="H743" s="10"/>
      <c r="I743" s="10"/>
      <c r="J743" s="10"/>
      <c r="K743" s="10"/>
      <c r="L743" s="13"/>
      <c r="M743" s="6"/>
      <c r="N743" s="7"/>
      <c r="O743" s="7"/>
      <c r="P743" s="2"/>
      <c r="Q743" s="2"/>
      <c r="R743" s="7"/>
      <c r="S743" s="13"/>
      <c r="T743" s="13"/>
      <c r="U743" s="8"/>
      <c r="V743" s="8"/>
      <c r="W743" s="8"/>
      <c r="X743" s="7"/>
      <c r="Y743" s="10"/>
      <c r="Z743" s="10"/>
      <c r="AA743" s="2"/>
      <c r="AB743" s="7"/>
      <c r="AC743" s="14"/>
      <c r="AD743" s="15"/>
      <c r="AE743" s="7"/>
      <c r="AG743" s="15"/>
      <c r="AJ743" s="2"/>
    </row>
    <row r="744" spans="1:36" s="12" customFormat="1" ht="14" customHeight="1" x14ac:dyDescent="0.2">
      <c r="B744" s="10"/>
      <c r="C744" s="10"/>
      <c r="D744" s="13"/>
      <c r="E744" s="10"/>
      <c r="F744" s="10"/>
      <c r="G744" s="26"/>
      <c r="H744" s="10"/>
      <c r="I744" s="10"/>
      <c r="J744" s="10"/>
      <c r="K744" s="10"/>
      <c r="L744" s="13"/>
      <c r="M744" s="13"/>
      <c r="N744" s="9"/>
      <c r="O744" s="9"/>
      <c r="P744" s="2"/>
      <c r="Q744" s="2"/>
      <c r="R744" s="7"/>
      <c r="S744" s="13"/>
      <c r="T744" s="13"/>
      <c r="U744" s="8"/>
      <c r="V744" s="8"/>
      <c r="W744" s="8"/>
      <c r="X744" s="7"/>
      <c r="Y744" s="10"/>
      <c r="Z744" s="10"/>
      <c r="AA744" s="2"/>
      <c r="AB744" s="7"/>
      <c r="AC744" s="14"/>
      <c r="AD744" s="15"/>
      <c r="AE744" s="7"/>
      <c r="AG744" s="15"/>
      <c r="AJ744" s="2"/>
    </row>
    <row r="745" spans="1:36" s="12" customFormat="1" ht="14" customHeight="1" x14ac:dyDescent="0.2">
      <c r="A745" s="15"/>
      <c r="B745" s="10"/>
      <c r="C745" s="10"/>
      <c r="D745" s="13"/>
      <c r="E745" s="10"/>
      <c r="F745" s="10"/>
      <c r="G745" s="26"/>
      <c r="H745" s="10"/>
      <c r="I745" s="10"/>
      <c r="J745" s="10"/>
      <c r="K745" s="7"/>
      <c r="L745" s="13"/>
      <c r="M745" s="13"/>
      <c r="N745" s="9"/>
      <c r="O745" s="9"/>
      <c r="P745" s="2"/>
      <c r="Q745" s="2"/>
      <c r="R745" s="7"/>
      <c r="S745" s="13"/>
      <c r="T745" s="13"/>
      <c r="U745" s="8"/>
      <c r="V745" s="8"/>
      <c r="W745" s="8"/>
      <c r="X745" s="7"/>
      <c r="Y745" s="10"/>
      <c r="Z745" s="10"/>
      <c r="AA745" s="2"/>
      <c r="AB745" s="7"/>
      <c r="AC745" s="14"/>
      <c r="AD745" s="15"/>
      <c r="AE745" s="7"/>
      <c r="AG745" s="15"/>
      <c r="AJ745" s="2"/>
    </row>
    <row r="746" spans="1:36" s="12" customFormat="1" ht="14" customHeight="1" x14ac:dyDescent="0.2">
      <c r="B746" s="10"/>
      <c r="C746" s="10"/>
      <c r="D746" s="13"/>
      <c r="E746" s="10"/>
      <c r="F746" s="10"/>
      <c r="G746" s="26"/>
      <c r="H746" s="10"/>
      <c r="I746" s="10"/>
      <c r="J746" s="10"/>
      <c r="K746" s="10"/>
      <c r="L746" s="13"/>
      <c r="M746" s="13"/>
      <c r="N746" s="9"/>
      <c r="O746" s="9"/>
      <c r="P746" s="2"/>
      <c r="Q746" s="2"/>
      <c r="R746" s="7"/>
      <c r="S746" s="13"/>
      <c r="T746" s="13"/>
      <c r="U746" s="8"/>
      <c r="V746" s="8"/>
      <c r="W746" s="8"/>
      <c r="X746" s="7"/>
      <c r="Y746" s="10"/>
      <c r="Z746" s="10"/>
      <c r="AA746" s="2"/>
      <c r="AB746" s="7"/>
      <c r="AC746" s="14"/>
      <c r="AD746" s="15"/>
      <c r="AE746" s="7"/>
      <c r="AG746" s="15"/>
      <c r="AJ746" s="2"/>
    </row>
    <row r="747" spans="1:36" s="12" customFormat="1" ht="14" customHeight="1" x14ac:dyDescent="0.2">
      <c r="A747" s="15"/>
      <c r="B747" s="10"/>
      <c r="C747" s="10"/>
      <c r="D747" s="13"/>
      <c r="E747" s="10"/>
      <c r="F747" s="10"/>
      <c r="G747" s="26"/>
      <c r="H747" s="10"/>
      <c r="I747" s="10"/>
      <c r="J747" s="10"/>
      <c r="K747" s="10"/>
      <c r="L747" s="13"/>
      <c r="M747" s="13"/>
      <c r="N747" s="9"/>
      <c r="O747" s="9"/>
      <c r="P747" s="2"/>
      <c r="Q747" s="2"/>
      <c r="R747" s="7"/>
      <c r="S747" s="13"/>
      <c r="T747" s="13"/>
      <c r="U747" s="8"/>
      <c r="V747" s="8"/>
      <c r="W747" s="8"/>
      <c r="X747" s="7"/>
      <c r="Y747" s="10"/>
      <c r="Z747" s="10"/>
      <c r="AA747" s="2"/>
      <c r="AB747" s="7"/>
      <c r="AC747" s="14"/>
      <c r="AD747" s="15"/>
      <c r="AE747" s="7"/>
      <c r="AG747" s="15"/>
      <c r="AJ747" s="2"/>
    </row>
    <row r="748" spans="1:36" s="12" customFormat="1" ht="14" customHeight="1" x14ac:dyDescent="0.2">
      <c r="B748" s="10"/>
      <c r="C748" s="10"/>
      <c r="D748" s="13"/>
      <c r="E748" s="10"/>
      <c r="F748" s="10"/>
      <c r="G748" s="26"/>
      <c r="H748" s="10"/>
      <c r="I748" s="10"/>
      <c r="J748" s="10"/>
      <c r="K748" s="10"/>
      <c r="L748" s="13"/>
      <c r="M748" s="13"/>
      <c r="N748" s="9"/>
      <c r="O748" s="9"/>
      <c r="P748" s="2"/>
      <c r="Q748" s="2"/>
      <c r="R748" s="7"/>
      <c r="S748" s="13"/>
      <c r="T748" s="13"/>
      <c r="U748" s="8"/>
      <c r="V748" s="8"/>
      <c r="W748" s="8"/>
      <c r="X748" s="7"/>
      <c r="Y748" s="10"/>
      <c r="Z748" s="10"/>
      <c r="AA748" s="2"/>
      <c r="AB748" s="7"/>
      <c r="AC748" s="14"/>
      <c r="AD748" s="15"/>
      <c r="AE748" s="7"/>
      <c r="AG748" s="15"/>
      <c r="AJ748" s="2"/>
    </row>
    <row r="749" spans="1:36" s="12" customFormat="1" ht="14" customHeight="1" x14ac:dyDescent="0.2">
      <c r="B749" s="10"/>
      <c r="C749" s="10"/>
      <c r="D749" s="13"/>
      <c r="E749" s="10"/>
      <c r="F749" s="10"/>
      <c r="G749" s="26"/>
      <c r="H749" s="10"/>
      <c r="I749" s="10"/>
      <c r="J749" s="10"/>
      <c r="K749" s="10"/>
      <c r="L749" s="13"/>
      <c r="M749" s="13"/>
      <c r="N749" s="9"/>
      <c r="O749" s="9"/>
      <c r="P749" s="2"/>
      <c r="Q749" s="2"/>
      <c r="R749" s="7"/>
      <c r="S749" s="13"/>
      <c r="T749" s="13"/>
      <c r="U749" s="8"/>
      <c r="V749" s="8"/>
      <c r="W749" s="8"/>
      <c r="X749" s="7"/>
      <c r="Y749" s="10"/>
      <c r="Z749" s="10"/>
      <c r="AA749" s="2"/>
      <c r="AB749" s="7"/>
      <c r="AC749" s="14"/>
      <c r="AD749" s="15"/>
      <c r="AE749" s="7"/>
      <c r="AG749" s="15"/>
      <c r="AJ749" s="2"/>
    </row>
    <row r="750" spans="1:36" s="12" customFormat="1" ht="14" customHeight="1" x14ac:dyDescent="0.2">
      <c r="B750" s="10"/>
      <c r="C750" s="10"/>
      <c r="D750" s="13"/>
      <c r="E750" s="10"/>
      <c r="F750" s="10"/>
      <c r="G750" s="26"/>
      <c r="H750" s="10"/>
      <c r="I750" s="10"/>
      <c r="J750" s="10"/>
      <c r="K750" s="10"/>
      <c r="L750" s="13"/>
      <c r="M750" s="13"/>
      <c r="N750" s="9"/>
      <c r="O750" s="9"/>
      <c r="P750" s="2"/>
      <c r="Q750" s="2"/>
      <c r="R750" s="7"/>
      <c r="S750" s="13"/>
      <c r="T750" s="13"/>
      <c r="U750" s="8"/>
      <c r="V750" s="8"/>
      <c r="W750" s="8"/>
      <c r="X750" s="7"/>
      <c r="Y750" s="10"/>
      <c r="Z750" s="10"/>
      <c r="AA750" s="2"/>
      <c r="AB750" s="7"/>
      <c r="AC750" s="14"/>
      <c r="AD750" s="15"/>
      <c r="AE750" s="7"/>
      <c r="AG750" s="15"/>
      <c r="AJ750" s="2"/>
    </row>
    <row r="751" spans="1:36" s="12" customFormat="1" ht="14" customHeight="1" x14ac:dyDescent="0.2">
      <c r="B751" s="10"/>
      <c r="C751" s="10"/>
      <c r="D751" s="13"/>
      <c r="E751" s="10"/>
      <c r="F751" s="10"/>
      <c r="G751" s="26"/>
      <c r="H751" s="10"/>
      <c r="I751" s="10"/>
      <c r="J751" s="10"/>
      <c r="K751" s="10"/>
      <c r="L751" s="13"/>
      <c r="M751" s="13"/>
      <c r="N751" s="9"/>
      <c r="O751" s="9"/>
      <c r="P751" s="2"/>
      <c r="Q751" s="2"/>
      <c r="R751" s="7"/>
      <c r="S751" s="13"/>
      <c r="T751" s="13"/>
      <c r="U751" s="8"/>
      <c r="V751" s="8"/>
      <c r="W751" s="8"/>
      <c r="X751" s="7"/>
      <c r="Y751" s="10"/>
      <c r="Z751" s="10"/>
      <c r="AA751" s="2"/>
      <c r="AB751" s="7"/>
      <c r="AC751" s="14"/>
      <c r="AD751" s="15"/>
      <c r="AE751" s="7"/>
      <c r="AG751" s="15"/>
      <c r="AJ751" s="2"/>
    </row>
    <row r="752" spans="1:36" s="12" customFormat="1" ht="14" customHeight="1" x14ac:dyDescent="0.2">
      <c r="A752" s="15"/>
      <c r="B752" s="10"/>
      <c r="C752" s="10"/>
      <c r="D752" s="13"/>
      <c r="E752" s="10"/>
      <c r="F752" s="10"/>
      <c r="G752" s="26"/>
      <c r="H752" s="10"/>
      <c r="I752" s="10"/>
      <c r="J752" s="10"/>
      <c r="K752" s="10"/>
      <c r="L752" s="13"/>
      <c r="M752" s="13"/>
      <c r="N752" s="9"/>
      <c r="O752" s="9"/>
      <c r="P752" s="2"/>
      <c r="Q752" s="2"/>
      <c r="R752" s="7"/>
      <c r="S752" s="13"/>
      <c r="T752" s="13"/>
      <c r="U752" s="8"/>
      <c r="V752" s="8"/>
      <c r="W752" s="8"/>
      <c r="X752" s="7"/>
      <c r="Y752" s="10"/>
      <c r="Z752" s="10"/>
      <c r="AA752" s="2"/>
      <c r="AB752" s="7"/>
      <c r="AC752" s="14"/>
      <c r="AD752" s="15"/>
      <c r="AE752" s="7"/>
      <c r="AG752" s="15"/>
      <c r="AJ752" s="2"/>
    </row>
    <row r="753" spans="1:36" s="12" customFormat="1" ht="14" customHeight="1" x14ac:dyDescent="0.2">
      <c r="B753" s="10"/>
      <c r="C753" s="10"/>
      <c r="D753" s="13"/>
      <c r="E753" s="10"/>
      <c r="F753" s="10"/>
      <c r="G753" s="26"/>
      <c r="H753" s="10"/>
      <c r="I753" s="10"/>
      <c r="J753" s="10"/>
      <c r="K753" s="10"/>
      <c r="L753" s="13"/>
      <c r="M753" s="13"/>
      <c r="N753" s="9"/>
      <c r="O753" s="9"/>
      <c r="P753" s="2"/>
      <c r="Q753" s="2"/>
      <c r="R753" s="7"/>
      <c r="S753" s="13"/>
      <c r="T753" s="13"/>
      <c r="U753" s="8"/>
      <c r="V753" s="8"/>
      <c r="W753" s="8"/>
      <c r="X753" s="7"/>
      <c r="Y753" s="10"/>
      <c r="Z753" s="10"/>
      <c r="AA753" s="2"/>
      <c r="AB753" s="7"/>
      <c r="AC753" s="14"/>
      <c r="AD753" s="15"/>
      <c r="AE753" s="7"/>
      <c r="AG753" s="15"/>
      <c r="AJ753" s="2"/>
    </row>
    <row r="754" spans="1:36" s="12" customFormat="1" ht="14" customHeight="1" x14ac:dyDescent="0.2">
      <c r="B754" s="10"/>
      <c r="C754" s="10"/>
      <c r="D754" s="13"/>
      <c r="E754" s="10"/>
      <c r="F754" s="10"/>
      <c r="G754" s="26"/>
      <c r="H754" s="10"/>
      <c r="I754" s="10"/>
      <c r="J754" s="10"/>
      <c r="K754" s="10"/>
      <c r="L754" s="13"/>
      <c r="M754" s="13"/>
      <c r="N754" s="9"/>
      <c r="O754" s="9"/>
      <c r="P754" s="2"/>
      <c r="Q754" s="2"/>
      <c r="R754" s="7"/>
      <c r="S754" s="13"/>
      <c r="T754" s="13"/>
      <c r="U754" s="8"/>
      <c r="V754" s="8"/>
      <c r="W754" s="8"/>
      <c r="X754" s="7"/>
      <c r="Y754" s="10"/>
      <c r="Z754" s="10"/>
      <c r="AA754" s="2"/>
      <c r="AB754" s="7"/>
      <c r="AC754" s="14"/>
      <c r="AD754" s="15"/>
      <c r="AE754" s="7"/>
      <c r="AG754" s="15"/>
      <c r="AJ754" s="2"/>
    </row>
    <row r="755" spans="1:36" s="12" customFormat="1" ht="14" customHeight="1" x14ac:dyDescent="0.2">
      <c r="B755" s="10"/>
      <c r="C755" s="10"/>
      <c r="D755" s="13"/>
      <c r="E755" s="10"/>
      <c r="F755" s="10"/>
      <c r="G755" s="26"/>
      <c r="H755" s="10"/>
      <c r="I755" s="10"/>
      <c r="J755" s="10"/>
      <c r="K755" s="10"/>
      <c r="L755" s="13"/>
      <c r="M755" s="13"/>
      <c r="N755" s="9"/>
      <c r="O755" s="9"/>
      <c r="P755" s="2"/>
      <c r="Q755" s="2"/>
      <c r="R755" s="7"/>
      <c r="S755" s="13"/>
      <c r="T755" s="13"/>
      <c r="U755" s="8"/>
      <c r="V755" s="8"/>
      <c r="W755" s="8"/>
      <c r="X755" s="7"/>
      <c r="Y755" s="10"/>
      <c r="Z755" s="10"/>
      <c r="AA755" s="2"/>
      <c r="AB755" s="7"/>
      <c r="AC755" s="14"/>
      <c r="AD755" s="15"/>
      <c r="AE755" s="7"/>
      <c r="AG755" s="15"/>
      <c r="AJ755" s="2"/>
    </row>
    <row r="756" spans="1:36" s="12" customFormat="1" ht="14" customHeight="1" x14ac:dyDescent="0.2">
      <c r="A756" s="15"/>
      <c r="B756" s="10"/>
      <c r="C756" s="10"/>
      <c r="D756" s="13"/>
      <c r="E756" s="10"/>
      <c r="F756" s="10"/>
      <c r="G756" s="26"/>
      <c r="H756" s="10"/>
      <c r="I756" s="10"/>
      <c r="J756" s="10"/>
      <c r="K756" s="10"/>
      <c r="L756" s="13"/>
      <c r="M756" s="13"/>
      <c r="N756" s="9"/>
      <c r="O756" s="9"/>
      <c r="P756" s="2"/>
      <c r="Q756" s="2"/>
      <c r="R756" s="7"/>
      <c r="S756" s="13"/>
      <c r="T756" s="13"/>
      <c r="U756" s="8"/>
      <c r="V756" s="8"/>
      <c r="W756" s="8"/>
      <c r="X756" s="7"/>
      <c r="Y756" s="10"/>
      <c r="Z756" s="10"/>
      <c r="AA756" s="2"/>
      <c r="AB756" s="7"/>
      <c r="AC756" s="14"/>
      <c r="AD756" s="15"/>
      <c r="AE756" s="7"/>
      <c r="AG756" s="15"/>
      <c r="AJ756" s="2"/>
    </row>
    <row r="757" spans="1:36" s="12" customFormat="1" ht="14" customHeight="1" x14ac:dyDescent="0.2">
      <c r="B757" s="10"/>
      <c r="C757" s="10"/>
      <c r="D757" s="13"/>
      <c r="E757" s="10"/>
      <c r="F757" s="10"/>
      <c r="G757" s="26"/>
      <c r="H757" s="10"/>
      <c r="I757" s="10"/>
      <c r="J757" s="10"/>
      <c r="K757" s="10"/>
      <c r="L757" s="13"/>
      <c r="M757" s="13"/>
      <c r="N757" s="9"/>
      <c r="O757" s="9"/>
      <c r="P757" s="2"/>
      <c r="Q757" s="2"/>
      <c r="R757" s="7"/>
      <c r="S757" s="13"/>
      <c r="T757" s="13"/>
      <c r="U757" s="8"/>
      <c r="V757" s="8"/>
      <c r="W757" s="8"/>
      <c r="X757" s="7"/>
      <c r="Y757" s="10"/>
      <c r="Z757" s="10"/>
      <c r="AA757" s="2"/>
      <c r="AB757" s="7"/>
      <c r="AC757" s="14"/>
      <c r="AD757" s="15"/>
      <c r="AE757" s="7"/>
      <c r="AG757" s="15"/>
      <c r="AJ757" s="2"/>
    </row>
    <row r="758" spans="1:36" s="12" customFormat="1" ht="14" customHeight="1" x14ac:dyDescent="0.2">
      <c r="B758" s="10"/>
      <c r="C758" s="10"/>
      <c r="D758" s="13"/>
      <c r="E758" s="10"/>
      <c r="F758" s="10"/>
      <c r="G758" s="26"/>
      <c r="H758" s="10"/>
      <c r="I758" s="10"/>
      <c r="J758" s="10"/>
      <c r="K758" s="10"/>
      <c r="L758" s="13"/>
      <c r="M758" s="13"/>
      <c r="N758" s="9"/>
      <c r="O758" s="9"/>
      <c r="P758" s="2"/>
      <c r="Q758" s="2"/>
      <c r="R758" s="7"/>
      <c r="S758" s="13"/>
      <c r="T758" s="13"/>
      <c r="U758" s="8"/>
      <c r="V758" s="8"/>
      <c r="W758" s="8"/>
      <c r="X758" s="7"/>
      <c r="Y758" s="10"/>
      <c r="Z758" s="10"/>
      <c r="AA758" s="2"/>
      <c r="AB758" s="7"/>
      <c r="AC758" s="14"/>
      <c r="AD758" s="15"/>
      <c r="AE758" s="7"/>
      <c r="AG758" s="15"/>
      <c r="AJ758" s="2"/>
    </row>
    <row r="759" spans="1:36" s="12" customFormat="1" ht="14" customHeight="1" x14ac:dyDescent="0.2">
      <c r="A759" s="15"/>
      <c r="B759" s="10"/>
      <c r="C759" s="10"/>
      <c r="D759" s="13"/>
      <c r="E759" s="10"/>
      <c r="F759" s="10"/>
      <c r="G759" s="26"/>
      <c r="H759" s="10"/>
      <c r="I759" s="10"/>
      <c r="J759" s="10"/>
      <c r="K759" s="10"/>
      <c r="L759" s="13"/>
      <c r="M759" s="13"/>
      <c r="N759" s="9"/>
      <c r="O759" s="9"/>
      <c r="P759" s="2"/>
      <c r="Q759" s="2"/>
      <c r="R759" s="7"/>
      <c r="S759" s="13"/>
      <c r="T759" s="13"/>
      <c r="U759" s="8"/>
      <c r="V759" s="8"/>
      <c r="W759" s="8"/>
      <c r="X759" s="7"/>
      <c r="Y759" s="10"/>
      <c r="Z759" s="10"/>
      <c r="AA759" s="2"/>
      <c r="AB759" s="7"/>
      <c r="AC759" s="14"/>
      <c r="AD759" s="15"/>
      <c r="AE759" s="7"/>
      <c r="AG759" s="15"/>
      <c r="AJ759" s="2"/>
    </row>
    <row r="760" spans="1:36" s="12" customFormat="1" ht="14" customHeight="1" x14ac:dyDescent="0.2">
      <c r="A760" s="15"/>
      <c r="B760" s="10"/>
      <c r="C760" s="10"/>
      <c r="D760" s="13"/>
      <c r="E760" s="10"/>
      <c r="F760" s="10"/>
      <c r="G760" s="26"/>
      <c r="H760" s="10"/>
      <c r="I760" s="10"/>
      <c r="J760" s="10"/>
      <c r="K760" s="10"/>
      <c r="L760" s="13"/>
      <c r="M760" s="13"/>
      <c r="N760" s="9"/>
      <c r="O760" s="9"/>
      <c r="P760" s="2"/>
      <c r="Q760" s="2"/>
      <c r="R760" s="7"/>
      <c r="S760" s="13"/>
      <c r="T760" s="13"/>
      <c r="U760" s="8"/>
      <c r="V760" s="8"/>
      <c r="W760" s="8"/>
      <c r="X760" s="7"/>
      <c r="Y760" s="10"/>
      <c r="Z760" s="10"/>
      <c r="AA760" s="2"/>
      <c r="AB760" s="7"/>
      <c r="AC760" s="14"/>
      <c r="AD760" s="15"/>
      <c r="AE760" s="7"/>
      <c r="AG760" s="15"/>
      <c r="AJ760" s="2"/>
    </row>
    <row r="761" spans="1:36" s="12" customFormat="1" ht="14" customHeight="1" x14ac:dyDescent="0.2">
      <c r="A761" s="15"/>
      <c r="B761" s="10"/>
      <c r="C761" s="10"/>
      <c r="D761" s="13"/>
      <c r="E761" s="10"/>
      <c r="F761" s="10"/>
      <c r="G761" s="26"/>
      <c r="H761" s="10"/>
      <c r="I761" s="10"/>
      <c r="J761" s="10"/>
      <c r="K761" s="10"/>
      <c r="L761" s="13"/>
      <c r="M761" s="13"/>
      <c r="N761" s="9"/>
      <c r="O761" s="9"/>
      <c r="P761" s="2"/>
      <c r="Q761" s="2"/>
      <c r="R761" s="7"/>
      <c r="S761" s="13"/>
      <c r="T761" s="13"/>
      <c r="U761" s="8"/>
      <c r="V761" s="8"/>
      <c r="W761" s="8"/>
      <c r="X761" s="7"/>
      <c r="Y761" s="10"/>
      <c r="Z761" s="10"/>
      <c r="AA761" s="2"/>
      <c r="AB761" s="7"/>
      <c r="AC761" s="14"/>
      <c r="AD761" s="15"/>
      <c r="AE761" s="7"/>
      <c r="AG761" s="15"/>
      <c r="AJ761" s="2"/>
    </row>
    <row r="762" spans="1:36" s="12" customFormat="1" ht="14" customHeight="1" x14ac:dyDescent="0.2">
      <c r="A762" s="15"/>
      <c r="B762" s="10"/>
      <c r="C762" s="10"/>
      <c r="D762" s="13"/>
      <c r="E762" s="10"/>
      <c r="F762" s="10"/>
      <c r="G762" s="26"/>
      <c r="H762" s="10"/>
      <c r="I762" s="10"/>
      <c r="J762" s="10"/>
      <c r="K762" s="10"/>
      <c r="L762" s="13"/>
      <c r="M762" s="13"/>
      <c r="N762" s="9"/>
      <c r="O762" s="9"/>
      <c r="P762" s="2"/>
      <c r="Q762" s="2"/>
      <c r="R762" s="7"/>
      <c r="S762" s="13"/>
      <c r="T762" s="13"/>
      <c r="U762" s="8"/>
      <c r="V762" s="8"/>
      <c r="W762" s="8"/>
      <c r="X762" s="7"/>
      <c r="Y762" s="10"/>
      <c r="Z762" s="10"/>
      <c r="AA762" s="2"/>
      <c r="AB762" s="7"/>
      <c r="AC762" s="14"/>
      <c r="AD762" s="15"/>
      <c r="AE762" s="7"/>
      <c r="AG762" s="15"/>
      <c r="AJ762" s="2"/>
    </row>
    <row r="763" spans="1:36" s="12" customFormat="1" ht="14" customHeight="1" x14ac:dyDescent="0.2">
      <c r="B763" s="10"/>
      <c r="C763" s="10"/>
      <c r="D763" s="6"/>
      <c r="E763" s="10"/>
      <c r="F763" s="10"/>
      <c r="G763" s="26"/>
      <c r="H763" s="10"/>
      <c r="I763" s="10"/>
      <c r="J763" s="10"/>
      <c r="K763" s="10"/>
      <c r="L763" s="13"/>
      <c r="M763" s="6"/>
      <c r="N763" s="7"/>
      <c r="O763" s="7"/>
      <c r="P763" s="2"/>
      <c r="Q763" s="2"/>
      <c r="R763" s="7"/>
      <c r="S763" s="13"/>
      <c r="T763" s="13"/>
      <c r="U763" s="8"/>
      <c r="V763" s="8"/>
      <c r="W763" s="8"/>
      <c r="X763" s="7"/>
      <c r="Y763" s="10"/>
      <c r="Z763" s="10"/>
      <c r="AA763" s="2"/>
      <c r="AB763" s="7"/>
      <c r="AC763" s="14"/>
      <c r="AD763" s="15"/>
      <c r="AE763" s="7"/>
      <c r="AG763" s="15"/>
      <c r="AJ763" s="2"/>
    </row>
    <row r="764" spans="1:36" s="12" customFormat="1" ht="14" customHeight="1" x14ac:dyDescent="0.2">
      <c r="A764" s="15"/>
      <c r="B764" s="10"/>
      <c r="C764" s="10"/>
      <c r="D764" s="13"/>
      <c r="E764" s="10"/>
      <c r="F764" s="10"/>
      <c r="G764" s="26"/>
      <c r="H764" s="10"/>
      <c r="I764" s="10"/>
      <c r="J764" s="10"/>
      <c r="K764" s="10"/>
      <c r="L764" s="13"/>
      <c r="M764" s="13"/>
      <c r="N764" s="9"/>
      <c r="O764" s="9"/>
      <c r="P764" s="2"/>
      <c r="Q764" s="2"/>
      <c r="R764" s="7"/>
      <c r="S764" s="13"/>
      <c r="T764" s="13"/>
      <c r="U764" s="8"/>
      <c r="V764" s="8"/>
      <c r="W764" s="8"/>
      <c r="X764" s="7"/>
      <c r="Y764" s="10"/>
      <c r="Z764" s="10"/>
      <c r="AA764" s="2"/>
      <c r="AB764" s="7"/>
      <c r="AC764" s="14"/>
      <c r="AD764" s="15"/>
      <c r="AE764" s="7"/>
      <c r="AG764" s="15"/>
      <c r="AJ764" s="2"/>
    </row>
    <row r="765" spans="1:36" s="12" customFormat="1" ht="14" customHeight="1" x14ac:dyDescent="0.2">
      <c r="A765" s="15"/>
      <c r="B765" s="10"/>
      <c r="C765" s="10"/>
      <c r="D765" s="13"/>
      <c r="E765" s="10"/>
      <c r="F765" s="10"/>
      <c r="G765" s="26"/>
      <c r="H765" s="10"/>
      <c r="I765" s="10"/>
      <c r="J765" s="10"/>
      <c r="K765" s="7"/>
      <c r="L765" s="13"/>
      <c r="M765" s="6"/>
      <c r="N765" s="7"/>
      <c r="O765" s="7"/>
      <c r="P765" s="2"/>
      <c r="Q765" s="2"/>
      <c r="R765" s="7"/>
      <c r="S765" s="13"/>
      <c r="T765" s="13"/>
      <c r="U765" s="8"/>
      <c r="V765" s="8"/>
      <c r="W765" s="8"/>
      <c r="X765" s="7"/>
      <c r="Y765" s="10"/>
      <c r="Z765" s="10"/>
      <c r="AA765" s="2"/>
      <c r="AB765" s="7"/>
      <c r="AC765" s="14"/>
      <c r="AD765" s="18"/>
      <c r="AE765" s="7"/>
      <c r="AG765" s="15"/>
      <c r="AJ765" s="2"/>
    </row>
    <row r="766" spans="1:36" s="12" customFormat="1" ht="14" customHeight="1" x14ac:dyDescent="0.2">
      <c r="B766" s="10"/>
      <c r="C766" s="10"/>
      <c r="D766" s="6"/>
      <c r="E766" s="10"/>
      <c r="F766" s="10"/>
      <c r="G766" s="26"/>
      <c r="H766" s="10"/>
      <c r="I766" s="10"/>
      <c r="J766" s="10"/>
      <c r="K766" s="10"/>
      <c r="L766" s="6"/>
      <c r="M766" s="13"/>
      <c r="N766" s="9"/>
      <c r="O766" s="9"/>
      <c r="P766" s="2"/>
      <c r="Q766" s="2"/>
      <c r="R766" s="7"/>
      <c r="S766" s="13"/>
      <c r="T766" s="13"/>
      <c r="U766" s="8"/>
      <c r="V766" s="8"/>
      <c r="W766" s="8"/>
      <c r="X766" s="7"/>
      <c r="Y766" s="10"/>
      <c r="Z766" s="10"/>
      <c r="AA766" s="2"/>
      <c r="AB766" s="7"/>
      <c r="AC766" s="14"/>
      <c r="AD766" s="15"/>
      <c r="AE766" s="7"/>
      <c r="AG766" s="15"/>
      <c r="AJ766" s="2"/>
    </row>
    <row r="767" spans="1:36" s="12" customFormat="1" ht="14" customHeight="1" x14ac:dyDescent="0.2">
      <c r="B767" s="10"/>
      <c r="C767" s="10"/>
      <c r="D767" s="13"/>
      <c r="E767" s="10"/>
      <c r="F767" s="10"/>
      <c r="G767" s="26"/>
      <c r="H767" s="10"/>
      <c r="I767" s="10"/>
      <c r="J767" s="10"/>
      <c r="K767" s="10"/>
      <c r="L767" s="13"/>
      <c r="M767" s="6"/>
      <c r="N767" s="7"/>
      <c r="O767" s="7"/>
      <c r="P767" s="2"/>
      <c r="Q767" s="2"/>
      <c r="R767" s="7"/>
      <c r="S767" s="13"/>
      <c r="T767" s="13"/>
      <c r="U767" s="8"/>
      <c r="V767" s="8"/>
      <c r="W767" s="8"/>
      <c r="X767" s="7"/>
      <c r="Y767" s="10"/>
      <c r="Z767" s="10"/>
      <c r="AA767" s="2"/>
      <c r="AB767" s="7"/>
      <c r="AC767" s="14"/>
      <c r="AD767" s="15"/>
      <c r="AE767" s="7"/>
      <c r="AG767" s="15"/>
      <c r="AJ767" s="2"/>
    </row>
    <row r="768" spans="1:36" s="12" customFormat="1" ht="14" customHeight="1" x14ac:dyDescent="0.2">
      <c r="B768" s="10"/>
      <c r="C768" s="10"/>
      <c r="D768" s="13"/>
      <c r="E768" s="10"/>
      <c r="F768" s="10"/>
      <c r="G768" s="26"/>
      <c r="H768" s="10"/>
      <c r="I768" s="10"/>
      <c r="J768" s="10"/>
      <c r="K768" s="10"/>
      <c r="L768" s="13"/>
      <c r="M768" s="6"/>
      <c r="N768" s="7"/>
      <c r="O768" s="7"/>
      <c r="P768" s="2"/>
      <c r="Q768" s="2"/>
      <c r="R768" s="7"/>
      <c r="S768" s="13"/>
      <c r="T768" s="13"/>
      <c r="U768" s="8"/>
      <c r="V768" s="8"/>
      <c r="W768" s="8"/>
      <c r="X768" s="7"/>
      <c r="Y768" s="10"/>
      <c r="Z768" s="10"/>
      <c r="AA768" s="2"/>
      <c r="AB768" s="7"/>
      <c r="AC768" s="14"/>
      <c r="AD768" s="15"/>
      <c r="AE768" s="7"/>
      <c r="AG768" s="15"/>
      <c r="AJ768" s="2"/>
    </row>
    <row r="769" spans="1:36" s="12" customFormat="1" ht="14" customHeight="1" x14ac:dyDescent="0.2">
      <c r="B769" s="10"/>
      <c r="C769" s="10"/>
      <c r="D769" s="13"/>
      <c r="E769" s="10"/>
      <c r="F769" s="10"/>
      <c r="G769" s="26"/>
      <c r="H769" s="10"/>
      <c r="I769" s="10"/>
      <c r="J769" s="10"/>
      <c r="K769" s="10"/>
      <c r="L769" s="13"/>
      <c r="M769" s="6"/>
      <c r="N769" s="7"/>
      <c r="O769" s="7"/>
      <c r="P769" s="2"/>
      <c r="Q769" s="2"/>
      <c r="R769" s="7"/>
      <c r="S769" s="13"/>
      <c r="T769" s="13"/>
      <c r="U769" s="8"/>
      <c r="V769" s="8"/>
      <c r="W769" s="8"/>
      <c r="X769" s="7"/>
      <c r="Y769" s="10"/>
      <c r="Z769" s="10"/>
      <c r="AA769" s="2"/>
      <c r="AB769" s="7"/>
      <c r="AC769" s="14"/>
      <c r="AD769" s="15"/>
      <c r="AE769" s="7"/>
      <c r="AG769" s="15"/>
      <c r="AJ769" s="2"/>
    </row>
    <row r="770" spans="1:36" s="12" customFormat="1" ht="14" customHeight="1" x14ac:dyDescent="0.2">
      <c r="A770" s="15"/>
      <c r="B770" s="10"/>
      <c r="C770" s="10"/>
      <c r="D770" s="13"/>
      <c r="E770" s="10"/>
      <c r="F770" s="10"/>
      <c r="G770" s="26"/>
      <c r="H770" s="10"/>
      <c r="I770" s="10"/>
      <c r="J770" s="10"/>
      <c r="K770" s="7"/>
      <c r="L770" s="13"/>
      <c r="M770" s="13"/>
      <c r="N770" s="9"/>
      <c r="O770" s="9"/>
      <c r="P770" s="2"/>
      <c r="Q770" s="2"/>
      <c r="R770" s="7"/>
      <c r="S770" s="13"/>
      <c r="T770" s="13"/>
      <c r="U770" s="8"/>
      <c r="V770" s="8"/>
      <c r="W770" s="8"/>
      <c r="X770" s="7"/>
      <c r="Y770" s="10"/>
      <c r="Z770" s="10"/>
      <c r="AA770" s="2"/>
      <c r="AB770" s="7"/>
      <c r="AC770" s="14"/>
      <c r="AD770" s="15"/>
      <c r="AE770" s="7"/>
      <c r="AG770" s="15"/>
      <c r="AJ770" s="2"/>
    </row>
    <row r="771" spans="1:36" s="12" customFormat="1" ht="14" customHeight="1" x14ac:dyDescent="0.2">
      <c r="A771" s="15"/>
      <c r="B771" s="10"/>
      <c r="C771" s="10"/>
      <c r="D771" s="13"/>
      <c r="E771" s="10"/>
      <c r="F771" s="10"/>
      <c r="G771" s="26"/>
      <c r="H771" s="10"/>
      <c r="I771" s="10"/>
      <c r="J771" s="10"/>
      <c r="K771" s="10"/>
      <c r="L771" s="13"/>
      <c r="M771" s="13"/>
      <c r="N771" s="9"/>
      <c r="O771" s="9"/>
      <c r="P771" s="2"/>
      <c r="Q771" s="2"/>
      <c r="R771" s="7"/>
      <c r="S771" s="13"/>
      <c r="T771" s="13"/>
      <c r="U771" s="8"/>
      <c r="V771" s="8"/>
      <c r="W771" s="8"/>
      <c r="X771" s="7"/>
      <c r="Y771" s="10"/>
      <c r="Z771" s="10"/>
      <c r="AA771" s="2"/>
      <c r="AB771" s="7"/>
      <c r="AC771" s="14"/>
      <c r="AD771" s="15"/>
      <c r="AE771" s="7"/>
      <c r="AG771" s="15"/>
      <c r="AJ771" s="2"/>
    </row>
    <row r="772" spans="1:36" s="12" customFormat="1" ht="14" customHeight="1" x14ac:dyDescent="0.2">
      <c r="A772" s="15"/>
      <c r="B772" s="10"/>
      <c r="C772" s="10"/>
      <c r="D772" s="13"/>
      <c r="E772" s="10"/>
      <c r="F772" s="10"/>
      <c r="G772" s="26"/>
      <c r="H772" s="10"/>
      <c r="I772" s="10"/>
      <c r="J772" s="10"/>
      <c r="K772" s="10"/>
      <c r="L772" s="13"/>
      <c r="M772" s="13"/>
      <c r="N772" s="9"/>
      <c r="O772" s="9"/>
      <c r="P772" s="2"/>
      <c r="Q772" s="2"/>
      <c r="R772" s="7"/>
      <c r="S772" s="13"/>
      <c r="T772" s="13"/>
      <c r="U772" s="8"/>
      <c r="V772" s="8"/>
      <c r="W772" s="8"/>
      <c r="X772" s="7"/>
      <c r="Y772" s="10"/>
      <c r="Z772" s="10"/>
      <c r="AA772" s="2"/>
      <c r="AB772" s="7"/>
      <c r="AC772" s="14"/>
      <c r="AD772" s="15"/>
      <c r="AE772" s="7"/>
      <c r="AG772" s="15"/>
      <c r="AJ772" s="2"/>
    </row>
    <row r="773" spans="1:36" s="12" customFormat="1" ht="14" customHeight="1" x14ac:dyDescent="0.2">
      <c r="A773" s="15"/>
      <c r="B773" s="10"/>
      <c r="C773" s="10"/>
      <c r="D773" s="13"/>
      <c r="E773" s="10"/>
      <c r="F773" s="10"/>
      <c r="G773" s="26"/>
      <c r="H773" s="10"/>
      <c r="I773" s="10"/>
      <c r="J773" s="10"/>
      <c r="K773" s="10"/>
      <c r="L773" s="13"/>
      <c r="M773" s="13"/>
      <c r="N773" s="9"/>
      <c r="O773" s="9"/>
      <c r="P773" s="2"/>
      <c r="Q773" s="2"/>
      <c r="R773" s="7"/>
      <c r="S773" s="13"/>
      <c r="T773" s="13"/>
      <c r="U773" s="8"/>
      <c r="V773" s="8"/>
      <c r="W773" s="8"/>
      <c r="X773" s="7"/>
      <c r="Y773" s="10"/>
      <c r="Z773" s="10"/>
      <c r="AA773" s="2"/>
      <c r="AB773" s="7"/>
      <c r="AC773" s="14"/>
      <c r="AD773" s="15"/>
      <c r="AE773" s="7"/>
      <c r="AG773" s="15"/>
      <c r="AJ773" s="2"/>
    </row>
    <row r="774" spans="1:36" s="12" customFormat="1" ht="14" customHeight="1" x14ac:dyDescent="0.2">
      <c r="A774" s="15"/>
      <c r="B774" s="10"/>
      <c r="C774" s="10"/>
      <c r="D774" s="13"/>
      <c r="E774" s="10"/>
      <c r="F774" s="10"/>
      <c r="G774" s="26"/>
      <c r="H774" s="10"/>
      <c r="I774" s="10"/>
      <c r="J774" s="10"/>
      <c r="K774" s="9"/>
      <c r="L774" s="13"/>
      <c r="M774" s="6"/>
      <c r="N774" s="7"/>
      <c r="O774" s="7"/>
      <c r="P774" s="2"/>
      <c r="Q774" s="2"/>
      <c r="R774" s="7"/>
      <c r="S774" s="13"/>
      <c r="T774" s="13"/>
      <c r="U774" s="8"/>
      <c r="V774" s="8"/>
      <c r="W774" s="8"/>
      <c r="X774" s="7"/>
      <c r="Y774" s="10"/>
      <c r="Z774" s="10"/>
      <c r="AA774" s="2"/>
      <c r="AB774" s="7"/>
      <c r="AC774" s="14"/>
      <c r="AD774" s="15"/>
      <c r="AE774" s="7"/>
      <c r="AG774" s="15"/>
      <c r="AJ774" s="2"/>
    </row>
    <row r="775" spans="1:36" s="12" customFormat="1" ht="14" customHeight="1" x14ac:dyDescent="0.2">
      <c r="A775" s="15"/>
      <c r="B775" s="10"/>
      <c r="C775" s="10"/>
      <c r="D775" s="13"/>
      <c r="E775" s="10"/>
      <c r="F775" s="10"/>
      <c r="G775" s="26"/>
      <c r="H775" s="10"/>
      <c r="I775" s="10"/>
      <c r="J775" s="10"/>
      <c r="K775" s="7"/>
      <c r="L775" s="13"/>
      <c r="M775" s="6"/>
      <c r="N775" s="7"/>
      <c r="O775" s="7"/>
      <c r="P775" s="2"/>
      <c r="Q775" s="2"/>
      <c r="R775" s="7"/>
      <c r="S775" s="13"/>
      <c r="T775" s="13"/>
      <c r="U775" s="8"/>
      <c r="V775" s="8"/>
      <c r="W775" s="8"/>
      <c r="X775" s="7"/>
      <c r="Y775" s="10"/>
      <c r="Z775" s="10"/>
      <c r="AA775" s="2"/>
      <c r="AB775" s="7"/>
      <c r="AC775" s="14"/>
      <c r="AD775" s="15"/>
      <c r="AE775" s="7"/>
      <c r="AG775" s="15"/>
      <c r="AJ775" s="2"/>
    </row>
    <row r="776" spans="1:36" s="12" customFormat="1" ht="14" customHeight="1" x14ac:dyDescent="0.2">
      <c r="A776" s="15"/>
      <c r="B776" s="10"/>
      <c r="C776" s="10"/>
      <c r="D776" s="13"/>
      <c r="E776" s="10"/>
      <c r="F776" s="10"/>
      <c r="G776" s="26"/>
      <c r="H776" s="10"/>
      <c r="I776" s="10"/>
      <c r="J776" s="10"/>
      <c r="K776" s="9"/>
      <c r="L776" s="13"/>
      <c r="M776" s="6"/>
      <c r="N776" s="7"/>
      <c r="O776" s="7"/>
      <c r="P776" s="2"/>
      <c r="Q776" s="2"/>
      <c r="R776" s="7"/>
      <c r="S776" s="13"/>
      <c r="T776" s="13"/>
      <c r="U776" s="8"/>
      <c r="V776" s="8"/>
      <c r="W776" s="8"/>
      <c r="X776" s="7"/>
      <c r="Y776" s="10"/>
      <c r="Z776" s="10"/>
      <c r="AA776" s="2"/>
      <c r="AB776" s="7"/>
      <c r="AC776" s="14"/>
      <c r="AD776" s="15"/>
      <c r="AE776" s="7"/>
      <c r="AG776" s="15"/>
      <c r="AJ776" s="2"/>
    </row>
    <row r="777" spans="1:36" s="12" customFormat="1" ht="14" customHeight="1" x14ac:dyDescent="0.2">
      <c r="A777" s="15"/>
      <c r="B777" s="10"/>
      <c r="C777" s="10"/>
      <c r="D777" s="13"/>
      <c r="E777" s="10"/>
      <c r="F777" s="10"/>
      <c r="G777" s="26"/>
      <c r="H777" s="10"/>
      <c r="I777" s="10"/>
      <c r="J777" s="10"/>
      <c r="K777" s="9"/>
      <c r="L777" s="13"/>
      <c r="M777" s="6"/>
      <c r="N777" s="7"/>
      <c r="O777" s="7"/>
      <c r="P777" s="2"/>
      <c r="Q777" s="2"/>
      <c r="R777" s="7"/>
      <c r="S777" s="13"/>
      <c r="T777" s="13"/>
      <c r="U777" s="8"/>
      <c r="V777" s="8"/>
      <c r="W777" s="8"/>
      <c r="X777" s="7"/>
      <c r="Y777" s="10"/>
      <c r="Z777" s="10"/>
      <c r="AA777" s="2"/>
      <c r="AB777" s="7"/>
      <c r="AC777" s="14"/>
      <c r="AD777" s="15"/>
      <c r="AE777" s="7"/>
      <c r="AG777" s="15"/>
      <c r="AJ777" s="2"/>
    </row>
    <row r="778" spans="1:36" s="12" customFormat="1" ht="14" customHeight="1" x14ac:dyDescent="0.2">
      <c r="A778" s="15"/>
      <c r="B778" s="10"/>
      <c r="C778" s="10"/>
      <c r="D778" s="13"/>
      <c r="E778" s="10"/>
      <c r="F778" s="10"/>
      <c r="G778" s="26"/>
      <c r="H778" s="10"/>
      <c r="I778" s="10"/>
      <c r="J778" s="10"/>
      <c r="K778" s="10"/>
      <c r="L778" s="13"/>
      <c r="M778" s="13"/>
      <c r="N778" s="9"/>
      <c r="O778" s="9"/>
      <c r="P778" s="2"/>
      <c r="Q778" s="2"/>
      <c r="R778" s="7"/>
      <c r="S778" s="13"/>
      <c r="T778" s="13"/>
      <c r="U778" s="8"/>
      <c r="V778" s="8"/>
      <c r="W778" s="8"/>
      <c r="X778" s="7"/>
      <c r="Y778" s="10"/>
      <c r="Z778" s="10"/>
      <c r="AA778" s="2"/>
      <c r="AB778" s="7"/>
      <c r="AC778" s="14"/>
      <c r="AD778" s="15"/>
      <c r="AE778" s="7"/>
      <c r="AG778" s="15"/>
      <c r="AJ778" s="2"/>
    </row>
    <row r="779" spans="1:36" s="12" customFormat="1" ht="14" customHeight="1" x14ac:dyDescent="0.2">
      <c r="A779" s="15"/>
      <c r="B779" s="10"/>
      <c r="C779" s="10"/>
      <c r="D779" s="13"/>
      <c r="E779" s="10"/>
      <c r="F779" s="10"/>
      <c r="G779" s="26"/>
      <c r="H779" s="10"/>
      <c r="I779" s="10"/>
      <c r="J779" s="10"/>
      <c r="K779" s="10"/>
      <c r="L779" s="13"/>
      <c r="M779" s="13"/>
      <c r="N779" s="9"/>
      <c r="O779" s="9"/>
      <c r="P779" s="2"/>
      <c r="Q779" s="2"/>
      <c r="R779" s="7"/>
      <c r="S779" s="13"/>
      <c r="T779" s="13"/>
      <c r="U779" s="8"/>
      <c r="V779" s="8"/>
      <c r="W779" s="8"/>
      <c r="X779" s="7"/>
      <c r="Y779" s="10"/>
      <c r="Z779" s="10"/>
      <c r="AA779" s="2"/>
      <c r="AB779" s="7"/>
      <c r="AC779" s="14"/>
      <c r="AD779" s="15"/>
      <c r="AE779" s="7"/>
      <c r="AG779" s="15"/>
      <c r="AJ779" s="2"/>
    </row>
    <row r="780" spans="1:36" s="12" customFormat="1" ht="14" customHeight="1" x14ac:dyDescent="0.2">
      <c r="A780" s="15"/>
      <c r="B780" s="10"/>
      <c r="C780" s="10"/>
      <c r="D780" s="13"/>
      <c r="E780" s="10"/>
      <c r="F780" s="10"/>
      <c r="G780" s="26"/>
      <c r="H780" s="10"/>
      <c r="I780" s="10"/>
      <c r="J780" s="10"/>
      <c r="K780" s="10"/>
      <c r="L780" s="13"/>
      <c r="M780" s="6"/>
      <c r="N780" s="7"/>
      <c r="O780" s="7"/>
      <c r="P780" s="2"/>
      <c r="Q780" s="2"/>
      <c r="R780" s="7"/>
      <c r="S780" s="13"/>
      <c r="T780" s="13"/>
      <c r="U780" s="8"/>
      <c r="V780" s="8"/>
      <c r="W780" s="8"/>
      <c r="X780" s="7"/>
      <c r="Y780" s="10"/>
      <c r="Z780" s="10"/>
      <c r="AA780" s="2"/>
      <c r="AB780" s="7"/>
      <c r="AC780" s="14"/>
      <c r="AD780" s="15"/>
      <c r="AE780" s="7"/>
      <c r="AG780" s="15"/>
      <c r="AJ780" s="2"/>
    </row>
    <row r="781" spans="1:36" s="12" customFormat="1" ht="14" customHeight="1" x14ac:dyDescent="0.2">
      <c r="A781" s="15"/>
      <c r="B781" s="10"/>
      <c r="C781" s="10"/>
      <c r="D781" s="13"/>
      <c r="E781" s="10"/>
      <c r="F781" s="10"/>
      <c r="G781" s="26"/>
      <c r="H781" s="10"/>
      <c r="I781" s="10"/>
      <c r="J781" s="10"/>
      <c r="K781" s="10"/>
      <c r="L781" s="13"/>
      <c r="M781" s="6"/>
      <c r="N781" s="7"/>
      <c r="O781" s="7"/>
      <c r="P781" s="2"/>
      <c r="Q781" s="2"/>
      <c r="R781" s="7"/>
      <c r="S781" s="13"/>
      <c r="T781" s="13"/>
      <c r="U781" s="8"/>
      <c r="V781" s="8"/>
      <c r="W781" s="8"/>
      <c r="X781" s="7"/>
      <c r="Y781" s="10"/>
      <c r="Z781" s="10"/>
      <c r="AA781" s="2"/>
      <c r="AB781" s="7"/>
      <c r="AC781" s="14"/>
      <c r="AD781" s="15"/>
      <c r="AE781" s="7"/>
      <c r="AG781" s="15"/>
      <c r="AJ781" s="2"/>
    </row>
    <row r="782" spans="1:36" s="12" customFormat="1" ht="14" customHeight="1" x14ac:dyDescent="0.2">
      <c r="A782" s="15"/>
      <c r="B782" s="10"/>
      <c r="C782" s="10"/>
      <c r="D782" s="13"/>
      <c r="E782" s="10"/>
      <c r="F782" s="10"/>
      <c r="G782" s="26"/>
      <c r="H782" s="10"/>
      <c r="I782" s="10"/>
      <c r="J782" s="10"/>
      <c r="K782" s="10"/>
      <c r="L782" s="13"/>
      <c r="M782" s="13"/>
      <c r="N782" s="9"/>
      <c r="O782" s="9"/>
      <c r="P782" s="2"/>
      <c r="Q782" s="2"/>
      <c r="R782" s="7"/>
      <c r="S782" s="13"/>
      <c r="T782" s="13"/>
      <c r="U782" s="8"/>
      <c r="V782" s="8"/>
      <c r="W782" s="8"/>
      <c r="X782" s="7"/>
      <c r="Y782" s="10"/>
      <c r="Z782" s="10"/>
      <c r="AA782" s="2"/>
      <c r="AB782" s="7"/>
      <c r="AC782" s="14"/>
      <c r="AD782" s="15"/>
      <c r="AE782" s="7"/>
      <c r="AG782" s="15"/>
      <c r="AJ782" s="2"/>
    </row>
    <row r="783" spans="1:36" s="12" customFormat="1" ht="14" customHeight="1" x14ac:dyDescent="0.2">
      <c r="A783" s="15"/>
      <c r="B783" s="10"/>
      <c r="C783" s="10"/>
      <c r="D783" s="13"/>
      <c r="E783" s="10"/>
      <c r="F783" s="10"/>
      <c r="G783" s="26"/>
      <c r="H783" s="10"/>
      <c r="I783" s="10"/>
      <c r="J783" s="10"/>
      <c r="K783" s="10"/>
      <c r="L783" s="13"/>
      <c r="M783" s="13"/>
      <c r="N783" s="9"/>
      <c r="O783" s="9"/>
      <c r="P783" s="2"/>
      <c r="Q783" s="2"/>
      <c r="R783" s="7"/>
      <c r="S783" s="13"/>
      <c r="T783" s="13"/>
      <c r="U783" s="8"/>
      <c r="V783" s="8"/>
      <c r="W783" s="8"/>
      <c r="X783" s="7"/>
      <c r="Y783" s="10"/>
      <c r="Z783" s="10"/>
      <c r="AA783" s="2"/>
      <c r="AB783" s="7"/>
      <c r="AC783" s="14"/>
      <c r="AD783" s="15"/>
      <c r="AE783" s="7"/>
      <c r="AG783" s="15"/>
      <c r="AJ783" s="2"/>
    </row>
    <row r="784" spans="1:36" s="12" customFormat="1" ht="14" customHeight="1" x14ac:dyDescent="0.2">
      <c r="A784" s="15"/>
      <c r="B784" s="10"/>
      <c r="C784" s="10"/>
      <c r="D784" s="13"/>
      <c r="E784" s="10"/>
      <c r="F784" s="10"/>
      <c r="G784" s="26"/>
      <c r="H784" s="10"/>
      <c r="I784" s="10"/>
      <c r="J784" s="10"/>
      <c r="K784" s="10"/>
      <c r="L784" s="13"/>
      <c r="M784" s="13"/>
      <c r="N784" s="9"/>
      <c r="O784" s="9"/>
      <c r="P784" s="2"/>
      <c r="Q784" s="2"/>
      <c r="R784" s="7"/>
      <c r="S784" s="13"/>
      <c r="T784" s="13"/>
      <c r="U784" s="8"/>
      <c r="V784" s="8"/>
      <c r="W784" s="8"/>
      <c r="X784" s="7"/>
      <c r="Y784" s="10"/>
      <c r="Z784" s="10"/>
      <c r="AA784" s="2"/>
      <c r="AB784" s="7"/>
      <c r="AC784" s="14"/>
      <c r="AD784" s="15"/>
      <c r="AE784" s="7"/>
      <c r="AG784" s="15"/>
      <c r="AJ784" s="2"/>
    </row>
    <row r="785" spans="1:36" s="12" customFormat="1" ht="14" customHeight="1" x14ac:dyDescent="0.2">
      <c r="A785" s="15"/>
      <c r="B785" s="10"/>
      <c r="C785" s="10"/>
      <c r="D785" s="13"/>
      <c r="E785" s="10"/>
      <c r="F785" s="10"/>
      <c r="G785" s="26"/>
      <c r="H785" s="10"/>
      <c r="I785" s="10"/>
      <c r="J785" s="10"/>
      <c r="K785" s="10"/>
      <c r="L785" s="13"/>
      <c r="M785" s="6"/>
      <c r="N785" s="7"/>
      <c r="O785" s="7"/>
      <c r="P785" s="2"/>
      <c r="Q785" s="2"/>
      <c r="R785" s="7"/>
      <c r="S785" s="13"/>
      <c r="T785" s="13"/>
      <c r="U785" s="8"/>
      <c r="V785" s="8"/>
      <c r="W785" s="8"/>
      <c r="X785" s="7"/>
      <c r="Y785" s="10"/>
      <c r="Z785" s="10"/>
      <c r="AA785" s="2"/>
      <c r="AB785" s="7"/>
      <c r="AC785" s="14"/>
      <c r="AD785" s="15"/>
      <c r="AE785" s="7"/>
      <c r="AG785" s="15"/>
      <c r="AJ785" s="2"/>
    </row>
    <row r="786" spans="1:36" s="12" customFormat="1" ht="14" customHeight="1" x14ac:dyDescent="0.2">
      <c r="A786" s="15"/>
      <c r="B786" s="10"/>
      <c r="C786" s="10"/>
      <c r="D786" s="13"/>
      <c r="E786" s="10"/>
      <c r="F786" s="10"/>
      <c r="G786" s="26"/>
      <c r="H786" s="10"/>
      <c r="I786" s="10"/>
      <c r="J786" s="10"/>
      <c r="K786" s="10"/>
      <c r="L786" s="13"/>
      <c r="M786" s="13"/>
      <c r="N786" s="9"/>
      <c r="O786" s="9"/>
      <c r="P786" s="2"/>
      <c r="Q786" s="2"/>
      <c r="R786" s="7"/>
      <c r="S786" s="13"/>
      <c r="T786" s="13"/>
      <c r="U786" s="8"/>
      <c r="V786" s="8"/>
      <c r="W786" s="8"/>
      <c r="X786" s="7"/>
      <c r="Y786" s="10"/>
      <c r="Z786" s="10"/>
      <c r="AA786" s="2"/>
      <c r="AB786" s="7"/>
      <c r="AC786" s="14"/>
      <c r="AD786" s="15"/>
      <c r="AE786" s="7"/>
      <c r="AG786" s="15"/>
      <c r="AJ786" s="2"/>
    </row>
    <row r="787" spans="1:36" s="12" customFormat="1" ht="14" customHeight="1" x14ac:dyDescent="0.2">
      <c r="A787" s="15"/>
      <c r="B787" s="10"/>
      <c r="C787" s="10"/>
      <c r="D787" s="13"/>
      <c r="E787" s="10"/>
      <c r="F787" s="10"/>
      <c r="G787" s="26"/>
      <c r="H787" s="10"/>
      <c r="I787" s="10"/>
      <c r="J787" s="10"/>
      <c r="K787" s="10"/>
      <c r="L787" s="13"/>
      <c r="M787" s="13"/>
      <c r="N787" s="9"/>
      <c r="O787" s="9"/>
      <c r="P787" s="2"/>
      <c r="Q787" s="2"/>
      <c r="R787" s="7"/>
      <c r="S787" s="13"/>
      <c r="T787" s="13"/>
      <c r="U787" s="8"/>
      <c r="V787" s="8"/>
      <c r="W787" s="8"/>
      <c r="X787" s="7"/>
      <c r="Y787" s="10"/>
      <c r="Z787" s="10"/>
      <c r="AA787" s="2"/>
      <c r="AB787" s="7"/>
      <c r="AC787" s="14"/>
      <c r="AD787" s="15"/>
      <c r="AE787" s="7"/>
      <c r="AG787" s="15"/>
      <c r="AJ787" s="2"/>
    </row>
    <row r="788" spans="1:36" s="12" customFormat="1" ht="14" customHeight="1" x14ac:dyDescent="0.2">
      <c r="A788" s="15"/>
      <c r="B788" s="10"/>
      <c r="C788" s="10"/>
      <c r="D788" s="13"/>
      <c r="E788" s="10"/>
      <c r="F788" s="10"/>
      <c r="G788" s="26"/>
      <c r="H788" s="10"/>
      <c r="I788" s="10"/>
      <c r="J788" s="10"/>
      <c r="K788" s="10"/>
      <c r="L788" s="13"/>
      <c r="M788" s="13"/>
      <c r="N788" s="9"/>
      <c r="O788" s="9"/>
      <c r="P788" s="2"/>
      <c r="Q788" s="2"/>
      <c r="R788" s="7"/>
      <c r="S788" s="13"/>
      <c r="T788" s="13"/>
      <c r="U788" s="8"/>
      <c r="V788" s="8"/>
      <c r="W788" s="8"/>
      <c r="X788" s="7"/>
      <c r="Y788" s="10"/>
      <c r="Z788" s="10"/>
      <c r="AA788" s="2"/>
      <c r="AB788" s="7"/>
      <c r="AC788" s="14"/>
      <c r="AD788" s="15"/>
      <c r="AE788" s="7"/>
      <c r="AG788" s="15"/>
      <c r="AJ788" s="2"/>
    </row>
    <row r="789" spans="1:36" s="12" customFormat="1" ht="14" customHeight="1" x14ac:dyDescent="0.2">
      <c r="A789" s="15"/>
      <c r="B789" s="10"/>
      <c r="C789" s="10"/>
      <c r="D789" s="13"/>
      <c r="E789" s="10"/>
      <c r="F789" s="10"/>
      <c r="G789" s="26"/>
      <c r="H789" s="10"/>
      <c r="I789" s="10"/>
      <c r="J789" s="10"/>
      <c r="K789" s="10"/>
      <c r="L789" s="13"/>
      <c r="M789" s="13"/>
      <c r="N789" s="9"/>
      <c r="O789" s="9"/>
      <c r="P789" s="2"/>
      <c r="Q789" s="2"/>
      <c r="R789" s="7"/>
      <c r="S789" s="13"/>
      <c r="T789" s="13"/>
      <c r="U789" s="8"/>
      <c r="V789" s="8"/>
      <c r="W789" s="8"/>
      <c r="X789" s="7"/>
      <c r="Y789" s="10"/>
      <c r="Z789" s="10"/>
      <c r="AA789" s="2"/>
      <c r="AB789" s="7"/>
      <c r="AC789" s="14"/>
      <c r="AD789" s="15"/>
      <c r="AE789" s="7"/>
      <c r="AG789" s="15"/>
      <c r="AJ789" s="2"/>
    </row>
    <row r="790" spans="1:36" s="12" customFormat="1" ht="14" customHeight="1" x14ac:dyDescent="0.2">
      <c r="A790" s="15"/>
      <c r="B790" s="10"/>
      <c r="C790" s="10"/>
      <c r="D790" s="13"/>
      <c r="E790" s="10"/>
      <c r="F790" s="10"/>
      <c r="G790" s="26"/>
      <c r="H790" s="10"/>
      <c r="I790" s="10"/>
      <c r="J790" s="10"/>
      <c r="K790" s="10"/>
      <c r="L790" s="13"/>
      <c r="M790" s="6"/>
      <c r="N790" s="7"/>
      <c r="O790" s="7"/>
      <c r="P790" s="2"/>
      <c r="Q790" s="2"/>
      <c r="R790" s="7"/>
      <c r="S790" s="13"/>
      <c r="T790" s="13"/>
      <c r="U790" s="8"/>
      <c r="V790" s="8"/>
      <c r="W790" s="8"/>
      <c r="X790" s="7"/>
      <c r="Y790" s="10"/>
      <c r="Z790" s="10"/>
      <c r="AA790" s="2"/>
      <c r="AB790" s="7"/>
      <c r="AC790" s="14"/>
      <c r="AD790" s="15"/>
      <c r="AE790" s="7"/>
      <c r="AG790" s="15"/>
      <c r="AJ790" s="2"/>
    </row>
    <row r="791" spans="1:36" s="12" customFormat="1" ht="14" customHeight="1" x14ac:dyDescent="0.2">
      <c r="A791" s="15"/>
      <c r="B791" s="10"/>
      <c r="C791" s="10"/>
      <c r="D791" s="13"/>
      <c r="E791" s="10"/>
      <c r="F791" s="10"/>
      <c r="G791" s="26"/>
      <c r="H791" s="10"/>
      <c r="I791" s="10"/>
      <c r="J791" s="10"/>
      <c r="K791" s="10"/>
      <c r="L791" s="13"/>
      <c r="M791" s="13"/>
      <c r="N791" s="9"/>
      <c r="O791" s="9"/>
      <c r="P791" s="2"/>
      <c r="Q791" s="2"/>
      <c r="R791" s="7"/>
      <c r="S791" s="13"/>
      <c r="T791" s="13"/>
      <c r="U791" s="8"/>
      <c r="V791" s="8"/>
      <c r="W791" s="8"/>
      <c r="X791" s="7"/>
      <c r="Y791" s="10"/>
      <c r="Z791" s="10"/>
      <c r="AA791" s="2"/>
      <c r="AB791" s="7"/>
      <c r="AC791" s="14"/>
      <c r="AD791" s="15"/>
      <c r="AE791" s="7"/>
      <c r="AG791" s="15"/>
      <c r="AJ791" s="2"/>
    </row>
    <row r="792" spans="1:36" s="12" customFormat="1" ht="14" customHeight="1" x14ac:dyDescent="0.2">
      <c r="A792" s="15"/>
      <c r="B792" s="10"/>
      <c r="C792" s="10"/>
      <c r="D792" s="13"/>
      <c r="E792" s="10"/>
      <c r="F792" s="10"/>
      <c r="G792" s="26"/>
      <c r="H792" s="10"/>
      <c r="I792" s="10"/>
      <c r="J792" s="10"/>
      <c r="K792" s="10"/>
      <c r="L792" s="13"/>
      <c r="M792" s="13"/>
      <c r="N792" s="9"/>
      <c r="O792" s="9"/>
      <c r="P792" s="2"/>
      <c r="Q792" s="2"/>
      <c r="R792" s="7"/>
      <c r="S792" s="13"/>
      <c r="T792" s="13"/>
      <c r="U792" s="8"/>
      <c r="V792" s="8"/>
      <c r="W792" s="8"/>
      <c r="X792" s="7"/>
      <c r="Y792" s="10"/>
      <c r="Z792" s="10"/>
      <c r="AA792" s="2"/>
      <c r="AB792" s="7"/>
      <c r="AC792" s="14"/>
      <c r="AD792" s="15"/>
      <c r="AE792" s="7"/>
      <c r="AG792" s="15"/>
      <c r="AJ792" s="2"/>
    </row>
    <row r="793" spans="1:36" s="12" customFormat="1" ht="14" customHeight="1" x14ac:dyDescent="0.2">
      <c r="A793" s="15"/>
      <c r="B793" s="10"/>
      <c r="C793" s="10"/>
      <c r="D793" s="13"/>
      <c r="E793" s="10"/>
      <c r="F793" s="10"/>
      <c r="G793" s="26"/>
      <c r="H793" s="10"/>
      <c r="I793" s="10"/>
      <c r="J793" s="10"/>
      <c r="K793" s="10"/>
      <c r="L793" s="13"/>
      <c r="M793" s="13"/>
      <c r="N793" s="9"/>
      <c r="O793" s="9"/>
      <c r="P793" s="2"/>
      <c r="Q793" s="2"/>
      <c r="R793" s="7"/>
      <c r="S793" s="13"/>
      <c r="T793" s="13"/>
      <c r="U793" s="8"/>
      <c r="V793" s="8"/>
      <c r="W793" s="8"/>
      <c r="X793" s="7"/>
      <c r="Y793" s="10"/>
      <c r="Z793" s="10"/>
      <c r="AA793" s="2"/>
      <c r="AB793" s="7"/>
      <c r="AC793" s="14"/>
      <c r="AD793" s="15"/>
      <c r="AE793" s="7"/>
      <c r="AG793" s="15"/>
      <c r="AJ793" s="2"/>
    </row>
    <row r="794" spans="1:36" s="12" customFormat="1" ht="14" customHeight="1" x14ac:dyDescent="0.2">
      <c r="A794" s="15"/>
      <c r="B794" s="10"/>
      <c r="C794" s="10"/>
      <c r="D794" s="13"/>
      <c r="E794" s="10"/>
      <c r="F794" s="10"/>
      <c r="G794" s="26"/>
      <c r="H794" s="10"/>
      <c r="I794" s="10"/>
      <c r="J794" s="10"/>
      <c r="K794" s="7"/>
      <c r="L794" s="13"/>
      <c r="M794" s="6"/>
      <c r="N794" s="7"/>
      <c r="O794" s="7"/>
      <c r="P794" s="2"/>
      <c r="Q794" s="2"/>
      <c r="R794" s="7"/>
      <c r="S794" s="13"/>
      <c r="T794" s="13"/>
      <c r="U794" s="8"/>
      <c r="V794" s="8"/>
      <c r="W794" s="8"/>
      <c r="X794" s="7"/>
      <c r="Y794" s="10"/>
      <c r="Z794" s="10"/>
      <c r="AA794" s="2"/>
      <c r="AB794" s="7"/>
      <c r="AC794" s="14"/>
      <c r="AD794" s="15"/>
      <c r="AE794" s="7"/>
      <c r="AG794" s="15"/>
      <c r="AJ794" s="2"/>
    </row>
    <row r="795" spans="1:36" s="12" customFormat="1" ht="14" customHeight="1" x14ac:dyDescent="0.2">
      <c r="A795" s="15"/>
      <c r="B795" s="10"/>
      <c r="C795" s="10"/>
      <c r="D795" s="13"/>
      <c r="E795" s="10"/>
      <c r="F795" s="10"/>
      <c r="G795" s="26"/>
      <c r="H795" s="10"/>
      <c r="I795" s="10"/>
      <c r="J795" s="10"/>
      <c r="K795" s="7"/>
      <c r="L795" s="13"/>
      <c r="M795" s="6"/>
      <c r="N795" s="7"/>
      <c r="O795" s="7"/>
      <c r="P795" s="2"/>
      <c r="Q795" s="2"/>
      <c r="R795" s="7"/>
      <c r="S795" s="13"/>
      <c r="T795" s="13"/>
      <c r="U795" s="8"/>
      <c r="V795" s="8"/>
      <c r="W795" s="8"/>
      <c r="X795" s="7"/>
      <c r="Y795" s="10"/>
      <c r="Z795" s="10"/>
      <c r="AA795" s="2"/>
      <c r="AB795" s="7"/>
      <c r="AC795" s="14"/>
      <c r="AD795" s="15"/>
      <c r="AE795" s="7"/>
      <c r="AG795" s="15"/>
      <c r="AJ795" s="2"/>
    </row>
    <row r="796" spans="1:36" s="12" customFormat="1" ht="14" customHeight="1" x14ac:dyDescent="0.2">
      <c r="A796" s="15"/>
      <c r="B796" s="10"/>
      <c r="C796" s="10"/>
      <c r="D796" s="13"/>
      <c r="E796" s="10"/>
      <c r="F796" s="10"/>
      <c r="G796" s="26"/>
      <c r="H796" s="10"/>
      <c r="I796" s="10"/>
      <c r="J796" s="10"/>
      <c r="K796" s="10"/>
      <c r="L796" s="13"/>
      <c r="M796" s="6"/>
      <c r="N796" s="7"/>
      <c r="O796" s="7"/>
      <c r="P796" s="2"/>
      <c r="Q796" s="2"/>
      <c r="R796" s="7"/>
      <c r="S796" s="13"/>
      <c r="T796" s="13"/>
      <c r="U796" s="8"/>
      <c r="V796" s="8"/>
      <c r="W796" s="8"/>
      <c r="X796" s="7"/>
      <c r="Y796" s="10"/>
      <c r="Z796" s="10"/>
      <c r="AA796" s="2"/>
      <c r="AB796" s="7"/>
      <c r="AC796" s="14"/>
      <c r="AD796" s="15"/>
      <c r="AE796" s="7"/>
      <c r="AG796" s="15"/>
      <c r="AJ796" s="2"/>
    </row>
    <row r="797" spans="1:36" s="12" customFormat="1" ht="14" customHeight="1" x14ac:dyDescent="0.2">
      <c r="A797" s="15"/>
      <c r="B797" s="10"/>
      <c r="C797" s="10"/>
      <c r="D797" s="13"/>
      <c r="E797" s="10"/>
      <c r="F797" s="10"/>
      <c r="G797" s="26"/>
      <c r="H797" s="10"/>
      <c r="I797" s="10"/>
      <c r="J797" s="10"/>
      <c r="K797" s="10"/>
      <c r="L797" s="13"/>
      <c r="M797" s="13"/>
      <c r="N797" s="9"/>
      <c r="O797" s="9"/>
      <c r="P797" s="2"/>
      <c r="Q797" s="2"/>
      <c r="R797" s="7"/>
      <c r="S797" s="13"/>
      <c r="T797" s="13"/>
      <c r="U797" s="8"/>
      <c r="V797" s="8"/>
      <c r="W797" s="8"/>
      <c r="X797" s="7"/>
      <c r="Y797" s="10"/>
      <c r="Z797" s="10"/>
      <c r="AA797" s="2"/>
      <c r="AB797" s="7"/>
      <c r="AC797" s="14"/>
      <c r="AD797" s="15"/>
      <c r="AE797" s="7"/>
      <c r="AG797" s="15"/>
      <c r="AJ797" s="2"/>
    </row>
    <row r="798" spans="1:36" s="12" customFormat="1" ht="14" customHeight="1" x14ac:dyDescent="0.2">
      <c r="A798" s="15"/>
      <c r="B798" s="10"/>
      <c r="C798" s="10"/>
      <c r="D798" s="13"/>
      <c r="E798" s="10"/>
      <c r="F798" s="10"/>
      <c r="G798" s="26"/>
      <c r="H798" s="10"/>
      <c r="I798" s="10"/>
      <c r="J798" s="10"/>
      <c r="K798" s="10"/>
      <c r="L798" s="13"/>
      <c r="M798" s="6"/>
      <c r="N798" s="7"/>
      <c r="O798" s="7"/>
      <c r="P798" s="2"/>
      <c r="Q798" s="2"/>
      <c r="R798" s="7"/>
      <c r="S798" s="13"/>
      <c r="T798" s="13"/>
      <c r="U798" s="8"/>
      <c r="V798" s="8"/>
      <c r="W798" s="8"/>
      <c r="X798" s="7"/>
      <c r="Y798" s="10"/>
      <c r="Z798" s="10"/>
      <c r="AA798" s="2"/>
      <c r="AB798" s="7"/>
      <c r="AC798" s="14"/>
      <c r="AD798" s="15"/>
      <c r="AE798" s="7"/>
      <c r="AG798" s="15"/>
      <c r="AJ798" s="2"/>
    </row>
    <row r="799" spans="1:36" s="12" customFormat="1" ht="14" customHeight="1" x14ac:dyDescent="0.2">
      <c r="A799" s="15"/>
      <c r="B799" s="10"/>
      <c r="C799" s="10"/>
      <c r="D799" s="13"/>
      <c r="E799" s="10"/>
      <c r="F799" s="10"/>
      <c r="G799" s="26"/>
      <c r="H799" s="10"/>
      <c r="I799" s="10"/>
      <c r="J799" s="10"/>
      <c r="K799" s="7"/>
      <c r="L799" s="13"/>
      <c r="M799" s="6"/>
      <c r="N799" s="7"/>
      <c r="O799" s="7"/>
      <c r="P799" s="2"/>
      <c r="Q799" s="2"/>
      <c r="R799" s="7"/>
      <c r="S799" s="13"/>
      <c r="T799" s="13"/>
      <c r="U799" s="8"/>
      <c r="V799" s="8"/>
      <c r="W799" s="8"/>
      <c r="X799" s="7"/>
      <c r="Y799" s="10"/>
      <c r="Z799" s="10"/>
      <c r="AA799" s="2"/>
      <c r="AB799" s="7"/>
      <c r="AC799" s="14"/>
      <c r="AD799" s="15"/>
      <c r="AE799" s="7"/>
      <c r="AG799" s="15"/>
      <c r="AJ799" s="2"/>
    </row>
    <row r="800" spans="1:36" s="12" customFormat="1" ht="14" customHeight="1" x14ac:dyDescent="0.2">
      <c r="B800" s="10"/>
      <c r="C800" s="10"/>
      <c r="D800" s="13"/>
      <c r="E800" s="10"/>
      <c r="F800" s="10"/>
      <c r="G800" s="26"/>
      <c r="H800" s="10"/>
      <c r="I800" s="10"/>
      <c r="J800" s="10"/>
      <c r="K800" s="10"/>
      <c r="L800" s="13"/>
      <c r="M800" s="6"/>
      <c r="N800" s="7"/>
      <c r="O800" s="7"/>
      <c r="P800" s="2"/>
      <c r="Q800" s="2"/>
      <c r="R800" s="7"/>
      <c r="S800" s="13"/>
      <c r="T800" s="13"/>
      <c r="U800" s="8"/>
      <c r="V800" s="8"/>
      <c r="W800" s="8"/>
      <c r="X800" s="7"/>
      <c r="Y800" s="10"/>
      <c r="Z800" s="10"/>
      <c r="AA800" s="2"/>
      <c r="AB800" s="7"/>
      <c r="AC800" s="14"/>
      <c r="AD800" s="15"/>
      <c r="AE800" s="7"/>
      <c r="AG800" s="15"/>
      <c r="AJ800" s="2"/>
    </row>
    <row r="801" spans="1:36" s="12" customFormat="1" ht="14" customHeight="1" x14ac:dyDescent="0.2">
      <c r="B801" s="10"/>
      <c r="C801" s="10"/>
      <c r="D801" s="13"/>
      <c r="E801" s="10"/>
      <c r="F801" s="10"/>
      <c r="G801" s="26"/>
      <c r="H801" s="10"/>
      <c r="I801" s="10"/>
      <c r="J801" s="10"/>
      <c r="K801" s="10"/>
      <c r="L801" s="13"/>
      <c r="M801" s="13"/>
      <c r="N801" s="9"/>
      <c r="O801" s="9"/>
      <c r="P801" s="2"/>
      <c r="Q801" s="2"/>
      <c r="R801" s="7"/>
      <c r="S801" s="13"/>
      <c r="T801" s="13"/>
      <c r="U801" s="8"/>
      <c r="V801" s="8"/>
      <c r="W801" s="8"/>
      <c r="X801" s="7"/>
      <c r="Y801" s="10"/>
      <c r="Z801" s="10"/>
      <c r="AA801" s="2"/>
      <c r="AB801" s="7"/>
      <c r="AC801" s="14"/>
      <c r="AD801" s="15"/>
      <c r="AE801" s="7"/>
      <c r="AG801" s="15"/>
      <c r="AJ801" s="2"/>
    </row>
    <row r="802" spans="1:36" s="12" customFormat="1" ht="14" customHeight="1" x14ac:dyDescent="0.2">
      <c r="A802" s="15"/>
      <c r="B802" s="10"/>
      <c r="C802" s="10"/>
      <c r="D802" s="13"/>
      <c r="E802" s="10"/>
      <c r="F802" s="10"/>
      <c r="G802" s="26"/>
      <c r="H802" s="10"/>
      <c r="I802" s="10"/>
      <c r="J802" s="10"/>
      <c r="K802" s="7"/>
      <c r="L802" s="13"/>
      <c r="M802" s="6"/>
      <c r="N802" s="7"/>
      <c r="O802" s="7"/>
      <c r="P802" s="2"/>
      <c r="Q802" s="2"/>
      <c r="R802" s="7"/>
      <c r="S802" s="13"/>
      <c r="T802" s="13"/>
      <c r="U802" s="8"/>
      <c r="V802" s="8"/>
      <c r="W802" s="8"/>
      <c r="X802" s="7"/>
      <c r="Y802" s="10"/>
      <c r="Z802" s="10"/>
      <c r="AA802" s="2"/>
      <c r="AB802" s="7"/>
      <c r="AC802" s="14"/>
      <c r="AD802" s="15"/>
      <c r="AE802" s="7"/>
      <c r="AG802" s="15"/>
      <c r="AJ802" s="2"/>
    </row>
    <row r="803" spans="1:36" s="12" customFormat="1" ht="14" customHeight="1" x14ac:dyDescent="0.2">
      <c r="A803" s="15"/>
      <c r="B803" s="10"/>
      <c r="C803" s="10"/>
      <c r="D803" s="13"/>
      <c r="E803" s="10"/>
      <c r="F803" s="10"/>
      <c r="G803" s="26"/>
      <c r="H803" s="10"/>
      <c r="I803" s="10"/>
      <c r="J803" s="10"/>
      <c r="K803" s="7"/>
      <c r="L803" s="13"/>
      <c r="M803" s="6"/>
      <c r="N803" s="7"/>
      <c r="O803" s="7"/>
      <c r="P803" s="2"/>
      <c r="Q803" s="2"/>
      <c r="R803" s="7"/>
      <c r="S803" s="13"/>
      <c r="T803" s="13"/>
      <c r="U803" s="8"/>
      <c r="V803" s="8"/>
      <c r="W803" s="8"/>
      <c r="X803" s="7"/>
      <c r="Y803" s="10"/>
      <c r="Z803" s="10"/>
      <c r="AA803" s="2"/>
      <c r="AB803" s="7"/>
      <c r="AC803" s="14"/>
      <c r="AD803" s="15"/>
      <c r="AE803" s="7"/>
      <c r="AG803" s="15"/>
      <c r="AJ803" s="2"/>
    </row>
    <row r="804" spans="1:36" s="12" customFormat="1" ht="14" customHeight="1" x14ac:dyDescent="0.2">
      <c r="A804" s="15"/>
      <c r="B804" s="10"/>
      <c r="C804" s="10"/>
      <c r="D804" s="13"/>
      <c r="E804" s="10"/>
      <c r="F804" s="10"/>
      <c r="G804" s="26"/>
      <c r="H804" s="10"/>
      <c r="I804" s="10"/>
      <c r="J804" s="10"/>
      <c r="K804" s="10"/>
      <c r="L804" s="13"/>
      <c r="M804" s="13"/>
      <c r="N804" s="9"/>
      <c r="O804" s="9"/>
      <c r="P804" s="2"/>
      <c r="Q804" s="2"/>
      <c r="R804" s="7"/>
      <c r="S804" s="13"/>
      <c r="T804" s="13"/>
      <c r="U804" s="8"/>
      <c r="V804" s="8"/>
      <c r="W804" s="8"/>
      <c r="X804" s="7"/>
      <c r="Y804" s="10"/>
      <c r="Z804" s="10"/>
      <c r="AA804" s="2"/>
      <c r="AB804" s="7"/>
      <c r="AC804" s="14"/>
      <c r="AD804" s="15"/>
      <c r="AE804" s="7"/>
      <c r="AG804" s="15"/>
      <c r="AJ804" s="2"/>
    </row>
    <row r="805" spans="1:36" s="12" customFormat="1" ht="14" customHeight="1" x14ac:dyDescent="0.2">
      <c r="A805" s="15"/>
      <c r="B805" s="10"/>
      <c r="C805" s="10"/>
      <c r="D805" s="13"/>
      <c r="E805" s="10"/>
      <c r="F805" s="10"/>
      <c r="G805" s="26"/>
      <c r="H805" s="10"/>
      <c r="I805" s="10"/>
      <c r="J805" s="10"/>
      <c r="K805" s="7"/>
      <c r="L805" s="13"/>
      <c r="M805" s="6"/>
      <c r="N805" s="7"/>
      <c r="O805" s="7"/>
      <c r="P805" s="2"/>
      <c r="Q805" s="2"/>
      <c r="R805" s="7"/>
      <c r="S805" s="13"/>
      <c r="T805" s="13"/>
      <c r="U805" s="8"/>
      <c r="V805" s="8"/>
      <c r="W805" s="8"/>
      <c r="X805" s="7"/>
      <c r="Y805" s="10"/>
      <c r="Z805" s="10"/>
      <c r="AA805" s="2"/>
      <c r="AB805" s="7"/>
      <c r="AC805" s="14"/>
      <c r="AD805" s="15"/>
      <c r="AE805" s="7"/>
      <c r="AG805" s="15"/>
      <c r="AJ805" s="2"/>
    </row>
    <row r="806" spans="1:36" s="12" customFormat="1" ht="14" customHeight="1" x14ac:dyDescent="0.2">
      <c r="A806" s="15"/>
      <c r="B806" s="10"/>
      <c r="C806" s="10"/>
      <c r="D806" s="13"/>
      <c r="E806" s="10"/>
      <c r="F806" s="10"/>
      <c r="G806" s="26"/>
      <c r="H806" s="10"/>
      <c r="I806" s="10"/>
      <c r="J806" s="10"/>
      <c r="K806" s="7"/>
      <c r="L806" s="13"/>
      <c r="M806" s="6"/>
      <c r="N806" s="7"/>
      <c r="O806" s="7"/>
      <c r="P806" s="2"/>
      <c r="Q806" s="2"/>
      <c r="R806" s="7"/>
      <c r="S806" s="13"/>
      <c r="T806" s="13"/>
      <c r="U806" s="8"/>
      <c r="V806" s="8"/>
      <c r="W806" s="8"/>
      <c r="X806" s="7"/>
      <c r="Y806" s="10"/>
      <c r="Z806" s="10"/>
      <c r="AA806" s="2"/>
      <c r="AB806" s="7"/>
      <c r="AC806" s="14"/>
      <c r="AD806" s="15"/>
      <c r="AE806" s="7"/>
      <c r="AG806" s="15"/>
      <c r="AJ806" s="2"/>
    </row>
    <row r="807" spans="1:36" s="12" customFormat="1" ht="14" customHeight="1" x14ac:dyDescent="0.2">
      <c r="A807" s="15"/>
      <c r="B807" s="10"/>
      <c r="C807" s="10"/>
      <c r="D807" s="13"/>
      <c r="E807" s="10"/>
      <c r="F807" s="10"/>
      <c r="G807" s="26"/>
      <c r="H807" s="10"/>
      <c r="I807" s="10"/>
      <c r="J807" s="10"/>
      <c r="K807" s="10"/>
      <c r="L807" s="13"/>
      <c r="M807" s="6"/>
      <c r="N807" s="7"/>
      <c r="O807" s="7"/>
      <c r="P807" s="2"/>
      <c r="Q807" s="2"/>
      <c r="R807" s="7"/>
      <c r="S807" s="13"/>
      <c r="T807" s="13"/>
      <c r="U807" s="8"/>
      <c r="V807" s="8"/>
      <c r="W807" s="8"/>
      <c r="X807" s="7"/>
      <c r="Y807" s="10"/>
      <c r="Z807" s="10"/>
      <c r="AA807" s="2"/>
      <c r="AB807" s="7"/>
      <c r="AC807" s="14"/>
      <c r="AD807" s="15"/>
      <c r="AE807" s="7"/>
      <c r="AG807" s="15"/>
      <c r="AJ807" s="2"/>
    </row>
    <row r="808" spans="1:36" s="12" customFormat="1" ht="14" customHeight="1" x14ac:dyDescent="0.2">
      <c r="A808" s="15"/>
      <c r="B808" s="10"/>
      <c r="C808" s="10"/>
      <c r="D808" s="13"/>
      <c r="E808" s="10"/>
      <c r="F808" s="10"/>
      <c r="G808" s="26"/>
      <c r="H808" s="10"/>
      <c r="I808" s="10"/>
      <c r="J808" s="10"/>
      <c r="K808" s="10"/>
      <c r="L808" s="13"/>
      <c r="M808" s="13"/>
      <c r="N808" s="9"/>
      <c r="O808" s="9"/>
      <c r="P808" s="2"/>
      <c r="Q808" s="2"/>
      <c r="R808" s="7"/>
      <c r="S808" s="13"/>
      <c r="T808" s="13"/>
      <c r="U808" s="8"/>
      <c r="V808" s="8"/>
      <c r="W808" s="8"/>
      <c r="X808" s="7"/>
      <c r="Y808" s="10"/>
      <c r="Z808" s="10"/>
      <c r="AA808" s="2"/>
      <c r="AB808" s="7"/>
      <c r="AC808" s="14"/>
      <c r="AD808" s="15"/>
      <c r="AE808" s="7"/>
      <c r="AG808" s="15"/>
      <c r="AJ808" s="2"/>
    </row>
    <row r="809" spans="1:36" s="12" customFormat="1" ht="14" customHeight="1" x14ac:dyDescent="0.2">
      <c r="A809" s="15"/>
      <c r="B809" s="10"/>
      <c r="C809" s="10"/>
      <c r="D809" s="13"/>
      <c r="E809" s="10"/>
      <c r="F809" s="10"/>
      <c r="G809" s="26"/>
      <c r="H809" s="10"/>
      <c r="I809" s="10"/>
      <c r="J809" s="10"/>
      <c r="K809" s="10"/>
      <c r="L809" s="13"/>
      <c r="M809" s="13"/>
      <c r="N809" s="9"/>
      <c r="O809" s="9"/>
      <c r="P809" s="2"/>
      <c r="Q809" s="2"/>
      <c r="R809" s="7"/>
      <c r="S809" s="13"/>
      <c r="T809" s="13"/>
      <c r="U809" s="8"/>
      <c r="V809" s="8"/>
      <c r="W809" s="8"/>
      <c r="X809" s="7"/>
      <c r="Y809" s="10"/>
      <c r="Z809" s="10"/>
      <c r="AA809" s="2"/>
      <c r="AB809" s="7"/>
      <c r="AC809" s="14"/>
      <c r="AD809" s="15"/>
      <c r="AE809" s="7"/>
      <c r="AG809" s="15"/>
      <c r="AJ809" s="2"/>
    </row>
    <row r="810" spans="1:36" s="12" customFormat="1" ht="14" customHeight="1" x14ac:dyDescent="0.2">
      <c r="A810" s="15"/>
      <c r="B810" s="10"/>
      <c r="C810" s="10"/>
      <c r="D810" s="13"/>
      <c r="E810" s="10"/>
      <c r="F810" s="10"/>
      <c r="G810" s="26"/>
      <c r="H810" s="10"/>
      <c r="I810" s="10"/>
      <c r="J810" s="10"/>
      <c r="K810" s="10"/>
      <c r="L810" s="13"/>
      <c r="M810" s="13"/>
      <c r="N810" s="9"/>
      <c r="O810" s="9"/>
      <c r="P810" s="2"/>
      <c r="Q810" s="2"/>
      <c r="R810" s="7"/>
      <c r="S810" s="13"/>
      <c r="T810" s="13"/>
      <c r="U810" s="8"/>
      <c r="V810" s="8"/>
      <c r="W810" s="8"/>
      <c r="X810" s="7"/>
      <c r="Y810" s="10"/>
      <c r="Z810" s="10"/>
      <c r="AA810" s="2"/>
      <c r="AB810" s="7"/>
      <c r="AC810" s="14"/>
      <c r="AD810" s="15"/>
      <c r="AE810" s="7"/>
      <c r="AG810" s="15"/>
      <c r="AJ810" s="2"/>
    </row>
    <row r="811" spans="1:36" s="12" customFormat="1" ht="14" customHeight="1" x14ac:dyDescent="0.2">
      <c r="B811" s="10"/>
      <c r="C811" s="10"/>
      <c r="D811" s="13"/>
      <c r="E811" s="10"/>
      <c r="F811" s="10"/>
      <c r="G811" s="26"/>
      <c r="H811" s="10"/>
      <c r="I811" s="10"/>
      <c r="J811" s="10"/>
      <c r="K811" s="10"/>
      <c r="L811" s="13"/>
      <c r="M811" s="6"/>
      <c r="N811" s="7"/>
      <c r="O811" s="7"/>
      <c r="P811" s="2"/>
      <c r="Q811" s="2"/>
      <c r="R811" s="7"/>
      <c r="S811" s="13"/>
      <c r="T811" s="13"/>
      <c r="U811" s="8"/>
      <c r="V811" s="8"/>
      <c r="W811" s="8"/>
      <c r="X811" s="7"/>
      <c r="Y811" s="10"/>
      <c r="Z811" s="10"/>
      <c r="AA811" s="2"/>
      <c r="AB811" s="7"/>
      <c r="AC811" s="14"/>
      <c r="AD811" s="15"/>
      <c r="AE811" s="7"/>
      <c r="AG811" s="15"/>
      <c r="AJ811" s="2"/>
    </row>
    <row r="812" spans="1:36" s="12" customFormat="1" ht="14" customHeight="1" x14ac:dyDescent="0.2">
      <c r="B812" s="10"/>
      <c r="C812" s="10"/>
      <c r="D812" s="6"/>
      <c r="E812" s="10"/>
      <c r="F812" s="10"/>
      <c r="G812" s="26"/>
      <c r="H812" s="10"/>
      <c r="I812" s="10"/>
      <c r="J812" s="10"/>
      <c r="K812" s="10"/>
      <c r="L812" s="13"/>
      <c r="M812" s="13"/>
      <c r="N812" s="9"/>
      <c r="O812" s="9"/>
      <c r="P812" s="2"/>
      <c r="Q812" s="2"/>
      <c r="R812" s="7"/>
      <c r="S812" s="13"/>
      <c r="T812" s="13"/>
      <c r="U812" s="8"/>
      <c r="V812" s="8"/>
      <c r="W812" s="8"/>
      <c r="X812" s="7"/>
      <c r="Y812" s="10"/>
      <c r="Z812" s="10"/>
      <c r="AA812" s="2"/>
      <c r="AB812" s="7"/>
      <c r="AC812" s="14"/>
      <c r="AD812" s="15"/>
      <c r="AE812" s="7"/>
      <c r="AG812" s="15"/>
      <c r="AJ812" s="2"/>
    </row>
    <row r="813" spans="1:36" s="12" customFormat="1" ht="14" customHeight="1" x14ac:dyDescent="0.2">
      <c r="B813" s="10"/>
      <c r="C813" s="10"/>
      <c r="D813" s="13"/>
      <c r="E813" s="10"/>
      <c r="F813" s="10"/>
      <c r="G813" s="26"/>
      <c r="H813" s="10"/>
      <c r="I813" s="10"/>
      <c r="J813" s="10"/>
      <c r="K813" s="10"/>
      <c r="L813" s="13"/>
      <c r="M813" s="6"/>
      <c r="N813" s="7"/>
      <c r="O813" s="7"/>
      <c r="P813" s="2"/>
      <c r="Q813" s="2"/>
      <c r="R813" s="7"/>
      <c r="S813" s="13"/>
      <c r="T813" s="13"/>
      <c r="U813" s="8"/>
      <c r="V813" s="8"/>
      <c r="W813" s="8"/>
      <c r="X813" s="7"/>
      <c r="Y813" s="10"/>
      <c r="Z813" s="10"/>
      <c r="AA813" s="2"/>
      <c r="AB813" s="7"/>
      <c r="AC813" s="14"/>
      <c r="AD813" s="15"/>
      <c r="AE813" s="7"/>
      <c r="AG813" s="15"/>
      <c r="AJ813" s="2"/>
    </row>
    <row r="814" spans="1:36" s="12" customFormat="1" ht="14" customHeight="1" x14ac:dyDescent="0.2">
      <c r="B814" s="10"/>
      <c r="C814" s="10"/>
      <c r="D814" s="13"/>
      <c r="E814" s="10"/>
      <c r="F814" s="10"/>
      <c r="G814" s="26"/>
      <c r="H814" s="10"/>
      <c r="I814" s="10"/>
      <c r="J814" s="10"/>
      <c r="K814" s="10"/>
      <c r="L814" s="13"/>
      <c r="M814" s="6"/>
      <c r="N814" s="7"/>
      <c r="O814" s="7"/>
      <c r="P814" s="2"/>
      <c r="Q814" s="2"/>
      <c r="R814" s="7"/>
      <c r="S814" s="13"/>
      <c r="T814" s="13"/>
      <c r="U814" s="8"/>
      <c r="V814" s="8"/>
      <c r="W814" s="8"/>
      <c r="X814" s="7"/>
      <c r="Y814" s="10"/>
      <c r="Z814" s="10"/>
      <c r="AA814" s="2"/>
      <c r="AB814" s="7"/>
      <c r="AC814" s="14"/>
      <c r="AD814" s="15"/>
      <c r="AE814" s="7"/>
      <c r="AG814" s="15"/>
      <c r="AJ814" s="2"/>
    </row>
    <row r="815" spans="1:36" s="12" customFormat="1" ht="14" customHeight="1" x14ac:dyDescent="0.2">
      <c r="A815" s="15"/>
      <c r="B815" s="10"/>
      <c r="C815" s="10"/>
      <c r="D815" s="13"/>
      <c r="E815" s="10"/>
      <c r="F815" s="10"/>
      <c r="G815" s="26"/>
      <c r="H815" s="10"/>
      <c r="I815" s="10"/>
      <c r="J815" s="10"/>
      <c r="K815" s="9"/>
      <c r="L815" s="13"/>
      <c r="M815" s="13"/>
      <c r="N815" s="9"/>
      <c r="O815" s="9"/>
      <c r="P815" s="2"/>
      <c r="Q815" s="2"/>
      <c r="R815" s="7"/>
      <c r="S815" s="13"/>
      <c r="T815" s="13"/>
      <c r="U815" s="8"/>
      <c r="V815" s="8"/>
      <c r="W815" s="8"/>
      <c r="X815" s="7"/>
      <c r="Y815" s="10"/>
      <c r="Z815" s="10"/>
      <c r="AA815" s="2"/>
      <c r="AB815" s="7"/>
      <c r="AC815" s="14"/>
      <c r="AD815" s="15"/>
      <c r="AE815" s="7"/>
      <c r="AG815" s="15"/>
      <c r="AJ815" s="2"/>
    </row>
    <row r="816" spans="1:36" s="12" customFormat="1" ht="14" customHeight="1" x14ac:dyDescent="0.2">
      <c r="B816" s="10"/>
      <c r="C816" s="10"/>
      <c r="D816" s="13"/>
      <c r="E816" s="10"/>
      <c r="F816" s="10"/>
      <c r="G816" s="26"/>
      <c r="H816" s="10"/>
      <c r="I816" s="10"/>
      <c r="J816" s="10"/>
      <c r="K816" s="10"/>
      <c r="L816" s="13"/>
      <c r="M816" s="13"/>
      <c r="N816" s="9"/>
      <c r="O816" s="9"/>
      <c r="P816" s="2"/>
      <c r="Q816" s="2"/>
      <c r="R816" s="7"/>
      <c r="S816" s="13"/>
      <c r="T816" s="13"/>
      <c r="U816" s="8"/>
      <c r="V816" s="8"/>
      <c r="W816" s="8"/>
      <c r="X816" s="7"/>
      <c r="Y816" s="10"/>
      <c r="Z816" s="10"/>
      <c r="AA816" s="2"/>
      <c r="AB816" s="7"/>
      <c r="AC816" s="14"/>
      <c r="AD816" s="15"/>
      <c r="AE816" s="7"/>
      <c r="AG816" s="15"/>
      <c r="AJ816" s="2"/>
    </row>
    <row r="817" spans="1:36" s="12" customFormat="1" ht="14" customHeight="1" x14ac:dyDescent="0.2">
      <c r="A817" s="15"/>
      <c r="B817" s="10"/>
      <c r="C817" s="10"/>
      <c r="D817" s="13"/>
      <c r="E817" s="10"/>
      <c r="F817" s="10"/>
      <c r="G817" s="26"/>
      <c r="H817" s="10"/>
      <c r="I817" s="10"/>
      <c r="J817" s="10"/>
      <c r="K817" s="10"/>
      <c r="L817" s="13"/>
      <c r="M817" s="13"/>
      <c r="N817" s="9"/>
      <c r="O817" s="9"/>
      <c r="P817" s="2"/>
      <c r="Q817" s="2"/>
      <c r="R817" s="7"/>
      <c r="S817" s="13"/>
      <c r="T817" s="13"/>
      <c r="U817" s="8"/>
      <c r="V817" s="8"/>
      <c r="W817" s="8"/>
      <c r="X817" s="7"/>
      <c r="Y817" s="10"/>
      <c r="Z817" s="10"/>
      <c r="AA817" s="2"/>
      <c r="AB817" s="7"/>
      <c r="AC817" s="14"/>
      <c r="AD817" s="15"/>
      <c r="AE817" s="7"/>
      <c r="AG817" s="15"/>
      <c r="AJ817" s="2"/>
    </row>
    <row r="818" spans="1:36" s="12" customFormat="1" ht="14" customHeight="1" x14ac:dyDescent="0.2">
      <c r="B818" s="10"/>
      <c r="C818" s="10"/>
      <c r="D818" s="13"/>
      <c r="E818" s="10"/>
      <c r="F818" s="10"/>
      <c r="G818" s="26"/>
      <c r="H818" s="10"/>
      <c r="I818" s="10"/>
      <c r="J818" s="10"/>
      <c r="K818" s="10"/>
      <c r="L818" s="13"/>
      <c r="M818" s="13"/>
      <c r="N818" s="9"/>
      <c r="O818" s="9"/>
      <c r="P818" s="2"/>
      <c r="Q818" s="2"/>
      <c r="R818" s="7"/>
      <c r="S818" s="13"/>
      <c r="T818" s="13"/>
      <c r="U818" s="8"/>
      <c r="V818" s="8"/>
      <c r="W818" s="8"/>
      <c r="X818" s="7"/>
      <c r="Y818" s="10"/>
      <c r="Z818" s="10"/>
      <c r="AA818" s="2"/>
      <c r="AB818" s="7"/>
      <c r="AC818" s="14"/>
      <c r="AD818" s="15"/>
      <c r="AE818" s="7"/>
      <c r="AG818" s="15"/>
      <c r="AJ818" s="2"/>
    </row>
    <row r="819" spans="1:36" s="12" customFormat="1" ht="14" customHeight="1" x14ac:dyDescent="0.2">
      <c r="B819" s="10"/>
      <c r="C819" s="10"/>
      <c r="D819" s="13"/>
      <c r="E819" s="10"/>
      <c r="F819" s="10"/>
      <c r="G819" s="26"/>
      <c r="H819" s="10"/>
      <c r="I819" s="10"/>
      <c r="J819" s="10"/>
      <c r="K819" s="10"/>
      <c r="L819" s="13"/>
      <c r="M819" s="13"/>
      <c r="N819" s="9"/>
      <c r="O819" s="9"/>
      <c r="P819" s="2"/>
      <c r="Q819" s="2"/>
      <c r="R819" s="7"/>
      <c r="S819" s="13"/>
      <c r="T819" s="13"/>
      <c r="U819" s="8"/>
      <c r="V819" s="8"/>
      <c r="W819" s="8"/>
      <c r="X819" s="7"/>
      <c r="Y819" s="10"/>
      <c r="Z819" s="10"/>
      <c r="AA819" s="2"/>
      <c r="AB819" s="7"/>
      <c r="AC819" s="14"/>
      <c r="AE819" s="7"/>
      <c r="AG819" s="15"/>
      <c r="AJ819" s="2"/>
    </row>
    <row r="820" spans="1:36" s="12" customFormat="1" ht="14" customHeight="1" x14ac:dyDescent="0.2">
      <c r="B820" s="10"/>
      <c r="C820" s="10"/>
      <c r="D820" s="13"/>
      <c r="E820" s="10"/>
      <c r="F820" s="10"/>
      <c r="G820" s="26"/>
      <c r="H820" s="10"/>
      <c r="I820" s="10"/>
      <c r="J820" s="10"/>
      <c r="K820" s="10"/>
      <c r="L820" s="13"/>
      <c r="M820" s="6"/>
      <c r="N820" s="7"/>
      <c r="O820" s="7"/>
      <c r="P820" s="2"/>
      <c r="Q820" s="2"/>
      <c r="R820" s="7"/>
      <c r="S820" s="13"/>
      <c r="T820" s="13"/>
      <c r="U820" s="8"/>
      <c r="V820" s="8"/>
      <c r="W820" s="8"/>
      <c r="X820" s="7"/>
      <c r="Y820" s="10"/>
      <c r="Z820" s="10"/>
      <c r="AA820" s="2"/>
      <c r="AB820" s="7"/>
      <c r="AC820" s="14"/>
      <c r="AD820" s="15"/>
      <c r="AE820" s="7"/>
      <c r="AG820" s="15"/>
      <c r="AJ820" s="2"/>
    </row>
    <row r="821" spans="1:36" s="12" customFormat="1" ht="14" customHeight="1" x14ac:dyDescent="0.2">
      <c r="A821" s="15"/>
      <c r="B821" s="10"/>
      <c r="C821" s="10"/>
      <c r="D821" s="13"/>
      <c r="E821" s="10"/>
      <c r="F821" s="10"/>
      <c r="G821" s="26"/>
      <c r="H821" s="10"/>
      <c r="I821" s="10"/>
      <c r="J821" s="10"/>
      <c r="K821" s="10"/>
      <c r="L821" s="13"/>
      <c r="M821" s="6"/>
      <c r="N821" s="7"/>
      <c r="O821" s="7"/>
      <c r="P821" s="2"/>
      <c r="Q821" s="2"/>
      <c r="R821" s="7"/>
      <c r="S821" s="13"/>
      <c r="T821" s="13"/>
      <c r="U821" s="8"/>
      <c r="V821" s="8"/>
      <c r="W821" s="8"/>
      <c r="X821" s="7"/>
      <c r="Y821" s="10"/>
      <c r="Z821" s="10"/>
      <c r="AA821" s="2"/>
      <c r="AB821" s="7"/>
      <c r="AC821" s="14"/>
      <c r="AD821" s="15"/>
      <c r="AE821" s="7"/>
      <c r="AG821" s="15"/>
      <c r="AJ821" s="2"/>
    </row>
    <row r="822" spans="1:36" s="12" customFormat="1" ht="14" customHeight="1" x14ac:dyDescent="0.2">
      <c r="B822" s="10"/>
      <c r="C822" s="10"/>
      <c r="D822" s="13"/>
      <c r="E822" s="10"/>
      <c r="F822" s="10"/>
      <c r="G822" s="26"/>
      <c r="H822" s="10"/>
      <c r="I822" s="10"/>
      <c r="J822" s="10"/>
      <c r="K822" s="10"/>
      <c r="L822" s="13"/>
      <c r="M822" s="13"/>
      <c r="N822" s="9"/>
      <c r="O822" s="9"/>
      <c r="P822" s="2"/>
      <c r="Q822" s="2"/>
      <c r="R822" s="7"/>
      <c r="S822" s="13"/>
      <c r="T822" s="13"/>
      <c r="U822" s="8"/>
      <c r="V822" s="8"/>
      <c r="W822" s="8"/>
      <c r="X822" s="7"/>
      <c r="Y822" s="10"/>
      <c r="Z822" s="10"/>
      <c r="AA822" s="2"/>
      <c r="AB822" s="7"/>
      <c r="AC822" s="14"/>
      <c r="AE822" s="7"/>
      <c r="AG822" s="15"/>
      <c r="AJ822" s="2"/>
    </row>
    <row r="823" spans="1:36" s="12" customFormat="1" ht="14" customHeight="1" x14ac:dyDescent="0.2">
      <c r="A823" s="15"/>
      <c r="B823" s="10"/>
      <c r="C823" s="10"/>
      <c r="D823" s="13"/>
      <c r="E823" s="10"/>
      <c r="F823" s="10"/>
      <c r="G823" s="26"/>
      <c r="H823" s="10"/>
      <c r="I823" s="10"/>
      <c r="J823" s="10"/>
      <c r="K823" s="7"/>
      <c r="L823" s="13"/>
      <c r="M823" s="6"/>
      <c r="N823" s="7"/>
      <c r="O823" s="7"/>
      <c r="P823" s="2"/>
      <c r="Q823" s="2"/>
      <c r="R823" s="7"/>
      <c r="S823" s="13"/>
      <c r="T823" s="13"/>
      <c r="U823" s="8"/>
      <c r="V823" s="8"/>
      <c r="W823" s="8"/>
      <c r="X823" s="7"/>
      <c r="Y823" s="10"/>
      <c r="Z823" s="10"/>
      <c r="AA823" s="2"/>
      <c r="AB823" s="7"/>
      <c r="AC823" s="14"/>
      <c r="AD823" s="15"/>
      <c r="AE823" s="7"/>
      <c r="AG823" s="15"/>
      <c r="AJ823" s="2"/>
    </row>
    <row r="824" spans="1:36" s="12" customFormat="1" ht="14" customHeight="1" x14ac:dyDescent="0.2">
      <c r="B824" s="10"/>
      <c r="C824" s="10"/>
      <c r="D824" s="13"/>
      <c r="E824" s="10"/>
      <c r="F824" s="10"/>
      <c r="G824" s="26"/>
      <c r="H824" s="10"/>
      <c r="I824" s="10"/>
      <c r="J824" s="10"/>
      <c r="K824" s="10"/>
      <c r="L824" s="13"/>
      <c r="M824" s="6"/>
      <c r="N824" s="7"/>
      <c r="O824" s="7"/>
      <c r="P824" s="2"/>
      <c r="Q824" s="2"/>
      <c r="R824" s="7"/>
      <c r="S824" s="13"/>
      <c r="T824" s="13"/>
      <c r="U824" s="8"/>
      <c r="V824" s="8"/>
      <c r="W824" s="8"/>
      <c r="X824" s="7"/>
      <c r="Y824" s="10"/>
      <c r="Z824" s="10"/>
      <c r="AA824" s="2"/>
      <c r="AB824" s="7"/>
      <c r="AC824" s="14"/>
      <c r="AD824" s="15"/>
      <c r="AE824" s="7"/>
      <c r="AG824" s="15"/>
      <c r="AJ824" s="2"/>
    </row>
    <row r="825" spans="1:36" s="12" customFormat="1" ht="14" customHeight="1" x14ac:dyDescent="0.2">
      <c r="A825" s="15"/>
      <c r="B825" s="10"/>
      <c r="C825" s="10"/>
      <c r="D825" s="13"/>
      <c r="E825" s="10"/>
      <c r="F825" s="10"/>
      <c r="G825" s="26"/>
      <c r="H825" s="10"/>
      <c r="I825" s="10"/>
      <c r="J825" s="10"/>
      <c r="K825" s="7"/>
      <c r="L825" s="13"/>
      <c r="M825" s="6"/>
      <c r="N825" s="7"/>
      <c r="O825" s="7"/>
      <c r="P825" s="2"/>
      <c r="Q825" s="2"/>
      <c r="R825" s="7"/>
      <c r="S825" s="13"/>
      <c r="T825" s="13"/>
      <c r="U825" s="8"/>
      <c r="V825" s="8"/>
      <c r="W825" s="8"/>
      <c r="X825" s="7"/>
      <c r="Y825" s="10"/>
      <c r="Z825" s="10"/>
      <c r="AA825" s="2"/>
      <c r="AB825" s="7"/>
      <c r="AC825" s="14"/>
      <c r="AD825" s="15"/>
      <c r="AE825" s="7"/>
      <c r="AG825" s="15"/>
      <c r="AJ825" s="2"/>
    </row>
    <row r="826" spans="1:36" s="12" customFormat="1" ht="14" customHeight="1" x14ac:dyDescent="0.2">
      <c r="B826" s="10"/>
      <c r="C826" s="10"/>
      <c r="D826" s="13"/>
      <c r="E826" s="10"/>
      <c r="F826" s="10"/>
      <c r="G826" s="26"/>
      <c r="H826" s="10"/>
      <c r="I826" s="10"/>
      <c r="J826" s="10"/>
      <c r="K826" s="10"/>
      <c r="L826" s="13"/>
      <c r="M826" s="6"/>
      <c r="N826" s="7"/>
      <c r="O826" s="7"/>
      <c r="P826" s="2"/>
      <c r="Q826" s="2"/>
      <c r="R826" s="7"/>
      <c r="S826" s="13"/>
      <c r="T826" s="13"/>
      <c r="U826" s="8"/>
      <c r="V826" s="8"/>
      <c r="W826" s="8"/>
      <c r="X826" s="7"/>
      <c r="Y826" s="10"/>
      <c r="Z826" s="10"/>
      <c r="AA826" s="2"/>
      <c r="AB826" s="7"/>
      <c r="AC826" s="14"/>
      <c r="AD826" s="15"/>
      <c r="AE826" s="7"/>
      <c r="AG826" s="15"/>
      <c r="AJ826" s="2"/>
    </row>
    <row r="827" spans="1:36" s="12" customFormat="1" ht="14" customHeight="1" x14ac:dyDescent="0.2">
      <c r="B827" s="10"/>
      <c r="C827" s="10"/>
      <c r="D827" s="13"/>
      <c r="E827" s="10"/>
      <c r="F827" s="10"/>
      <c r="G827" s="26"/>
      <c r="H827" s="10"/>
      <c r="I827" s="10"/>
      <c r="J827" s="10"/>
      <c r="K827" s="10"/>
      <c r="L827" s="13"/>
      <c r="M827" s="6"/>
      <c r="N827" s="7"/>
      <c r="O827" s="7"/>
      <c r="P827" s="2"/>
      <c r="Q827" s="2"/>
      <c r="R827" s="7"/>
      <c r="S827" s="13"/>
      <c r="T827" s="13"/>
      <c r="U827" s="8"/>
      <c r="V827" s="8"/>
      <c r="W827" s="8"/>
      <c r="X827" s="7"/>
      <c r="Y827" s="10"/>
      <c r="Z827" s="10"/>
      <c r="AA827" s="2"/>
      <c r="AB827" s="7"/>
      <c r="AC827" s="14"/>
      <c r="AD827" s="18"/>
      <c r="AE827" s="7"/>
      <c r="AG827" s="15"/>
      <c r="AJ827" s="2"/>
    </row>
    <row r="828" spans="1:36" s="12" customFormat="1" ht="14" customHeight="1" x14ac:dyDescent="0.2">
      <c r="A828" s="15"/>
      <c r="B828" s="10"/>
      <c r="C828" s="10"/>
      <c r="D828" s="13"/>
      <c r="E828" s="10"/>
      <c r="F828" s="10"/>
      <c r="G828" s="26"/>
      <c r="H828" s="10"/>
      <c r="I828" s="10"/>
      <c r="J828" s="10"/>
      <c r="K828" s="7"/>
      <c r="L828" s="13"/>
      <c r="M828" s="6"/>
      <c r="N828" s="7"/>
      <c r="O828" s="7"/>
      <c r="P828" s="2"/>
      <c r="Q828" s="2"/>
      <c r="R828" s="7"/>
      <c r="S828" s="13"/>
      <c r="T828" s="13"/>
      <c r="U828" s="8"/>
      <c r="V828" s="8"/>
      <c r="W828" s="8"/>
      <c r="X828" s="7"/>
      <c r="Y828" s="10"/>
      <c r="Z828" s="10"/>
      <c r="AA828" s="2"/>
      <c r="AB828" s="7"/>
      <c r="AC828" s="14"/>
      <c r="AD828" s="15"/>
      <c r="AE828" s="7"/>
      <c r="AG828" s="15"/>
      <c r="AJ828" s="2"/>
    </row>
    <row r="829" spans="1:36" s="12" customFormat="1" ht="14" customHeight="1" x14ac:dyDescent="0.2">
      <c r="A829" s="15"/>
      <c r="B829" s="10"/>
      <c r="C829" s="10"/>
      <c r="D829" s="13"/>
      <c r="E829" s="10"/>
      <c r="F829" s="10"/>
      <c r="G829" s="26"/>
      <c r="H829" s="10"/>
      <c r="I829" s="10"/>
      <c r="J829" s="10"/>
      <c r="K829" s="7"/>
      <c r="L829" s="13"/>
      <c r="M829" s="6"/>
      <c r="N829" s="7"/>
      <c r="O829" s="7"/>
      <c r="P829" s="2"/>
      <c r="Q829" s="2"/>
      <c r="R829" s="7"/>
      <c r="S829" s="13"/>
      <c r="T829" s="13"/>
      <c r="U829" s="8"/>
      <c r="V829" s="8"/>
      <c r="W829" s="8"/>
      <c r="X829" s="7"/>
      <c r="Y829" s="10"/>
      <c r="Z829" s="10"/>
      <c r="AA829" s="2"/>
      <c r="AB829" s="7"/>
      <c r="AC829" s="14"/>
      <c r="AD829" s="15"/>
      <c r="AE829" s="7"/>
      <c r="AG829" s="15"/>
      <c r="AJ829" s="2"/>
    </row>
    <row r="830" spans="1:36" s="12" customFormat="1" ht="14" customHeight="1" x14ac:dyDescent="0.2">
      <c r="A830" s="15"/>
      <c r="B830" s="10"/>
      <c r="C830" s="10"/>
      <c r="D830" s="13"/>
      <c r="E830" s="10"/>
      <c r="F830" s="10"/>
      <c r="G830" s="26"/>
      <c r="H830" s="10"/>
      <c r="I830" s="10"/>
      <c r="J830" s="10"/>
      <c r="K830" s="10"/>
      <c r="L830" s="13"/>
      <c r="M830" s="13"/>
      <c r="N830" s="9"/>
      <c r="O830" s="9"/>
      <c r="P830" s="2"/>
      <c r="Q830" s="2"/>
      <c r="R830" s="7"/>
      <c r="S830" s="13"/>
      <c r="T830" s="13"/>
      <c r="U830" s="8"/>
      <c r="V830" s="8"/>
      <c r="W830" s="8"/>
      <c r="X830" s="7"/>
      <c r="Y830" s="10"/>
      <c r="Z830" s="10"/>
      <c r="AA830" s="2"/>
      <c r="AB830" s="7"/>
      <c r="AC830" s="14"/>
      <c r="AD830" s="15"/>
      <c r="AE830" s="7"/>
      <c r="AG830" s="15"/>
      <c r="AJ830" s="2"/>
    </row>
    <row r="831" spans="1:36" s="12" customFormat="1" ht="14" customHeight="1" x14ac:dyDescent="0.2">
      <c r="B831" s="10"/>
      <c r="C831" s="10"/>
      <c r="D831" s="13"/>
      <c r="E831" s="10"/>
      <c r="F831" s="10"/>
      <c r="G831" s="26"/>
      <c r="H831" s="10"/>
      <c r="I831" s="10"/>
      <c r="J831" s="10"/>
      <c r="K831" s="9"/>
      <c r="L831" s="13"/>
      <c r="M831" s="13"/>
      <c r="N831" s="9"/>
      <c r="O831" s="9"/>
      <c r="P831" s="2"/>
      <c r="Q831" s="2"/>
      <c r="R831" s="7"/>
      <c r="S831" s="13"/>
      <c r="T831" s="13"/>
      <c r="U831" s="8"/>
      <c r="V831" s="8"/>
      <c r="W831" s="8"/>
      <c r="X831" s="7"/>
      <c r="Y831" s="10"/>
      <c r="Z831" s="10"/>
      <c r="AA831" s="2"/>
      <c r="AB831" s="7"/>
      <c r="AC831" s="14"/>
      <c r="AD831" s="15"/>
      <c r="AE831" s="7"/>
      <c r="AG831" s="15"/>
      <c r="AJ831" s="2"/>
    </row>
    <row r="832" spans="1:36" s="12" customFormat="1" ht="14" customHeight="1" x14ac:dyDescent="0.2">
      <c r="A832" s="15"/>
      <c r="B832" s="10"/>
      <c r="C832" s="10"/>
      <c r="D832" s="13"/>
      <c r="E832" s="10"/>
      <c r="F832" s="10"/>
      <c r="G832" s="26"/>
      <c r="H832" s="10"/>
      <c r="I832" s="10"/>
      <c r="J832" s="10"/>
      <c r="K832" s="9"/>
      <c r="L832" s="13"/>
      <c r="M832" s="6"/>
      <c r="N832" s="7"/>
      <c r="O832" s="7"/>
      <c r="P832" s="2"/>
      <c r="Q832" s="2"/>
      <c r="R832" s="7"/>
      <c r="S832" s="13"/>
      <c r="T832" s="13"/>
      <c r="U832" s="8"/>
      <c r="V832" s="8"/>
      <c r="W832" s="8"/>
      <c r="X832" s="7"/>
      <c r="Y832" s="10"/>
      <c r="Z832" s="10"/>
      <c r="AA832" s="2"/>
      <c r="AB832" s="7"/>
      <c r="AC832" s="14"/>
      <c r="AD832" s="15"/>
      <c r="AE832" s="7"/>
      <c r="AG832" s="15"/>
      <c r="AJ832" s="2"/>
    </row>
    <row r="833" spans="1:36" s="12" customFormat="1" ht="14" customHeight="1" x14ac:dyDescent="0.2">
      <c r="A833" s="15"/>
      <c r="B833" s="10"/>
      <c r="C833" s="10"/>
      <c r="D833" s="13"/>
      <c r="E833" s="10"/>
      <c r="F833" s="10"/>
      <c r="G833" s="26"/>
      <c r="H833" s="10"/>
      <c r="I833" s="10"/>
      <c r="J833" s="10"/>
      <c r="K833" s="10"/>
      <c r="L833" s="13"/>
      <c r="M833" s="6"/>
      <c r="N833" s="7"/>
      <c r="O833" s="7"/>
      <c r="P833" s="2"/>
      <c r="Q833" s="2"/>
      <c r="R833" s="7"/>
      <c r="S833" s="13"/>
      <c r="T833" s="13"/>
      <c r="U833" s="8"/>
      <c r="V833" s="8"/>
      <c r="W833" s="8"/>
      <c r="X833" s="7"/>
      <c r="Y833" s="10"/>
      <c r="Z833" s="10"/>
      <c r="AA833" s="2"/>
      <c r="AB833" s="7"/>
      <c r="AC833" s="14"/>
      <c r="AD833" s="15"/>
      <c r="AE833" s="7"/>
      <c r="AG833" s="15"/>
      <c r="AJ833" s="2"/>
    </row>
    <row r="834" spans="1:36" s="12" customFormat="1" ht="14" customHeight="1" x14ac:dyDescent="0.2">
      <c r="B834" s="10"/>
      <c r="C834" s="10"/>
      <c r="D834" s="13"/>
      <c r="E834" s="10"/>
      <c r="F834" s="10"/>
      <c r="G834" s="26"/>
      <c r="H834" s="10"/>
      <c r="I834" s="10"/>
      <c r="J834" s="10"/>
      <c r="K834" s="10"/>
      <c r="L834" s="13"/>
      <c r="M834" s="6"/>
      <c r="N834" s="7"/>
      <c r="O834" s="7"/>
      <c r="P834" s="2"/>
      <c r="Q834" s="2"/>
      <c r="R834" s="7"/>
      <c r="S834" s="13"/>
      <c r="T834" s="13"/>
      <c r="U834" s="8"/>
      <c r="V834" s="8"/>
      <c r="W834" s="8"/>
      <c r="X834" s="7"/>
      <c r="Y834" s="10"/>
      <c r="Z834" s="10"/>
      <c r="AA834" s="2"/>
      <c r="AB834" s="7"/>
      <c r="AC834" s="14"/>
      <c r="AD834" s="15"/>
      <c r="AE834" s="7"/>
      <c r="AG834" s="15"/>
      <c r="AJ834" s="2"/>
    </row>
    <row r="835" spans="1:36" s="12" customFormat="1" ht="14" customHeight="1" x14ac:dyDescent="0.2">
      <c r="B835" s="10"/>
      <c r="C835" s="10"/>
      <c r="D835" s="13"/>
      <c r="E835" s="10"/>
      <c r="F835" s="10"/>
      <c r="G835" s="26"/>
      <c r="H835" s="10"/>
      <c r="I835" s="10"/>
      <c r="J835" s="10"/>
      <c r="K835" s="10"/>
      <c r="L835" s="13"/>
      <c r="M835" s="6"/>
      <c r="N835" s="7"/>
      <c r="O835" s="7"/>
      <c r="P835" s="2"/>
      <c r="Q835" s="2"/>
      <c r="R835" s="7"/>
      <c r="S835" s="13"/>
      <c r="T835" s="13"/>
      <c r="U835" s="8"/>
      <c r="V835" s="8"/>
      <c r="W835" s="8"/>
      <c r="X835" s="7"/>
      <c r="Y835" s="10"/>
      <c r="Z835" s="10"/>
      <c r="AA835" s="2"/>
      <c r="AB835" s="7"/>
      <c r="AC835" s="14"/>
      <c r="AD835" s="15"/>
      <c r="AE835" s="7"/>
      <c r="AG835" s="15"/>
      <c r="AJ835" s="2"/>
    </row>
    <row r="836" spans="1:36" s="12" customFormat="1" ht="14" customHeight="1" x14ac:dyDescent="0.2">
      <c r="B836" s="10"/>
      <c r="C836" s="10"/>
      <c r="D836" s="13"/>
      <c r="E836" s="10"/>
      <c r="F836" s="10"/>
      <c r="G836" s="26"/>
      <c r="H836" s="10"/>
      <c r="I836" s="10"/>
      <c r="J836" s="10"/>
      <c r="K836" s="10"/>
      <c r="L836" s="13"/>
      <c r="M836" s="6"/>
      <c r="N836" s="7"/>
      <c r="O836" s="7"/>
      <c r="P836" s="2"/>
      <c r="Q836" s="2"/>
      <c r="R836" s="7"/>
      <c r="S836" s="13"/>
      <c r="T836" s="13"/>
      <c r="U836" s="8"/>
      <c r="V836" s="8"/>
      <c r="W836" s="8"/>
      <c r="X836" s="7"/>
      <c r="Y836" s="10"/>
      <c r="Z836" s="10"/>
      <c r="AA836" s="2"/>
      <c r="AB836" s="7"/>
      <c r="AC836" s="14"/>
      <c r="AD836" s="15"/>
      <c r="AE836" s="7"/>
      <c r="AG836" s="15"/>
      <c r="AJ836" s="2"/>
    </row>
    <row r="837" spans="1:36" s="12" customFormat="1" ht="14" customHeight="1" x14ac:dyDescent="0.2">
      <c r="B837" s="10"/>
      <c r="C837" s="10"/>
      <c r="D837" s="13"/>
      <c r="E837" s="10"/>
      <c r="F837" s="10"/>
      <c r="G837" s="26"/>
      <c r="H837" s="10"/>
      <c r="I837" s="10"/>
      <c r="J837" s="10"/>
      <c r="K837" s="10"/>
      <c r="L837" s="13"/>
      <c r="M837" s="13"/>
      <c r="N837" s="9"/>
      <c r="O837" s="9"/>
      <c r="P837" s="2"/>
      <c r="Q837" s="2"/>
      <c r="R837" s="7"/>
      <c r="S837" s="13"/>
      <c r="T837" s="13"/>
      <c r="U837" s="8"/>
      <c r="V837" s="8"/>
      <c r="W837" s="8"/>
      <c r="X837" s="7"/>
      <c r="Y837" s="10"/>
      <c r="Z837" s="10"/>
      <c r="AA837" s="2"/>
      <c r="AB837" s="7"/>
      <c r="AC837" s="14"/>
      <c r="AD837" s="15"/>
      <c r="AE837" s="7"/>
      <c r="AG837" s="15"/>
      <c r="AJ837" s="2"/>
    </row>
    <row r="838" spans="1:36" s="12" customFormat="1" ht="14" customHeight="1" x14ac:dyDescent="0.2">
      <c r="B838" s="10"/>
      <c r="C838" s="10"/>
      <c r="D838" s="13"/>
      <c r="E838" s="10"/>
      <c r="F838" s="10"/>
      <c r="G838" s="26"/>
      <c r="H838" s="10"/>
      <c r="I838" s="10"/>
      <c r="J838" s="10"/>
      <c r="K838" s="9"/>
      <c r="L838" s="13"/>
      <c r="M838" s="13"/>
      <c r="N838" s="9"/>
      <c r="O838" s="9"/>
      <c r="P838" s="2"/>
      <c r="Q838" s="2"/>
      <c r="R838" s="7"/>
      <c r="S838" s="13"/>
      <c r="T838" s="13"/>
      <c r="U838" s="8"/>
      <c r="V838" s="8"/>
      <c r="W838" s="8"/>
      <c r="X838" s="7"/>
      <c r="Y838" s="10"/>
      <c r="Z838" s="10"/>
      <c r="AA838" s="2"/>
      <c r="AB838" s="7"/>
      <c r="AC838" s="14"/>
      <c r="AD838" s="18"/>
      <c r="AE838" s="7"/>
      <c r="AG838" s="15"/>
      <c r="AJ838" s="2"/>
    </row>
    <row r="839" spans="1:36" s="12" customFormat="1" ht="14" customHeight="1" x14ac:dyDescent="0.2">
      <c r="B839" s="10"/>
      <c r="C839" s="10"/>
      <c r="D839" s="13"/>
      <c r="E839" s="10"/>
      <c r="F839" s="10"/>
      <c r="G839" s="26"/>
      <c r="H839" s="10"/>
      <c r="I839" s="10"/>
      <c r="J839" s="10"/>
      <c r="K839" s="10"/>
      <c r="L839" s="13"/>
      <c r="M839" s="13"/>
      <c r="N839" s="9"/>
      <c r="O839" s="9"/>
      <c r="P839" s="2"/>
      <c r="Q839" s="2"/>
      <c r="R839" s="7"/>
      <c r="S839" s="13"/>
      <c r="T839" s="13"/>
      <c r="U839" s="8"/>
      <c r="V839" s="8"/>
      <c r="W839" s="8"/>
      <c r="X839" s="7"/>
      <c r="Y839" s="10"/>
      <c r="Z839" s="10"/>
      <c r="AA839" s="2"/>
      <c r="AB839" s="7"/>
      <c r="AC839" s="14"/>
      <c r="AD839" s="15"/>
      <c r="AE839" s="7"/>
      <c r="AG839" s="15"/>
      <c r="AJ839" s="2"/>
    </row>
    <row r="840" spans="1:36" s="12" customFormat="1" ht="14" customHeight="1" x14ac:dyDescent="0.2">
      <c r="B840" s="10"/>
      <c r="C840" s="10"/>
      <c r="D840" s="13"/>
      <c r="E840" s="10"/>
      <c r="F840" s="10"/>
      <c r="G840" s="26"/>
      <c r="H840" s="10"/>
      <c r="I840" s="10"/>
      <c r="J840" s="10"/>
      <c r="K840" s="10"/>
      <c r="L840" s="13"/>
      <c r="M840" s="6"/>
      <c r="N840" s="7"/>
      <c r="O840" s="7"/>
      <c r="P840" s="2"/>
      <c r="Q840" s="2"/>
      <c r="R840" s="7"/>
      <c r="S840" s="13"/>
      <c r="T840" s="13"/>
      <c r="U840" s="8"/>
      <c r="V840" s="8"/>
      <c r="W840" s="8"/>
      <c r="X840" s="7"/>
      <c r="Y840" s="10"/>
      <c r="Z840" s="10"/>
      <c r="AA840" s="2"/>
      <c r="AB840" s="7"/>
      <c r="AC840" s="14"/>
      <c r="AD840" s="15"/>
      <c r="AE840" s="7"/>
      <c r="AG840" s="15"/>
      <c r="AJ840" s="2"/>
    </row>
    <row r="841" spans="1:36" s="12" customFormat="1" ht="14" customHeight="1" x14ac:dyDescent="0.2">
      <c r="B841" s="10"/>
      <c r="C841" s="10"/>
      <c r="D841" s="13"/>
      <c r="E841" s="10"/>
      <c r="F841" s="10"/>
      <c r="G841" s="26"/>
      <c r="H841" s="10"/>
      <c r="I841" s="10"/>
      <c r="J841" s="10"/>
      <c r="K841" s="10"/>
      <c r="L841" s="13"/>
      <c r="M841" s="6"/>
      <c r="N841" s="7"/>
      <c r="O841" s="7"/>
      <c r="P841" s="2"/>
      <c r="Q841" s="2"/>
      <c r="R841" s="7"/>
      <c r="S841" s="13"/>
      <c r="T841" s="13"/>
      <c r="U841" s="8"/>
      <c r="V841" s="8"/>
      <c r="W841" s="8"/>
      <c r="X841" s="7"/>
      <c r="Y841" s="10"/>
      <c r="Z841" s="10"/>
      <c r="AA841" s="2"/>
      <c r="AB841" s="7"/>
      <c r="AC841" s="14"/>
      <c r="AD841" s="15"/>
      <c r="AE841" s="7"/>
      <c r="AG841" s="15"/>
      <c r="AJ841" s="2"/>
    </row>
    <row r="842" spans="1:36" s="12" customFormat="1" ht="14" customHeight="1" x14ac:dyDescent="0.2">
      <c r="B842" s="10"/>
      <c r="C842" s="10"/>
      <c r="D842" s="13"/>
      <c r="E842" s="10"/>
      <c r="F842" s="10"/>
      <c r="G842" s="26"/>
      <c r="H842" s="10"/>
      <c r="I842" s="10"/>
      <c r="J842" s="10"/>
      <c r="K842" s="10"/>
      <c r="L842" s="6"/>
      <c r="M842" s="6"/>
      <c r="N842" s="7"/>
      <c r="O842" s="7"/>
      <c r="P842" s="2"/>
      <c r="Q842" s="2"/>
      <c r="R842" s="7"/>
      <c r="S842" s="13"/>
      <c r="T842" s="13"/>
      <c r="U842" s="8"/>
      <c r="V842" s="8"/>
      <c r="W842" s="8"/>
      <c r="X842" s="7"/>
      <c r="Y842" s="10"/>
      <c r="Z842" s="10"/>
      <c r="AA842" s="2"/>
      <c r="AB842" s="7"/>
      <c r="AC842" s="14"/>
      <c r="AD842" s="15"/>
      <c r="AE842" s="7"/>
      <c r="AG842" s="15"/>
      <c r="AJ842" s="2"/>
    </row>
    <row r="843" spans="1:36" s="12" customFormat="1" ht="14" customHeight="1" x14ac:dyDescent="0.2">
      <c r="A843" s="15"/>
      <c r="B843" s="10"/>
      <c r="C843" s="10"/>
      <c r="D843" s="13"/>
      <c r="E843" s="10"/>
      <c r="F843" s="10"/>
      <c r="G843" s="26"/>
      <c r="H843" s="10"/>
      <c r="I843" s="10"/>
      <c r="J843" s="10"/>
      <c r="K843" s="10"/>
      <c r="L843" s="13"/>
      <c r="M843" s="13"/>
      <c r="N843" s="9"/>
      <c r="O843" s="9"/>
      <c r="P843" s="2"/>
      <c r="Q843" s="2"/>
      <c r="R843" s="7"/>
      <c r="S843" s="13"/>
      <c r="T843" s="13"/>
      <c r="U843" s="8"/>
      <c r="V843" s="8"/>
      <c r="W843" s="8"/>
      <c r="X843" s="7"/>
      <c r="Y843" s="10"/>
      <c r="Z843" s="10"/>
      <c r="AA843" s="2"/>
      <c r="AB843" s="7"/>
      <c r="AC843" s="14"/>
      <c r="AD843" s="15"/>
      <c r="AE843" s="7"/>
      <c r="AG843" s="15"/>
      <c r="AJ843" s="2"/>
    </row>
    <row r="844" spans="1:36" s="12" customFormat="1" ht="14" customHeight="1" x14ac:dyDescent="0.2">
      <c r="B844" s="10"/>
      <c r="C844" s="10"/>
      <c r="D844" s="6"/>
      <c r="E844" s="10"/>
      <c r="F844" s="10"/>
      <c r="G844" s="26"/>
      <c r="H844" s="10"/>
      <c r="I844" s="10"/>
      <c r="J844" s="10"/>
      <c r="K844" s="10"/>
      <c r="L844" s="13"/>
      <c r="M844" s="13"/>
      <c r="N844" s="9"/>
      <c r="O844" s="9"/>
      <c r="P844" s="2"/>
      <c r="Q844" s="2"/>
      <c r="R844" s="7"/>
      <c r="S844" s="13"/>
      <c r="T844" s="13"/>
      <c r="U844" s="8"/>
      <c r="V844" s="8"/>
      <c r="W844" s="8"/>
      <c r="X844" s="7"/>
      <c r="Y844" s="10"/>
      <c r="Z844" s="10"/>
      <c r="AA844" s="2"/>
      <c r="AB844" s="7"/>
      <c r="AC844" s="14"/>
      <c r="AE844" s="7"/>
      <c r="AG844" s="15"/>
      <c r="AJ844" s="2"/>
    </row>
    <row r="845" spans="1:36" s="12" customFormat="1" ht="14" customHeight="1" x14ac:dyDescent="0.2">
      <c r="A845" s="15"/>
      <c r="B845" s="10"/>
      <c r="C845" s="10"/>
      <c r="D845" s="13"/>
      <c r="E845" s="10"/>
      <c r="F845" s="10"/>
      <c r="G845" s="26"/>
      <c r="H845" s="10"/>
      <c r="I845" s="10"/>
      <c r="J845" s="10"/>
      <c r="K845" s="10"/>
      <c r="L845" s="13"/>
      <c r="M845" s="13"/>
      <c r="N845" s="9"/>
      <c r="O845" s="9"/>
      <c r="P845" s="2"/>
      <c r="Q845" s="2"/>
      <c r="R845" s="7"/>
      <c r="S845" s="13"/>
      <c r="T845" s="13"/>
      <c r="U845" s="8"/>
      <c r="V845" s="8"/>
      <c r="W845" s="8"/>
      <c r="X845" s="7"/>
      <c r="Y845" s="10"/>
      <c r="Z845" s="10"/>
      <c r="AA845" s="2"/>
      <c r="AB845" s="7"/>
      <c r="AC845" s="14"/>
      <c r="AD845" s="18"/>
      <c r="AE845" s="7"/>
      <c r="AG845" s="15"/>
      <c r="AJ845" s="2"/>
    </row>
    <row r="846" spans="1:36" s="12" customFormat="1" ht="14" customHeight="1" x14ac:dyDescent="0.2">
      <c r="B846" s="10"/>
      <c r="C846" s="10"/>
      <c r="D846" s="13"/>
      <c r="E846" s="10"/>
      <c r="F846" s="10"/>
      <c r="G846" s="26"/>
      <c r="H846" s="10"/>
      <c r="I846" s="10"/>
      <c r="J846" s="10"/>
      <c r="K846" s="10"/>
      <c r="L846" s="13"/>
      <c r="M846" s="6"/>
      <c r="N846" s="7"/>
      <c r="O846" s="7"/>
      <c r="P846" s="2"/>
      <c r="Q846" s="2"/>
      <c r="R846" s="7"/>
      <c r="S846" s="13"/>
      <c r="T846" s="13"/>
      <c r="U846" s="8"/>
      <c r="V846" s="8"/>
      <c r="W846" s="8"/>
      <c r="X846" s="7"/>
      <c r="Y846" s="10"/>
      <c r="Z846" s="10"/>
      <c r="AA846" s="2"/>
      <c r="AB846" s="7"/>
      <c r="AC846" s="14"/>
      <c r="AD846" s="15"/>
      <c r="AE846" s="7"/>
      <c r="AG846" s="15"/>
      <c r="AJ846" s="2"/>
    </row>
    <row r="847" spans="1:36" s="12" customFormat="1" ht="14" customHeight="1" x14ac:dyDescent="0.2">
      <c r="A847" s="15"/>
      <c r="B847" s="10"/>
      <c r="C847" s="10"/>
      <c r="D847" s="13"/>
      <c r="E847" s="10"/>
      <c r="F847" s="10"/>
      <c r="G847" s="26"/>
      <c r="H847" s="10"/>
      <c r="I847" s="10"/>
      <c r="J847" s="10"/>
      <c r="K847" s="10"/>
      <c r="L847" s="13"/>
      <c r="M847" s="13"/>
      <c r="N847" s="9"/>
      <c r="O847" s="9"/>
      <c r="P847" s="2"/>
      <c r="Q847" s="2"/>
      <c r="R847" s="7"/>
      <c r="S847" s="13"/>
      <c r="T847" s="13"/>
      <c r="U847" s="8"/>
      <c r="V847" s="8"/>
      <c r="W847" s="8"/>
      <c r="X847" s="7"/>
      <c r="Y847" s="10"/>
      <c r="Z847" s="10"/>
      <c r="AA847" s="2"/>
      <c r="AB847" s="7"/>
      <c r="AC847" s="14"/>
      <c r="AD847" s="15"/>
      <c r="AE847" s="7"/>
      <c r="AG847" s="15"/>
      <c r="AJ847" s="2"/>
    </row>
    <row r="848" spans="1:36" s="12" customFormat="1" ht="14" customHeight="1" x14ac:dyDescent="0.2">
      <c r="A848" s="15"/>
      <c r="B848" s="10"/>
      <c r="C848" s="10"/>
      <c r="D848" s="13"/>
      <c r="E848" s="10"/>
      <c r="F848" s="10"/>
      <c r="G848" s="26"/>
      <c r="H848" s="10"/>
      <c r="I848" s="10"/>
      <c r="J848" s="10"/>
      <c r="K848" s="10"/>
      <c r="L848" s="13"/>
      <c r="M848" s="13"/>
      <c r="N848" s="9"/>
      <c r="O848" s="9"/>
      <c r="P848" s="2"/>
      <c r="Q848" s="2"/>
      <c r="R848" s="7"/>
      <c r="S848" s="13"/>
      <c r="T848" s="13"/>
      <c r="U848" s="8"/>
      <c r="V848" s="8"/>
      <c r="W848" s="8"/>
      <c r="X848" s="7"/>
      <c r="Y848" s="10"/>
      <c r="Z848" s="10"/>
      <c r="AA848" s="2"/>
      <c r="AB848" s="7"/>
      <c r="AC848" s="14"/>
      <c r="AD848" s="15"/>
      <c r="AE848" s="7"/>
      <c r="AG848" s="15"/>
      <c r="AJ848" s="2"/>
    </row>
    <row r="849" spans="1:36" s="12" customFormat="1" ht="14" customHeight="1" x14ac:dyDescent="0.2">
      <c r="A849" s="15"/>
      <c r="B849" s="10"/>
      <c r="C849" s="10"/>
      <c r="D849" s="13"/>
      <c r="E849" s="10"/>
      <c r="F849" s="10"/>
      <c r="G849" s="26"/>
      <c r="H849" s="10"/>
      <c r="I849" s="10"/>
      <c r="J849" s="10"/>
      <c r="K849" s="10"/>
      <c r="L849" s="6"/>
      <c r="M849" s="6"/>
      <c r="N849" s="7"/>
      <c r="O849" s="7"/>
      <c r="P849" s="2"/>
      <c r="Q849" s="2"/>
      <c r="R849" s="7"/>
      <c r="S849" s="13"/>
      <c r="T849" s="13"/>
      <c r="U849" s="8"/>
      <c r="V849" s="8"/>
      <c r="W849" s="8"/>
      <c r="X849" s="7"/>
      <c r="Y849" s="10"/>
      <c r="Z849" s="10"/>
      <c r="AA849" s="2"/>
      <c r="AB849" s="7"/>
      <c r="AC849" s="14"/>
      <c r="AD849" s="18"/>
      <c r="AE849" s="7"/>
      <c r="AG849" s="15"/>
      <c r="AJ849" s="2"/>
    </row>
    <row r="850" spans="1:36" s="12" customFormat="1" ht="14" customHeight="1" x14ac:dyDescent="0.2">
      <c r="A850" s="15"/>
      <c r="B850" s="10"/>
      <c r="C850" s="10"/>
      <c r="D850" s="13"/>
      <c r="E850" s="10"/>
      <c r="F850" s="10"/>
      <c r="G850" s="26"/>
      <c r="H850" s="10"/>
      <c r="I850" s="10"/>
      <c r="J850" s="10"/>
      <c r="K850" s="10"/>
      <c r="L850" s="13"/>
      <c r="M850" s="13"/>
      <c r="N850" s="9"/>
      <c r="O850" s="9"/>
      <c r="P850" s="2"/>
      <c r="Q850" s="2"/>
      <c r="R850" s="7"/>
      <c r="S850" s="13"/>
      <c r="T850" s="13"/>
      <c r="U850" s="8"/>
      <c r="V850" s="8"/>
      <c r="W850" s="8"/>
      <c r="X850" s="7"/>
      <c r="Y850" s="10"/>
      <c r="Z850" s="10"/>
      <c r="AA850" s="2"/>
      <c r="AB850" s="7"/>
      <c r="AC850" s="14"/>
      <c r="AD850" s="15"/>
      <c r="AE850" s="7"/>
      <c r="AG850" s="15"/>
      <c r="AJ850" s="2"/>
    </row>
    <row r="851" spans="1:36" s="12" customFormat="1" ht="14" customHeight="1" x14ac:dyDescent="0.2">
      <c r="B851" s="10"/>
      <c r="C851" s="10"/>
      <c r="D851" s="13"/>
      <c r="E851" s="10"/>
      <c r="F851" s="10"/>
      <c r="G851" s="26"/>
      <c r="H851" s="10"/>
      <c r="I851" s="10"/>
      <c r="J851" s="10"/>
      <c r="K851" s="9"/>
      <c r="L851" s="13"/>
      <c r="M851" s="13"/>
      <c r="N851" s="9"/>
      <c r="O851" s="9"/>
      <c r="P851" s="2"/>
      <c r="Q851" s="2"/>
      <c r="R851" s="7"/>
      <c r="S851" s="13"/>
      <c r="T851" s="13"/>
      <c r="U851" s="8"/>
      <c r="V851" s="8"/>
      <c r="W851" s="8"/>
      <c r="X851" s="7"/>
      <c r="Y851" s="10"/>
      <c r="Z851" s="10"/>
      <c r="AA851" s="2"/>
      <c r="AB851" s="7"/>
      <c r="AC851" s="14"/>
      <c r="AD851" s="15"/>
      <c r="AE851" s="7"/>
      <c r="AG851" s="15"/>
      <c r="AJ851" s="2"/>
    </row>
    <row r="852" spans="1:36" s="12" customFormat="1" ht="14" customHeight="1" x14ac:dyDescent="0.2">
      <c r="A852" s="15"/>
      <c r="B852" s="10"/>
      <c r="C852" s="10"/>
      <c r="D852" s="13"/>
      <c r="E852" s="10"/>
      <c r="F852" s="10"/>
      <c r="G852" s="26"/>
      <c r="H852" s="10"/>
      <c r="I852" s="10"/>
      <c r="J852" s="10"/>
      <c r="K852" s="10"/>
      <c r="L852" s="13"/>
      <c r="M852" s="13"/>
      <c r="N852" s="9"/>
      <c r="O852" s="9"/>
      <c r="P852" s="2"/>
      <c r="Q852" s="2"/>
      <c r="R852" s="7"/>
      <c r="S852" s="13"/>
      <c r="T852" s="13"/>
      <c r="U852" s="8"/>
      <c r="V852" s="8"/>
      <c r="W852" s="8"/>
      <c r="X852" s="7"/>
      <c r="Y852" s="10"/>
      <c r="Z852" s="10"/>
      <c r="AA852" s="2"/>
      <c r="AB852" s="7"/>
      <c r="AC852" s="14"/>
      <c r="AD852" s="15"/>
      <c r="AE852" s="7"/>
      <c r="AG852" s="15"/>
      <c r="AJ852" s="2"/>
    </row>
    <row r="853" spans="1:36" s="12" customFormat="1" ht="14" customHeight="1" x14ac:dyDescent="0.2">
      <c r="A853" s="15"/>
      <c r="B853" s="10"/>
      <c r="C853" s="10"/>
      <c r="D853" s="13"/>
      <c r="E853" s="10"/>
      <c r="F853" s="10"/>
      <c r="G853" s="26"/>
      <c r="H853" s="10"/>
      <c r="I853" s="10"/>
      <c r="J853" s="10"/>
      <c r="K853" s="10"/>
      <c r="L853" s="13"/>
      <c r="M853" s="13"/>
      <c r="N853" s="9"/>
      <c r="O853" s="9"/>
      <c r="P853" s="2"/>
      <c r="Q853" s="2"/>
      <c r="R853" s="7"/>
      <c r="S853" s="13"/>
      <c r="T853" s="13"/>
      <c r="U853" s="8"/>
      <c r="V853" s="8"/>
      <c r="W853" s="8"/>
      <c r="X853" s="7"/>
      <c r="Y853" s="10"/>
      <c r="Z853" s="10"/>
      <c r="AA853" s="2"/>
      <c r="AB853" s="7"/>
      <c r="AC853" s="14"/>
      <c r="AD853" s="15"/>
      <c r="AE853" s="7"/>
      <c r="AG853" s="15"/>
      <c r="AJ853" s="2"/>
    </row>
    <row r="854" spans="1:36" s="12" customFormat="1" ht="14" customHeight="1" x14ac:dyDescent="0.2">
      <c r="A854" s="15"/>
      <c r="B854" s="10"/>
      <c r="C854" s="10"/>
      <c r="D854" s="13"/>
      <c r="E854" s="10"/>
      <c r="F854" s="10"/>
      <c r="G854" s="26"/>
      <c r="H854" s="10"/>
      <c r="I854" s="10"/>
      <c r="J854" s="10"/>
      <c r="K854" s="10"/>
      <c r="L854" s="13"/>
      <c r="M854" s="13"/>
      <c r="N854" s="9"/>
      <c r="O854" s="9"/>
      <c r="P854" s="2"/>
      <c r="Q854" s="2"/>
      <c r="R854" s="7"/>
      <c r="S854" s="13"/>
      <c r="T854" s="13"/>
      <c r="U854" s="8"/>
      <c r="V854" s="8"/>
      <c r="W854" s="8"/>
      <c r="X854" s="7"/>
      <c r="Y854" s="10"/>
      <c r="Z854" s="10"/>
      <c r="AA854" s="2"/>
      <c r="AB854" s="7"/>
      <c r="AC854" s="14"/>
      <c r="AD854" s="15"/>
      <c r="AE854" s="7"/>
      <c r="AG854" s="15"/>
      <c r="AJ854" s="2"/>
    </row>
    <row r="855" spans="1:36" s="12" customFormat="1" ht="14" customHeight="1" x14ac:dyDescent="0.2">
      <c r="B855" s="10"/>
      <c r="C855" s="10"/>
      <c r="D855" s="13"/>
      <c r="E855" s="10"/>
      <c r="F855" s="10"/>
      <c r="G855" s="26"/>
      <c r="H855" s="10"/>
      <c r="I855" s="10"/>
      <c r="J855" s="10"/>
      <c r="K855" s="7"/>
      <c r="L855" s="13"/>
      <c r="M855" s="13"/>
      <c r="N855" s="9"/>
      <c r="O855" s="9"/>
      <c r="P855" s="2"/>
      <c r="Q855" s="2"/>
      <c r="R855" s="7"/>
      <c r="S855" s="13"/>
      <c r="T855" s="13"/>
      <c r="U855" s="8"/>
      <c r="V855" s="8"/>
      <c r="W855" s="8"/>
      <c r="X855" s="7"/>
      <c r="Y855" s="10"/>
      <c r="Z855" s="10"/>
      <c r="AA855" s="2"/>
      <c r="AB855" s="7"/>
      <c r="AC855" s="14"/>
      <c r="AD855" s="15"/>
      <c r="AE855" s="7"/>
      <c r="AG855" s="15"/>
      <c r="AJ855" s="2"/>
    </row>
    <row r="856" spans="1:36" s="12" customFormat="1" ht="14" customHeight="1" x14ac:dyDescent="0.2">
      <c r="A856" s="15"/>
      <c r="B856" s="10"/>
      <c r="C856" s="10"/>
      <c r="D856" s="13"/>
      <c r="E856" s="10"/>
      <c r="F856" s="10"/>
      <c r="G856" s="26"/>
      <c r="H856" s="10"/>
      <c r="I856" s="10"/>
      <c r="J856" s="10"/>
      <c r="K856" s="10"/>
      <c r="L856" s="13"/>
      <c r="M856" s="13"/>
      <c r="N856" s="9"/>
      <c r="O856" s="9"/>
      <c r="P856" s="2"/>
      <c r="Q856" s="2"/>
      <c r="R856" s="7"/>
      <c r="S856" s="13"/>
      <c r="T856" s="13"/>
      <c r="U856" s="8"/>
      <c r="V856" s="8"/>
      <c r="W856" s="8"/>
      <c r="X856" s="7"/>
      <c r="Y856" s="10"/>
      <c r="Z856" s="10"/>
      <c r="AA856" s="2"/>
      <c r="AB856" s="7"/>
      <c r="AC856" s="14"/>
      <c r="AD856" s="15"/>
      <c r="AE856" s="7"/>
      <c r="AG856" s="15"/>
      <c r="AJ856" s="2"/>
    </row>
    <row r="857" spans="1:36" s="12" customFormat="1" ht="14" customHeight="1" x14ac:dyDescent="0.2">
      <c r="A857" s="15"/>
      <c r="B857" s="10"/>
      <c r="C857" s="10"/>
      <c r="D857" s="13"/>
      <c r="E857" s="10"/>
      <c r="F857" s="10"/>
      <c r="G857" s="26"/>
      <c r="H857" s="10"/>
      <c r="I857" s="10"/>
      <c r="J857" s="10"/>
      <c r="K857" s="10"/>
      <c r="L857" s="13"/>
      <c r="M857" s="13"/>
      <c r="N857" s="9"/>
      <c r="O857" s="9"/>
      <c r="P857" s="2"/>
      <c r="Q857" s="2"/>
      <c r="R857" s="7"/>
      <c r="S857" s="13"/>
      <c r="T857" s="13"/>
      <c r="U857" s="8"/>
      <c r="V857" s="8"/>
      <c r="W857" s="8"/>
      <c r="X857" s="7"/>
      <c r="Y857" s="10"/>
      <c r="Z857" s="10"/>
      <c r="AA857" s="2"/>
      <c r="AB857" s="7"/>
      <c r="AC857" s="14"/>
      <c r="AD857" s="15"/>
      <c r="AE857" s="7"/>
      <c r="AG857" s="15"/>
      <c r="AJ857" s="2"/>
    </row>
    <row r="858" spans="1:36" s="12" customFormat="1" ht="14" customHeight="1" x14ac:dyDescent="0.2">
      <c r="A858" s="15"/>
      <c r="B858" s="10"/>
      <c r="C858" s="10"/>
      <c r="D858" s="13"/>
      <c r="E858" s="10"/>
      <c r="F858" s="10"/>
      <c r="G858" s="26"/>
      <c r="H858" s="10"/>
      <c r="I858" s="10"/>
      <c r="J858" s="10"/>
      <c r="K858" s="10"/>
      <c r="L858" s="13"/>
      <c r="M858" s="13"/>
      <c r="N858" s="9"/>
      <c r="O858" s="9"/>
      <c r="P858" s="2"/>
      <c r="Q858" s="2"/>
      <c r="R858" s="7"/>
      <c r="S858" s="13"/>
      <c r="T858" s="13"/>
      <c r="U858" s="8"/>
      <c r="V858" s="8"/>
      <c r="W858" s="8"/>
      <c r="X858" s="7"/>
      <c r="Y858" s="10"/>
      <c r="Z858" s="10"/>
      <c r="AA858" s="2"/>
      <c r="AB858" s="7"/>
      <c r="AC858" s="14"/>
      <c r="AD858" s="15"/>
      <c r="AE858" s="7"/>
      <c r="AG858" s="15"/>
      <c r="AJ858" s="2"/>
    </row>
    <row r="859" spans="1:36" s="12" customFormat="1" ht="14" customHeight="1" x14ac:dyDescent="0.2">
      <c r="A859" s="15"/>
      <c r="B859" s="10"/>
      <c r="C859" s="10"/>
      <c r="D859" s="13"/>
      <c r="E859" s="10"/>
      <c r="F859" s="10"/>
      <c r="G859" s="26"/>
      <c r="H859" s="10"/>
      <c r="I859" s="10"/>
      <c r="J859" s="10"/>
      <c r="K859" s="10"/>
      <c r="L859" s="13"/>
      <c r="M859" s="13"/>
      <c r="N859" s="9"/>
      <c r="O859" s="9"/>
      <c r="P859" s="2"/>
      <c r="Q859" s="2"/>
      <c r="R859" s="7"/>
      <c r="S859" s="13"/>
      <c r="T859" s="13"/>
      <c r="U859" s="8"/>
      <c r="V859" s="8"/>
      <c r="W859" s="8"/>
      <c r="X859" s="7"/>
      <c r="Y859" s="10"/>
      <c r="Z859" s="10"/>
      <c r="AA859" s="2"/>
      <c r="AB859" s="7"/>
      <c r="AC859" s="14"/>
      <c r="AD859" s="15"/>
      <c r="AE859" s="7"/>
      <c r="AG859" s="15"/>
      <c r="AJ859" s="2"/>
    </row>
    <row r="860" spans="1:36" s="12" customFormat="1" ht="14" customHeight="1" x14ac:dyDescent="0.2">
      <c r="A860" s="15"/>
      <c r="B860" s="10"/>
      <c r="C860" s="10"/>
      <c r="D860" s="13"/>
      <c r="E860" s="10"/>
      <c r="F860" s="10"/>
      <c r="G860" s="26"/>
      <c r="H860" s="10"/>
      <c r="I860" s="10"/>
      <c r="J860" s="10"/>
      <c r="K860" s="7"/>
      <c r="L860" s="13"/>
      <c r="M860" s="6"/>
      <c r="N860" s="7"/>
      <c r="O860" s="7"/>
      <c r="P860" s="2"/>
      <c r="Q860" s="2"/>
      <c r="R860" s="7"/>
      <c r="S860" s="13"/>
      <c r="T860" s="13"/>
      <c r="U860" s="8"/>
      <c r="V860" s="8"/>
      <c r="W860" s="8"/>
      <c r="X860" s="7"/>
      <c r="Y860" s="10"/>
      <c r="Z860" s="10"/>
      <c r="AA860" s="2"/>
      <c r="AB860" s="7"/>
      <c r="AC860" s="14"/>
      <c r="AD860" s="18"/>
      <c r="AE860" s="7"/>
      <c r="AG860" s="15"/>
      <c r="AJ860" s="2"/>
    </row>
    <row r="861" spans="1:36" s="12" customFormat="1" ht="14" customHeight="1" x14ac:dyDescent="0.2">
      <c r="A861" s="15"/>
      <c r="B861" s="10"/>
      <c r="C861" s="10"/>
      <c r="D861" s="13"/>
      <c r="E861" s="10"/>
      <c r="F861" s="10"/>
      <c r="G861" s="26"/>
      <c r="H861" s="10"/>
      <c r="I861" s="10"/>
      <c r="J861" s="10"/>
      <c r="K861" s="10"/>
      <c r="L861" s="13"/>
      <c r="M861" s="13"/>
      <c r="N861" s="9"/>
      <c r="O861" s="9"/>
      <c r="P861" s="2"/>
      <c r="Q861" s="2"/>
      <c r="R861" s="7"/>
      <c r="S861" s="13"/>
      <c r="T861" s="13"/>
      <c r="U861" s="8"/>
      <c r="V861" s="8"/>
      <c r="W861" s="8"/>
      <c r="X861" s="7"/>
      <c r="Y861" s="10"/>
      <c r="Z861" s="10"/>
      <c r="AA861" s="2"/>
      <c r="AB861" s="7"/>
      <c r="AC861" s="14"/>
      <c r="AD861" s="15"/>
      <c r="AE861" s="7"/>
      <c r="AG861" s="15"/>
      <c r="AJ861" s="2"/>
    </row>
    <row r="862" spans="1:36" s="12" customFormat="1" ht="14" customHeight="1" x14ac:dyDescent="0.2">
      <c r="A862" s="15"/>
      <c r="B862" s="10"/>
      <c r="C862" s="10"/>
      <c r="D862" s="13"/>
      <c r="E862" s="10"/>
      <c r="F862" s="10"/>
      <c r="G862" s="26"/>
      <c r="H862" s="10"/>
      <c r="I862" s="10"/>
      <c r="J862" s="10"/>
      <c r="K862" s="10"/>
      <c r="L862" s="13"/>
      <c r="M862" s="13"/>
      <c r="N862" s="9"/>
      <c r="O862" s="9"/>
      <c r="P862" s="2"/>
      <c r="Q862" s="2"/>
      <c r="R862" s="7"/>
      <c r="S862" s="13"/>
      <c r="T862" s="13"/>
      <c r="U862" s="8"/>
      <c r="V862" s="8"/>
      <c r="W862" s="8"/>
      <c r="X862" s="7"/>
      <c r="Y862" s="10"/>
      <c r="Z862" s="10"/>
      <c r="AA862" s="2"/>
      <c r="AB862" s="7"/>
      <c r="AC862" s="14"/>
      <c r="AD862" s="15"/>
      <c r="AE862" s="7"/>
      <c r="AG862" s="15"/>
      <c r="AJ862" s="2"/>
    </row>
    <row r="863" spans="1:36" s="12" customFormat="1" ht="14" customHeight="1" x14ac:dyDescent="0.2">
      <c r="A863" s="15"/>
      <c r="B863" s="10"/>
      <c r="C863" s="10"/>
      <c r="D863" s="13"/>
      <c r="E863" s="10"/>
      <c r="F863" s="10"/>
      <c r="G863" s="26"/>
      <c r="H863" s="10"/>
      <c r="I863" s="10"/>
      <c r="J863" s="10"/>
      <c r="K863" s="10"/>
      <c r="L863" s="13"/>
      <c r="M863" s="13"/>
      <c r="N863" s="9"/>
      <c r="O863" s="9"/>
      <c r="P863" s="2"/>
      <c r="Q863" s="2"/>
      <c r="R863" s="7"/>
      <c r="S863" s="13"/>
      <c r="T863" s="13"/>
      <c r="U863" s="8"/>
      <c r="V863" s="8"/>
      <c r="W863" s="8"/>
      <c r="X863" s="7"/>
      <c r="Y863" s="10"/>
      <c r="Z863" s="10"/>
      <c r="AA863" s="2"/>
      <c r="AB863" s="7"/>
      <c r="AC863" s="14"/>
      <c r="AD863" s="15"/>
      <c r="AE863" s="7"/>
      <c r="AG863" s="15"/>
      <c r="AJ863" s="2"/>
    </row>
    <row r="864" spans="1:36" s="12" customFormat="1" ht="14" customHeight="1" x14ac:dyDescent="0.2">
      <c r="A864" s="15"/>
      <c r="B864" s="10"/>
      <c r="C864" s="10"/>
      <c r="D864" s="13"/>
      <c r="E864" s="10"/>
      <c r="F864" s="10"/>
      <c r="G864" s="26"/>
      <c r="H864" s="10"/>
      <c r="I864" s="10"/>
      <c r="J864" s="10"/>
      <c r="K864" s="10"/>
      <c r="L864" s="13"/>
      <c r="M864" s="13"/>
      <c r="N864" s="9"/>
      <c r="O864" s="9"/>
      <c r="P864" s="2"/>
      <c r="Q864" s="2"/>
      <c r="R864" s="7"/>
      <c r="S864" s="13"/>
      <c r="T864" s="13"/>
      <c r="U864" s="8"/>
      <c r="V864" s="8"/>
      <c r="W864" s="8"/>
      <c r="X864" s="7"/>
      <c r="Y864" s="10"/>
      <c r="Z864" s="10"/>
      <c r="AA864" s="2"/>
      <c r="AB864" s="7"/>
      <c r="AC864" s="14"/>
      <c r="AD864" s="15"/>
      <c r="AE864" s="7"/>
      <c r="AG864" s="15"/>
      <c r="AJ864" s="2"/>
    </row>
    <row r="865" spans="1:36" s="12" customFormat="1" ht="14" customHeight="1" x14ac:dyDescent="0.2">
      <c r="A865" s="15"/>
      <c r="B865" s="10"/>
      <c r="C865" s="10"/>
      <c r="D865" s="13"/>
      <c r="E865" s="10"/>
      <c r="F865" s="10"/>
      <c r="G865" s="26"/>
      <c r="H865" s="10"/>
      <c r="I865" s="10"/>
      <c r="J865" s="10"/>
      <c r="K865" s="10"/>
      <c r="L865" s="13"/>
      <c r="M865" s="13"/>
      <c r="N865" s="9"/>
      <c r="O865" s="9"/>
      <c r="P865" s="2"/>
      <c r="Q865" s="2"/>
      <c r="R865" s="7"/>
      <c r="S865" s="13"/>
      <c r="T865" s="13"/>
      <c r="U865" s="8"/>
      <c r="V865" s="8"/>
      <c r="W865" s="8"/>
      <c r="X865" s="7"/>
      <c r="Y865" s="10"/>
      <c r="Z865" s="10"/>
      <c r="AA865" s="2"/>
      <c r="AB865" s="7"/>
      <c r="AC865" s="14"/>
      <c r="AD865" s="15"/>
      <c r="AE865" s="7"/>
      <c r="AG865" s="15"/>
      <c r="AJ865" s="2"/>
    </row>
    <row r="866" spans="1:36" s="12" customFormat="1" ht="14" customHeight="1" x14ac:dyDescent="0.2">
      <c r="A866" s="15"/>
      <c r="B866" s="10"/>
      <c r="C866" s="10"/>
      <c r="D866" s="13"/>
      <c r="E866" s="10"/>
      <c r="F866" s="10"/>
      <c r="G866" s="26"/>
      <c r="H866" s="10"/>
      <c r="I866" s="10"/>
      <c r="J866" s="10"/>
      <c r="K866" s="10"/>
      <c r="L866" s="13"/>
      <c r="M866" s="13"/>
      <c r="N866" s="9"/>
      <c r="O866" s="9"/>
      <c r="P866" s="2"/>
      <c r="Q866" s="2"/>
      <c r="R866" s="7"/>
      <c r="S866" s="13"/>
      <c r="T866" s="13"/>
      <c r="U866" s="8"/>
      <c r="V866" s="8"/>
      <c r="W866" s="8"/>
      <c r="X866" s="7"/>
      <c r="Y866" s="10"/>
      <c r="Z866" s="10"/>
      <c r="AA866" s="2"/>
      <c r="AB866" s="7"/>
      <c r="AC866" s="14"/>
      <c r="AD866" s="15"/>
      <c r="AE866" s="7"/>
      <c r="AG866" s="15"/>
      <c r="AJ866" s="2"/>
    </row>
    <row r="867" spans="1:36" s="12" customFormat="1" ht="14" customHeight="1" x14ac:dyDescent="0.2">
      <c r="B867" s="10"/>
      <c r="C867" s="10"/>
      <c r="D867" s="13"/>
      <c r="E867" s="10"/>
      <c r="F867" s="10"/>
      <c r="G867" s="26"/>
      <c r="H867" s="10"/>
      <c r="I867" s="10"/>
      <c r="J867" s="10"/>
      <c r="K867" s="7"/>
      <c r="L867" s="13"/>
      <c r="M867" s="6"/>
      <c r="N867" s="7"/>
      <c r="O867" s="7"/>
      <c r="P867" s="2"/>
      <c r="Q867" s="2"/>
      <c r="R867" s="7"/>
      <c r="S867" s="13"/>
      <c r="T867" s="13"/>
      <c r="U867" s="8"/>
      <c r="V867" s="8"/>
      <c r="W867" s="8"/>
      <c r="X867" s="7"/>
      <c r="Y867" s="10"/>
      <c r="Z867" s="10"/>
      <c r="AA867" s="2"/>
      <c r="AB867" s="7"/>
      <c r="AC867" s="14"/>
      <c r="AD867" s="18"/>
      <c r="AE867" s="7"/>
      <c r="AG867" s="15"/>
      <c r="AJ867" s="2"/>
    </row>
    <row r="868" spans="1:36" s="12" customFormat="1" ht="14" customHeight="1" x14ac:dyDescent="0.2">
      <c r="B868" s="10"/>
      <c r="C868" s="10"/>
      <c r="D868" s="6"/>
      <c r="E868" s="10"/>
      <c r="F868" s="10"/>
      <c r="G868" s="26"/>
      <c r="H868" s="10"/>
      <c r="I868" s="10"/>
      <c r="J868" s="10"/>
      <c r="K868" s="10"/>
      <c r="L868" s="13"/>
      <c r="M868" s="13"/>
      <c r="N868" s="9"/>
      <c r="O868" s="9"/>
      <c r="P868" s="2"/>
      <c r="Q868" s="2"/>
      <c r="R868" s="7"/>
      <c r="S868" s="13"/>
      <c r="T868" s="13"/>
      <c r="U868" s="8"/>
      <c r="V868" s="8"/>
      <c r="W868" s="8"/>
      <c r="X868" s="7"/>
      <c r="Y868" s="10"/>
      <c r="Z868" s="10"/>
      <c r="AA868" s="2"/>
      <c r="AB868" s="7"/>
      <c r="AC868" s="14"/>
      <c r="AE868" s="7"/>
      <c r="AG868" s="15"/>
      <c r="AJ868" s="2"/>
    </row>
    <row r="869" spans="1:36" s="12" customFormat="1" ht="14" customHeight="1" x14ac:dyDescent="0.2">
      <c r="A869" s="15"/>
      <c r="B869" s="10"/>
      <c r="C869" s="10"/>
      <c r="D869" s="13"/>
      <c r="E869" s="10"/>
      <c r="F869" s="10"/>
      <c r="G869" s="26"/>
      <c r="H869" s="10"/>
      <c r="I869" s="10"/>
      <c r="J869" s="10"/>
      <c r="K869" s="10"/>
      <c r="L869" s="13"/>
      <c r="M869" s="13"/>
      <c r="N869" s="9"/>
      <c r="O869" s="9"/>
      <c r="P869" s="2"/>
      <c r="Q869" s="2"/>
      <c r="R869" s="7"/>
      <c r="S869" s="13"/>
      <c r="T869" s="13"/>
      <c r="U869" s="8"/>
      <c r="V869" s="8"/>
      <c r="W869" s="8"/>
      <c r="X869" s="7"/>
      <c r="Y869" s="10"/>
      <c r="Z869" s="10"/>
      <c r="AA869" s="2"/>
      <c r="AB869" s="7"/>
      <c r="AC869" s="14"/>
      <c r="AD869" s="15"/>
      <c r="AE869" s="7"/>
      <c r="AG869" s="15"/>
      <c r="AJ869" s="2"/>
    </row>
    <row r="870" spans="1:36" s="12" customFormat="1" ht="14" customHeight="1" x14ac:dyDescent="0.2">
      <c r="A870" s="15"/>
      <c r="B870" s="10"/>
      <c r="C870" s="10"/>
      <c r="D870" s="13"/>
      <c r="E870" s="10"/>
      <c r="F870" s="10"/>
      <c r="G870" s="26"/>
      <c r="H870" s="10"/>
      <c r="I870" s="10"/>
      <c r="J870" s="10"/>
      <c r="K870" s="10"/>
      <c r="L870" s="13"/>
      <c r="M870" s="13"/>
      <c r="N870" s="9"/>
      <c r="O870" s="9"/>
      <c r="P870" s="2"/>
      <c r="Q870" s="2"/>
      <c r="R870" s="7"/>
      <c r="S870" s="13"/>
      <c r="T870" s="13"/>
      <c r="U870" s="8"/>
      <c r="V870" s="8"/>
      <c r="W870" s="8"/>
      <c r="X870" s="7"/>
      <c r="Y870" s="10"/>
      <c r="Z870" s="10"/>
      <c r="AA870" s="2"/>
      <c r="AB870" s="7"/>
      <c r="AC870" s="14"/>
      <c r="AD870" s="15"/>
      <c r="AE870" s="7"/>
      <c r="AG870" s="15"/>
      <c r="AJ870" s="2"/>
    </row>
    <row r="871" spans="1:36" s="12" customFormat="1" ht="14" customHeight="1" x14ac:dyDescent="0.2">
      <c r="A871" s="15"/>
      <c r="B871" s="10"/>
      <c r="C871" s="10"/>
      <c r="D871" s="13"/>
      <c r="E871" s="10"/>
      <c r="F871" s="10"/>
      <c r="G871" s="26"/>
      <c r="H871" s="10"/>
      <c r="I871" s="10"/>
      <c r="J871" s="10"/>
      <c r="K871" s="10"/>
      <c r="L871" s="13"/>
      <c r="M871" s="6"/>
      <c r="N871" s="7"/>
      <c r="O871" s="7"/>
      <c r="P871" s="2"/>
      <c r="Q871" s="2"/>
      <c r="R871" s="7"/>
      <c r="S871" s="13"/>
      <c r="T871" s="13"/>
      <c r="U871" s="8"/>
      <c r="V871" s="8"/>
      <c r="W871" s="8"/>
      <c r="X871" s="7"/>
      <c r="Y871" s="10"/>
      <c r="Z871" s="10"/>
      <c r="AA871" s="2"/>
      <c r="AB871" s="7"/>
      <c r="AC871" s="14"/>
      <c r="AD871" s="15"/>
      <c r="AE871" s="7"/>
      <c r="AG871" s="15"/>
      <c r="AJ871" s="2"/>
    </row>
    <row r="872" spans="1:36" s="12" customFormat="1" ht="14" customHeight="1" x14ac:dyDescent="0.2">
      <c r="B872" s="10"/>
      <c r="C872" s="10"/>
      <c r="D872" s="13"/>
      <c r="E872" s="10"/>
      <c r="F872" s="10"/>
      <c r="G872" s="26"/>
      <c r="H872" s="10"/>
      <c r="I872" s="10"/>
      <c r="J872" s="10"/>
      <c r="K872" s="10"/>
      <c r="L872" s="6"/>
      <c r="M872" s="6"/>
      <c r="N872" s="7"/>
      <c r="O872" s="7"/>
      <c r="P872" s="2"/>
      <c r="Q872" s="2"/>
      <c r="R872" s="7"/>
      <c r="S872" s="13"/>
      <c r="T872" s="13"/>
      <c r="U872" s="8"/>
      <c r="V872" s="8"/>
      <c r="W872" s="8"/>
      <c r="X872" s="7"/>
      <c r="Y872" s="10"/>
      <c r="Z872" s="10"/>
      <c r="AA872" s="2"/>
      <c r="AB872" s="7"/>
      <c r="AC872" s="14"/>
      <c r="AD872" s="15"/>
      <c r="AE872" s="7"/>
      <c r="AG872" s="15"/>
      <c r="AJ872" s="2"/>
    </row>
    <row r="873" spans="1:36" s="12" customFormat="1" ht="14" customHeight="1" x14ac:dyDescent="0.2">
      <c r="B873" s="10"/>
      <c r="C873" s="10"/>
      <c r="D873" s="13"/>
      <c r="E873" s="10"/>
      <c r="F873" s="10"/>
      <c r="G873" s="26"/>
      <c r="H873" s="10"/>
      <c r="I873" s="10"/>
      <c r="J873" s="10"/>
      <c r="K873" s="10"/>
      <c r="L873" s="13"/>
      <c r="M873" s="6"/>
      <c r="N873" s="7"/>
      <c r="O873" s="7"/>
      <c r="P873" s="2"/>
      <c r="Q873" s="2"/>
      <c r="R873" s="7"/>
      <c r="S873" s="13"/>
      <c r="T873" s="13"/>
      <c r="U873" s="8"/>
      <c r="V873" s="8"/>
      <c r="W873" s="8"/>
      <c r="X873" s="7"/>
      <c r="Y873" s="10"/>
      <c r="Z873" s="10"/>
      <c r="AA873" s="2"/>
      <c r="AB873" s="7"/>
      <c r="AC873" s="14"/>
      <c r="AD873" s="15"/>
      <c r="AE873" s="7"/>
      <c r="AG873" s="15"/>
      <c r="AJ873" s="2"/>
    </row>
    <row r="874" spans="1:36" s="12" customFormat="1" ht="14" customHeight="1" x14ac:dyDescent="0.2">
      <c r="A874" s="15"/>
      <c r="B874" s="10"/>
      <c r="C874" s="10"/>
      <c r="D874" s="13"/>
      <c r="E874" s="10"/>
      <c r="F874" s="10"/>
      <c r="G874" s="26"/>
      <c r="H874" s="10"/>
      <c r="I874" s="10"/>
      <c r="J874" s="10"/>
      <c r="K874" s="10"/>
      <c r="L874" s="13"/>
      <c r="M874" s="13"/>
      <c r="N874" s="9"/>
      <c r="O874" s="9"/>
      <c r="P874" s="2"/>
      <c r="Q874" s="2"/>
      <c r="R874" s="7"/>
      <c r="S874" s="13"/>
      <c r="T874" s="13"/>
      <c r="U874" s="8"/>
      <c r="V874" s="8"/>
      <c r="W874" s="8"/>
      <c r="X874" s="7"/>
      <c r="Y874" s="10"/>
      <c r="Z874" s="10"/>
      <c r="AA874" s="2"/>
      <c r="AB874" s="7"/>
      <c r="AC874" s="14"/>
      <c r="AD874" s="15"/>
      <c r="AE874" s="7"/>
      <c r="AG874" s="15"/>
      <c r="AJ874" s="2"/>
    </row>
    <row r="875" spans="1:36" s="12" customFormat="1" ht="14" customHeight="1" x14ac:dyDescent="0.2">
      <c r="A875" s="15"/>
      <c r="B875" s="10"/>
      <c r="C875" s="10"/>
      <c r="D875" s="13"/>
      <c r="E875" s="10"/>
      <c r="F875" s="10"/>
      <c r="G875" s="26"/>
      <c r="H875" s="10"/>
      <c r="I875" s="10"/>
      <c r="J875" s="10"/>
      <c r="K875" s="10"/>
      <c r="L875" s="6"/>
      <c r="M875" s="6"/>
      <c r="N875" s="7"/>
      <c r="O875" s="7"/>
      <c r="P875" s="2"/>
      <c r="Q875" s="2"/>
      <c r="R875" s="7"/>
      <c r="S875" s="13"/>
      <c r="T875" s="13"/>
      <c r="U875" s="8"/>
      <c r="V875" s="8"/>
      <c r="W875" s="8"/>
      <c r="X875" s="7"/>
      <c r="Y875" s="10"/>
      <c r="Z875" s="10"/>
      <c r="AA875" s="2"/>
      <c r="AB875" s="7"/>
      <c r="AC875" s="14"/>
      <c r="AD875" s="15"/>
      <c r="AE875" s="7"/>
      <c r="AG875" s="15"/>
      <c r="AJ875" s="2"/>
    </row>
    <row r="876" spans="1:36" s="12" customFormat="1" ht="14" customHeight="1" x14ac:dyDescent="0.2">
      <c r="B876" s="10"/>
      <c r="C876" s="10"/>
      <c r="D876" s="13"/>
      <c r="E876" s="10"/>
      <c r="F876" s="10"/>
      <c r="G876" s="26"/>
      <c r="H876" s="10"/>
      <c r="I876" s="10"/>
      <c r="J876" s="10"/>
      <c r="K876" s="7"/>
      <c r="L876" s="13"/>
      <c r="M876" s="6"/>
      <c r="N876" s="7"/>
      <c r="O876" s="7"/>
      <c r="P876" s="2"/>
      <c r="Q876" s="2"/>
      <c r="R876" s="7"/>
      <c r="S876" s="13"/>
      <c r="T876" s="13"/>
      <c r="U876" s="8"/>
      <c r="V876" s="8"/>
      <c r="W876" s="8"/>
      <c r="X876" s="7"/>
      <c r="Y876" s="10"/>
      <c r="Z876" s="10"/>
      <c r="AA876" s="2"/>
      <c r="AB876" s="7"/>
      <c r="AC876" s="14"/>
      <c r="AD876" s="15"/>
      <c r="AE876" s="7"/>
      <c r="AG876" s="15"/>
      <c r="AJ876" s="2"/>
    </row>
    <row r="877" spans="1:36" s="12" customFormat="1" ht="14" customHeight="1" x14ac:dyDescent="0.2">
      <c r="A877" s="15"/>
      <c r="B877" s="10"/>
      <c r="C877" s="10"/>
      <c r="D877" s="13"/>
      <c r="E877" s="10"/>
      <c r="F877" s="10"/>
      <c r="G877" s="26"/>
      <c r="H877" s="10"/>
      <c r="I877" s="10"/>
      <c r="J877" s="10"/>
      <c r="K877" s="10"/>
      <c r="L877" s="13"/>
      <c r="M877" s="13"/>
      <c r="N877" s="9"/>
      <c r="O877" s="9"/>
      <c r="P877" s="2"/>
      <c r="Q877" s="2"/>
      <c r="R877" s="7"/>
      <c r="S877" s="13"/>
      <c r="T877" s="13"/>
      <c r="U877" s="8"/>
      <c r="V877" s="8"/>
      <c r="W877" s="8"/>
      <c r="X877" s="7"/>
      <c r="Y877" s="10"/>
      <c r="Z877" s="10"/>
      <c r="AA877" s="2"/>
      <c r="AB877" s="7"/>
      <c r="AC877" s="14"/>
      <c r="AD877" s="15"/>
      <c r="AE877" s="7"/>
      <c r="AG877" s="15"/>
      <c r="AJ877" s="2"/>
    </row>
    <row r="878" spans="1:36" s="12" customFormat="1" ht="14" customHeight="1" x14ac:dyDescent="0.2">
      <c r="A878" s="15"/>
      <c r="B878" s="10"/>
      <c r="C878" s="10"/>
      <c r="D878" s="6"/>
      <c r="E878" s="10"/>
      <c r="F878" s="10"/>
      <c r="G878" s="26"/>
      <c r="H878" s="10"/>
      <c r="I878" s="10"/>
      <c r="J878" s="10"/>
      <c r="K878" s="10"/>
      <c r="L878" s="13"/>
      <c r="M878" s="6"/>
      <c r="N878" s="7"/>
      <c r="O878" s="7"/>
      <c r="P878" s="2"/>
      <c r="Q878" s="2"/>
      <c r="R878" s="7"/>
      <c r="S878" s="13"/>
      <c r="T878" s="13"/>
      <c r="U878" s="8"/>
      <c r="V878" s="8"/>
      <c r="W878" s="8"/>
      <c r="X878" s="7"/>
      <c r="Y878" s="10"/>
      <c r="Z878" s="10"/>
      <c r="AA878" s="2"/>
      <c r="AB878" s="7"/>
      <c r="AC878" s="14"/>
      <c r="AD878" s="15"/>
      <c r="AE878" s="7"/>
      <c r="AG878" s="15"/>
      <c r="AJ878" s="2"/>
    </row>
    <row r="879" spans="1:36" s="12" customFormat="1" ht="14" customHeight="1" x14ac:dyDescent="0.2">
      <c r="A879" s="15"/>
      <c r="B879" s="10"/>
      <c r="C879" s="10"/>
      <c r="D879" s="13"/>
      <c r="E879" s="10"/>
      <c r="F879" s="10"/>
      <c r="G879" s="26"/>
      <c r="H879" s="10"/>
      <c r="I879" s="10"/>
      <c r="J879" s="10"/>
      <c r="K879" s="10"/>
      <c r="L879" s="6"/>
      <c r="M879" s="13"/>
      <c r="N879" s="9"/>
      <c r="O879" s="9"/>
      <c r="P879" s="2"/>
      <c r="Q879" s="2"/>
      <c r="R879" s="7"/>
      <c r="S879" s="13"/>
      <c r="T879" s="13"/>
      <c r="U879" s="8"/>
      <c r="V879" s="8"/>
      <c r="W879" s="8"/>
      <c r="X879" s="7"/>
      <c r="Y879" s="10"/>
      <c r="Z879" s="10"/>
      <c r="AA879" s="2"/>
      <c r="AB879" s="7"/>
      <c r="AC879" s="14"/>
      <c r="AD879" s="15"/>
      <c r="AE879" s="7"/>
      <c r="AG879" s="15"/>
      <c r="AJ879" s="2"/>
    </row>
    <row r="880" spans="1:36" s="12" customFormat="1" ht="14" customHeight="1" x14ac:dyDescent="0.2">
      <c r="A880" s="15"/>
      <c r="B880" s="10"/>
      <c r="C880" s="10"/>
      <c r="D880" s="13"/>
      <c r="E880" s="10"/>
      <c r="F880" s="10"/>
      <c r="G880" s="26"/>
      <c r="H880" s="10"/>
      <c r="I880" s="10"/>
      <c r="J880" s="10"/>
      <c r="K880" s="10"/>
      <c r="L880" s="13"/>
      <c r="M880" s="6"/>
      <c r="N880" s="7"/>
      <c r="O880" s="7"/>
      <c r="P880" s="2"/>
      <c r="Q880" s="2"/>
      <c r="R880" s="7"/>
      <c r="S880" s="13"/>
      <c r="T880" s="13"/>
      <c r="U880" s="8"/>
      <c r="V880" s="8"/>
      <c r="W880" s="8"/>
      <c r="X880" s="7"/>
      <c r="Y880" s="10"/>
      <c r="Z880" s="10"/>
      <c r="AA880" s="2"/>
      <c r="AB880" s="7"/>
      <c r="AC880" s="14"/>
      <c r="AD880" s="15"/>
      <c r="AE880" s="7"/>
      <c r="AG880" s="15"/>
      <c r="AJ880" s="2"/>
    </row>
    <row r="881" spans="1:36" s="12" customFormat="1" ht="14" customHeight="1" x14ac:dyDescent="0.2">
      <c r="A881" s="15"/>
      <c r="B881" s="10"/>
      <c r="C881" s="10"/>
      <c r="D881" s="13"/>
      <c r="E881" s="10"/>
      <c r="F881" s="10"/>
      <c r="G881" s="26"/>
      <c r="H881" s="10"/>
      <c r="I881" s="10"/>
      <c r="J881" s="10"/>
      <c r="K881" s="10"/>
      <c r="L881" s="13"/>
      <c r="M881" s="13"/>
      <c r="N881" s="9"/>
      <c r="O881" s="9"/>
      <c r="P881" s="2"/>
      <c r="Q881" s="2"/>
      <c r="R881" s="7"/>
      <c r="S881" s="13"/>
      <c r="T881" s="13"/>
      <c r="U881" s="8"/>
      <c r="V881" s="8"/>
      <c r="W881" s="8"/>
      <c r="X881" s="7"/>
      <c r="Y881" s="10"/>
      <c r="Z881" s="10"/>
      <c r="AA881" s="2"/>
      <c r="AB881" s="7"/>
      <c r="AC881" s="14"/>
      <c r="AD881" s="15"/>
      <c r="AE881" s="7"/>
      <c r="AG881" s="15"/>
      <c r="AJ881" s="2"/>
    </row>
    <row r="882" spans="1:36" s="12" customFormat="1" ht="14" customHeight="1" x14ac:dyDescent="0.2">
      <c r="A882" s="15"/>
      <c r="B882" s="10"/>
      <c r="C882" s="10"/>
      <c r="D882" s="13"/>
      <c r="E882" s="10"/>
      <c r="F882" s="10"/>
      <c r="G882" s="26"/>
      <c r="H882" s="10"/>
      <c r="I882" s="10"/>
      <c r="J882" s="10"/>
      <c r="K882" s="10"/>
      <c r="L882" s="13"/>
      <c r="M882" s="13"/>
      <c r="N882" s="9"/>
      <c r="O882" s="9"/>
      <c r="P882" s="2"/>
      <c r="Q882" s="2"/>
      <c r="R882" s="7"/>
      <c r="S882" s="13"/>
      <c r="T882" s="13"/>
      <c r="U882" s="8"/>
      <c r="V882" s="8"/>
      <c r="W882" s="8"/>
      <c r="X882" s="7"/>
      <c r="Y882" s="10"/>
      <c r="Z882" s="10"/>
      <c r="AA882" s="2"/>
      <c r="AB882" s="7"/>
      <c r="AC882" s="14"/>
      <c r="AD882" s="15"/>
      <c r="AE882" s="7"/>
      <c r="AG882" s="15"/>
      <c r="AJ882" s="2"/>
    </row>
    <row r="883" spans="1:36" s="12" customFormat="1" ht="14" customHeight="1" x14ac:dyDescent="0.2">
      <c r="A883" s="15"/>
      <c r="B883" s="10"/>
      <c r="C883" s="10"/>
      <c r="D883" s="13"/>
      <c r="E883" s="10"/>
      <c r="F883" s="10"/>
      <c r="G883" s="26"/>
      <c r="H883" s="10"/>
      <c r="I883" s="10"/>
      <c r="J883" s="10"/>
      <c r="K883" s="10"/>
      <c r="L883" s="13"/>
      <c r="M883" s="6"/>
      <c r="N883" s="7"/>
      <c r="O883" s="7"/>
      <c r="P883" s="2"/>
      <c r="Q883" s="2"/>
      <c r="R883" s="7"/>
      <c r="S883" s="13"/>
      <c r="T883" s="13"/>
      <c r="U883" s="8"/>
      <c r="V883" s="8"/>
      <c r="W883" s="8"/>
      <c r="X883" s="7"/>
      <c r="Y883" s="10"/>
      <c r="Z883" s="10"/>
      <c r="AA883" s="2"/>
      <c r="AB883" s="7"/>
      <c r="AC883" s="14"/>
      <c r="AD883" s="15"/>
      <c r="AE883" s="7"/>
      <c r="AG883" s="15"/>
      <c r="AJ883" s="2"/>
    </row>
    <row r="884" spans="1:36" s="12" customFormat="1" ht="14" customHeight="1" x14ac:dyDescent="0.2">
      <c r="A884" s="15"/>
      <c r="B884" s="10"/>
      <c r="C884" s="10"/>
      <c r="D884" s="13"/>
      <c r="E884" s="10"/>
      <c r="F884" s="10"/>
      <c r="G884" s="26"/>
      <c r="H884" s="10"/>
      <c r="I884" s="10"/>
      <c r="J884" s="10"/>
      <c r="K884" s="10"/>
      <c r="L884" s="13"/>
      <c r="M884" s="13"/>
      <c r="N884" s="9"/>
      <c r="O884" s="9"/>
      <c r="P884" s="2"/>
      <c r="Q884" s="2"/>
      <c r="R884" s="7"/>
      <c r="S884" s="13"/>
      <c r="T884" s="13"/>
      <c r="U884" s="8"/>
      <c r="V884" s="8"/>
      <c r="W884" s="8"/>
      <c r="X884" s="7"/>
      <c r="Y884" s="10"/>
      <c r="Z884" s="10"/>
      <c r="AA884" s="2"/>
      <c r="AB884" s="7"/>
      <c r="AC884" s="14"/>
      <c r="AD884" s="15"/>
      <c r="AE884" s="7"/>
      <c r="AG884" s="15"/>
      <c r="AJ884" s="2"/>
    </row>
    <row r="885" spans="1:36" s="12" customFormat="1" ht="14" customHeight="1" x14ac:dyDescent="0.2">
      <c r="A885" s="15"/>
      <c r="B885" s="10"/>
      <c r="C885" s="10"/>
      <c r="D885" s="13"/>
      <c r="E885" s="10"/>
      <c r="F885" s="10"/>
      <c r="G885" s="26"/>
      <c r="H885" s="10"/>
      <c r="I885" s="10"/>
      <c r="J885" s="10"/>
      <c r="K885" s="10"/>
      <c r="L885" s="6"/>
      <c r="M885" s="6"/>
      <c r="N885" s="7"/>
      <c r="O885" s="7"/>
      <c r="P885" s="2"/>
      <c r="Q885" s="2"/>
      <c r="R885" s="7"/>
      <c r="S885" s="13"/>
      <c r="T885" s="13"/>
      <c r="U885" s="8"/>
      <c r="V885" s="8"/>
      <c r="W885" s="8"/>
      <c r="X885" s="7"/>
      <c r="Y885" s="10"/>
      <c r="Z885" s="10"/>
      <c r="AA885" s="2"/>
      <c r="AB885" s="7"/>
      <c r="AC885" s="14"/>
      <c r="AD885" s="18"/>
      <c r="AE885" s="7"/>
      <c r="AG885" s="15"/>
      <c r="AJ885" s="2"/>
    </row>
    <row r="886" spans="1:36" s="12" customFormat="1" ht="14" customHeight="1" x14ac:dyDescent="0.2">
      <c r="A886" s="15"/>
      <c r="B886" s="10"/>
      <c r="C886" s="10"/>
      <c r="D886" s="13"/>
      <c r="E886" s="10"/>
      <c r="F886" s="10"/>
      <c r="G886" s="26"/>
      <c r="H886" s="10"/>
      <c r="I886" s="10"/>
      <c r="J886" s="10"/>
      <c r="K886" s="10"/>
      <c r="L886" s="13"/>
      <c r="M886" s="13"/>
      <c r="N886" s="9"/>
      <c r="O886" s="9"/>
      <c r="P886" s="2"/>
      <c r="Q886" s="2"/>
      <c r="R886" s="7"/>
      <c r="S886" s="13"/>
      <c r="T886" s="13"/>
      <c r="U886" s="8"/>
      <c r="V886" s="8"/>
      <c r="W886" s="8"/>
      <c r="X886" s="7"/>
      <c r="Y886" s="10"/>
      <c r="Z886" s="10"/>
      <c r="AA886" s="2"/>
      <c r="AB886" s="7"/>
      <c r="AC886" s="14"/>
      <c r="AD886" s="15"/>
      <c r="AE886" s="7"/>
      <c r="AG886" s="15"/>
      <c r="AJ886" s="2"/>
    </row>
    <row r="887" spans="1:36" s="12" customFormat="1" ht="14" customHeight="1" x14ac:dyDescent="0.2">
      <c r="B887" s="10"/>
      <c r="C887" s="10"/>
      <c r="D887" s="13"/>
      <c r="E887" s="10"/>
      <c r="F887" s="10"/>
      <c r="G887" s="26"/>
      <c r="H887" s="10"/>
      <c r="I887" s="10"/>
      <c r="J887" s="10"/>
      <c r="K887" s="7"/>
      <c r="L887" s="13"/>
      <c r="M887" s="6"/>
      <c r="N887" s="7"/>
      <c r="O887" s="7"/>
      <c r="P887" s="2"/>
      <c r="Q887" s="2"/>
      <c r="R887" s="7"/>
      <c r="S887" s="13"/>
      <c r="T887" s="13"/>
      <c r="U887" s="8"/>
      <c r="V887" s="8"/>
      <c r="W887" s="8"/>
      <c r="X887" s="7"/>
      <c r="Y887" s="10"/>
      <c r="Z887" s="10"/>
      <c r="AA887" s="2"/>
      <c r="AB887" s="7"/>
      <c r="AC887" s="14"/>
      <c r="AD887" s="15"/>
      <c r="AE887" s="7"/>
      <c r="AG887" s="15"/>
      <c r="AJ887" s="2"/>
    </row>
    <row r="888" spans="1:36" s="12" customFormat="1" ht="14" customHeight="1" x14ac:dyDescent="0.2">
      <c r="B888" s="10"/>
      <c r="C888" s="10"/>
      <c r="D888" s="6"/>
      <c r="E888" s="10"/>
      <c r="F888" s="10"/>
      <c r="G888" s="26"/>
      <c r="H888" s="10"/>
      <c r="I888" s="10"/>
      <c r="J888" s="10"/>
      <c r="K888" s="10"/>
      <c r="L888" s="13"/>
      <c r="M888" s="13"/>
      <c r="N888" s="9"/>
      <c r="O888" s="9"/>
      <c r="P888" s="2"/>
      <c r="Q888" s="2"/>
      <c r="R888" s="7"/>
      <c r="S888" s="13"/>
      <c r="T888" s="13"/>
      <c r="U888" s="8"/>
      <c r="V888" s="8"/>
      <c r="W888" s="8"/>
      <c r="X888" s="7"/>
      <c r="Y888" s="10"/>
      <c r="Z888" s="10"/>
      <c r="AA888" s="2"/>
      <c r="AB888" s="7"/>
      <c r="AC888" s="14"/>
      <c r="AE888" s="7"/>
      <c r="AG888" s="15"/>
      <c r="AJ888" s="2"/>
    </row>
    <row r="889" spans="1:36" s="12" customFormat="1" ht="14" customHeight="1" x14ac:dyDescent="0.2">
      <c r="A889" s="15"/>
      <c r="B889" s="10"/>
      <c r="C889" s="10"/>
      <c r="D889" s="13"/>
      <c r="E889" s="10"/>
      <c r="F889" s="10"/>
      <c r="G889" s="26"/>
      <c r="H889" s="10"/>
      <c r="I889" s="10"/>
      <c r="J889" s="10"/>
      <c r="K889" s="10"/>
      <c r="L889" s="13"/>
      <c r="M889" s="6"/>
      <c r="N889" s="7"/>
      <c r="O889" s="7"/>
      <c r="P889" s="2"/>
      <c r="Q889" s="2"/>
      <c r="R889" s="7"/>
      <c r="S889" s="13"/>
      <c r="T889" s="13"/>
      <c r="U889" s="8"/>
      <c r="V889" s="8"/>
      <c r="W889" s="8"/>
      <c r="X889" s="7"/>
      <c r="Y889" s="10"/>
      <c r="Z889" s="10"/>
      <c r="AA889" s="2"/>
      <c r="AB889" s="7"/>
      <c r="AC889" s="14"/>
      <c r="AD889" s="15"/>
      <c r="AE889" s="7"/>
      <c r="AG889" s="15"/>
      <c r="AJ889" s="2"/>
    </row>
    <row r="890" spans="1:36" s="12" customFormat="1" ht="14" customHeight="1" x14ac:dyDescent="0.2">
      <c r="B890" s="10"/>
      <c r="C890" s="10"/>
      <c r="D890" s="13"/>
      <c r="E890" s="10"/>
      <c r="F890" s="10"/>
      <c r="G890" s="26"/>
      <c r="H890" s="10"/>
      <c r="I890" s="10"/>
      <c r="J890" s="10"/>
      <c r="K890" s="7"/>
      <c r="L890" s="13"/>
      <c r="M890" s="6"/>
      <c r="N890" s="7"/>
      <c r="O890" s="7"/>
      <c r="P890" s="2"/>
      <c r="Q890" s="2"/>
      <c r="R890" s="7"/>
      <c r="S890" s="13"/>
      <c r="T890" s="13"/>
      <c r="U890" s="8"/>
      <c r="V890" s="8"/>
      <c r="W890" s="8"/>
      <c r="X890" s="7"/>
      <c r="Y890" s="10"/>
      <c r="Z890" s="10"/>
      <c r="AA890" s="2"/>
      <c r="AB890" s="7"/>
      <c r="AC890" s="14"/>
      <c r="AD890" s="15"/>
      <c r="AE890" s="7"/>
      <c r="AG890" s="15"/>
      <c r="AJ890" s="2"/>
    </row>
    <row r="891" spans="1:36" s="12" customFormat="1" ht="14" customHeight="1" x14ac:dyDescent="0.2">
      <c r="B891" s="10"/>
      <c r="C891" s="10"/>
      <c r="D891" s="13"/>
      <c r="E891" s="10"/>
      <c r="F891" s="10"/>
      <c r="G891" s="26"/>
      <c r="H891" s="10"/>
      <c r="I891" s="10"/>
      <c r="J891" s="10"/>
      <c r="K891" s="10"/>
      <c r="L891" s="13"/>
      <c r="M891" s="13"/>
      <c r="N891" s="9"/>
      <c r="O891" s="9"/>
      <c r="P891" s="2"/>
      <c r="Q891" s="2"/>
      <c r="R891" s="7"/>
      <c r="S891" s="13"/>
      <c r="T891" s="13"/>
      <c r="U891" s="8"/>
      <c r="V891" s="8"/>
      <c r="W891" s="8"/>
      <c r="X891" s="7"/>
      <c r="Y891" s="10"/>
      <c r="Z891" s="10"/>
      <c r="AA891" s="2"/>
      <c r="AB891" s="7"/>
      <c r="AC891" s="14"/>
      <c r="AD891" s="15"/>
      <c r="AE891" s="7"/>
      <c r="AG891" s="15"/>
      <c r="AJ891" s="2"/>
    </row>
    <row r="892" spans="1:36" s="12" customFormat="1" ht="14" customHeight="1" x14ac:dyDescent="0.2">
      <c r="B892" s="10"/>
      <c r="C892" s="10"/>
      <c r="D892" s="13"/>
      <c r="E892" s="10"/>
      <c r="F892" s="10"/>
      <c r="G892" s="26"/>
      <c r="H892" s="10"/>
      <c r="I892" s="10"/>
      <c r="J892" s="10"/>
      <c r="K892" s="7"/>
      <c r="L892" s="6"/>
      <c r="M892" s="13"/>
      <c r="N892" s="9"/>
      <c r="O892" s="9"/>
      <c r="P892" s="2"/>
      <c r="Q892" s="2"/>
      <c r="R892" s="7"/>
      <c r="S892" s="13"/>
      <c r="T892" s="13"/>
      <c r="U892" s="8"/>
      <c r="V892" s="8"/>
      <c r="W892" s="8"/>
      <c r="X892" s="7"/>
      <c r="Y892" s="10"/>
      <c r="Z892" s="10"/>
      <c r="AA892" s="2"/>
      <c r="AB892" s="7"/>
      <c r="AC892" s="14"/>
      <c r="AD892" s="15"/>
      <c r="AE892" s="7"/>
      <c r="AG892" s="15"/>
      <c r="AJ892" s="2"/>
    </row>
    <row r="893" spans="1:36" s="12" customFormat="1" ht="14" customHeight="1" x14ac:dyDescent="0.2">
      <c r="A893" s="15"/>
      <c r="B893" s="10"/>
      <c r="C893" s="10"/>
      <c r="D893" s="13"/>
      <c r="E893" s="10"/>
      <c r="F893" s="10"/>
      <c r="G893" s="26"/>
      <c r="H893" s="10"/>
      <c r="I893" s="10"/>
      <c r="J893" s="10"/>
      <c r="K893" s="7"/>
      <c r="L893" s="13"/>
      <c r="M893" s="13"/>
      <c r="N893" s="9"/>
      <c r="O893" s="9"/>
      <c r="P893" s="2"/>
      <c r="Q893" s="2"/>
      <c r="R893" s="7"/>
      <c r="S893" s="13"/>
      <c r="T893" s="13"/>
      <c r="U893" s="8"/>
      <c r="V893" s="8"/>
      <c r="W893" s="8"/>
      <c r="X893" s="7"/>
      <c r="Y893" s="10"/>
      <c r="Z893" s="10"/>
      <c r="AA893" s="2"/>
      <c r="AB893" s="7"/>
      <c r="AC893" s="14"/>
      <c r="AE893" s="7"/>
      <c r="AG893" s="15"/>
      <c r="AJ893" s="2"/>
    </row>
    <row r="894" spans="1:36" s="12" customFormat="1" ht="14" customHeight="1" x14ac:dyDescent="0.2">
      <c r="A894" s="15"/>
      <c r="B894" s="10"/>
      <c r="C894" s="10"/>
      <c r="D894" s="13"/>
      <c r="E894" s="10"/>
      <c r="F894" s="10"/>
      <c r="G894" s="26"/>
      <c r="H894" s="10"/>
      <c r="I894" s="10"/>
      <c r="J894" s="10"/>
      <c r="K894" s="9"/>
      <c r="L894" s="13"/>
      <c r="M894" s="6"/>
      <c r="N894" s="7"/>
      <c r="O894" s="7"/>
      <c r="P894" s="2"/>
      <c r="Q894" s="2"/>
      <c r="R894" s="7"/>
      <c r="S894" s="13"/>
      <c r="T894" s="13"/>
      <c r="U894" s="8"/>
      <c r="V894" s="8"/>
      <c r="W894" s="8"/>
      <c r="X894" s="7"/>
      <c r="Y894" s="10"/>
      <c r="Z894" s="10"/>
      <c r="AA894" s="2"/>
      <c r="AB894" s="7"/>
      <c r="AC894" s="14"/>
      <c r="AE894" s="7"/>
      <c r="AG894" s="15"/>
      <c r="AJ894" s="2"/>
    </row>
    <row r="895" spans="1:36" s="12" customFormat="1" ht="14" customHeight="1" x14ac:dyDescent="0.2">
      <c r="B895" s="10"/>
      <c r="C895" s="10"/>
      <c r="D895" s="13"/>
      <c r="E895" s="10"/>
      <c r="F895" s="10"/>
      <c r="G895" s="26"/>
      <c r="H895" s="10"/>
      <c r="I895" s="10"/>
      <c r="J895" s="10"/>
      <c r="K895" s="10"/>
      <c r="L895" s="6"/>
      <c r="M895" s="6"/>
      <c r="N895" s="7"/>
      <c r="O895" s="7"/>
      <c r="P895" s="2"/>
      <c r="Q895" s="2"/>
      <c r="R895" s="7"/>
      <c r="S895" s="13"/>
      <c r="T895" s="13"/>
      <c r="U895" s="8"/>
      <c r="V895" s="8"/>
      <c r="W895" s="8"/>
      <c r="X895" s="7"/>
      <c r="Y895" s="10"/>
      <c r="Z895" s="10"/>
      <c r="AA895" s="2"/>
      <c r="AB895" s="7"/>
      <c r="AC895" s="14"/>
      <c r="AD895" s="15"/>
      <c r="AE895" s="7"/>
      <c r="AG895" s="15"/>
      <c r="AJ895" s="2"/>
    </row>
    <row r="896" spans="1:36" s="12" customFormat="1" ht="14" customHeight="1" x14ac:dyDescent="0.2">
      <c r="A896" s="15"/>
      <c r="B896" s="10"/>
      <c r="C896" s="10"/>
      <c r="D896" s="13"/>
      <c r="E896" s="10"/>
      <c r="F896" s="10"/>
      <c r="G896" s="26"/>
      <c r="H896" s="10"/>
      <c r="I896" s="10"/>
      <c r="J896" s="10"/>
      <c r="K896" s="10"/>
      <c r="L896" s="13"/>
      <c r="M896" s="6"/>
      <c r="N896" s="7"/>
      <c r="O896" s="7"/>
      <c r="P896" s="2"/>
      <c r="Q896" s="2"/>
      <c r="R896" s="7"/>
      <c r="S896" s="13"/>
      <c r="T896" s="13"/>
      <c r="U896" s="8"/>
      <c r="V896" s="8"/>
      <c r="W896" s="8"/>
      <c r="X896" s="7"/>
      <c r="Y896" s="10"/>
      <c r="Z896" s="10"/>
      <c r="AA896" s="2"/>
      <c r="AB896" s="7"/>
      <c r="AC896" s="14"/>
      <c r="AD896" s="15"/>
      <c r="AE896" s="7"/>
      <c r="AG896" s="15"/>
      <c r="AJ896" s="2"/>
    </row>
    <row r="897" spans="1:36" s="12" customFormat="1" ht="14" customHeight="1" x14ac:dyDescent="0.2">
      <c r="A897" s="15"/>
      <c r="B897" s="10"/>
      <c r="C897" s="10"/>
      <c r="D897" s="13"/>
      <c r="E897" s="10"/>
      <c r="F897" s="10"/>
      <c r="G897" s="26"/>
      <c r="H897" s="10"/>
      <c r="I897" s="10"/>
      <c r="J897" s="10"/>
      <c r="K897" s="7"/>
      <c r="L897" s="6"/>
      <c r="M897" s="6"/>
      <c r="N897" s="7"/>
      <c r="O897" s="7"/>
      <c r="P897" s="2"/>
      <c r="Q897" s="2"/>
      <c r="R897" s="7"/>
      <c r="S897" s="13"/>
      <c r="T897" s="13"/>
      <c r="U897" s="8"/>
      <c r="V897" s="8"/>
      <c r="W897" s="8"/>
      <c r="X897" s="7"/>
      <c r="Y897" s="10"/>
      <c r="Z897" s="10"/>
      <c r="AA897" s="2"/>
      <c r="AB897" s="7"/>
      <c r="AC897" s="14"/>
      <c r="AE897" s="7"/>
      <c r="AG897" s="15"/>
      <c r="AJ897" s="2"/>
    </row>
    <row r="898" spans="1:36" s="12" customFormat="1" ht="14" customHeight="1" x14ac:dyDescent="0.2">
      <c r="A898" s="15"/>
      <c r="B898" s="10"/>
      <c r="C898" s="10"/>
      <c r="D898" s="13"/>
      <c r="E898" s="10"/>
      <c r="F898" s="10"/>
      <c r="G898" s="26"/>
      <c r="H898" s="10"/>
      <c r="I898" s="10"/>
      <c r="J898" s="10"/>
      <c r="K898" s="7"/>
      <c r="L898" s="13"/>
      <c r="M898" s="6"/>
      <c r="N898" s="7"/>
      <c r="O898" s="7"/>
      <c r="P898" s="2"/>
      <c r="Q898" s="2"/>
      <c r="R898" s="7"/>
      <c r="S898" s="13"/>
      <c r="T898" s="13"/>
      <c r="U898" s="8"/>
      <c r="V898" s="8"/>
      <c r="W898" s="8"/>
      <c r="X898" s="7"/>
      <c r="Y898" s="10"/>
      <c r="Z898" s="10"/>
      <c r="AA898" s="2"/>
      <c r="AB898" s="7"/>
      <c r="AC898" s="14"/>
      <c r="AE898" s="7"/>
      <c r="AG898" s="15"/>
      <c r="AJ898" s="2"/>
    </row>
    <row r="899" spans="1:36" s="12" customFormat="1" ht="14" customHeight="1" x14ac:dyDescent="0.2">
      <c r="A899" s="15"/>
      <c r="B899" s="10"/>
      <c r="C899" s="10"/>
      <c r="D899" s="13"/>
      <c r="E899" s="10"/>
      <c r="F899" s="10"/>
      <c r="G899" s="26"/>
      <c r="H899" s="10"/>
      <c r="I899" s="10"/>
      <c r="J899" s="10"/>
      <c r="K899" s="10"/>
      <c r="L899" s="13"/>
      <c r="M899" s="13"/>
      <c r="N899" s="9"/>
      <c r="O899" s="9"/>
      <c r="P899" s="2"/>
      <c r="Q899" s="2"/>
      <c r="R899" s="7"/>
      <c r="S899" s="13"/>
      <c r="T899" s="13"/>
      <c r="U899" s="8"/>
      <c r="V899" s="8"/>
      <c r="W899" s="8"/>
      <c r="X899" s="7"/>
      <c r="Y899" s="10"/>
      <c r="Z899" s="10"/>
      <c r="AA899" s="2"/>
      <c r="AB899" s="7"/>
      <c r="AC899" s="14"/>
      <c r="AD899" s="15"/>
      <c r="AE899" s="7"/>
      <c r="AG899" s="15"/>
      <c r="AJ899" s="2"/>
    </row>
    <row r="900" spans="1:36" s="12" customFormat="1" ht="14" customHeight="1" x14ac:dyDescent="0.2">
      <c r="B900" s="10"/>
      <c r="C900" s="10"/>
      <c r="D900" s="13"/>
      <c r="E900" s="10"/>
      <c r="F900" s="10"/>
      <c r="G900" s="26"/>
      <c r="H900" s="10"/>
      <c r="I900" s="10"/>
      <c r="J900" s="10"/>
      <c r="K900" s="10"/>
      <c r="L900" s="13"/>
      <c r="M900" s="6"/>
      <c r="N900" s="7"/>
      <c r="O900" s="7"/>
      <c r="P900" s="2"/>
      <c r="Q900" s="2"/>
      <c r="R900" s="7"/>
      <c r="S900" s="13"/>
      <c r="T900" s="13"/>
      <c r="U900" s="8"/>
      <c r="V900" s="8"/>
      <c r="W900" s="8"/>
      <c r="X900" s="7"/>
      <c r="Y900" s="10"/>
      <c r="Z900" s="10"/>
      <c r="AA900" s="2"/>
      <c r="AB900" s="7"/>
      <c r="AC900" s="14"/>
      <c r="AD900" s="15"/>
      <c r="AE900" s="7"/>
      <c r="AG900" s="15"/>
      <c r="AJ900" s="2"/>
    </row>
    <row r="901" spans="1:36" s="12" customFormat="1" ht="14" customHeight="1" x14ac:dyDescent="0.2">
      <c r="A901" s="15"/>
      <c r="B901" s="10"/>
      <c r="C901" s="10"/>
      <c r="D901" s="13"/>
      <c r="E901" s="10"/>
      <c r="F901" s="10"/>
      <c r="G901" s="26"/>
      <c r="H901" s="10"/>
      <c r="I901" s="10"/>
      <c r="J901" s="10"/>
      <c r="K901" s="10"/>
      <c r="L901" s="13"/>
      <c r="M901" s="6"/>
      <c r="N901" s="7"/>
      <c r="O901" s="7"/>
      <c r="P901" s="2"/>
      <c r="Q901" s="2"/>
      <c r="R901" s="7"/>
      <c r="S901" s="13"/>
      <c r="T901" s="13"/>
      <c r="U901" s="8"/>
      <c r="V901" s="8"/>
      <c r="W901" s="8"/>
      <c r="X901" s="7"/>
      <c r="Y901" s="10"/>
      <c r="Z901" s="10"/>
      <c r="AA901" s="2"/>
      <c r="AB901" s="7"/>
      <c r="AC901" s="14"/>
      <c r="AD901" s="15"/>
      <c r="AE901" s="7"/>
      <c r="AG901" s="15"/>
      <c r="AJ901" s="2"/>
    </row>
    <row r="902" spans="1:36" s="12" customFormat="1" ht="14" customHeight="1" x14ac:dyDescent="0.2">
      <c r="A902" s="15"/>
      <c r="B902" s="10"/>
      <c r="C902" s="10"/>
      <c r="D902" s="6"/>
      <c r="E902" s="10"/>
      <c r="F902" s="10"/>
      <c r="G902" s="26"/>
      <c r="H902" s="10"/>
      <c r="I902" s="10"/>
      <c r="J902" s="10"/>
      <c r="K902" s="10"/>
      <c r="L902" s="13"/>
      <c r="M902" s="13"/>
      <c r="N902" s="9"/>
      <c r="O902" s="9"/>
      <c r="P902" s="2"/>
      <c r="Q902" s="2"/>
      <c r="R902" s="7"/>
      <c r="S902" s="13"/>
      <c r="T902" s="13"/>
      <c r="U902" s="8"/>
      <c r="V902" s="8"/>
      <c r="W902" s="8"/>
      <c r="X902" s="7"/>
      <c r="Y902" s="10"/>
      <c r="Z902" s="10"/>
      <c r="AA902" s="2"/>
      <c r="AB902" s="7"/>
      <c r="AC902" s="14"/>
      <c r="AD902" s="18"/>
      <c r="AE902" s="7"/>
      <c r="AG902" s="15"/>
      <c r="AJ902" s="2"/>
    </row>
    <row r="903" spans="1:36" s="12" customFormat="1" ht="14" customHeight="1" x14ac:dyDescent="0.2">
      <c r="A903" s="15"/>
      <c r="B903" s="10"/>
      <c r="C903" s="10"/>
      <c r="D903" s="13"/>
      <c r="E903" s="10"/>
      <c r="F903" s="10"/>
      <c r="G903" s="26"/>
      <c r="H903" s="10"/>
      <c r="I903" s="10"/>
      <c r="J903" s="10"/>
      <c r="K903" s="9"/>
      <c r="L903" s="6"/>
      <c r="M903" s="6"/>
      <c r="N903" s="7"/>
      <c r="O903" s="7"/>
      <c r="P903" s="2"/>
      <c r="Q903" s="2"/>
      <c r="R903" s="7"/>
      <c r="S903" s="13"/>
      <c r="T903" s="13"/>
      <c r="U903" s="8"/>
      <c r="V903" s="8"/>
      <c r="W903" s="8"/>
      <c r="X903" s="7"/>
      <c r="Y903" s="10"/>
      <c r="Z903" s="10"/>
      <c r="AA903" s="2"/>
      <c r="AB903" s="7"/>
      <c r="AC903" s="14"/>
      <c r="AE903" s="7"/>
      <c r="AG903" s="15"/>
      <c r="AJ903" s="2"/>
    </row>
    <row r="904" spans="1:36" s="12" customFormat="1" ht="14" customHeight="1" x14ac:dyDescent="0.2">
      <c r="A904" s="15"/>
      <c r="B904" s="10"/>
      <c r="C904" s="10"/>
      <c r="D904" s="13"/>
      <c r="E904" s="10"/>
      <c r="F904" s="10"/>
      <c r="G904" s="26"/>
      <c r="H904" s="10"/>
      <c r="I904" s="10"/>
      <c r="J904" s="10"/>
      <c r="K904" s="7"/>
      <c r="L904" s="13"/>
      <c r="M904" s="6"/>
      <c r="N904" s="7"/>
      <c r="O904" s="7"/>
      <c r="P904" s="2"/>
      <c r="Q904" s="2"/>
      <c r="R904" s="7"/>
      <c r="S904" s="13"/>
      <c r="T904" s="13"/>
      <c r="U904" s="8"/>
      <c r="V904" s="8"/>
      <c r="W904" s="8"/>
      <c r="X904" s="7"/>
      <c r="Y904" s="10"/>
      <c r="Z904" s="10"/>
      <c r="AA904" s="2"/>
      <c r="AB904" s="7"/>
      <c r="AC904" s="14"/>
      <c r="AE904" s="7"/>
      <c r="AG904" s="15"/>
      <c r="AJ904" s="2"/>
    </row>
    <row r="905" spans="1:36" s="12" customFormat="1" ht="14" customHeight="1" x14ac:dyDescent="0.2">
      <c r="B905" s="10"/>
      <c r="C905" s="10"/>
      <c r="D905" s="13"/>
      <c r="E905" s="10"/>
      <c r="F905" s="10"/>
      <c r="G905" s="26"/>
      <c r="H905" s="10"/>
      <c r="I905" s="10"/>
      <c r="J905" s="10"/>
      <c r="K905" s="10"/>
      <c r="L905" s="13"/>
      <c r="M905" s="13"/>
      <c r="N905" s="9"/>
      <c r="O905" s="9"/>
      <c r="P905" s="2"/>
      <c r="Q905" s="2"/>
      <c r="R905" s="7"/>
      <c r="S905" s="13"/>
      <c r="T905" s="13"/>
      <c r="U905" s="8"/>
      <c r="V905" s="8"/>
      <c r="W905" s="8"/>
      <c r="X905" s="7"/>
      <c r="Y905" s="10"/>
      <c r="Z905" s="10"/>
      <c r="AA905" s="2"/>
      <c r="AB905" s="7"/>
      <c r="AC905" s="14"/>
      <c r="AD905" s="15"/>
      <c r="AE905" s="7"/>
      <c r="AG905" s="15"/>
      <c r="AJ905" s="2"/>
    </row>
    <row r="906" spans="1:36" s="12" customFormat="1" ht="14" customHeight="1" x14ac:dyDescent="0.2">
      <c r="B906" s="10"/>
      <c r="C906" s="10"/>
      <c r="D906" s="13"/>
      <c r="E906" s="10"/>
      <c r="F906" s="10"/>
      <c r="G906" s="26"/>
      <c r="H906" s="10"/>
      <c r="I906" s="10"/>
      <c r="J906" s="10"/>
      <c r="K906" s="10"/>
      <c r="L906" s="6"/>
      <c r="M906" s="6"/>
      <c r="N906" s="7"/>
      <c r="O906" s="7"/>
      <c r="P906" s="2"/>
      <c r="Q906" s="2"/>
      <c r="R906" s="7"/>
      <c r="S906" s="13"/>
      <c r="T906" s="13"/>
      <c r="U906" s="8"/>
      <c r="V906" s="8"/>
      <c r="W906" s="8"/>
      <c r="X906" s="7"/>
      <c r="Y906" s="10"/>
      <c r="Z906" s="10"/>
      <c r="AA906" s="2"/>
      <c r="AB906" s="7"/>
      <c r="AC906" s="14"/>
      <c r="AD906" s="18"/>
      <c r="AE906" s="7"/>
      <c r="AG906" s="15"/>
      <c r="AJ906" s="2"/>
    </row>
    <row r="907" spans="1:36" s="12" customFormat="1" ht="14" customHeight="1" x14ac:dyDescent="0.2">
      <c r="B907" s="10"/>
      <c r="C907" s="10"/>
      <c r="D907" s="13"/>
      <c r="E907" s="10"/>
      <c r="F907" s="10"/>
      <c r="G907" s="26"/>
      <c r="H907" s="10"/>
      <c r="I907" s="10"/>
      <c r="J907" s="10"/>
      <c r="K907" s="10"/>
      <c r="L907" s="13"/>
      <c r="M907" s="6"/>
      <c r="N907" s="7"/>
      <c r="O907" s="7"/>
      <c r="P907" s="2"/>
      <c r="Q907" s="2"/>
      <c r="R907" s="7"/>
      <c r="S907" s="13"/>
      <c r="T907" s="13"/>
      <c r="U907" s="8"/>
      <c r="V907" s="8"/>
      <c r="W907" s="8"/>
      <c r="X907" s="7"/>
      <c r="Y907" s="10"/>
      <c r="Z907" s="10"/>
      <c r="AA907" s="2"/>
      <c r="AB907" s="7"/>
      <c r="AC907" s="14"/>
      <c r="AD907" s="15"/>
      <c r="AE907" s="7"/>
      <c r="AG907" s="15"/>
      <c r="AJ907" s="2"/>
    </row>
    <row r="908" spans="1:36" s="12" customFormat="1" ht="14" customHeight="1" x14ac:dyDescent="0.2">
      <c r="B908" s="10"/>
      <c r="C908" s="10"/>
      <c r="D908" s="13"/>
      <c r="E908" s="10"/>
      <c r="F908" s="10"/>
      <c r="G908" s="26"/>
      <c r="H908" s="10"/>
      <c r="I908" s="10"/>
      <c r="J908" s="10"/>
      <c r="K908" s="10"/>
      <c r="L908" s="13"/>
      <c r="M908" s="6"/>
      <c r="N908" s="7"/>
      <c r="O908" s="7"/>
      <c r="P908" s="2"/>
      <c r="Q908" s="2"/>
      <c r="R908" s="7"/>
      <c r="S908" s="13"/>
      <c r="T908" s="13"/>
      <c r="U908" s="8"/>
      <c r="V908" s="8"/>
      <c r="W908" s="8"/>
      <c r="X908" s="7"/>
      <c r="Y908" s="10"/>
      <c r="Z908" s="10"/>
      <c r="AA908" s="2"/>
      <c r="AB908" s="7"/>
      <c r="AC908" s="14"/>
      <c r="AD908" s="15"/>
      <c r="AE908" s="7"/>
      <c r="AG908" s="15"/>
      <c r="AJ908" s="2"/>
    </row>
    <row r="909" spans="1:36" s="12" customFormat="1" ht="14" customHeight="1" x14ac:dyDescent="0.2">
      <c r="B909" s="10"/>
      <c r="C909" s="10"/>
      <c r="D909" s="13"/>
      <c r="E909" s="10"/>
      <c r="F909" s="10"/>
      <c r="G909" s="26"/>
      <c r="H909" s="10"/>
      <c r="I909" s="10"/>
      <c r="J909" s="10"/>
      <c r="K909" s="10"/>
      <c r="L909" s="13"/>
      <c r="M909" s="6"/>
      <c r="N909" s="7"/>
      <c r="O909" s="7"/>
      <c r="P909" s="2"/>
      <c r="Q909" s="2"/>
      <c r="R909" s="7"/>
      <c r="S909" s="13"/>
      <c r="T909" s="13"/>
      <c r="U909" s="8"/>
      <c r="V909" s="8"/>
      <c r="W909" s="8"/>
      <c r="X909" s="7"/>
      <c r="Y909" s="10"/>
      <c r="Z909" s="10"/>
      <c r="AA909" s="2"/>
      <c r="AB909" s="7"/>
      <c r="AC909" s="14"/>
      <c r="AD909" s="15"/>
      <c r="AE909" s="7"/>
      <c r="AG909" s="15"/>
      <c r="AJ909" s="2"/>
    </row>
    <row r="910" spans="1:36" s="12" customFormat="1" ht="14" customHeight="1" x14ac:dyDescent="0.2">
      <c r="B910" s="10"/>
      <c r="C910" s="10"/>
      <c r="D910" s="13"/>
      <c r="E910" s="10"/>
      <c r="F910" s="10"/>
      <c r="G910" s="26"/>
      <c r="H910" s="10"/>
      <c r="I910" s="10"/>
      <c r="J910" s="10"/>
      <c r="K910" s="10"/>
      <c r="L910" s="13"/>
      <c r="M910" s="6"/>
      <c r="N910" s="7"/>
      <c r="O910" s="7"/>
      <c r="P910" s="2"/>
      <c r="Q910" s="2"/>
      <c r="R910" s="7"/>
      <c r="S910" s="13"/>
      <c r="T910" s="13"/>
      <c r="U910" s="8"/>
      <c r="V910" s="8"/>
      <c r="W910" s="8"/>
      <c r="X910" s="7"/>
      <c r="Y910" s="10"/>
      <c r="Z910" s="10"/>
      <c r="AA910" s="2"/>
      <c r="AB910" s="7"/>
      <c r="AC910" s="14"/>
      <c r="AD910" s="15"/>
      <c r="AE910" s="7"/>
      <c r="AG910" s="15"/>
      <c r="AJ910" s="2"/>
    </row>
    <row r="911" spans="1:36" s="12" customFormat="1" ht="14" customHeight="1" x14ac:dyDescent="0.2">
      <c r="A911" s="15"/>
      <c r="B911" s="10"/>
      <c r="C911" s="10"/>
      <c r="D911" s="13"/>
      <c r="E911" s="10"/>
      <c r="F911" s="10"/>
      <c r="G911" s="26"/>
      <c r="H911" s="10"/>
      <c r="I911" s="10"/>
      <c r="J911" s="10"/>
      <c r="K911" s="10"/>
      <c r="L911" s="13"/>
      <c r="M911" s="6"/>
      <c r="N911" s="7"/>
      <c r="O911" s="7"/>
      <c r="P911" s="2"/>
      <c r="Q911" s="2"/>
      <c r="R911" s="7"/>
      <c r="S911" s="13"/>
      <c r="T911" s="13"/>
      <c r="U911" s="8"/>
      <c r="V911" s="8"/>
      <c r="W911" s="8"/>
      <c r="X911" s="7"/>
      <c r="Y911" s="10"/>
      <c r="Z911" s="10"/>
      <c r="AA911" s="2"/>
      <c r="AB911" s="7"/>
      <c r="AC911" s="14"/>
      <c r="AD911" s="15"/>
      <c r="AE911" s="7"/>
      <c r="AG911" s="15"/>
      <c r="AJ911" s="2"/>
    </row>
    <row r="912" spans="1:36" s="12" customFormat="1" ht="14" customHeight="1" x14ac:dyDescent="0.2">
      <c r="B912" s="10"/>
      <c r="C912" s="10"/>
      <c r="D912" s="13"/>
      <c r="E912" s="10"/>
      <c r="F912" s="10"/>
      <c r="G912" s="26"/>
      <c r="H912" s="10"/>
      <c r="I912" s="10"/>
      <c r="J912" s="10"/>
      <c r="K912" s="10"/>
      <c r="L912" s="13"/>
      <c r="M912" s="6"/>
      <c r="N912" s="7"/>
      <c r="O912" s="7"/>
      <c r="P912" s="2"/>
      <c r="Q912" s="2"/>
      <c r="R912" s="7"/>
      <c r="S912" s="13"/>
      <c r="T912" s="13"/>
      <c r="U912" s="8"/>
      <c r="V912" s="8"/>
      <c r="W912" s="8"/>
      <c r="X912" s="7"/>
      <c r="Y912" s="10"/>
      <c r="Z912" s="10"/>
      <c r="AA912" s="2"/>
      <c r="AB912" s="7"/>
      <c r="AC912" s="14"/>
      <c r="AD912" s="15"/>
      <c r="AE912" s="7"/>
      <c r="AG912" s="15"/>
      <c r="AJ912" s="2"/>
    </row>
    <row r="913" spans="1:36" s="12" customFormat="1" ht="14" customHeight="1" x14ac:dyDescent="0.2">
      <c r="B913" s="10"/>
      <c r="C913" s="10"/>
      <c r="D913" s="13"/>
      <c r="E913" s="10"/>
      <c r="F913" s="10"/>
      <c r="G913" s="26"/>
      <c r="H913" s="10"/>
      <c r="I913" s="10"/>
      <c r="J913" s="10"/>
      <c r="K913" s="10"/>
      <c r="L913" s="6"/>
      <c r="M913" s="6"/>
      <c r="N913" s="7"/>
      <c r="O913" s="7"/>
      <c r="P913" s="2"/>
      <c r="Q913" s="2"/>
      <c r="R913" s="7"/>
      <c r="S913" s="13"/>
      <c r="T913" s="13"/>
      <c r="U913" s="8"/>
      <c r="V913" s="8"/>
      <c r="W913" s="8"/>
      <c r="X913" s="7"/>
      <c r="Y913" s="10"/>
      <c r="Z913" s="10"/>
      <c r="AA913" s="2"/>
      <c r="AB913" s="7"/>
      <c r="AC913" s="14"/>
      <c r="AE913" s="7"/>
      <c r="AG913" s="15"/>
      <c r="AJ913" s="2"/>
    </row>
    <row r="914" spans="1:36" s="12" customFormat="1" ht="14" customHeight="1" x14ac:dyDescent="0.2">
      <c r="B914" s="10"/>
      <c r="C914" s="10"/>
      <c r="D914" s="13"/>
      <c r="E914" s="10"/>
      <c r="F914" s="10"/>
      <c r="G914" s="26"/>
      <c r="H914" s="10"/>
      <c r="I914" s="10"/>
      <c r="J914" s="10"/>
      <c r="K914" s="10"/>
      <c r="L914" s="13"/>
      <c r="M914" s="6"/>
      <c r="N914" s="7"/>
      <c r="O914" s="7"/>
      <c r="P914" s="2"/>
      <c r="Q914" s="2"/>
      <c r="R914" s="7"/>
      <c r="S914" s="13"/>
      <c r="T914" s="13"/>
      <c r="U914" s="8"/>
      <c r="V914" s="8"/>
      <c r="W914" s="8"/>
      <c r="X914" s="7"/>
      <c r="Y914" s="10"/>
      <c r="Z914" s="10"/>
      <c r="AA914" s="2"/>
      <c r="AB914" s="7"/>
      <c r="AC914" s="14"/>
      <c r="AD914" s="15"/>
      <c r="AE914" s="7"/>
      <c r="AG914" s="15"/>
      <c r="AJ914" s="2"/>
    </row>
    <row r="915" spans="1:36" s="12" customFormat="1" ht="14" customHeight="1" x14ac:dyDescent="0.2">
      <c r="B915" s="10"/>
      <c r="C915" s="10"/>
      <c r="D915" s="13"/>
      <c r="E915" s="10"/>
      <c r="F915" s="10"/>
      <c r="G915" s="26"/>
      <c r="H915" s="10"/>
      <c r="I915" s="10"/>
      <c r="J915" s="10"/>
      <c r="K915" s="10"/>
      <c r="L915" s="13"/>
      <c r="M915" s="13"/>
      <c r="N915" s="9"/>
      <c r="O915" s="9"/>
      <c r="P915" s="2"/>
      <c r="Q915" s="2"/>
      <c r="R915" s="7"/>
      <c r="S915" s="13"/>
      <c r="T915" s="13"/>
      <c r="U915" s="8"/>
      <c r="V915" s="8"/>
      <c r="W915" s="8"/>
      <c r="X915" s="7"/>
      <c r="Y915" s="10"/>
      <c r="Z915" s="10"/>
      <c r="AA915" s="2"/>
      <c r="AB915" s="7"/>
      <c r="AC915" s="14"/>
      <c r="AE915" s="7"/>
      <c r="AG915" s="15"/>
      <c r="AJ915" s="2"/>
    </row>
    <row r="916" spans="1:36" s="12" customFormat="1" ht="14" customHeight="1" x14ac:dyDescent="0.2">
      <c r="B916" s="10"/>
      <c r="C916" s="10"/>
      <c r="D916" s="13"/>
      <c r="E916" s="10"/>
      <c r="F916" s="10"/>
      <c r="G916" s="26"/>
      <c r="H916" s="10"/>
      <c r="I916" s="10"/>
      <c r="J916" s="10"/>
      <c r="K916" s="10"/>
      <c r="L916" s="13"/>
      <c r="M916" s="6"/>
      <c r="N916" s="7"/>
      <c r="O916" s="7"/>
      <c r="P916" s="2"/>
      <c r="Q916" s="2"/>
      <c r="R916" s="7"/>
      <c r="S916" s="13"/>
      <c r="T916" s="13"/>
      <c r="U916" s="8"/>
      <c r="V916" s="8"/>
      <c r="W916" s="8"/>
      <c r="X916" s="7"/>
      <c r="Y916" s="10"/>
      <c r="Z916" s="10"/>
      <c r="AA916" s="2"/>
      <c r="AB916" s="7"/>
      <c r="AC916" s="14"/>
      <c r="AD916" s="15"/>
      <c r="AE916" s="7"/>
      <c r="AG916" s="15"/>
      <c r="AJ916" s="2"/>
    </row>
    <row r="917" spans="1:36" s="12" customFormat="1" ht="14" customHeight="1" x14ac:dyDescent="0.2">
      <c r="A917" s="15"/>
      <c r="B917" s="10"/>
      <c r="C917" s="10"/>
      <c r="D917" s="13"/>
      <c r="E917" s="10"/>
      <c r="F917" s="10"/>
      <c r="G917" s="26"/>
      <c r="H917" s="10"/>
      <c r="I917" s="10"/>
      <c r="J917" s="10"/>
      <c r="K917" s="7"/>
      <c r="L917" s="6"/>
      <c r="M917" s="6"/>
      <c r="N917" s="7"/>
      <c r="O917" s="7"/>
      <c r="P917" s="2"/>
      <c r="Q917" s="2"/>
      <c r="R917" s="7"/>
      <c r="S917" s="13"/>
      <c r="T917" s="13"/>
      <c r="U917" s="8"/>
      <c r="V917" s="8"/>
      <c r="W917" s="8"/>
      <c r="X917" s="7"/>
      <c r="Y917" s="10"/>
      <c r="Z917" s="10"/>
      <c r="AA917" s="2"/>
      <c r="AB917" s="7"/>
      <c r="AC917" s="14"/>
      <c r="AE917" s="7"/>
      <c r="AG917" s="15"/>
      <c r="AJ917" s="2"/>
    </row>
    <row r="918" spans="1:36" s="12" customFormat="1" ht="14" customHeight="1" x14ac:dyDescent="0.2">
      <c r="B918" s="10"/>
      <c r="C918" s="10"/>
      <c r="D918" s="13"/>
      <c r="E918" s="10"/>
      <c r="F918" s="10"/>
      <c r="G918" s="26"/>
      <c r="H918" s="10"/>
      <c r="I918" s="10"/>
      <c r="J918" s="10"/>
      <c r="K918" s="10"/>
      <c r="L918" s="13"/>
      <c r="M918" s="6"/>
      <c r="N918" s="7"/>
      <c r="O918" s="7"/>
      <c r="P918" s="2"/>
      <c r="Q918" s="2"/>
      <c r="R918" s="7"/>
      <c r="S918" s="13"/>
      <c r="T918" s="13"/>
      <c r="U918" s="8"/>
      <c r="V918" s="8"/>
      <c r="W918" s="8"/>
      <c r="X918" s="7"/>
      <c r="Y918" s="10"/>
      <c r="Z918" s="10"/>
      <c r="AA918" s="2"/>
      <c r="AB918" s="7"/>
      <c r="AC918" s="14"/>
      <c r="AD918" s="15"/>
      <c r="AE918" s="7"/>
      <c r="AG918" s="15"/>
      <c r="AJ918" s="2"/>
    </row>
    <row r="919" spans="1:36" s="12" customFormat="1" ht="14" customHeight="1" x14ac:dyDescent="0.2">
      <c r="A919" s="15"/>
      <c r="B919" s="10"/>
      <c r="C919" s="10"/>
      <c r="D919" s="13"/>
      <c r="E919" s="10"/>
      <c r="F919" s="10"/>
      <c r="G919" s="26"/>
      <c r="H919" s="10"/>
      <c r="I919" s="10"/>
      <c r="J919" s="10"/>
      <c r="K919" s="10"/>
      <c r="L919" s="6"/>
      <c r="M919" s="6"/>
      <c r="N919" s="7"/>
      <c r="O919" s="7"/>
      <c r="P919" s="2"/>
      <c r="Q919" s="2"/>
      <c r="R919" s="7"/>
      <c r="S919" s="13"/>
      <c r="T919" s="13"/>
      <c r="U919" s="8"/>
      <c r="V919" s="8"/>
      <c r="W919" s="8"/>
      <c r="X919" s="7"/>
      <c r="Y919" s="10"/>
      <c r="Z919" s="10"/>
      <c r="AA919" s="2"/>
      <c r="AB919" s="7"/>
      <c r="AC919" s="14"/>
      <c r="AD919" s="15"/>
      <c r="AE919" s="7"/>
      <c r="AG919" s="15"/>
      <c r="AJ919" s="2"/>
    </row>
    <row r="920" spans="1:36" s="12" customFormat="1" ht="14" customHeight="1" x14ac:dyDescent="0.2">
      <c r="A920" s="15"/>
      <c r="B920" s="10"/>
      <c r="C920" s="10"/>
      <c r="D920" s="13"/>
      <c r="E920" s="10"/>
      <c r="F920" s="10"/>
      <c r="G920" s="26"/>
      <c r="H920" s="10"/>
      <c r="I920" s="10"/>
      <c r="J920" s="10"/>
      <c r="K920" s="10"/>
      <c r="L920" s="13"/>
      <c r="M920" s="6"/>
      <c r="N920" s="7"/>
      <c r="O920" s="7"/>
      <c r="P920" s="2"/>
      <c r="Q920" s="2"/>
      <c r="R920" s="7"/>
      <c r="S920" s="13"/>
      <c r="T920" s="13"/>
      <c r="U920" s="8"/>
      <c r="V920" s="8"/>
      <c r="W920" s="8"/>
      <c r="X920" s="7"/>
      <c r="Y920" s="10"/>
      <c r="Z920" s="10"/>
      <c r="AA920" s="2"/>
      <c r="AB920" s="7"/>
      <c r="AC920" s="14"/>
      <c r="AD920" s="15"/>
      <c r="AE920" s="7"/>
      <c r="AG920" s="15"/>
      <c r="AJ920" s="2"/>
    </row>
    <row r="921" spans="1:36" s="12" customFormat="1" ht="14" customHeight="1" x14ac:dyDescent="0.2">
      <c r="B921" s="10"/>
      <c r="C921" s="10"/>
      <c r="D921" s="13"/>
      <c r="E921" s="10"/>
      <c r="F921" s="10"/>
      <c r="G921" s="26"/>
      <c r="H921" s="10"/>
      <c r="I921" s="10"/>
      <c r="J921" s="10"/>
      <c r="K921" s="10"/>
      <c r="L921" s="13"/>
      <c r="M921" s="6"/>
      <c r="N921" s="7"/>
      <c r="O921" s="7"/>
      <c r="P921" s="2"/>
      <c r="Q921" s="2"/>
      <c r="R921" s="7"/>
      <c r="S921" s="13"/>
      <c r="T921" s="13"/>
      <c r="U921" s="8"/>
      <c r="V921" s="8"/>
      <c r="W921" s="8"/>
      <c r="X921" s="7"/>
      <c r="Y921" s="10"/>
      <c r="Z921" s="10"/>
      <c r="AA921" s="2"/>
      <c r="AB921" s="7"/>
      <c r="AC921" s="14"/>
      <c r="AE921" s="7"/>
      <c r="AG921" s="15"/>
      <c r="AJ921" s="2"/>
    </row>
    <row r="922" spans="1:36" s="12" customFormat="1" ht="14" customHeight="1" x14ac:dyDescent="0.2">
      <c r="B922" s="10"/>
      <c r="C922" s="10"/>
      <c r="D922" s="13"/>
      <c r="E922" s="10"/>
      <c r="F922" s="10"/>
      <c r="G922" s="26"/>
      <c r="H922" s="10"/>
      <c r="I922" s="10"/>
      <c r="J922" s="10"/>
      <c r="K922" s="10"/>
      <c r="L922" s="13"/>
      <c r="M922" s="13"/>
      <c r="N922" s="9"/>
      <c r="O922" s="9"/>
      <c r="P922" s="2"/>
      <c r="Q922" s="2"/>
      <c r="R922" s="7"/>
      <c r="S922" s="13"/>
      <c r="T922" s="13"/>
      <c r="U922" s="8"/>
      <c r="V922" s="8"/>
      <c r="W922" s="8"/>
      <c r="X922" s="7"/>
      <c r="Y922" s="10"/>
      <c r="Z922" s="10"/>
      <c r="AA922" s="2"/>
      <c r="AB922" s="7"/>
      <c r="AC922" s="14"/>
      <c r="AD922" s="15"/>
      <c r="AE922" s="7"/>
      <c r="AG922" s="15"/>
      <c r="AJ922" s="2"/>
    </row>
    <row r="923" spans="1:36" s="12" customFormat="1" ht="13" x14ac:dyDescent="0.2">
      <c r="A923" s="15"/>
      <c r="B923" s="7"/>
      <c r="C923" s="7"/>
      <c r="D923" s="6"/>
      <c r="E923" s="7"/>
      <c r="F923" s="7"/>
      <c r="G923" s="6"/>
      <c r="H923" s="7"/>
      <c r="I923" s="7"/>
      <c r="J923" s="7"/>
      <c r="K923" s="7"/>
      <c r="L923" s="6"/>
      <c r="M923" s="6"/>
      <c r="N923" s="7"/>
      <c r="O923" s="7"/>
      <c r="P923" s="2"/>
      <c r="Q923" s="2"/>
      <c r="R923" s="7"/>
      <c r="S923" s="13"/>
      <c r="T923" s="13"/>
      <c r="U923" s="8"/>
      <c r="V923" s="8"/>
      <c r="W923" s="8"/>
      <c r="X923" s="7"/>
      <c r="Y923" s="10"/>
      <c r="Z923" s="10"/>
      <c r="AA923" s="2"/>
      <c r="AB923" s="7"/>
      <c r="AC923" s="14"/>
      <c r="AE923" s="7"/>
      <c r="AG923" s="15"/>
      <c r="AJ923" s="2"/>
    </row>
    <row r="924" spans="1:36" s="12" customFormat="1" ht="13" x14ac:dyDescent="0.2">
      <c r="A924" s="15"/>
      <c r="B924" s="7"/>
      <c r="C924" s="7"/>
      <c r="D924" s="6"/>
      <c r="E924" s="7"/>
      <c r="F924" s="7"/>
      <c r="G924" s="6"/>
      <c r="H924" s="7"/>
      <c r="I924" s="7"/>
      <c r="J924" s="7"/>
      <c r="K924" s="7"/>
      <c r="L924" s="6"/>
      <c r="M924" s="6"/>
      <c r="N924" s="7"/>
      <c r="O924" s="7"/>
      <c r="P924" s="2"/>
      <c r="Q924" s="2"/>
      <c r="R924" s="7"/>
      <c r="S924" s="13"/>
      <c r="T924" s="13"/>
      <c r="U924" s="8"/>
      <c r="V924" s="8"/>
      <c r="W924" s="8"/>
      <c r="X924" s="7"/>
      <c r="Y924" s="10"/>
      <c r="Z924" s="10"/>
      <c r="AA924" s="2"/>
      <c r="AB924" s="7"/>
      <c r="AC924" s="14"/>
      <c r="AE924" s="7"/>
      <c r="AG924" s="15"/>
      <c r="AJ924" s="2"/>
    </row>
    <row r="925" spans="1:36" s="12" customFormat="1" ht="13" x14ac:dyDescent="0.2">
      <c r="A925" s="15"/>
      <c r="B925" s="7"/>
      <c r="C925" s="7"/>
      <c r="D925" s="13"/>
      <c r="E925" s="7"/>
      <c r="F925" s="7"/>
      <c r="G925" s="6"/>
      <c r="H925" s="7"/>
      <c r="I925" s="7"/>
      <c r="J925" s="7"/>
      <c r="K925" s="7"/>
      <c r="L925" s="6"/>
      <c r="M925" s="6"/>
      <c r="N925" s="7"/>
      <c r="O925" s="7"/>
      <c r="P925" s="2"/>
      <c r="Q925" s="2"/>
      <c r="R925" s="7"/>
      <c r="S925" s="13"/>
      <c r="T925" s="13"/>
      <c r="U925" s="8"/>
      <c r="V925" s="8"/>
      <c r="W925" s="8"/>
      <c r="X925" s="7"/>
      <c r="Y925" s="10"/>
      <c r="Z925" s="10"/>
      <c r="AA925" s="2"/>
      <c r="AB925" s="7"/>
      <c r="AC925" s="14"/>
      <c r="AE925" s="7"/>
      <c r="AG925" s="15"/>
      <c r="AJ925" s="2"/>
    </row>
    <row r="926" spans="1:36" s="12" customFormat="1" ht="13" x14ac:dyDescent="0.2">
      <c r="A926" s="15"/>
      <c r="B926" s="7"/>
      <c r="C926" s="7"/>
      <c r="D926" s="13"/>
      <c r="E926" s="7"/>
      <c r="F926" s="7"/>
      <c r="G926" s="6"/>
      <c r="H926" s="7"/>
      <c r="I926" s="7"/>
      <c r="J926" s="7"/>
      <c r="K926" s="7"/>
      <c r="L926" s="6"/>
      <c r="M926" s="6"/>
      <c r="N926" s="7"/>
      <c r="O926" s="7"/>
      <c r="P926" s="2"/>
      <c r="Q926" s="2"/>
      <c r="R926" s="7"/>
      <c r="S926" s="13"/>
      <c r="T926" s="13"/>
      <c r="U926" s="8"/>
      <c r="V926" s="8"/>
      <c r="W926" s="8"/>
      <c r="X926" s="7"/>
      <c r="Y926" s="10"/>
      <c r="Z926" s="10"/>
      <c r="AA926" s="2"/>
      <c r="AB926" s="7"/>
      <c r="AC926" s="14"/>
      <c r="AE926" s="7"/>
      <c r="AG926" s="15"/>
      <c r="AJ926" s="2"/>
    </row>
    <row r="927" spans="1:36" s="12" customFormat="1" ht="13" x14ac:dyDescent="0.2">
      <c r="A927" s="15"/>
      <c r="B927" s="7"/>
      <c r="C927" s="7"/>
      <c r="D927" s="6"/>
      <c r="E927" s="7"/>
      <c r="F927" s="7"/>
      <c r="G927" s="6"/>
      <c r="H927" s="7"/>
      <c r="I927" s="7"/>
      <c r="J927" s="7"/>
      <c r="K927" s="7"/>
      <c r="L927" s="6"/>
      <c r="M927" s="6"/>
      <c r="N927" s="7"/>
      <c r="O927" s="7"/>
      <c r="P927" s="2"/>
      <c r="Q927" s="2"/>
      <c r="R927" s="7"/>
      <c r="S927" s="13"/>
      <c r="T927" s="13"/>
      <c r="U927" s="8"/>
      <c r="V927" s="8"/>
      <c r="W927" s="8"/>
      <c r="X927" s="7"/>
      <c r="Y927" s="10"/>
      <c r="Z927" s="10"/>
      <c r="AA927" s="2"/>
      <c r="AB927" s="7"/>
      <c r="AC927" s="14"/>
      <c r="AE927" s="7"/>
      <c r="AG927" s="15"/>
      <c r="AJ927" s="2"/>
    </row>
    <row r="928" spans="1:36" s="12" customFormat="1" ht="13" x14ac:dyDescent="0.2">
      <c r="A928" s="15"/>
      <c r="B928" s="7"/>
      <c r="C928" s="7"/>
      <c r="D928" s="6"/>
      <c r="E928" s="7"/>
      <c r="F928" s="7"/>
      <c r="G928" s="6"/>
      <c r="H928" s="7"/>
      <c r="I928" s="7"/>
      <c r="J928" s="7"/>
      <c r="K928" s="7"/>
      <c r="L928" s="6"/>
      <c r="M928" s="6"/>
      <c r="N928" s="7"/>
      <c r="O928" s="7"/>
      <c r="P928" s="2"/>
      <c r="Q928" s="2"/>
      <c r="R928" s="7"/>
      <c r="S928" s="13"/>
      <c r="T928" s="13"/>
      <c r="U928" s="8"/>
      <c r="V928" s="8"/>
      <c r="W928" s="8"/>
      <c r="X928" s="7"/>
      <c r="Y928" s="10"/>
      <c r="Z928" s="10"/>
      <c r="AA928" s="2"/>
      <c r="AB928" s="7"/>
      <c r="AC928" s="14"/>
      <c r="AE928" s="7"/>
      <c r="AG928" s="15"/>
      <c r="AJ928" s="2"/>
    </row>
    <row r="929" spans="1:36" s="12" customFormat="1" ht="13" x14ac:dyDescent="0.2">
      <c r="A929" s="15"/>
      <c r="B929" s="9"/>
      <c r="C929" s="9"/>
      <c r="D929" s="6"/>
      <c r="E929" s="7"/>
      <c r="F929" s="7"/>
      <c r="G929" s="6"/>
      <c r="H929" s="7"/>
      <c r="I929" s="7"/>
      <c r="J929" s="7"/>
      <c r="K929" s="7"/>
      <c r="L929" s="13"/>
      <c r="M929" s="6"/>
      <c r="N929" s="7"/>
      <c r="O929" s="7"/>
      <c r="P929" s="2"/>
      <c r="Q929" s="2"/>
      <c r="R929" s="7"/>
      <c r="S929" s="13"/>
      <c r="T929" s="13"/>
      <c r="U929" s="8"/>
      <c r="V929" s="8"/>
      <c r="W929" s="8"/>
      <c r="X929" s="7"/>
      <c r="Y929" s="10"/>
      <c r="Z929" s="10"/>
      <c r="AA929" s="2"/>
      <c r="AB929" s="7"/>
      <c r="AC929" s="14"/>
      <c r="AE929" s="7"/>
      <c r="AG929" s="15"/>
      <c r="AJ929" s="2"/>
    </row>
    <row r="930" spans="1:36" s="12" customFormat="1" ht="13" x14ac:dyDescent="0.2">
      <c r="A930" s="15"/>
      <c r="B930" s="9"/>
      <c r="C930" s="9"/>
      <c r="D930" s="13"/>
      <c r="E930" s="7"/>
      <c r="F930" s="7"/>
      <c r="G930" s="6"/>
      <c r="H930" s="7"/>
      <c r="I930" s="7"/>
      <c r="J930" s="7"/>
      <c r="K930" s="7"/>
      <c r="L930" s="6"/>
      <c r="M930" s="13"/>
      <c r="N930" s="7"/>
      <c r="O930" s="7"/>
      <c r="P930" s="2"/>
      <c r="Q930" s="2"/>
      <c r="R930" s="7"/>
      <c r="S930" s="13"/>
      <c r="T930" s="13"/>
      <c r="U930" s="8"/>
      <c r="V930" s="8"/>
      <c r="W930" s="8"/>
      <c r="X930" s="7"/>
      <c r="Y930" s="10"/>
      <c r="Z930" s="10"/>
      <c r="AA930" s="2"/>
      <c r="AB930" s="7"/>
      <c r="AC930" s="14"/>
      <c r="AE930" s="7"/>
      <c r="AG930" s="15"/>
      <c r="AJ930" s="2"/>
    </row>
    <row r="931" spans="1:36" s="12" customFormat="1" ht="13" x14ac:dyDescent="0.2">
      <c r="A931" s="15"/>
      <c r="B931" s="9"/>
      <c r="C931" s="9"/>
      <c r="D931" s="6"/>
      <c r="E931" s="7"/>
      <c r="F931" s="7"/>
      <c r="G931" s="6"/>
      <c r="H931" s="7"/>
      <c r="I931" s="7"/>
      <c r="J931" s="7"/>
      <c r="K931" s="7"/>
      <c r="L931" s="6"/>
      <c r="M931" s="6"/>
      <c r="N931" s="7"/>
      <c r="O931" s="7"/>
      <c r="P931" s="2"/>
      <c r="Q931" s="2"/>
      <c r="R931" s="7"/>
      <c r="S931" s="13"/>
      <c r="T931" s="13"/>
      <c r="U931" s="8"/>
      <c r="V931" s="8"/>
      <c r="W931" s="8"/>
      <c r="X931" s="7"/>
      <c r="Y931" s="10"/>
      <c r="Z931" s="10"/>
      <c r="AA931" s="2"/>
      <c r="AB931" s="7"/>
      <c r="AC931" s="14"/>
      <c r="AE931" s="7"/>
      <c r="AG931" s="15"/>
      <c r="AJ931" s="2"/>
    </row>
    <row r="932" spans="1:36" s="12" customFormat="1" ht="13" x14ac:dyDescent="0.2">
      <c r="A932" s="15"/>
      <c r="B932" s="10"/>
      <c r="C932" s="10"/>
      <c r="D932" s="26"/>
      <c r="E932" s="10"/>
      <c r="F932" s="10"/>
      <c r="G932" s="26"/>
      <c r="H932" s="10"/>
      <c r="I932" s="10"/>
      <c r="J932" s="10"/>
      <c r="K932" s="10"/>
      <c r="L932" s="26"/>
      <c r="M932" s="26"/>
      <c r="N932" s="10"/>
      <c r="O932" s="10"/>
      <c r="P932" s="2"/>
      <c r="Q932" s="2"/>
      <c r="R932" s="7"/>
      <c r="S932" s="13"/>
      <c r="T932" s="13"/>
      <c r="U932" s="8"/>
      <c r="V932" s="8"/>
      <c r="W932" s="8"/>
      <c r="X932" s="7"/>
      <c r="Y932" s="10"/>
      <c r="Z932" s="10"/>
      <c r="AA932" s="2"/>
      <c r="AB932" s="7"/>
      <c r="AC932" s="14"/>
      <c r="AE932" s="7"/>
      <c r="AG932" s="15"/>
      <c r="AJ932" s="2"/>
    </row>
    <row r="933" spans="1:36" s="12" customFormat="1" ht="13" x14ac:dyDescent="0.2">
      <c r="A933" s="15"/>
      <c r="B933" s="10"/>
      <c r="C933" s="10"/>
      <c r="D933" s="26"/>
      <c r="E933" s="10"/>
      <c r="F933" s="10"/>
      <c r="G933" s="26"/>
      <c r="H933" s="10"/>
      <c r="I933" s="10"/>
      <c r="J933" s="10"/>
      <c r="K933" s="10"/>
      <c r="L933" s="26"/>
      <c r="M933" s="26"/>
      <c r="N933" s="10"/>
      <c r="O933" s="10"/>
      <c r="P933" s="2"/>
      <c r="Q933" s="2"/>
      <c r="R933" s="7"/>
      <c r="S933" s="13"/>
      <c r="T933" s="13"/>
      <c r="U933" s="8"/>
      <c r="V933" s="8"/>
      <c r="W933" s="8"/>
      <c r="X933" s="7"/>
      <c r="Y933" s="10"/>
      <c r="Z933" s="10"/>
      <c r="AA933" s="2"/>
      <c r="AB933" s="7"/>
      <c r="AC933" s="14"/>
      <c r="AE933" s="7"/>
      <c r="AG933" s="15"/>
      <c r="AJ933" s="2"/>
    </row>
    <row r="934" spans="1:36" s="12" customFormat="1" ht="13" x14ac:dyDescent="0.2">
      <c r="A934" s="15"/>
      <c r="B934" s="10"/>
      <c r="C934" s="10"/>
      <c r="D934" s="26"/>
      <c r="E934" s="10"/>
      <c r="F934" s="10"/>
      <c r="G934" s="26"/>
      <c r="H934" s="10"/>
      <c r="I934" s="10"/>
      <c r="J934" s="10"/>
      <c r="K934" s="10"/>
      <c r="L934" s="26"/>
      <c r="M934" s="26"/>
      <c r="N934" s="10"/>
      <c r="O934" s="10"/>
      <c r="P934" s="2"/>
      <c r="Q934" s="2"/>
      <c r="R934" s="7"/>
      <c r="S934" s="13"/>
      <c r="T934" s="13"/>
      <c r="U934" s="8"/>
      <c r="V934" s="8"/>
      <c r="W934" s="8"/>
      <c r="X934" s="7"/>
      <c r="Y934" s="10"/>
      <c r="Z934" s="10"/>
      <c r="AA934" s="2"/>
      <c r="AB934" s="7"/>
      <c r="AC934" s="14"/>
      <c r="AE934" s="7"/>
      <c r="AG934" s="15"/>
      <c r="AJ934" s="2"/>
    </row>
    <row r="935" spans="1:36" s="12" customFormat="1" ht="13" x14ac:dyDescent="0.2">
      <c r="B935" s="10"/>
      <c r="C935" s="10"/>
      <c r="D935" s="26"/>
      <c r="E935" s="10"/>
      <c r="F935" s="10"/>
      <c r="G935" s="26"/>
      <c r="H935" s="10"/>
      <c r="I935" s="10"/>
      <c r="J935" s="10"/>
      <c r="K935" s="10"/>
      <c r="L935" s="26"/>
      <c r="M935" s="26"/>
      <c r="N935" s="10"/>
      <c r="O935" s="10"/>
      <c r="P935" s="2"/>
      <c r="Q935" s="2"/>
      <c r="R935" s="7"/>
      <c r="S935" s="13"/>
      <c r="T935" s="13"/>
      <c r="U935" s="8"/>
      <c r="V935" s="8"/>
      <c r="W935" s="8"/>
      <c r="X935" s="7"/>
      <c r="Y935" s="10"/>
      <c r="Z935" s="10"/>
      <c r="AA935" s="2"/>
      <c r="AB935" s="7"/>
      <c r="AC935" s="14"/>
      <c r="AE935" s="7"/>
      <c r="AG935" s="15"/>
      <c r="AJ935" s="2"/>
    </row>
    <row r="936" spans="1:36" s="12" customFormat="1" ht="13" x14ac:dyDescent="0.2">
      <c r="B936" s="10"/>
      <c r="C936" s="10"/>
      <c r="D936" s="26"/>
      <c r="E936" s="10"/>
      <c r="F936" s="10"/>
      <c r="G936" s="26"/>
      <c r="H936" s="10"/>
      <c r="I936" s="10"/>
      <c r="J936" s="10"/>
      <c r="K936" s="10"/>
      <c r="L936" s="26"/>
      <c r="M936" s="26"/>
      <c r="N936" s="10"/>
      <c r="O936" s="10"/>
      <c r="P936" s="2"/>
      <c r="Q936" s="2"/>
      <c r="R936" s="7"/>
      <c r="S936" s="13"/>
      <c r="T936" s="13"/>
      <c r="U936" s="8"/>
      <c r="V936" s="8"/>
      <c r="W936" s="8"/>
      <c r="X936" s="7"/>
      <c r="Y936" s="10"/>
      <c r="Z936" s="10"/>
      <c r="AA936" s="2"/>
      <c r="AB936" s="7"/>
      <c r="AC936" s="14"/>
      <c r="AE936" s="7"/>
      <c r="AG936" s="15"/>
      <c r="AJ936" s="2"/>
    </row>
    <row r="937" spans="1:36" s="12" customFormat="1" ht="13" x14ac:dyDescent="0.2">
      <c r="B937" s="10"/>
      <c r="C937" s="10"/>
      <c r="D937" s="26"/>
      <c r="E937" s="10"/>
      <c r="F937" s="10"/>
      <c r="G937" s="26"/>
      <c r="H937" s="10"/>
      <c r="I937" s="10"/>
      <c r="J937" s="10"/>
      <c r="K937" s="10"/>
      <c r="L937" s="26"/>
      <c r="M937" s="26"/>
      <c r="N937" s="10"/>
      <c r="O937" s="10"/>
      <c r="P937" s="2"/>
      <c r="Q937" s="2"/>
      <c r="R937" s="7"/>
      <c r="S937" s="13"/>
      <c r="T937" s="13"/>
      <c r="U937" s="8"/>
      <c r="V937" s="8"/>
      <c r="W937" s="8"/>
      <c r="X937" s="7"/>
      <c r="Y937" s="10"/>
      <c r="Z937" s="10"/>
      <c r="AA937" s="2"/>
      <c r="AB937" s="7"/>
      <c r="AC937" s="14"/>
      <c r="AE937" s="7"/>
      <c r="AG937" s="15"/>
      <c r="AJ937" s="2"/>
    </row>
    <row r="938" spans="1:36" s="12" customFormat="1" ht="13" x14ac:dyDescent="0.2">
      <c r="B938" s="10"/>
      <c r="C938" s="10"/>
      <c r="D938" s="26"/>
      <c r="E938" s="10"/>
      <c r="F938" s="10"/>
      <c r="G938" s="26"/>
      <c r="H938" s="10"/>
      <c r="I938" s="10"/>
      <c r="J938" s="10"/>
      <c r="K938" s="10"/>
      <c r="L938" s="26"/>
      <c r="M938" s="26"/>
      <c r="N938" s="10"/>
      <c r="O938" s="10"/>
      <c r="P938" s="2"/>
      <c r="Q938" s="2"/>
      <c r="R938" s="7"/>
      <c r="S938" s="13"/>
      <c r="T938" s="13"/>
      <c r="U938" s="8"/>
      <c r="V938" s="8"/>
      <c r="W938" s="8"/>
      <c r="X938" s="7"/>
      <c r="Y938" s="10"/>
      <c r="Z938" s="10"/>
      <c r="AA938" s="2"/>
      <c r="AB938" s="7"/>
      <c r="AC938" s="14"/>
      <c r="AE938" s="7"/>
      <c r="AG938" s="15"/>
      <c r="AJ938" s="2"/>
    </row>
    <row r="939" spans="1:36" s="12" customFormat="1" ht="13" x14ac:dyDescent="0.2">
      <c r="B939" s="10"/>
      <c r="C939" s="10"/>
      <c r="D939" s="26"/>
      <c r="E939" s="10"/>
      <c r="F939" s="10"/>
      <c r="G939" s="26"/>
      <c r="H939" s="10"/>
      <c r="I939" s="10"/>
      <c r="J939" s="10"/>
      <c r="K939" s="10"/>
      <c r="L939" s="26"/>
      <c r="M939" s="26"/>
      <c r="N939" s="10"/>
      <c r="O939" s="10"/>
      <c r="P939" s="2"/>
      <c r="Q939" s="2"/>
      <c r="R939" s="7"/>
      <c r="S939" s="13"/>
      <c r="T939" s="13"/>
      <c r="U939" s="8"/>
      <c r="V939" s="8"/>
      <c r="W939" s="8"/>
      <c r="X939" s="7"/>
      <c r="Y939" s="10"/>
      <c r="Z939" s="10"/>
      <c r="AA939" s="2"/>
      <c r="AB939" s="7"/>
      <c r="AC939" s="14"/>
      <c r="AE939" s="7"/>
      <c r="AG939" s="15"/>
      <c r="AJ939" s="2"/>
    </row>
    <row r="940" spans="1:36" s="12" customFormat="1" ht="13" x14ac:dyDescent="0.2">
      <c r="B940" s="10"/>
      <c r="C940" s="10"/>
      <c r="D940" s="26"/>
      <c r="E940" s="10"/>
      <c r="F940" s="10"/>
      <c r="G940" s="26"/>
      <c r="H940" s="10"/>
      <c r="I940" s="10"/>
      <c r="J940" s="10"/>
      <c r="K940" s="10"/>
      <c r="L940" s="26"/>
      <c r="M940" s="26"/>
      <c r="N940" s="10"/>
      <c r="O940" s="10"/>
      <c r="P940" s="2"/>
      <c r="Q940" s="2"/>
      <c r="R940" s="7"/>
      <c r="S940" s="13"/>
      <c r="T940" s="13"/>
      <c r="U940" s="8"/>
      <c r="V940" s="8"/>
      <c r="W940" s="8"/>
      <c r="X940" s="7"/>
      <c r="Y940" s="10"/>
      <c r="Z940" s="10"/>
      <c r="AA940" s="2"/>
      <c r="AB940" s="7"/>
      <c r="AC940" s="14"/>
      <c r="AE940" s="7"/>
      <c r="AG940" s="15"/>
      <c r="AJ940" s="2"/>
    </row>
    <row r="941" spans="1:36" s="12" customFormat="1" ht="13" x14ac:dyDescent="0.2">
      <c r="B941" s="10"/>
      <c r="C941" s="10"/>
      <c r="D941" s="26"/>
      <c r="E941" s="10"/>
      <c r="F941" s="10"/>
      <c r="G941" s="26"/>
      <c r="H941" s="10"/>
      <c r="I941" s="10"/>
      <c r="J941" s="10"/>
      <c r="K941" s="10"/>
      <c r="L941" s="26"/>
      <c r="M941" s="26"/>
      <c r="N941" s="10"/>
      <c r="O941" s="10"/>
      <c r="P941" s="2"/>
      <c r="Q941" s="2"/>
      <c r="R941" s="7"/>
      <c r="S941" s="13"/>
      <c r="T941" s="13"/>
      <c r="U941" s="8"/>
      <c r="V941" s="8"/>
      <c r="W941" s="8"/>
      <c r="X941" s="7"/>
      <c r="Y941" s="10"/>
      <c r="Z941" s="10"/>
      <c r="AA941" s="2"/>
      <c r="AB941" s="7"/>
      <c r="AC941" s="14"/>
      <c r="AE941" s="7"/>
      <c r="AG941" s="15"/>
      <c r="AJ941" s="2"/>
    </row>
    <row r="942" spans="1:36" s="12" customFormat="1" ht="13" x14ac:dyDescent="0.2">
      <c r="B942" s="10"/>
      <c r="C942" s="10"/>
      <c r="D942" s="26"/>
      <c r="E942" s="10"/>
      <c r="F942" s="10"/>
      <c r="G942" s="26"/>
      <c r="H942" s="10"/>
      <c r="I942" s="10"/>
      <c r="J942" s="10"/>
      <c r="K942" s="10"/>
      <c r="L942" s="26"/>
      <c r="M942" s="26"/>
      <c r="N942" s="10"/>
      <c r="O942" s="10"/>
      <c r="P942" s="2"/>
      <c r="Q942" s="2"/>
      <c r="R942" s="7"/>
      <c r="S942" s="13"/>
      <c r="T942" s="13"/>
      <c r="U942" s="8"/>
      <c r="V942" s="8"/>
      <c r="W942" s="8"/>
      <c r="X942" s="7"/>
      <c r="Y942" s="10"/>
      <c r="Z942" s="10"/>
      <c r="AA942" s="2"/>
      <c r="AB942" s="7"/>
      <c r="AC942" s="14"/>
      <c r="AE942" s="7"/>
      <c r="AG942" s="15"/>
      <c r="AJ942" s="2"/>
    </row>
    <row r="943" spans="1:36" s="12" customFormat="1" ht="13" x14ac:dyDescent="0.2">
      <c r="B943" s="10"/>
      <c r="C943" s="10"/>
      <c r="D943" s="26"/>
      <c r="E943" s="10"/>
      <c r="F943" s="10"/>
      <c r="G943" s="26"/>
      <c r="H943" s="10"/>
      <c r="I943" s="10"/>
      <c r="J943" s="10"/>
      <c r="K943" s="10"/>
      <c r="L943" s="26"/>
      <c r="M943" s="26"/>
      <c r="N943" s="10"/>
      <c r="O943" s="10"/>
      <c r="P943" s="2"/>
      <c r="Q943" s="2"/>
      <c r="R943" s="7"/>
      <c r="S943" s="13"/>
      <c r="T943" s="13"/>
      <c r="U943" s="8"/>
      <c r="V943" s="8"/>
      <c r="W943" s="8"/>
      <c r="X943" s="7"/>
      <c r="Y943" s="10"/>
      <c r="Z943" s="10"/>
      <c r="AA943" s="2"/>
      <c r="AB943" s="7"/>
      <c r="AC943" s="14"/>
      <c r="AE943" s="7"/>
      <c r="AG943" s="15"/>
      <c r="AJ943" s="2"/>
    </row>
  </sheetData>
  <mergeCells count="3">
    <mergeCell ref="B2:C2"/>
    <mergeCell ref="H2:I2"/>
    <mergeCell ref="A1:AA1"/>
  </mergeCells>
  <hyperlinks>
    <hyperlink ref="AC706" location="'Table 20'!A41" display="bookmark49" xr:uid="{7BD750F2-F6E3-994C-9E80-A29D3A997101}"/>
    <hyperlink ref="AC703" location="'Table 20'!A41" display="bookmark49" xr:uid="{7CADDC5A-7140-9B4B-B925-1F20A2269026}"/>
    <hyperlink ref="AC707" location="'Table 20'!A41" display="bookmark49" xr:uid="{207EA37B-0E36-B441-A025-4D3414B736F5}"/>
    <hyperlink ref="AC552" location="'Table 20'!A41" display="bookmark49" xr:uid="{96BCABB1-168F-B147-9BC0-9F2876ED60AF}"/>
    <hyperlink ref="AC671" location="'Table 20'!A41" display="bookmark49" xr:uid="{CC176C35-7108-C84C-A9A9-6C206B9D3E96}"/>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S2</vt:lpstr>
      <vt:lpstr>'Table S2'!_FilterDatabase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Vaes, B. (Bram)</dc:creator>
  <cp:lastModifiedBy>Vaes, B. (Bram)</cp:lastModifiedBy>
  <dcterms:created xsi:type="dcterms:W3CDTF">2023-01-13T11:00:08Z</dcterms:created>
  <dcterms:modified xsi:type="dcterms:W3CDTF">2023-09-04T12:29:21Z</dcterms:modified>
</cp:coreProperties>
</file>