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1225" windowHeight="11055"/>
  </bookViews>
  <sheets>
    <sheet name="Sheet1" sheetId="1" r:id="rId1"/>
  </sheets>
  <calcPr calcId="101716"/>
</workbook>
</file>

<file path=xl/calcChain.xml><?xml version="1.0" encoding="utf-8"?>
<calcChain xmlns="http://schemas.openxmlformats.org/spreadsheetml/2006/main">
  <c r="N17" i="1"/>
  <c r="M17"/>
  <c r="N16"/>
  <c r="M16"/>
  <c r="N15"/>
  <c r="M15"/>
  <c r="N14"/>
  <c r="M14"/>
  <c r="N13"/>
  <c r="M13"/>
  <c r="N12"/>
  <c r="M12"/>
  <c r="N11"/>
  <c r="M11"/>
  <c r="N10"/>
  <c r="M10"/>
  <c r="K17"/>
  <c r="S17"/>
  <c r="K16"/>
  <c r="R16"/>
  <c r="K15"/>
  <c r="K14"/>
  <c r="K13"/>
  <c r="R13"/>
  <c r="K12"/>
  <c r="R12"/>
  <c r="K11"/>
  <c r="K10"/>
  <c r="A17"/>
  <c r="A16"/>
  <c r="A15"/>
  <c r="A14"/>
  <c r="R14"/>
  <c r="A13"/>
  <c r="A12"/>
  <c r="A11"/>
  <c r="R11"/>
  <c r="A10"/>
  <c r="G17"/>
  <c r="H17"/>
  <c r="G16"/>
  <c r="H16"/>
  <c r="G15"/>
  <c r="H15"/>
  <c r="G14"/>
  <c r="H14"/>
  <c r="G13"/>
  <c r="H13"/>
  <c r="G12"/>
  <c r="H12"/>
  <c r="G11"/>
  <c r="H11"/>
  <c r="G10"/>
  <c r="H10"/>
  <c r="C12"/>
  <c r="D12"/>
  <c r="C11"/>
  <c r="D11"/>
  <c r="C10"/>
  <c r="D10"/>
  <c r="N6"/>
  <c r="M6"/>
  <c r="N5"/>
  <c r="M5"/>
  <c r="K6"/>
  <c r="K5"/>
  <c r="C6"/>
  <c r="B6"/>
  <c r="A6"/>
  <c r="C5"/>
  <c r="B5"/>
  <c r="A5"/>
  <c r="G5"/>
  <c r="I5"/>
  <c r="D6"/>
  <c r="D5"/>
  <c r="S16"/>
  <c r="R15"/>
  <c r="S13"/>
  <c r="S12"/>
  <c r="R10"/>
  <c r="I16"/>
  <c r="J16"/>
  <c r="I13"/>
  <c r="J13"/>
  <c r="I10"/>
  <c r="J10"/>
  <c r="I14"/>
  <c r="J14"/>
  <c r="I12"/>
  <c r="J12"/>
  <c r="P16"/>
  <c r="I17"/>
  <c r="J17"/>
  <c r="I11"/>
  <c r="J11"/>
  <c r="I15"/>
  <c r="J15"/>
  <c r="O10"/>
  <c r="Q10"/>
  <c r="T10"/>
  <c r="O14"/>
  <c r="Q14"/>
  <c r="T14"/>
  <c r="O11"/>
  <c r="Q11"/>
  <c r="T11"/>
  <c r="O15"/>
  <c r="Q15"/>
  <c r="T15"/>
  <c r="O12"/>
  <c r="Q12"/>
  <c r="T12"/>
  <c r="O16"/>
  <c r="Q16"/>
  <c r="T16"/>
  <c r="O13"/>
  <c r="Q13"/>
  <c r="T13"/>
  <c r="O17"/>
  <c r="Q17"/>
  <c r="T17"/>
  <c r="R17"/>
  <c r="S10"/>
  <c r="S14"/>
  <c r="S11"/>
  <c r="S15"/>
  <c r="G6"/>
  <c r="H6"/>
  <c r="R6"/>
  <c r="S5"/>
  <c r="S6"/>
  <c r="R5"/>
  <c r="P5"/>
  <c r="J5"/>
  <c r="H5"/>
  <c r="O5"/>
  <c r="N9"/>
  <c r="M9"/>
  <c r="N8"/>
  <c r="M8"/>
  <c r="N7"/>
  <c r="M7"/>
  <c r="N4"/>
  <c r="M4"/>
  <c r="N3"/>
  <c r="M3"/>
  <c r="N2"/>
  <c r="M2"/>
  <c r="K9"/>
  <c r="K8"/>
  <c r="K7"/>
  <c r="K4"/>
  <c r="K3"/>
  <c r="K2"/>
  <c r="D9"/>
  <c r="D8"/>
  <c r="D7"/>
  <c r="D4"/>
  <c r="D3"/>
  <c r="D2"/>
  <c r="C9"/>
  <c r="A9"/>
  <c r="C8"/>
  <c r="A8"/>
  <c r="C7"/>
  <c r="B7"/>
  <c r="A7"/>
  <c r="C4"/>
  <c r="B4"/>
  <c r="A4"/>
  <c r="C3"/>
  <c r="B3"/>
  <c r="A3"/>
  <c r="C2"/>
  <c r="B2"/>
  <c r="A2"/>
  <c r="P12"/>
  <c r="P11"/>
  <c r="P10"/>
  <c r="P15"/>
  <c r="P17"/>
  <c r="P14"/>
  <c r="P13"/>
  <c r="I6"/>
  <c r="P6"/>
  <c r="J6"/>
  <c r="O6"/>
  <c r="Q6"/>
  <c r="T6"/>
  <c r="Q5"/>
  <c r="T5"/>
  <c r="R4"/>
  <c r="S7"/>
  <c r="S4"/>
  <c r="S2"/>
  <c r="S8"/>
  <c r="S3"/>
  <c r="S9"/>
  <c r="R2"/>
  <c r="R8"/>
  <c r="R7"/>
  <c r="R3"/>
  <c r="R9"/>
  <c r="G9"/>
  <c r="H9"/>
  <c r="G8"/>
  <c r="H8"/>
  <c r="G7"/>
  <c r="G4"/>
  <c r="H4"/>
  <c r="G3"/>
  <c r="H3"/>
  <c r="G2"/>
  <c r="I7"/>
  <c r="H7"/>
  <c r="O2"/>
  <c r="H2"/>
  <c r="I2"/>
  <c r="O8"/>
  <c r="I8"/>
  <c r="O3"/>
  <c r="I3"/>
  <c r="O9"/>
  <c r="I9"/>
  <c r="O4"/>
  <c r="I4"/>
  <c r="O7"/>
  <c r="Q3"/>
  <c r="T3"/>
  <c r="Q4"/>
  <c r="T4"/>
  <c r="Q2"/>
  <c r="T2"/>
  <c r="Q9"/>
  <c r="T9"/>
  <c r="Q8"/>
  <c r="T8"/>
  <c r="Q7"/>
  <c r="T7"/>
  <c r="P4"/>
  <c r="J4"/>
  <c r="P3"/>
  <c r="J3"/>
  <c r="P2"/>
  <c r="J2"/>
  <c r="P7"/>
  <c r="J7"/>
  <c r="P9"/>
  <c r="J9"/>
  <c r="P8"/>
  <c r="J8"/>
</calcChain>
</file>

<file path=xl/sharedStrings.xml><?xml version="1.0" encoding="utf-8"?>
<sst xmlns="http://schemas.openxmlformats.org/spreadsheetml/2006/main" count="27" uniqueCount="26">
  <si>
    <t>Seed Mort</t>
  </si>
  <si>
    <t>DBH (cm)</t>
  </si>
  <si>
    <t>Sap Mort</t>
  </si>
  <si>
    <t>Max Ht of Scorch</t>
  </si>
  <si>
    <t>% Crwn Len Scor</t>
  </si>
  <si>
    <t>Crwn Len Scor (m)</t>
  </si>
  <si>
    <t>Crwn Ratio</t>
  </si>
  <si>
    <t>Crwn Len (m)</t>
  </si>
  <si>
    <t>Crwn Base Ht</t>
  </si>
  <si>
    <t>Scor Ht (m)</t>
  </si>
  <si>
    <t>Tree Ht (m)</t>
  </si>
  <si>
    <t>Flame Len (m)</t>
  </si>
  <si>
    <t>Ht (ft)</t>
  </si>
  <si>
    <t>DBH (in)</t>
  </si>
  <si>
    <t>CL (ft)</t>
  </si>
  <si>
    <t>CB (ft)</t>
  </si>
  <si>
    <t>SH (ft)</t>
  </si>
  <si>
    <t>FL (ft)</t>
  </si>
  <si>
    <t>DBH (ft)</t>
  </si>
  <si>
    <t>Over Mort</t>
  </si>
  <si>
    <t>Enter values in darker shaded cells. Other cells are calculated.</t>
  </si>
  <si>
    <t>Orange = Saplings</t>
  </si>
  <si>
    <t>Green = Seedlings</t>
  </si>
  <si>
    <t>Blue = Overstory</t>
  </si>
  <si>
    <t>Battaglia</t>
  </si>
  <si>
    <t>Keyser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</si>
</sst>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name val="Calibri"/>
      <family val="2"/>
    </font>
    <font>
      <sz val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2" fontId="0" fillId="0" borderId="0" xfId="0" applyNumberFormat="1"/>
    <xf numFmtId="164" fontId="0" fillId="0" borderId="0" xfId="0" applyNumberFormat="1"/>
    <xf numFmtId="164" fontId="0" fillId="0" borderId="0" xfId="0" applyNumberFormat="1" applyFill="1" applyBorder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2" fillId="0" borderId="0" xfId="0" applyFont="1"/>
    <xf numFmtId="2" fontId="2" fillId="0" borderId="0" xfId="0" applyNumberFormat="1" applyFont="1"/>
    <xf numFmtId="2" fontId="1" fillId="4" borderId="1" xfId="0" applyNumberFormat="1" applyFont="1" applyFill="1" applyBorder="1"/>
    <xf numFmtId="0" fontId="1" fillId="4" borderId="1" xfId="0" applyFont="1" applyFill="1" applyBorder="1"/>
    <xf numFmtId="164" fontId="1" fillId="4" borderId="1" xfId="0" applyNumberFormat="1" applyFont="1" applyFill="1" applyBorder="1"/>
    <xf numFmtId="2" fontId="0" fillId="5" borderId="1" xfId="0" applyNumberFormat="1" applyFill="1" applyBorder="1"/>
    <xf numFmtId="0" fontId="0" fillId="5" borderId="1" xfId="0" applyFill="1" applyBorder="1"/>
    <xf numFmtId="164" fontId="0" fillId="5" borderId="1" xfId="0" applyNumberFormat="1" applyFill="1" applyBorder="1"/>
    <xf numFmtId="0" fontId="0" fillId="5" borderId="0" xfId="0" applyFill="1"/>
    <xf numFmtId="2" fontId="0" fillId="5" borderId="0" xfId="0" applyNumberFormat="1" applyFill="1"/>
    <xf numFmtId="2" fontId="0" fillId="2" borderId="1" xfId="0" applyNumberFormat="1" applyFill="1" applyBorder="1"/>
    <xf numFmtId="0" fontId="0" fillId="2" borderId="1" xfId="0" applyFill="1" applyBorder="1"/>
    <xf numFmtId="2" fontId="0" fillId="3" borderId="1" xfId="0" applyNumberForma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6" borderId="1" xfId="0" applyFill="1" applyBorder="1"/>
    <xf numFmtId="0" fontId="0" fillId="7" borderId="1" xfId="0" applyFill="1" applyBorder="1"/>
    <xf numFmtId="2" fontId="0" fillId="7" borderId="1" xfId="0" applyNumberFormat="1" applyFill="1" applyBorder="1"/>
    <xf numFmtId="2" fontId="0" fillId="6" borderId="1" xfId="0" applyNumberFormat="1" applyFill="1" applyBorder="1"/>
    <xf numFmtId="164" fontId="0" fillId="2" borderId="2" xfId="0" applyNumberFormat="1" applyFill="1" applyBorder="1"/>
    <xf numFmtId="164" fontId="0" fillId="3" borderId="2" xfId="0" applyNumberFormat="1" applyFill="1" applyBorder="1"/>
    <xf numFmtId="164" fontId="0" fillId="2" borderId="3" xfId="0" applyNumberFormat="1" applyFill="1" applyBorder="1"/>
    <xf numFmtId="164" fontId="0" fillId="3" borderId="4" xfId="0" applyNumberFormat="1" applyFill="1" applyBorder="1"/>
    <xf numFmtId="164" fontId="1" fillId="4" borderId="5" xfId="0" applyNumberFormat="1" applyFont="1" applyFill="1" applyBorder="1"/>
    <xf numFmtId="164" fontId="0" fillId="5" borderId="6" xfId="0" applyNumberFormat="1" applyFill="1" applyBorder="1"/>
    <xf numFmtId="164" fontId="0" fillId="2" borderId="7" xfId="0" applyNumberFormat="1" applyFill="1" applyBorder="1"/>
    <xf numFmtId="164" fontId="0" fillId="2" borderId="8" xfId="0" applyNumberFormat="1" applyFill="1" applyBorder="1"/>
    <xf numFmtId="164" fontId="0" fillId="2" borderId="9" xfId="0" applyNumberFormat="1" applyFill="1" applyBorder="1"/>
    <xf numFmtId="164" fontId="0" fillId="2" borderId="10" xfId="0" applyNumberFormat="1" applyFill="1" applyBorder="1"/>
    <xf numFmtId="164" fontId="0" fillId="3" borderId="8" xfId="0" applyNumberFormat="1" applyFill="1" applyBorder="1"/>
    <xf numFmtId="164" fontId="0" fillId="3" borderId="9" xfId="0" applyNumberFormat="1" applyFill="1" applyBorder="1"/>
    <xf numFmtId="164" fontId="0" fillId="3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4"/>
  <sheetViews>
    <sheetView tabSelected="1" workbookViewId="0">
      <selection activeCell="L14" sqref="L14"/>
    </sheetView>
  </sheetViews>
  <sheetFormatPr defaultRowHeight="15"/>
  <cols>
    <col min="1" max="1" width="9.7109375" style="1" customWidth="1"/>
    <col min="2" max="2" width="8.7109375" style="1" customWidth="1"/>
    <col min="3" max="3" width="7.85546875" style="1" customWidth="1"/>
    <col min="4" max="4" width="8.85546875" customWidth="1"/>
    <col min="5" max="5" width="7.85546875" customWidth="1"/>
    <col min="7" max="7" width="11.7109375" style="1" customWidth="1"/>
    <col min="8" max="8" width="9.28515625" style="1" customWidth="1"/>
    <col min="9" max="9" width="13.140625" style="1" customWidth="1"/>
    <col min="10" max="10" width="8.5703125" style="1" customWidth="1"/>
    <col min="11" max="11" width="12.7109375" style="1" customWidth="1"/>
    <col min="12" max="12" width="8.5703125" customWidth="1"/>
    <col min="13" max="14" width="10.5703125" style="1" customWidth="1"/>
    <col min="15" max="15" width="15.42578125" style="1" customWidth="1"/>
    <col min="16" max="16" width="11.85546875" style="1" customWidth="1"/>
    <col min="17" max="17" width="15.7109375" style="1" customWidth="1"/>
    <col min="18" max="18" width="12.140625" style="2" customWidth="1"/>
    <col min="19" max="19" width="10.7109375" style="2" customWidth="1"/>
    <col min="20" max="20" width="12.42578125" style="2" customWidth="1"/>
    <col min="25" max="28" width="9.140625" style="1"/>
  </cols>
  <sheetData>
    <row r="1" spans="1:28" s="8" customFormat="1" ht="15.75" thickBot="1">
      <c r="A1" s="10" t="s">
        <v>10</v>
      </c>
      <c r="B1" s="10" t="s">
        <v>12</v>
      </c>
      <c r="C1" s="10" t="s">
        <v>18</v>
      </c>
      <c r="D1" s="11" t="s">
        <v>1</v>
      </c>
      <c r="E1" s="11" t="s">
        <v>13</v>
      </c>
      <c r="F1" s="11" t="s">
        <v>6</v>
      </c>
      <c r="G1" s="10" t="s">
        <v>7</v>
      </c>
      <c r="H1" s="10" t="s">
        <v>14</v>
      </c>
      <c r="I1" s="10" t="s">
        <v>8</v>
      </c>
      <c r="J1" s="10" t="s">
        <v>15</v>
      </c>
      <c r="K1" s="10" t="s">
        <v>11</v>
      </c>
      <c r="L1" s="11" t="s">
        <v>17</v>
      </c>
      <c r="M1" s="10" t="s">
        <v>9</v>
      </c>
      <c r="N1" s="10" t="s">
        <v>16</v>
      </c>
      <c r="O1" s="10" t="s">
        <v>5</v>
      </c>
      <c r="P1" s="10" t="s">
        <v>3</v>
      </c>
      <c r="Q1" s="10" t="s">
        <v>4</v>
      </c>
      <c r="R1" s="12" t="s">
        <v>0</v>
      </c>
      <c r="S1" s="12" t="s">
        <v>2</v>
      </c>
      <c r="T1" s="31" t="s">
        <v>19</v>
      </c>
      <c r="Y1" s="9"/>
      <c r="Z1" s="9"/>
      <c r="AA1" s="9"/>
      <c r="AB1" s="9"/>
    </row>
    <row r="2" spans="1:28" s="6" customFormat="1">
      <c r="A2" s="20">
        <f>B2/3.28</f>
        <v>48.780487804878049</v>
      </c>
      <c r="B2" s="26">
        <f t="shared" ref="B2:B7" si="0">C2*80</f>
        <v>160</v>
      </c>
      <c r="C2" s="20">
        <f>E2/12</f>
        <v>2</v>
      </c>
      <c r="D2" s="21">
        <f>E2*2.54</f>
        <v>60.96</v>
      </c>
      <c r="E2" s="23">
        <v>24</v>
      </c>
      <c r="F2" s="23">
        <v>3</v>
      </c>
      <c r="G2" s="20">
        <f t="shared" ref="G2:G17" si="1">A2*(F2/10)</f>
        <v>14.634146341463413</v>
      </c>
      <c r="H2" s="20">
        <f>G2*3.28</f>
        <v>47.999999999999993</v>
      </c>
      <c r="I2" s="20">
        <f t="shared" ref="I2:I17" si="2">A2-G2</f>
        <v>34.146341463414636</v>
      </c>
      <c r="J2" s="20">
        <f>I2*3.28</f>
        <v>112</v>
      </c>
      <c r="K2" s="20">
        <f>L2/3.28</f>
        <v>1.2195121951219512</v>
      </c>
      <c r="L2" s="23">
        <v>4</v>
      </c>
      <c r="M2" s="20">
        <f>N2/3.28</f>
        <v>7.2445269422314498</v>
      </c>
      <c r="N2" s="20">
        <f>((L2/0.45)^2.174)^0.667</f>
        <v>23.762048370519153</v>
      </c>
      <c r="O2" s="20">
        <f t="shared" ref="O2:O17" si="3">IF(M2-(A2-G2)&lt;0,0,M2-(A2-G2))</f>
        <v>0</v>
      </c>
      <c r="P2" s="20">
        <f t="shared" ref="P2:P17" si="4">IF(M2&gt;I2,M2,0)</f>
        <v>0</v>
      </c>
      <c r="Q2" s="20">
        <f t="shared" ref="Q2:Q7" si="5">IF(O2/G2*100&gt;100,100,O2/G2*100)</f>
        <v>0</v>
      </c>
      <c r="R2" s="22">
        <f>1/(1+EXP(-(2.714+(4.08*K2)+(-3.63*A2))))</f>
        <v>2.739391747928908E-74</v>
      </c>
      <c r="S2" s="28">
        <f t="shared" ref="S2:S16" si="6">1/(1+EXP(-(-0.7661+(2.7981*K2)+(-1.2487*A2))))</f>
        <v>4.9591500693353321E-26</v>
      </c>
      <c r="T2" s="37">
        <f t="shared" ref="T2:T17" si="7">1/(1 + EXP(-(1.104 + (-0.156*D2) + (0.013*Q2) + ( 0.001*D2*Q2))))</f>
        <v>2.2352583654850934E-4</v>
      </c>
      <c r="Y2" s="7"/>
      <c r="Z2" s="7"/>
      <c r="AA2" s="7"/>
      <c r="AB2" s="7"/>
    </row>
    <row r="3" spans="1:28" s="6" customFormat="1">
      <c r="A3" s="20">
        <f t="shared" ref="A3:A17" si="8">B3/3.28</f>
        <v>36.585365853658537</v>
      </c>
      <c r="B3" s="26">
        <f t="shared" si="0"/>
        <v>120</v>
      </c>
      <c r="C3" s="20">
        <f t="shared" ref="C3:C12" si="9">E3/12</f>
        <v>1.5</v>
      </c>
      <c r="D3" s="21">
        <f t="shared" ref="D3:D12" si="10">E3*2.54</f>
        <v>45.72</v>
      </c>
      <c r="E3" s="23">
        <v>18</v>
      </c>
      <c r="F3" s="23">
        <v>3</v>
      </c>
      <c r="G3" s="20">
        <f t="shared" si="1"/>
        <v>10.97560975609756</v>
      </c>
      <c r="H3" s="20">
        <f t="shared" ref="H3:H17" si="11">G3*3.28</f>
        <v>35.999999999999993</v>
      </c>
      <c r="I3" s="20">
        <f t="shared" si="2"/>
        <v>25.609756097560975</v>
      </c>
      <c r="J3" s="20">
        <f t="shared" ref="J3:J17" si="12">I3*3.28</f>
        <v>84</v>
      </c>
      <c r="K3" s="20">
        <f t="shared" ref="K3:K17" si="13">L3/3.28</f>
        <v>1.2195121951219512</v>
      </c>
      <c r="L3" s="23">
        <v>4</v>
      </c>
      <c r="M3" s="20">
        <f>N3/3.28</f>
        <v>7.2445269422314498</v>
      </c>
      <c r="N3" s="20">
        <f t="shared" ref="N3:N17" si="14">((L3/0.45)^2.174)^0.667</f>
        <v>23.762048370519153</v>
      </c>
      <c r="O3" s="20">
        <f t="shared" si="3"/>
        <v>0</v>
      </c>
      <c r="P3" s="20">
        <f t="shared" si="4"/>
        <v>0</v>
      </c>
      <c r="Q3" s="20">
        <f t="shared" si="5"/>
        <v>0</v>
      </c>
      <c r="R3" s="22">
        <f>1/(1+EXP(-(2.714+(4.08*K3)+(-3.63*A3))))</f>
        <v>4.6039370689523199E-55</v>
      </c>
      <c r="S3" s="28">
        <f t="shared" si="6"/>
        <v>2.0364080550941742E-19</v>
      </c>
      <c r="T3" s="38">
        <f t="shared" si="7"/>
        <v>2.4037466846051976E-3</v>
      </c>
      <c r="Y3" s="7"/>
      <c r="Z3" s="7"/>
      <c r="AA3" s="7"/>
      <c r="AB3" s="7"/>
    </row>
    <row r="4" spans="1:28" s="6" customFormat="1">
      <c r="A4" s="20">
        <f t="shared" si="8"/>
        <v>30.487804878048781</v>
      </c>
      <c r="B4" s="26">
        <f t="shared" si="0"/>
        <v>100</v>
      </c>
      <c r="C4" s="20">
        <f t="shared" si="9"/>
        <v>1.25</v>
      </c>
      <c r="D4" s="21">
        <f t="shared" si="10"/>
        <v>38.1</v>
      </c>
      <c r="E4" s="23">
        <v>15</v>
      </c>
      <c r="F4" s="23">
        <v>3</v>
      </c>
      <c r="G4" s="20">
        <f t="shared" si="1"/>
        <v>9.1463414634146343</v>
      </c>
      <c r="H4" s="20">
        <f t="shared" si="11"/>
        <v>30</v>
      </c>
      <c r="I4" s="20">
        <f t="shared" si="2"/>
        <v>21.341463414634148</v>
      </c>
      <c r="J4" s="20">
        <f t="shared" si="12"/>
        <v>70</v>
      </c>
      <c r="K4" s="20">
        <f t="shared" si="13"/>
        <v>1.2195121951219512</v>
      </c>
      <c r="L4" s="23">
        <v>4</v>
      </c>
      <c r="M4" s="20">
        <f t="shared" ref="M4:M17" si="15">N4/3.28</f>
        <v>7.2445269422314498</v>
      </c>
      <c r="N4" s="20">
        <f t="shared" si="14"/>
        <v>23.762048370519153</v>
      </c>
      <c r="O4" s="20">
        <f t="shared" si="3"/>
        <v>0</v>
      </c>
      <c r="P4" s="20">
        <f t="shared" si="4"/>
        <v>0</v>
      </c>
      <c r="Q4" s="20">
        <f t="shared" si="5"/>
        <v>0</v>
      </c>
      <c r="R4" s="22">
        <f t="shared" ref="R4:R16" si="16">1/(1+EXP(-(2.714+(4.08*K4)+(-3.63*A4))))</f>
        <v>1.8874132362079398E-45</v>
      </c>
      <c r="S4" s="28">
        <f t="shared" si="6"/>
        <v>4.126611498733099E-16</v>
      </c>
      <c r="T4" s="38">
        <f t="shared" si="7"/>
        <v>7.8481370349008702E-3</v>
      </c>
      <c r="Y4" s="7"/>
      <c r="Z4" s="7"/>
      <c r="AA4" s="7"/>
      <c r="AB4" s="7"/>
    </row>
    <row r="5" spans="1:28" s="6" customFormat="1">
      <c r="A5" s="20">
        <f t="shared" si="8"/>
        <v>24.390243902439025</v>
      </c>
      <c r="B5" s="26">
        <f t="shared" si="0"/>
        <v>80</v>
      </c>
      <c r="C5" s="20">
        <f t="shared" si="9"/>
        <v>1</v>
      </c>
      <c r="D5" s="21">
        <f t="shared" si="10"/>
        <v>30.48</v>
      </c>
      <c r="E5" s="23">
        <v>12</v>
      </c>
      <c r="F5" s="23">
        <v>3</v>
      </c>
      <c r="G5" s="20">
        <f t="shared" si="1"/>
        <v>7.3170731707317067</v>
      </c>
      <c r="H5" s="20">
        <f t="shared" si="11"/>
        <v>23.999999999999996</v>
      </c>
      <c r="I5" s="20">
        <f t="shared" si="2"/>
        <v>17.073170731707318</v>
      </c>
      <c r="J5" s="20">
        <f t="shared" si="12"/>
        <v>56</v>
      </c>
      <c r="K5" s="20">
        <f t="shared" si="13"/>
        <v>1.2195121951219512</v>
      </c>
      <c r="L5" s="23">
        <v>4</v>
      </c>
      <c r="M5" s="20">
        <f t="shared" si="15"/>
        <v>7.2445269422314498</v>
      </c>
      <c r="N5" s="20">
        <f t="shared" si="14"/>
        <v>23.762048370519153</v>
      </c>
      <c r="O5" s="20">
        <f t="shared" si="3"/>
        <v>0</v>
      </c>
      <c r="P5" s="20">
        <f t="shared" si="4"/>
        <v>0</v>
      </c>
      <c r="Q5" s="20">
        <f t="shared" si="5"/>
        <v>0</v>
      </c>
      <c r="R5" s="22">
        <f t="shared" si="16"/>
        <v>7.7375704117160691E-36</v>
      </c>
      <c r="S5" s="28">
        <f t="shared" si="6"/>
        <v>8.3622348766807543E-13</v>
      </c>
      <c r="T5" s="38">
        <f t="shared" si="7"/>
        <v>2.5310984257954281E-2</v>
      </c>
      <c r="Y5" s="7"/>
      <c r="Z5" s="7"/>
      <c r="AA5" s="7"/>
      <c r="AB5" s="7"/>
    </row>
    <row r="6" spans="1:28" s="6" customFormat="1">
      <c r="A6" s="20">
        <f t="shared" si="8"/>
        <v>18.292682926829269</v>
      </c>
      <c r="B6" s="26">
        <f t="shared" si="0"/>
        <v>60</v>
      </c>
      <c r="C6" s="20">
        <f t="shared" si="9"/>
        <v>0.75</v>
      </c>
      <c r="D6" s="21">
        <f t="shared" si="10"/>
        <v>22.86</v>
      </c>
      <c r="E6" s="23">
        <v>9</v>
      </c>
      <c r="F6" s="23">
        <v>3</v>
      </c>
      <c r="G6" s="20">
        <f t="shared" si="1"/>
        <v>5.48780487804878</v>
      </c>
      <c r="H6" s="20">
        <f t="shared" si="11"/>
        <v>17.999999999999996</v>
      </c>
      <c r="I6" s="20">
        <f t="shared" si="2"/>
        <v>12.804878048780488</v>
      </c>
      <c r="J6" s="20">
        <f t="shared" si="12"/>
        <v>42</v>
      </c>
      <c r="K6" s="20">
        <f t="shared" si="13"/>
        <v>1.2195121951219512</v>
      </c>
      <c r="L6" s="23">
        <v>4</v>
      </c>
      <c r="M6" s="20">
        <f t="shared" si="15"/>
        <v>7.2445269422314498</v>
      </c>
      <c r="N6" s="20">
        <f t="shared" si="14"/>
        <v>23.762048370519153</v>
      </c>
      <c r="O6" s="20">
        <f t="shared" si="3"/>
        <v>0</v>
      </c>
      <c r="P6" s="20">
        <f t="shared" si="4"/>
        <v>0</v>
      </c>
      <c r="Q6" s="20">
        <f t="shared" si="5"/>
        <v>0</v>
      </c>
      <c r="R6" s="22">
        <f t="shared" si="16"/>
        <v>3.1720661235030362E-26</v>
      </c>
      <c r="S6" s="28">
        <f t="shared" si="6"/>
        <v>1.6945373228341686E-9</v>
      </c>
      <c r="T6" s="38">
        <f t="shared" si="7"/>
        <v>7.8553847191831963E-2</v>
      </c>
      <c r="Y6" s="7"/>
      <c r="Z6" s="7"/>
      <c r="AA6" s="7"/>
      <c r="AB6" s="7"/>
    </row>
    <row r="7" spans="1:28" s="6" customFormat="1" ht="15.75" thickBot="1">
      <c r="A7" s="20">
        <f t="shared" si="8"/>
        <v>12.195121951219512</v>
      </c>
      <c r="B7" s="26">
        <f t="shared" si="0"/>
        <v>40</v>
      </c>
      <c r="C7" s="20">
        <f t="shared" si="9"/>
        <v>0.5</v>
      </c>
      <c r="D7" s="21">
        <f t="shared" si="10"/>
        <v>15.24</v>
      </c>
      <c r="E7" s="23">
        <v>6</v>
      </c>
      <c r="F7" s="23">
        <v>3</v>
      </c>
      <c r="G7" s="20">
        <f t="shared" si="1"/>
        <v>3.6585365853658534</v>
      </c>
      <c r="H7" s="20">
        <f t="shared" si="11"/>
        <v>11.999999999999998</v>
      </c>
      <c r="I7" s="20">
        <f t="shared" si="2"/>
        <v>8.536585365853659</v>
      </c>
      <c r="J7" s="20">
        <f t="shared" si="12"/>
        <v>28</v>
      </c>
      <c r="K7" s="20">
        <f t="shared" si="13"/>
        <v>1.2195121951219512</v>
      </c>
      <c r="L7" s="23">
        <v>4</v>
      </c>
      <c r="M7" s="20">
        <f t="shared" si="15"/>
        <v>7.2445269422314498</v>
      </c>
      <c r="N7" s="20">
        <f t="shared" si="14"/>
        <v>23.762048370519153</v>
      </c>
      <c r="O7" s="20">
        <f t="shared" si="3"/>
        <v>0</v>
      </c>
      <c r="P7" s="20">
        <f t="shared" si="4"/>
        <v>0</v>
      </c>
      <c r="Q7" s="20">
        <f t="shared" si="5"/>
        <v>0</v>
      </c>
      <c r="R7" s="22">
        <f t="shared" si="16"/>
        <v>1.3004086498056252E-16</v>
      </c>
      <c r="S7" s="30">
        <f t="shared" si="6"/>
        <v>3.4338271173517834E-6</v>
      </c>
      <c r="T7" s="39">
        <f t="shared" si="7"/>
        <v>0.21866894955150151</v>
      </c>
      <c r="Y7" s="7"/>
      <c r="Z7" s="7"/>
      <c r="AA7" s="7"/>
      <c r="AB7" s="7"/>
    </row>
    <row r="8" spans="1:28" s="4" customFormat="1">
      <c r="A8" s="18">
        <f t="shared" si="8"/>
        <v>5.4878048780487809</v>
      </c>
      <c r="B8" s="25">
        <v>18</v>
      </c>
      <c r="C8" s="18">
        <f t="shared" si="9"/>
        <v>0.33333333333333331</v>
      </c>
      <c r="D8" s="19">
        <f t="shared" si="10"/>
        <v>10.16</v>
      </c>
      <c r="E8" s="24">
        <v>4</v>
      </c>
      <c r="F8" s="24">
        <v>3</v>
      </c>
      <c r="G8" s="18">
        <f t="shared" si="1"/>
        <v>1.6463414634146343</v>
      </c>
      <c r="H8" s="18">
        <f t="shared" si="11"/>
        <v>5.4</v>
      </c>
      <c r="I8" s="18">
        <f t="shared" si="2"/>
        <v>3.8414634146341466</v>
      </c>
      <c r="J8" s="18">
        <f t="shared" si="12"/>
        <v>12.6</v>
      </c>
      <c r="K8" s="18">
        <f t="shared" si="13"/>
        <v>1.2195121951219512</v>
      </c>
      <c r="L8" s="24">
        <v>4</v>
      </c>
      <c r="M8" s="18">
        <f t="shared" si="15"/>
        <v>7.2445269422314498</v>
      </c>
      <c r="N8" s="18">
        <f t="shared" si="14"/>
        <v>23.762048370519153</v>
      </c>
      <c r="O8" s="18">
        <f t="shared" si="3"/>
        <v>3.4030635275973031</v>
      </c>
      <c r="P8" s="18">
        <f t="shared" si="4"/>
        <v>7.2445269422314498</v>
      </c>
      <c r="Q8" s="18">
        <f t="shared" ref="Q8:Q17" si="17">IF(O8/G8*100&gt;100,100,O8/G8*100)</f>
        <v>100</v>
      </c>
      <c r="R8" s="27">
        <f t="shared" si="16"/>
        <v>4.8762853461567454E-6</v>
      </c>
      <c r="S8" s="34">
        <f t="shared" si="6"/>
        <v>1.4681092981475494E-2</v>
      </c>
      <c r="T8" s="33">
        <f t="shared" si="7"/>
        <v>0.86236104024638105</v>
      </c>
      <c r="Y8" s="5"/>
      <c r="Z8" s="5"/>
      <c r="AA8" s="5"/>
      <c r="AB8" s="5"/>
    </row>
    <row r="9" spans="1:28" s="4" customFormat="1">
      <c r="A9" s="18">
        <f t="shared" si="8"/>
        <v>4.5731707317073171</v>
      </c>
      <c r="B9" s="25">
        <v>15</v>
      </c>
      <c r="C9" s="18">
        <f t="shared" si="9"/>
        <v>0.25</v>
      </c>
      <c r="D9" s="19">
        <f t="shared" si="10"/>
        <v>7.62</v>
      </c>
      <c r="E9" s="24">
        <v>3</v>
      </c>
      <c r="F9" s="24">
        <v>3</v>
      </c>
      <c r="G9" s="18">
        <f t="shared" si="1"/>
        <v>1.371951219512195</v>
      </c>
      <c r="H9" s="18">
        <f t="shared" si="11"/>
        <v>4.4999999999999991</v>
      </c>
      <c r="I9" s="18">
        <f t="shared" si="2"/>
        <v>3.2012195121951219</v>
      </c>
      <c r="J9" s="18">
        <f t="shared" si="12"/>
        <v>10.5</v>
      </c>
      <c r="K9" s="18">
        <f t="shared" si="13"/>
        <v>1.2195121951219512</v>
      </c>
      <c r="L9" s="24">
        <v>4</v>
      </c>
      <c r="M9" s="18">
        <f t="shared" si="15"/>
        <v>7.2445269422314498</v>
      </c>
      <c r="N9" s="18">
        <f t="shared" si="14"/>
        <v>23.762048370519153</v>
      </c>
      <c r="O9" s="18">
        <f t="shared" si="3"/>
        <v>4.0433074300363279</v>
      </c>
      <c r="P9" s="18">
        <f t="shared" si="4"/>
        <v>7.2445269422314498</v>
      </c>
      <c r="Q9" s="18">
        <f t="shared" si="17"/>
        <v>100</v>
      </c>
      <c r="R9" s="27">
        <f t="shared" si="16"/>
        <v>1.3487867493714001E-4</v>
      </c>
      <c r="S9" s="35">
        <f t="shared" si="6"/>
        <v>4.4604049160251943E-2</v>
      </c>
      <c r="T9" s="29">
        <f t="shared" si="7"/>
        <v>0.87839090975288037</v>
      </c>
      <c r="Y9" s="5"/>
      <c r="Z9" s="5"/>
      <c r="AA9" s="5"/>
      <c r="AB9" s="5"/>
    </row>
    <row r="10" spans="1:28" s="4" customFormat="1">
      <c r="A10" s="18">
        <f t="shared" si="8"/>
        <v>3.6585365853658538</v>
      </c>
      <c r="B10" s="25">
        <v>12</v>
      </c>
      <c r="C10" s="18">
        <f t="shared" si="9"/>
        <v>0.16666666666666666</v>
      </c>
      <c r="D10" s="19">
        <f t="shared" si="10"/>
        <v>5.08</v>
      </c>
      <c r="E10" s="24">
        <v>2</v>
      </c>
      <c r="F10" s="24">
        <v>3</v>
      </c>
      <c r="G10" s="18">
        <f t="shared" si="1"/>
        <v>1.0975609756097562</v>
      </c>
      <c r="H10" s="18">
        <f t="shared" si="11"/>
        <v>3.6</v>
      </c>
      <c r="I10" s="18">
        <f t="shared" si="2"/>
        <v>2.5609756097560976</v>
      </c>
      <c r="J10" s="18">
        <f t="shared" si="12"/>
        <v>8.4</v>
      </c>
      <c r="K10" s="18">
        <f t="shared" si="13"/>
        <v>1.2195121951219512</v>
      </c>
      <c r="L10" s="24">
        <v>4</v>
      </c>
      <c r="M10" s="18">
        <f t="shared" si="15"/>
        <v>7.2445269422314498</v>
      </c>
      <c r="N10" s="18">
        <f t="shared" si="14"/>
        <v>23.762048370519153</v>
      </c>
      <c r="O10" s="18">
        <f t="shared" si="3"/>
        <v>4.6835513324753517</v>
      </c>
      <c r="P10" s="18">
        <f t="shared" si="4"/>
        <v>7.2445269422314498</v>
      </c>
      <c r="Q10" s="18">
        <f t="shared" si="17"/>
        <v>100</v>
      </c>
      <c r="R10" s="27">
        <f t="shared" si="16"/>
        <v>3.7178755860481929E-3</v>
      </c>
      <c r="S10" s="35">
        <f t="shared" si="6"/>
        <v>0.12761671007360209</v>
      </c>
      <c r="T10" s="29">
        <f t="shared" si="7"/>
        <v>0.89278599297651706</v>
      </c>
      <c r="Y10" s="5"/>
      <c r="Z10" s="5"/>
      <c r="AA10" s="5"/>
      <c r="AB10" s="5"/>
    </row>
    <row r="11" spans="1:28" s="4" customFormat="1">
      <c r="A11" s="18">
        <f t="shared" si="8"/>
        <v>2.7439024390243905</v>
      </c>
      <c r="B11" s="25">
        <v>9</v>
      </c>
      <c r="C11" s="18">
        <f t="shared" si="9"/>
        <v>8.3333333333333329E-2</v>
      </c>
      <c r="D11" s="19">
        <f t="shared" si="10"/>
        <v>2.54</v>
      </c>
      <c r="E11" s="24">
        <v>1</v>
      </c>
      <c r="F11" s="24">
        <v>3</v>
      </c>
      <c r="G11" s="18">
        <f t="shared" si="1"/>
        <v>0.82317073170731714</v>
      </c>
      <c r="H11" s="18">
        <f t="shared" si="11"/>
        <v>2.7</v>
      </c>
      <c r="I11" s="18">
        <f t="shared" si="2"/>
        <v>1.9207317073170733</v>
      </c>
      <c r="J11" s="18">
        <f t="shared" si="12"/>
        <v>6.3</v>
      </c>
      <c r="K11" s="18">
        <f t="shared" si="13"/>
        <v>1.2195121951219512</v>
      </c>
      <c r="L11" s="24">
        <v>4</v>
      </c>
      <c r="M11" s="18">
        <f t="shared" si="15"/>
        <v>7.2445269422314498</v>
      </c>
      <c r="N11" s="18">
        <f t="shared" si="14"/>
        <v>23.762048370519153</v>
      </c>
      <c r="O11" s="18">
        <f t="shared" si="3"/>
        <v>5.3237952349143765</v>
      </c>
      <c r="P11" s="18">
        <f t="shared" si="4"/>
        <v>7.2445269422314498</v>
      </c>
      <c r="Q11" s="18">
        <f t="shared" si="17"/>
        <v>100</v>
      </c>
      <c r="R11" s="27">
        <f t="shared" si="16"/>
        <v>9.3574061877256726E-2</v>
      </c>
      <c r="S11" s="35">
        <f t="shared" si="6"/>
        <v>0.31429964828909002</v>
      </c>
      <c r="T11" s="29">
        <f t="shared" si="7"/>
        <v>0.90566011262561619</v>
      </c>
      <c r="Y11" s="5"/>
      <c r="Z11" s="5"/>
      <c r="AA11" s="5"/>
      <c r="AB11" s="5"/>
    </row>
    <row r="12" spans="1:28" s="4" customFormat="1" ht="15.75" thickBot="1">
      <c r="A12" s="18">
        <f t="shared" si="8"/>
        <v>1.524390243902439</v>
      </c>
      <c r="B12" s="25">
        <v>5</v>
      </c>
      <c r="C12" s="18">
        <f t="shared" si="9"/>
        <v>4.1666666666666664E-2</v>
      </c>
      <c r="D12" s="19">
        <f t="shared" si="10"/>
        <v>1.27</v>
      </c>
      <c r="E12" s="24">
        <v>0.5</v>
      </c>
      <c r="F12" s="24">
        <v>3</v>
      </c>
      <c r="G12" s="18">
        <f t="shared" si="1"/>
        <v>0.45731707317073167</v>
      </c>
      <c r="H12" s="18">
        <f t="shared" si="11"/>
        <v>1.4999999999999998</v>
      </c>
      <c r="I12" s="18">
        <f t="shared" si="2"/>
        <v>1.0670731707317074</v>
      </c>
      <c r="J12" s="18">
        <f t="shared" si="12"/>
        <v>3.5</v>
      </c>
      <c r="K12" s="18">
        <f t="shared" si="13"/>
        <v>1.2195121951219512</v>
      </c>
      <c r="L12" s="24">
        <v>4</v>
      </c>
      <c r="M12" s="18">
        <f t="shared" si="15"/>
        <v>7.2445269422314498</v>
      </c>
      <c r="N12" s="18">
        <f t="shared" si="14"/>
        <v>23.762048370519153</v>
      </c>
      <c r="O12" s="18">
        <f t="shared" si="3"/>
        <v>6.1774537714997422</v>
      </c>
      <c r="P12" s="18">
        <f t="shared" si="4"/>
        <v>7.2445269422314498</v>
      </c>
      <c r="Q12" s="18">
        <f t="shared" si="17"/>
        <v>100</v>
      </c>
      <c r="R12" s="27">
        <f t="shared" si="16"/>
        <v>0.89623492953861728</v>
      </c>
      <c r="S12" s="36">
        <f t="shared" si="6"/>
        <v>0.67758838728481896</v>
      </c>
      <c r="T12" s="29">
        <f t="shared" si="7"/>
        <v>0.91156378403004912</v>
      </c>
      <c r="Y12" s="5"/>
      <c r="Z12" s="5"/>
      <c r="AA12" s="5"/>
      <c r="AB12" s="5"/>
    </row>
    <row r="13" spans="1:28" s="16" customFormat="1">
      <c r="A13" s="13">
        <f t="shared" si="8"/>
        <v>1.2195121951219512</v>
      </c>
      <c r="B13" s="25">
        <v>4</v>
      </c>
      <c r="C13" s="13"/>
      <c r="D13" s="14"/>
      <c r="E13" s="24"/>
      <c r="F13" s="24">
        <v>3</v>
      </c>
      <c r="G13" s="13">
        <f t="shared" si="1"/>
        <v>0.36585365853658536</v>
      </c>
      <c r="H13" s="13">
        <f t="shared" si="11"/>
        <v>1.2</v>
      </c>
      <c r="I13" s="13">
        <f t="shared" si="2"/>
        <v>0.85365853658536583</v>
      </c>
      <c r="J13" s="13">
        <f t="shared" si="12"/>
        <v>2.8</v>
      </c>
      <c r="K13" s="13">
        <f t="shared" si="13"/>
        <v>0.6097560975609756</v>
      </c>
      <c r="L13" s="24">
        <v>2</v>
      </c>
      <c r="M13" s="13">
        <f t="shared" si="15"/>
        <v>2.6515454665073159</v>
      </c>
      <c r="N13" s="13">
        <f t="shared" si="14"/>
        <v>8.697069130143996</v>
      </c>
      <c r="O13" s="13">
        <f t="shared" si="3"/>
        <v>1.7978869299219502</v>
      </c>
      <c r="P13" s="13">
        <f t="shared" si="4"/>
        <v>2.6515454665073159</v>
      </c>
      <c r="Q13" s="13">
        <f t="shared" si="17"/>
        <v>100</v>
      </c>
      <c r="R13" s="15">
        <f t="shared" si="16"/>
        <v>0.68459623390249769</v>
      </c>
      <c r="S13" s="32">
        <f t="shared" si="6"/>
        <v>0.35830090565565298</v>
      </c>
      <c r="T13" s="15">
        <f t="shared" si="7"/>
        <v>0.91713181538081467</v>
      </c>
      <c r="Y13" s="17"/>
      <c r="Z13" s="17"/>
      <c r="AA13" s="17"/>
      <c r="AB13" s="17"/>
    </row>
    <row r="14" spans="1:28" s="16" customFormat="1">
      <c r="A14" s="13">
        <f t="shared" si="8"/>
        <v>0.91463414634146345</v>
      </c>
      <c r="B14" s="25">
        <v>3</v>
      </c>
      <c r="C14" s="13"/>
      <c r="D14" s="14"/>
      <c r="E14" s="24"/>
      <c r="F14" s="24">
        <v>3</v>
      </c>
      <c r="G14" s="13">
        <f t="shared" si="1"/>
        <v>0.27439024390243905</v>
      </c>
      <c r="H14" s="13">
        <f t="shared" si="11"/>
        <v>0.9</v>
      </c>
      <c r="I14" s="13">
        <f t="shared" si="2"/>
        <v>0.6402439024390244</v>
      </c>
      <c r="J14" s="13">
        <f t="shared" si="12"/>
        <v>2.1</v>
      </c>
      <c r="K14" s="13">
        <f t="shared" si="13"/>
        <v>0.6097560975609756</v>
      </c>
      <c r="L14" s="24">
        <v>2</v>
      </c>
      <c r="M14" s="13">
        <f t="shared" si="15"/>
        <v>2.6515454665073159</v>
      </c>
      <c r="N14" s="13">
        <f t="shared" si="14"/>
        <v>8.697069130143996</v>
      </c>
      <c r="O14" s="13">
        <f t="shared" si="3"/>
        <v>2.0113015640682916</v>
      </c>
      <c r="P14" s="13">
        <f t="shared" si="4"/>
        <v>2.6515454665073159</v>
      </c>
      <c r="Q14" s="13">
        <f t="shared" si="17"/>
        <v>100</v>
      </c>
      <c r="R14" s="15">
        <f t="shared" si="16"/>
        <v>0.86780431133801494</v>
      </c>
      <c r="S14" s="15">
        <f t="shared" si="6"/>
        <v>0.44965985287286281</v>
      </c>
      <c r="T14" s="15">
        <f t="shared" si="7"/>
        <v>0.91713181538081467</v>
      </c>
      <c r="Y14" s="17"/>
      <c r="Z14" s="17"/>
      <c r="AA14" s="17"/>
      <c r="AB14" s="17"/>
    </row>
    <row r="15" spans="1:28" s="16" customFormat="1">
      <c r="A15" s="13">
        <f t="shared" si="8"/>
        <v>0.6097560975609756</v>
      </c>
      <c r="B15" s="25">
        <v>2</v>
      </c>
      <c r="C15" s="13"/>
      <c r="D15" s="14"/>
      <c r="E15" s="24"/>
      <c r="F15" s="24">
        <v>3</v>
      </c>
      <c r="G15" s="13">
        <f t="shared" si="1"/>
        <v>0.18292682926829268</v>
      </c>
      <c r="H15" s="13">
        <f t="shared" si="11"/>
        <v>0.6</v>
      </c>
      <c r="I15" s="13">
        <f t="shared" si="2"/>
        <v>0.42682926829268292</v>
      </c>
      <c r="J15" s="13">
        <f t="shared" si="12"/>
        <v>1.4</v>
      </c>
      <c r="K15" s="13">
        <f t="shared" si="13"/>
        <v>0.6097560975609756</v>
      </c>
      <c r="L15" s="24">
        <v>2</v>
      </c>
      <c r="M15" s="13">
        <f t="shared" si="15"/>
        <v>2.6515454665073159</v>
      </c>
      <c r="N15" s="13">
        <f t="shared" si="14"/>
        <v>8.697069130143996</v>
      </c>
      <c r="O15" s="13">
        <f t="shared" si="3"/>
        <v>2.2247161982146331</v>
      </c>
      <c r="P15" s="13">
        <f t="shared" si="4"/>
        <v>2.6515454665073159</v>
      </c>
      <c r="Q15" s="13">
        <f t="shared" si="17"/>
        <v>100</v>
      </c>
      <c r="R15" s="15">
        <f t="shared" si="16"/>
        <v>0.95204687240404051</v>
      </c>
      <c r="S15" s="15">
        <f t="shared" si="6"/>
        <v>0.54454560348641734</v>
      </c>
      <c r="T15" s="15">
        <f t="shared" si="7"/>
        <v>0.91713181538081467</v>
      </c>
      <c r="Y15" s="17"/>
      <c r="Z15" s="17"/>
      <c r="AA15" s="17"/>
      <c r="AB15" s="17"/>
    </row>
    <row r="16" spans="1:28" s="16" customFormat="1">
      <c r="A16" s="13">
        <f t="shared" si="8"/>
        <v>0.3048780487804878</v>
      </c>
      <c r="B16" s="25">
        <v>1</v>
      </c>
      <c r="C16" s="13"/>
      <c r="D16" s="14"/>
      <c r="E16" s="24"/>
      <c r="F16" s="24">
        <v>3</v>
      </c>
      <c r="G16" s="13">
        <f t="shared" si="1"/>
        <v>9.1463414634146339E-2</v>
      </c>
      <c r="H16" s="13">
        <f t="shared" si="11"/>
        <v>0.3</v>
      </c>
      <c r="I16" s="13">
        <f t="shared" si="2"/>
        <v>0.21341463414634146</v>
      </c>
      <c r="J16" s="13">
        <f t="shared" si="12"/>
        <v>0.7</v>
      </c>
      <c r="K16" s="13">
        <f t="shared" si="13"/>
        <v>0.6097560975609756</v>
      </c>
      <c r="L16" s="24">
        <v>2</v>
      </c>
      <c r="M16" s="13">
        <f t="shared" si="15"/>
        <v>2.6515454665073159</v>
      </c>
      <c r="N16" s="13">
        <f t="shared" si="14"/>
        <v>8.697069130143996</v>
      </c>
      <c r="O16" s="13">
        <f t="shared" si="3"/>
        <v>2.4381308323609745</v>
      </c>
      <c r="P16" s="13">
        <f t="shared" si="4"/>
        <v>2.6515454665073159</v>
      </c>
      <c r="Q16" s="13">
        <f t="shared" si="17"/>
        <v>100</v>
      </c>
      <c r="R16" s="15">
        <f t="shared" si="16"/>
        <v>0.9836186948337986</v>
      </c>
      <c r="S16" s="15">
        <f t="shared" si="6"/>
        <v>0.63630382281658071</v>
      </c>
      <c r="T16" s="15">
        <f t="shared" si="7"/>
        <v>0.91713181538081467</v>
      </c>
      <c r="Y16" s="17"/>
      <c r="Z16" s="17"/>
      <c r="AA16" s="17"/>
      <c r="AB16" s="17"/>
    </row>
    <row r="17" spans="1:28" s="16" customFormat="1">
      <c r="A17" s="13">
        <f t="shared" si="8"/>
        <v>0.1524390243902439</v>
      </c>
      <c r="B17" s="25">
        <v>0.5</v>
      </c>
      <c r="C17" s="13"/>
      <c r="D17" s="14"/>
      <c r="E17" s="24"/>
      <c r="F17" s="24">
        <v>3</v>
      </c>
      <c r="G17" s="13">
        <f t="shared" si="1"/>
        <v>4.573170731707317E-2</v>
      </c>
      <c r="H17" s="13">
        <f t="shared" si="11"/>
        <v>0.15</v>
      </c>
      <c r="I17" s="13">
        <f t="shared" si="2"/>
        <v>0.10670731707317073</v>
      </c>
      <c r="J17" s="13">
        <f t="shared" si="12"/>
        <v>0.35</v>
      </c>
      <c r="K17" s="13">
        <f t="shared" si="13"/>
        <v>0.6097560975609756</v>
      </c>
      <c r="L17" s="24">
        <v>2</v>
      </c>
      <c r="M17" s="13">
        <f t="shared" si="15"/>
        <v>2.6515454665073159</v>
      </c>
      <c r="N17" s="13">
        <f t="shared" si="14"/>
        <v>8.697069130143996</v>
      </c>
      <c r="O17" s="13">
        <f t="shared" si="3"/>
        <v>2.544838149434145</v>
      </c>
      <c r="P17" s="13">
        <f t="shared" si="4"/>
        <v>2.6515454665073159</v>
      </c>
      <c r="Q17" s="13">
        <f t="shared" si="17"/>
        <v>100</v>
      </c>
      <c r="R17" s="15">
        <f>1/(1+EXP(-(2.714+(4.08*K17)+(-3.63*A17))))</f>
        <v>0.99051441573323018</v>
      </c>
      <c r="S17" s="15">
        <f>1/(1+EXP(-(-0.7661+(2.7981*K17)+(-1.2487*A17))))</f>
        <v>0.67911505456339882</v>
      </c>
      <c r="T17" s="15">
        <f t="shared" si="7"/>
        <v>0.91713181538081467</v>
      </c>
      <c r="Y17" s="17"/>
      <c r="Z17" s="17"/>
      <c r="AA17" s="17"/>
      <c r="AB17" s="17"/>
    </row>
    <row r="18" spans="1:28">
      <c r="R18" s="3"/>
      <c r="S18" s="3"/>
      <c r="T18" s="3"/>
    </row>
    <row r="19" spans="1:28">
      <c r="A19" s="1" t="s">
        <v>20</v>
      </c>
      <c r="R19" s="3"/>
      <c r="S19" s="3"/>
      <c r="T19" s="3"/>
    </row>
    <row r="20" spans="1:28">
      <c r="A20" s="1" t="s">
        <v>23</v>
      </c>
      <c r="C20" s="1" t="s">
        <v>25</v>
      </c>
      <c r="R20" s="3"/>
      <c r="S20" s="3"/>
      <c r="T20" s="3"/>
    </row>
    <row r="21" spans="1:28">
      <c r="A21" s="1" t="s">
        <v>21</v>
      </c>
      <c r="C21" s="1" t="s">
        <v>24</v>
      </c>
      <c r="R21" s="3"/>
      <c r="S21" s="3"/>
      <c r="T21" s="3"/>
    </row>
    <row r="22" spans="1:28">
      <c r="A22" s="1" t="s">
        <v>22</v>
      </c>
      <c r="C22" s="1" t="s">
        <v>24</v>
      </c>
      <c r="R22" s="3"/>
      <c r="S22" s="3"/>
      <c r="T22" s="3"/>
    </row>
    <row r="23" spans="1:28">
      <c r="R23" s="3"/>
      <c r="S23" s="3"/>
      <c r="T23" s="3"/>
    </row>
    <row r="24" spans="1:28">
      <c r="R24" s="3"/>
      <c r="S24" s="3"/>
      <c r="T24" s="3"/>
    </row>
    <row r="25" spans="1:28">
      <c r="R25" s="3"/>
      <c r="S25" s="3"/>
      <c r="T25" s="3"/>
    </row>
    <row r="26" spans="1:28">
      <c r="R26" s="3"/>
      <c r="S26" s="3"/>
      <c r="T26" s="3"/>
    </row>
    <row r="27" spans="1:28">
      <c r="R27" s="3"/>
      <c r="S27" s="3"/>
      <c r="T27" s="3"/>
    </row>
    <row r="28" spans="1:28">
      <c r="R28" s="3"/>
      <c r="S28" s="3"/>
      <c r="T28" s="3"/>
    </row>
    <row r="29" spans="1:28">
      <c r="R29" s="3"/>
      <c r="S29" s="3"/>
      <c r="T29" s="3"/>
    </row>
    <row r="30" spans="1:28">
      <c r="R30" s="3"/>
      <c r="S30" s="3"/>
      <c r="T30" s="3"/>
    </row>
    <row r="31" spans="1:28">
      <c r="R31" s="3"/>
      <c r="S31" s="3"/>
      <c r="T31" s="3"/>
    </row>
    <row r="37" spans="20:20">
      <c r="T37" s="3"/>
    </row>
    <row r="38" spans="20:20">
      <c r="T38" s="3"/>
    </row>
    <row r="39" spans="20:20">
      <c r="T39" s="3"/>
    </row>
    <row r="40" spans="20:20">
      <c r="T40" s="3"/>
    </row>
    <row r="41" spans="20:20">
      <c r="T41" s="3"/>
    </row>
    <row r="42" spans="20:20">
      <c r="T42" s="3"/>
    </row>
    <row r="43" spans="20:20">
      <c r="T43" s="3"/>
    </row>
    <row r="44" spans="20:20">
      <c r="T44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USDA Forest Service</dc:creator>
  <cp:lastModifiedBy>Dude</cp:lastModifiedBy>
  <dcterms:created xsi:type="dcterms:W3CDTF">2016-04-27T15:07:45Z</dcterms:created>
  <dcterms:modified xsi:type="dcterms:W3CDTF">2017-02-06T20:52:06Z</dcterms:modified>
</cp:coreProperties>
</file>