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poil\Desktop\"/>
    </mc:Choice>
  </mc:AlternateContent>
  <bookViews>
    <workbookView xWindow="240" yWindow="60" windowWidth="24795" windowHeight="11640" activeTab="1"/>
  </bookViews>
  <sheets>
    <sheet name="Original Sample" sheetId="1" r:id="rId1"/>
    <sheet name="all injuries" sheetId="3" r:id="rId2"/>
  </sheets>
  <calcPr calcId="152511"/>
</workbook>
</file>

<file path=xl/calcChain.xml><?xml version="1.0" encoding="utf-8"?>
<calcChain xmlns="http://schemas.openxmlformats.org/spreadsheetml/2006/main">
  <c r="M45" i="3" l="1"/>
  <c r="M19" i="3"/>
  <c r="M5" i="1"/>
  <c r="M6" i="1"/>
  <c r="N42" i="1"/>
  <c r="N41" i="1"/>
  <c r="N38" i="1"/>
  <c r="N37" i="1"/>
  <c r="N34" i="1"/>
  <c r="N33" i="1"/>
  <c r="N30" i="1"/>
  <c r="N29" i="1"/>
  <c r="N26" i="1"/>
  <c r="N25" i="1"/>
  <c r="N22" i="1"/>
  <c r="N21" i="1"/>
  <c r="N18" i="1"/>
  <c r="N17" i="1"/>
  <c r="N14" i="1"/>
  <c r="N13" i="1"/>
  <c r="N9" i="1"/>
  <c r="N10" i="1"/>
  <c r="M40" i="1"/>
  <c r="M36" i="1"/>
  <c r="M32" i="1"/>
  <c r="M28" i="1"/>
  <c r="M24" i="1"/>
  <c r="M20" i="1"/>
  <c r="M16" i="1"/>
  <c r="M12" i="1"/>
  <c r="M8" i="1"/>
  <c r="M4" i="1" l="1"/>
  <c r="N18" i="3"/>
  <c r="N20" i="3"/>
  <c r="N21" i="3"/>
  <c r="N22" i="3"/>
  <c r="N24" i="3"/>
  <c r="N25" i="3"/>
  <c r="N26" i="3"/>
  <c r="N28" i="3"/>
  <c r="N29" i="3"/>
  <c r="N30" i="3"/>
  <c r="N32" i="3"/>
  <c r="N33" i="3"/>
  <c r="N34" i="3"/>
  <c r="N36" i="3"/>
  <c r="N37" i="3"/>
  <c r="N38" i="3"/>
  <c r="N40" i="3"/>
  <c r="N41" i="3"/>
  <c r="N42" i="3"/>
  <c r="N44" i="3"/>
  <c r="N45" i="3"/>
  <c r="N46" i="3"/>
  <c r="N48" i="3"/>
  <c r="N49" i="3"/>
  <c r="N50" i="3"/>
  <c r="N52" i="3"/>
  <c r="N53" i="3"/>
  <c r="N54" i="3"/>
  <c r="N55" i="3"/>
  <c r="N56" i="3"/>
  <c r="N57" i="3"/>
  <c r="N58" i="3"/>
  <c r="N60" i="3"/>
  <c r="N61" i="3"/>
  <c r="N62" i="3"/>
  <c r="N63" i="3"/>
  <c r="N64" i="3"/>
  <c r="N65" i="3"/>
  <c r="N66" i="3"/>
  <c r="N68" i="3"/>
  <c r="N69" i="3"/>
  <c r="N70" i="3"/>
  <c r="N72" i="3"/>
  <c r="N73" i="3"/>
  <c r="N74" i="3"/>
  <c r="N76" i="3"/>
  <c r="N77" i="3"/>
  <c r="N78" i="3"/>
  <c r="N80" i="3"/>
  <c r="N81" i="3"/>
  <c r="N82" i="3"/>
  <c r="N84" i="3"/>
  <c r="N85" i="3"/>
  <c r="N86" i="3"/>
  <c r="N88" i="3"/>
  <c r="N89" i="3"/>
  <c r="N90" i="3"/>
  <c r="N92" i="3"/>
  <c r="N93" i="3"/>
  <c r="N94" i="3"/>
  <c r="N96" i="3"/>
  <c r="N97" i="3"/>
  <c r="N98" i="3"/>
  <c r="N100" i="3"/>
  <c r="N101" i="3"/>
  <c r="N102" i="3"/>
  <c r="N104" i="3"/>
  <c r="N105" i="3"/>
  <c r="N106" i="3"/>
  <c r="N107" i="3"/>
  <c r="N109" i="3"/>
  <c r="N110" i="3"/>
  <c r="N111" i="3"/>
  <c r="N113" i="3"/>
  <c r="N114" i="3"/>
  <c r="N8" i="3"/>
  <c r="N13" i="3"/>
  <c r="M14" i="3"/>
  <c r="M15" i="3"/>
  <c r="M16" i="3"/>
  <c r="M17" i="3"/>
  <c r="M9" i="3"/>
  <c r="M10" i="3"/>
  <c r="M5" i="3" s="1"/>
  <c r="M11" i="3"/>
  <c r="M4" i="3" l="1"/>
  <c r="M6" i="3"/>
  <c r="N7" i="1"/>
  <c r="N11" i="1"/>
  <c r="N15" i="1"/>
  <c r="N19" i="1"/>
  <c r="N23" i="1"/>
  <c r="N27" i="1"/>
  <c r="N31" i="1"/>
  <c r="N35" i="1"/>
  <c r="N39" i="1"/>
  <c r="L6" i="1" l="1"/>
  <c r="L5" i="1"/>
  <c r="L40" i="1"/>
  <c r="L36" i="1"/>
  <c r="L32" i="1"/>
  <c r="L28" i="1"/>
  <c r="L24" i="1"/>
  <c r="L20" i="1"/>
  <c r="L16" i="1"/>
  <c r="L12" i="1"/>
  <c r="L8" i="1"/>
  <c r="L4" i="1" l="1"/>
  <c r="L10" i="3"/>
  <c r="L11" i="3"/>
  <c r="L15" i="3"/>
  <c r="L16" i="3"/>
  <c r="L17" i="3"/>
  <c r="L103" i="3"/>
  <c r="L112" i="3"/>
  <c r="L108" i="3"/>
  <c r="L99" i="3"/>
  <c r="L95" i="3"/>
  <c r="L91" i="3"/>
  <c r="L87" i="3"/>
  <c r="L83" i="3"/>
  <c r="L79" i="3"/>
  <c r="L75" i="3"/>
  <c r="L71" i="3"/>
  <c r="L67" i="3"/>
  <c r="L59" i="3"/>
  <c r="L51" i="3"/>
  <c r="L47" i="3"/>
  <c r="L43" i="3"/>
  <c r="L39" i="3"/>
  <c r="L35" i="3"/>
  <c r="L31" i="3"/>
  <c r="L27" i="3"/>
  <c r="L23" i="3"/>
  <c r="L19" i="3"/>
  <c r="L9" i="3" s="1"/>
  <c r="L14" i="3" l="1"/>
  <c r="L5" i="3"/>
  <c r="L4" i="3"/>
  <c r="L6" i="3"/>
  <c r="K10" i="3"/>
  <c r="K11" i="3"/>
  <c r="K17" i="3"/>
  <c r="K16" i="3"/>
  <c r="K15" i="3"/>
  <c r="K5" i="3" s="1"/>
  <c r="K112" i="3"/>
  <c r="N112" i="3" s="1"/>
  <c r="K108" i="3"/>
  <c r="N108" i="3" s="1"/>
  <c r="K103" i="3"/>
  <c r="K99" i="3"/>
  <c r="K95" i="3"/>
  <c r="K91" i="3"/>
  <c r="K87" i="3"/>
  <c r="K83" i="3"/>
  <c r="K79" i="3"/>
  <c r="K75" i="3"/>
  <c r="K71" i="3"/>
  <c r="K67" i="3"/>
  <c r="K59" i="3"/>
  <c r="K51" i="3"/>
  <c r="K47" i="3"/>
  <c r="K43" i="3"/>
  <c r="K39" i="3"/>
  <c r="K35" i="3"/>
  <c r="K31" i="3"/>
  <c r="K27" i="3"/>
  <c r="K23" i="3"/>
  <c r="K19" i="3"/>
  <c r="K5" i="1"/>
  <c r="K6" i="1"/>
  <c r="K40" i="1"/>
  <c r="K36" i="1"/>
  <c r="K32" i="1"/>
  <c r="K28" i="1"/>
  <c r="K24" i="1"/>
  <c r="K20" i="1"/>
  <c r="K16" i="1"/>
  <c r="K12" i="1"/>
  <c r="K8" i="1"/>
  <c r="K9" i="3" l="1"/>
  <c r="K6" i="3"/>
  <c r="K14" i="3"/>
  <c r="K4" i="1"/>
  <c r="G24" i="1"/>
  <c r="K4" i="3" l="1"/>
  <c r="J19" i="3"/>
  <c r="N19" i="3" s="1"/>
  <c r="J6" i="1" l="1"/>
  <c r="N6" i="1" s="1"/>
  <c r="J5" i="1"/>
  <c r="N5" i="1" s="1"/>
  <c r="J40" i="1"/>
  <c r="N40" i="1" s="1"/>
  <c r="J36" i="1"/>
  <c r="N36" i="1" s="1"/>
  <c r="J32" i="1"/>
  <c r="N32" i="1" s="1"/>
  <c r="J28" i="1"/>
  <c r="N28" i="1" s="1"/>
  <c r="J24" i="1"/>
  <c r="N24" i="1" s="1"/>
  <c r="J20" i="1"/>
  <c r="N20" i="1" s="1"/>
  <c r="J16" i="1"/>
  <c r="N16" i="1" s="1"/>
  <c r="J12" i="1"/>
  <c r="N12" i="1" s="1"/>
  <c r="J8" i="1"/>
  <c r="N8" i="1" s="1"/>
  <c r="J17" i="3"/>
  <c r="J16" i="3"/>
  <c r="J15" i="3"/>
  <c r="J11" i="3"/>
  <c r="J10" i="3"/>
  <c r="J7" i="3"/>
  <c r="N7" i="3" s="1"/>
  <c r="J6" i="3"/>
  <c r="N6" i="3" s="1"/>
  <c r="J5" i="3"/>
  <c r="N5" i="3" s="1"/>
  <c r="J103" i="3"/>
  <c r="N103" i="3" s="1"/>
  <c r="J99" i="3"/>
  <c r="N99" i="3" s="1"/>
  <c r="J95" i="3"/>
  <c r="N95" i="3" s="1"/>
  <c r="J91" i="3"/>
  <c r="N91" i="3" s="1"/>
  <c r="J87" i="3"/>
  <c r="N87" i="3" s="1"/>
  <c r="J83" i="3"/>
  <c r="N83" i="3" s="1"/>
  <c r="J79" i="3"/>
  <c r="N79" i="3" s="1"/>
  <c r="J75" i="3"/>
  <c r="N75" i="3" s="1"/>
  <c r="J71" i="3"/>
  <c r="N71" i="3" s="1"/>
  <c r="J67" i="3"/>
  <c r="N67" i="3" s="1"/>
  <c r="J59" i="3"/>
  <c r="N59" i="3" s="1"/>
  <c r="J51" i="3"/>
  <c r="N51" i="3" s="1"/>
  <c r="J47" i="3"/>
  <c r="N47" i="3" s="1"/>
  <c r="J43" i="3"/>
  <c r="N43" i="3" s="1"/>
  <c r="J39" i="3"/>
  <c r="N39" i="3" s="1"/>
  <c r="J35" i="3"/>
  <c r="N35" i="3" s="1"/>
  <c r="J31" i="3"/>
  <c r="N31" i="3" s="1"/>
  <c r="J27" i="3"/>
  <c r="N27" i="3" s="1"/>
  <c r="J23" i="3"/>
  <c r="N23" i="3" s="1"/>
  <c r="G17" i="3"/>
  <c r="F17" i="3"/>
  <c r="E17" i="3"/>
  <c r="D17" i="3"/>
  <c r="C17" i="3"/>
  <c r="B17" i="3"/>
  <c r="N17" i="3" s="1"/>
  <c r="G16" i="3"/>
  <c r="F16" i="3"/>
  <c r="E16" i="3"/>
  <c r="D16" i="3"/>
  <c r="C16" i="3"/>
  <c r="B16" i="3"/>
  <c r="G15" i="3"/>
  <c r="F15" i="3"/>
  <c r="E15" i="3"/>
  <c r="D15" i="3"/>
  <c r="C15" i="3"/>
  <c r="B15" i="3"/>
  <c r="N15" i="3" s="1"/>
  <c r="G14" i="3"/>
  <c r="F14" i="3"/>
  <c r="E14" i="3"/>
  <c r="D14" i="3"/>
  <c r="C14" i="3"/>
  <c r="B14" i="3"/>
  <c r="G12" i="3"/>
  <c r="F12" i="3"/>
  <c r="E12" i="3"/>
  <c r="D12" i="3"/>
  <c r="C12" i="3"/>
  <c r="B12" i="3"/>
  <c r="N12" i="3" s="1"/>
  <c r="G11" i="3"/>
  <c r="F11" i="3"/>
  <c r="E11" i="3"/>
  <c r="D11" i="3"/>
  <c r="C11" i="3"/>
  <c r="B11" i="3"/>
  <c r="G10" i="3"/>
  <c r="F10" i="3"/>
  <c r="E10" i="3"/>
  <c r="D10" i="3"/>
  <c r="C10" i="3"/>
  <c r="B10" i="3"/>
  <c r="N10" i="3" s="1"/>
  <c r="G9" i="3"/>
  <c r="F9" i="3"/>
  <c r="E9" i="3"/>
  <c r="D9" i="3"/>
  <c r="C9" i="3"/>
  <c r="B9" i="3"/>
  <c r="N11" i="3" l="1"/>
  <c r="N14" i="3"/>
  <c r="N16" i="3"/>
  <c r="J4" i="1"/>
  <c r="N4" i="1" s="1"/>
  <c r="J14" i="3"/>
  <c r="J9" i="3"/>
  <c r="N9" i="3" s="1"/>
  <c r="J4" i="3"/>
  <c r="N4" i="3" s="1"/>
</calcChain>
</file>

<file path=xl/sharedStrings.xml><?xml version="1.0" encoding="utf-8"?>
<sst xmlns="http://schemas.openxmlformats.org/spreadsheetml/2006/main" count="144" uniqueCount="49">
  <si>
    <t>2005-06</t>
  </si>
  <si>
    <t>2006-07</t>
  </si>
  <si>
    <t>2007-08</t>
  </si>
  <si>
    <t>2008-09</t>
  </si>
  <si>
    <t>2009-10</t>
  </si>
  <si>
    <t>2010-11</t>
  </si>
  <si>
    <t>Overall</t>
  </si>
  <si>
    <t>Overall total</t>
  </si>
  <si>
    <t xml:space="preserve">     Competition</t>
  </si>
  <si>
    <t xml:space="preserve">     Practice</t>
  </si>
  <si>
    <t>Boys’ football total</t>
  </si>
  <si>
    <t>Boys’ soccer total</t>
  </si>
  <si>
    <t>Girls’ soccer total</t>
  </si>
  <si>
    <t>Girls’ volleyball total</t>
  </si>
  <si>
    <t>Boys’ basketball total</t>
  </si>
  <si>
    <t>Girls’ basketball total</t>
  </si>
  <si>
    <t>Boys’ wrestling total</t>
  </si>
  <si>
    <t>Boys’ baseball total</t>
  </si>
  <si>
    <t>Girls’ softball total</t>
  </si>
  <si>
    <t xml:space="preserve">     Performance</t>
  </si>
  <si>
    <t>Boys' volleyball total</t>
  </si>
  <si>
    <t>Girls' Field Hockey total</t>
  </si>
  <si>
    <t>Girls' Gymnastics total</t>
  </si>
  <si>
    <t>Boys' Ice Hockey total</t>
  </si>
  <si>
    <t>Boys' Lacrosse total</t>
  </si>
  <si>
    <t>Girls' Lacrosse total</t>
  </si>
  <si>
    <t>Boys' Swimming total</t>
  </si>
  <si>
    <t>Girls' Swimming total</t>
  </si>
  <si>
    <t>Boys' Track total</t>
  </si>
  <si>
    <t>Girls' Track total</t>
  </si>
  <si>
    <t>Cheerleading</t>
  </si>
  <si>
    <t>Original Dataset</t>
  </si>
  <si>
    <t>Total</t>
  </si>
  <si>
    <t>Male total</t>
  </si>
  <si>
    <t>Female total</t>
  </si>
  <si>
    <t>2011-12</t>
  </si>
  <si>
    <t>All Data</t>
  </si>
  <si>
    <t>2012-13</t>
  </si>
  <si>
    <t>Boys' Cross Country total</t>
  </si>
  <si>
    <t>Girls' Cross Country total</t>
  </si>
  <si>
    <t>2013-14</t>
  </si>
  <si>
    <t>2014-15</t>
  </si>
  <si>
    <t xml:space="preserve">    Competition</t>
  </si>
  <si>
    <t xml:space="preserve">    Practice</t>
  </si>
  <si>
    <t>Boys Tennis total</t>
  </si>
  <si>
    <t>Girls Tennis total</t>
  </si>
  <si>
    <t>-</t>
  </si>
  <si>
    <t>2015-16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</si>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</sst>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9"/>
      <color indexed="60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2" borderId="0" applyNumberFormat="0" applyBorder="0" applyAlignment="0" applyProtection="0"/>
  </cellStyleXfs>
  <cellXfs count="81">
    <xf numFmtId="0" fontId="0" fillId="0" borderId="0" xfId="0"/>
    <xf numFmtId="0" fontId="3" fillId="0" borderId="2" xfId="0" applyFont="1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/>
    <xf numFmtId="0" fontId="2" fillId="0" borderId="7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0" xfId="1" applyNumberFormat="1" applyFont="1" applyFill="1" applyBorder="1"/>
    <xf numFmtId="164" fontId="0" fillId="0" borderId="10" xfId="1" applyNumberFormat="1" applyFont="1" applyFill="1" applyBorder="1"/>
    <xf numFmtId="164" fontId="0" fillId="0" borderId="0" xfId="1" applyNumberFormat="1" applyFont="1" applyFill="1" applyBorder="1"/>
    <xf numFmtId="0" fontId="0" fillId="0" borderId="9" xfId="0" applyFill="1" applyBorder="1"/>
    <xf numFmtId="0" fontId="0" fillId="0" borderId="2" xfId="0" applyFill="1" applyBorder="1"/>
    <xf numFmtId="164" fontId="0" fillId="0" borderId="3" xfId="1" applyNumberFormat="1" applyFont="1" applyFill="1" applyBorder="1"/>
    <xf numFmtId="0" fontId="0" fillId="0" borderId="0" xfId="0" applyFill="1"/>
    <xf numFmtId="0" fontId="0" fillId="0" borderId="0" xfId="0" applyFont="1" applyFill="1" applyBorder="1"/>
    <xf numFmtId="3" fontId="0" fillId="0" borderId="0" xfId="1" applyNumberFormat="1" applyFont="1" applyFill="1" applyBorder="1"/>
    <xf numFmtId="3" fontId="5" fillId="0" borderId="0" xfId="3" applyNumberFormat="1" applyFont="1" applyFill="1" applyBorder="1" applyAlignment="1">
      <alignment horizontal="right" vertical="top"/>
    </xf>
    <xf numFmtId="3" fontId="0" fillId="0" borderId="10" xfId="1" applyNumberFormat="1" applyFont="1" applyFill="1" applyBorder="1"/>
    <xf numFmtId="3" fontId="1" fillId="0" borderId="0" xfId="1" applyNumberFormat="1" applyFont="1" applyFill="1" applyBorder="1"/>
    <xf numFmtId="3" fontId="5" fillId="0" borderId="0" xfId="4" applyNumberFormat="1" applyFont="1" applyBorder="1" applyAlignment="1">
      <alignment horizontal="right" vertical="top"/>
    </xf>
    <xf numFmtId="3" fontId="1" fillId="0" borderId="10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10" xfId="1" applyNumberFormat="1" applyFont="1" applyFill="1" applyBorder="1"/>
    <xf numFmtId="3" fontId="5" fillId="0" borderId="0" xfId="3" applyNumberFormat="1" applyFont="1" applyBorder="1" applyAlignment="1">
      <alignment horizontal="right" vertical="top"/>
    </xf>
    <xf numFmtId="0" fontId="6" fillId="0" borderId="2" xfId="0" applyFont="1" applyFill="1" applyBorder="1"/>
    <xf numFmtId="0" fontId="7" fillId="0" borderId="3" xfId="0" applyFont="1" applyFill="1" applyBorder="1"/>
    <xf numFmtId="0" fontId="7" fillId="0" borderId="0" xfId="0" applyFont="1" applyFill="1"/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0" xfId="0" applyFont="1"/>
    <xf numFmtId="0" fontId="7" fillId="0" borderId="5" xfId="0" applyFont="1" applyFill="1" applyBorder="1"/>
    <xf numFmtId="0" fontId="7" fillId="0" borderId="6" xfId="0" applyFont="1" applyFill="1" applyBorder="1" applyAlignment="1">
      <alignment horizontal="center"/>
    </xf>
    <xf numFmtId="0" fontId="6" fillId="0" borderId="7" xfId="0" applyFont="1" applyFill="1" applyBorder="1"/>
    <xf numFmtId="0" fontId="6" fillId="0" borderId="1" xfId="0" applyFont="1" applyFill="1" applyBorder="1" applyAlignment="1">
      <alignment horizontal="center"/>
    </xf>
    <xf numFmtId="164" fontId="6" fillId="0" borderId="8" xfId="1" applyNumberFormat="1" applyFont="1" applyFill="1" applyBorder="1" applyAlignment="1">
      <alignment horizontal="center"/>
    </xf>
    <xf numFmtId="0" fontId="6" fillId="0" borderId="5" xfId="0" applyFont="1" applyFill="1" applyBorder="1"/>
    <xf numFmtId="164" fontId="6" fillId="0" borderId="0" xfId="1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164" fontId="6" fillId="0" borderId="6" xfId="0" applyNumberFormat="1" applyFont="1" applyFill="1" applyBorder="1" applyAlignment="1"/>
    <xf numFmtId="3" fontId="6" fillId="0" borderId="0" xfId="0" applyNumberFormat="1" applyFont="1" applyFill="1" applyBorder="1" applyAlignment="1">
      <alignment vertical="center"/>
    </xf>
    <xf numFmtId="0" fontId="6" fillId="0" borderId="10" xfId="0" applyFont="1" applyFill="1" applyBorder="1"/>
    <xf numFmtId="164" fontId="6" fillId="0" borderId="10" xfId="1" applyNumberFormat="1" applyFont="1" applyFill="1" applyBorder="1"/>
    <xf numFmtId="3" fontId="6" fillId="0" borderId="10" xfId="0" applyNumberFormat="1" applyFont="1" applyFill="1" applyBorder="1"/>
    <xf numFmtId="0" fontId="6" fillId="0" borderId="0" xfId="0" applyFont="1" applyFill="1"/>
    <xf numFmtId="0" fontId="7" fillId="0" borderId="10" xfId="0" applyFont="1" applyFill="1" applyBorder="1"/>
    <xf numFmtId="164" fontId="7" fillId="0" borderId="10" xfId="1" applyNumberFormat="1" applyFont="1" applyFill="1" applyBorder="1"/>
    <xf numFmtId="164" fontId="7" fillId="0" borderId="0" xfId="1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8" fillId="0" borderId="0" xfId="2" applyNumberFormat="1" applyFont="1" applyFill="1" applyBorder="1" applyAlignment="1">
      <alignment horizontal="right" vertical="center"/>
    </xf>
    <xf numFmtId="3" fontId="8" fillId="0" borderId="0" xfId="4" applyNumberFormat="1" applyFont="1" applyBorder="1" applyAlignment="1">
      <alignment horizontal="right" vertical="center"/>
    </xf>
    <xf numFmtId="0" fontId="7" fillId="0" borderId="9" xfId="0" applyFont="1" applyFill="1" applyBorder="1"/>
    <xf numFmtId="3" fontId="7" fillId="0" borderId="10" xfId="0" applyNumberFormat="1" applyFont="1" applyFill="1" applyBorder="1" applyAlignment="1"/>
    <xf numFmtId="3" fontId="7" fillId="0" borderId="10" xfId="0" applyNumberFormat="1" applyFont="1" applyFill="1" applyBorder="1"/>
    <xf numFmtId="164" fontId="7" fillId="0" borderId="0" xfId="1" applyNumberFormat="1" applyFont="1" applyFill="1" applyBorder="1"/>
    <xf numFmtId="3" fontId="7" fillId="0" borderId="0" xfId="0" applyNumberFormat="1" applyFont="1" applyFill="1" applyBorder="1" applyAlignment="1"/>
    <xf numFmtId="3" fontId="7" fillId="0" borderId="0" xfId="0" applyNumberFormat="1" applyFont="1" applyFill="1" applyBorder="1" applyAlignment="1">
      <alignment vertical="center"/>
    </xf>
    <xf numFmtId="3" fontId="8" fillId="0" borderId="0" xfId="2" applyNumberFormat="1" applyFont="1" applyFill="1" applyBorder="1" applyAlignment="1"/>
    <xf numFmtId="3" fontId="7" fillId="0" borderId="10" xfId="0" applyNumberFormat="1" applyFont="1" applyFill="1" applyBorder="1" applyAlignment="1">
      <alignment vertical="center"/>
    </xf>
    <xf numFmtId="0" fontId="7" fillId="0" borderId="2" xfId="0" applyFont="1" applyFill="1" applyBorder="1"/>
    <xf numFmtId="164" fontId="7" fillId="0" borderId="3" xfId="1" applyNumberFormat="1" applyFont="1" applyFill="1" applyBorder="1"/>
    <xf numFmtId="3" fontId="8" fillId="0" borderId="0" xfId="2" applyNumberFormat="1" applyFont="1" applyFill="1" applyBorder="1" applyAlignment="1">
      <alignment vertical="center"/>
    </xf>
    <xf numFmtId="3" fontId="8" fillId="0" borderId="10" xfId="2" applyNumberFormat="1" applyFont="1" applyFill="1" applyBorder="1" applyAlignment="1"/>
    <xf numFmtId="3" fontId="8" fillId="0" borderId="10" xfId="4" applyNumberFormat="1" applyFont="1" applyBorder="1" applyAlignment="1">
      <alignment horizontal="right" vertical="center"/>
    </xf>
    <xf numFmtId="0" fontId="7" fillId="0" borderId="0" xfId="0" applyFont="1" applyFill="1" applyAlignment="1">
      <alignment horizontal="center"/>
    </xf>
    <xf numFmtId="3" fontId="7" fillId="0" borderId="0" xfId="0" applyNumberFormat="1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4" fillId="0" borderId="0" xfId="1" applyNumberFormat="1" applyFont="1"/>
    <xf numFmtId="164" fontId="7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0" fillId="0" borderId="0" xfId="1" applyNumberFormat="1" applyFont="1"/>
    <xf numFmtId="165" fontId="0" fillId="0" borderId="0" xfId="0" applyNumberFormat="1"/>
    <xf numFmtId="0" fontId="0" fillId="0" borderId="10" xfId="0" applyBorder="1"/>
    <xf numFmtId="164" fontId="2" fillId="0" borderId="10" xfId="1" applyNumberFormat="1" applyFont="1" applyFill="1" applyBorder="1"/>
    <xf numFmtId="0" fontId="0" fillId="0" borderId="0" xfId="0" applyBorder="1"/>
    <xf numFmtId="0" fontId="4" fillId="0" borderId="0" xfId="3" applyFill="1" applyBorder="1"/>
    <xf numFmtId="0" fontId="10" fillId="0" borderId="0" xfId="3" applyFont="1" applyFill="1" applyBorder="1" applyAlignment="1">
      <alignment horizontal="center" wrapText="1"/>
    </xf>
    <xf numFmtId="165" fontId="11" fillId="0" borderId="0" xfId="3" applyNumberFormat="1" applyFont="1" applyFill="1" applyBorder="1" applyAlignment="1">
      <alignment horizontal="right" vertical="top"/>
    </xf>
    <xf numFmtId="0" fontId="9" fillId="0" borderId="0" xfId="5" applyFill="1" applyBorder="1" applyAlignment="1">
      <alignment horizontal="left" vertical="top" wrapText="1"/>
    </xf>
    <xf numFmtId="0" fontId="10" fillId="0" borderId="0" xfId="3" applyFont="1" applyFill="1" applyBorder="1" applyAlignment="1">
      <alignment wrapText="1"/>
    </xf>
  </cellXfs>
  <cellStyles count="6">
    <cellStyle name="Comma" xfId="1" builtinId="3"/>
    <cellStyle name="Good" xfId="5" builtinId="26"/>
    <cellStyle name="Normal" xfId="0" builtinId="0"/>
    <cellStyle name="Normal_all injuries" xfId="4"/>
    <cellStyle name="Normal_all injuries_1" xfId="2"/>
    <cellStyle name="Normal_Original Sample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zoomScale="90" zoomScaleNormal="90" workbookViewId="0">
      <selection activeCell="R15" sqref="R15"/>
    </sheetView>
  </sheetViews>
  <sheetFormatPr defaultRowHeight="15" x14ac:dyDescent="0.25"/>
  <cols>
    <col min="1" max="1" width="24.140625" style="14" bestFit="1" customWidth="1"/>
    <col min="2" max="7" width="10.7109375" style="14" bestFit="1" customWidth="1"/>
    <col min="8" max="13" width="10.7109375" style="15" customWidth="1"/>
    <col min="14" max="14" width="12.140625" style="14" bestFit="1" customWidth="1"/>
    <col min="15" max="39" width="9.140625" style="75"/>
  </cols>
  <sheetData>
    <row r="1" spans="1:39" ht="21" x14ac:dyDescent="0.35">
      <c r="A1" s="1" t="s">
        <v>31</v>
      </c>
      <c r="B1" s="2"/>
      <c r="C1" s="2"/>
      <c r="D1" s="2"/>
      <c r="E1" s="2"/>
      <c r="F1" s="2"/>
      <c r="G1" s="2"/>
      <c r="N1" s="2"/>
    </row>
    <row r="2" spans="1:39" x14ac:dyDescent="0.25">
      <c r="A2" s="3"/>
      <c r="B2" s="4"/>
      <c r="C2" s="4"/>
      <c r="D2" s="4"/>
      <c r="E2" s="4"/>
      <c r="F2" s="4"/>
      <c r="G2" s="4"/>
      <c r="N2" s="4"/>
    </row>
    <row r="3" spans="1:39" ht="15.75" thickBot="1" x14ac:dyDescent="0.3">
      <c r="A3" s="5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35</v>
      </c>
      <c r="I3" s="6" t="s">
        <v>37</v>
      </c>
      <c r="J3" s="6" t="s">
        <v>40</v>
      </c>
      <c r="K3" s="6" t="s">
        <v>41</v>
      </c>
      <c r="L3" s="6" t="s">
        <v>47</v>
      </c>
      <c r="M3" s="6" t="s">
        <v>48</v>
      </c>
      <c r="N3" s="6" t="s">
        <v>6</v>
      </c>
    </row>
    <row r="4" spans="1:39" x14ac:dyDescent="0.25">
      <c r="A4" s="7" t="s">
        <v>7</v>
      </c>
      <c r="B4" s="8">
        <v>1729774</v>
      </c>
      <c r="C4" s="8">
        <v>1820367</v>
      </c>
      <c r="D4" s="8">
        <v>2077780</v>
      </c>
      <c r="E4" s="8">
        <v>2112479</v>
      </c>
      <c r="F4" s="8">
        <v>1763241</v>
      </c>
      <c r="G4" s="8">
        <v>1764785</v>
      </c>
      <c r="H4" s="8">
        <v>1733894.9999999998</v>
      </c>
      <c r="I4" s="8">
        <v>1874255.9999999988</v>
      </c>
      <c r="J4" s="8">
        <f>J8+J12+J16+J20+J24+J28+J32+J36+J40</f>
        <v>1873729</v>
      </c>
      <c r="K4" s="8">
        <f>SUM(K5,K6)</f>
        <v>1723204</v>
      </c>
      <c r="L4" s="8">
        <f>L8+L12+L16+L20+L24+L28+L32+L36+L40</f>
        <v>1779940</v>
      </c>
      <c r="M4" s="8">
        <f>M8+M12+M16+M20+M24+M28+M32+M36+M40</f>
        <v>1591276</v>
      </c>
      <c r="N4" s="8">
        <f>SUM(B4:M4)</f>
        <v>21844726</v>
      </c>
    </row>
    <row r="5" spans="1:39" x14ac:dyDescent="0.25">
      <c r="A5" s="7" t="s">
        <v>8</v>
      </c>
      <c r="B5" s="8">
        <v>483744</v>
      </c>
      <c r="C5" s="8">
        <v>487529</v>
      </c>
      <c r="D5" s="8">
        <v>562558</v>
      </c>
      <c r="E5" s="8">
        <v>570177</v>
      </c>
      <c r="F5" s="8">
        <v>477673</v>
      </c>
      <c r="G5" s="8">
        <v>483332</v>
      </c>
      <c r="H5" s="8">
        <v>463291.99999999994</v>
      </c>
      <c r="I5" s="8">
        <v>517501.99999999983</v>
      </c>
      <c r="J5" s="8">
        <f>J9+J13+J17+J21+J25+J29+J33+J37+J41</f>
        <v>521903</v>
      </c>
      <c r="K5" s="8">
        <f>SUM(K9,K13,K17,K21,K25,K29,K33,K37,K41)</f>
        <v>468876</v>
      </c>
      <c r="L5" s="8">
        <f>L9+L13+L17+L21+L25+L29+L33+L37+L41</f>
        <v>494492</v>
      </c>
      <c r="M5" s="8">
        <f t="shared" ref="M5:M6" si="0">M9+M13+M17+M21+M25+M29+M33+M37+M41</f>
        <v>450991</v>
      </c>
      <c r="N5" s="8">
        <f t="shared" ref="N5:N6" si="1">SUM(B5:M5)</f>
        <v>5982069</v>
      </c>
      <c r="O5" s="4"/>
      <c r="P5" s="4"/>
      <c r="Q5" s="4"/>
      <c r="R5" s="4"/>
      <c r="S5" s="4"/>
    </row>
    <row r="6" spans="1:39" x14ac:dyDescent="0.25">
      <c r="A6" s="7" t="s">
        <v>9</v>
      </c>
      <c r="B6" s="8">
        <v>1246030</v>
      </c>
      <c r="C6" s="8">
        <v>1332838</v>
      </c>
      <c r="D6" s="8">
        <v>1515222</v>
      </c>
      <c r="E6" s="8">
        <v>1542302</v>
      </c>
      <c r="F6" s="8">
        <v>1285568</v>
      </c>
      <c r="G6" s="8">
        <v>1281453</v>
      </c>
      <c r="H6" s="8">
        <v>1270602.9999999998</v>
      </c>
      <c r="I6" s="8">
        <v>1356753.9999999991</v>
      </c>
      <c r="J6" s="8">
        <f>J10+J14+J18+J22+J26+J30+J34+J38+J42</f>
        <v>1351826</v>
      </c>
      <c r="K6" s="8">
        <f>SUM(K10,K14,K18,K22,K26,K30,K34,K38,K42)</f>
        <v>1254328</v>
      </c>
      <c r="L6" s="8">
        <f>L10+L14+L18+L22+L26+L30+L34+L38+L42</f>
        <v>1285448</v>
      </c>
      <c r="M6" s="8">
        <f t="shared" si="0"/>
        <v>1140285</v>
      </c>
      <c r="N6" s="8">
        <f t="shared" si="1"/>
        <v>15862657</v>
      </c>
      <c r="O6" s="80"/>
      <c r="P6" s="80"/>
      <c r="Q6" s="80"/>
      <c r="R6" s="80"/>
      <c r="S6" s="76"/>
    </row>
    <row r="7" spans="1:39" s="73" customFormat="1" x14ac:dyDescent="0.25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74">
        <f t="shared" ref="N7:N39" si="2">SUM(B7:L7)</f>
        <v>0</v>
      </c>
      <c r="O7" s="80"/>
      <c r="P7" s="77"/>
      <c r="Q7" s="77"/>
      <c r="R7" s="77"/>
      <c r="S7" s="78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</row>
    <row r="8" spans="1:39" x14ac:dyDescent="0.25">
      <c r="A8" s="3" t="s">
        <v>10</v>
      </c>
      <c r="B8" s="10">
        <v>431242</v>
      </c>
      <c r="C8" s="10">
        <v>502098</v>
      </c>
      <c r="D8" s="10">
        <v>572588</v>
      </c>
      <c r="E8" s="10">
        <v>588876</v>
      </c>
      <c r="F8" s="10">
        <v>474929</v>
      </c>
      <c r="G8" s="10">
        <v>474429</v>
      </c>
      <c r="H8" s="16">
        <v>469815</v>
      </c>
      <c r="I8" s="19">
        <v>509157.9999999993</v>
      </c>
      <c r="J8" s="19">
        <f>J9+J10</f>
        <v>516501</v>
      </c>
      <c r="K8" s="19">
        <f>SUM(K9:K10)</f>
        <v>486471</v>
      </c>
      <c r="L8" s="19">
        <f>SUM(L9,L10)</f>
        <v>471492</v>
      </c>
      <c r="M8" s="19">
        <f>SUM(M9,M10)</f>
        <v>425630</v>
      </c>
      <c r="N8" s="8">
        <f>SUM(B8:M8)</f>
        <v>5923228.9999999991</v>
      </c>
      <c r="O8" s="80"/>
      <c r="P8" s="77"/>
      <c r="Q8" s="77"/>
      <c r="R8" s="77"/>
      <c r="S8" s="78"/>
    </row>
    <row r="9" spans="1:39" x14ac:dyDescent="0.25">
      <c r="A9" s="3" t="s">
        <v>8</v>
      </c>
      <c r="B9" s="10">
        <v>82059</v>
      </c>
      <c r="C9" s="10">
        <v>82043</v>
      </c>
      <c r="D9" s="10">
        <v>94842</v>
      </c>
      <c r="E9" s="10">
        <v>99532</v>
      </c>
      <c r="F9" s="10">
        <v>76085</v>
      </c>
      <c r="G9" s="10">
        <v>78868</v>
      </c>
      <c r="H9" s="17">
        <v>74547</v>
      </c>
      <c r="I9" s="20">
        <v>87326.999999999927</v>
      </c>
      <c r="J9" s="20">
        <v>88831</v>
      </c>
      <c r="K9" s="20">
        <v>82067</v>
      </c>
      <c r="L9" s="20">
        <v>85479</v>
      </c>
      <c r="M9" s="20">
        <v>73764</v>
      </c>
      <c r="N9" s="8">
        <f t="shared" ref="N9:N10" si="3">SUM(B9:M9)</f>
        <v>1005443.9999999999</v>
      </c>
      <c r="O9" s="79"/>
      <c r="P9" s="78"/>
      <c r="Q9" s="78"/>
      <c r="R9" s="78"/>
      <c r="S9" s="78"/>
    </row>
    <row r="10" spans="1:39" x14ac:dyDescent="0.25">
      <c r="A10" s="3" t="s">
        <v>9</v>
      </c>
      <c r="B10" s="10">
        <v>349183</v>
      </c>
      <c r="C10" s="10">
        <v>420055</v>
      </c>
      <c r="D10" s="10">
        <v>477746</v>
      </c>
      <c r="E10" s="10">
        <v>489344</v>
      </c>
      <c r="F10" s="10">
        <v>398844</v>
      </c>
      <c r="G10" s="10">
        <v>395561</v>
      </c>
      <c r="H10" s="17">
        <v>395268</v>
      </c>
      <c r="I10" s="20">
        <v>421830.99999999936</v>
      </c>
      <c r="J10" s="20">
        <v>427670</v>
      </c>
      <c r="K10" s="20">
        <v>404404</v>
      </c>
      <c r="L10" s="20">
        <v>386013</v>
      </c>
      <c r="M10" s="20">
        <v>351866</v>
      </c>
      <c r="N10" s="8">
        <f t="shared" si="3"/>
        <v>4917785</v>
      </c>
      <c r="O10" s="79"/>
      <c r="P10" s="78"/>
      <c r="Q10" s="78"/>
      <c r="R10" s="78"/>
      <c r="S10" s="78"/>
    </row>
    <row r="11" spans="1:39" x14ac:dyDescent="0.25">
      <c r="A11" s="11"/>
      <c r="B11" s="9"/>
      <c r="C11" s="9"/>
      <c r="D11" s="9"/>
      <c r="E11" s="9"/>
      <c r="F11" s="9"/>
      <c r="G11" s="9"/>
      <c r="H11" s="18"/>
      <c r="I11" s="21"/>
      <c r="J11" s="21"/>
      <c r="K11" s="21"/>
      <c r="L11" s="21"/>
      <c r="M11" s="21"/>
      <c r="N11" s="74">
        <f t="shared" si="2"/>
        <v>0</v>
      </c>
      <c r="O11" s="79"/>
      <c r="P11" s="78"/>
      <c r="Q11" s="78"/>
      <c r="R11" s="78"/>
      <c r="S11" s="78"/>
    </row>
    <row r="12" spans="1:39" x14ac:dyDescent="0.25">
      <c r="A12" s="3" t="s">
        <v>11</v>
      </c>
      <c r="B12" s="10">
        <v>153400</v>
      </c>
      <c r="C12" s="10">
        <v>179519</v>
      </c>
      <c r="D12" s="10">
        <v>202650</v>
      </c>
      <c r="E12" s="10">
        <v>215699</v>
      </c>
      <c r="F12" s="10">
        <v>166141</v>
      </c>
      <c r="G12" s="10">
        <v>168389</v>
      </c>
      <c r="H12" s="16">
        <v>161672</v>
      </c>
      <c r="I12" s="22">
        <v>173441.99999999988</v>
      </c>
      <c r="J12" s="22">
        <f>J13+J14</f>
        <v>171326</v>
      </c>
      <c r="K12" s="22">
        <f>SUM(K13:K14)</f>
        <v>160799</v>
      </c>
      <c r="L12" s="22">
        <f>L14+L13</f>
        <v>164487</v>
      </c>
      <c r="M12" s="19">
        <f>SUM(M13,M14)</f>
        <v>164433</v>
      </c>
      <c r="N12" s="8">
        <f>SUM(B12:M12)</f>
        <v>2081957</v>
      </c>
      <c r="O12" s="79"/>
      <c r="P12" s="78"/>
      <c r="Q12" s="78"/>
      <c r="R12" s="78"/>
      <c r="S12" s="78"/>
    </row>
    <row r="13" spans="1:39" x14ac:dyDescent="0.25">
      <c r="A13" s="3" t="s">
        <v>8</v>
      </c>
      <c r="B13" s="10">
        <v>49294</v>
      </c>
      <c r="C13" s="10">
        <v>51564</v>
      </c>
      <c r="D13" s="10">
        <v>60258</v>
      </c>
      <c r="E13" s="10">
        <v>63636</v>
      </c>
      <c r="F13" s="10">
        <v>50081</v>
      </c>
      <c r="G13" s="10">
        <v>50680</v>
      </c>
      <c r="H13" s="17">
        <v>46690</v>
      </c>
      <c r="I13" s="20">
        <v>51168.000000000007</v>
      </c>
      <c r="J13" s="20">
        <v>52890</v>
      </c>
      <c r="K13" s="20">
        <v>49532</v>
      </c>
      <c r="L13" s="20">
        <v>51660</v>
      </c>
      <c r="M13" s="20">
        <v>50702</v>
      </c>
      <c r="N13" s="8">
        <f t="shared" ref="N13:N14" si="4">SUM(B13:M13)</f>
        <v>628155</v>
      </c>
      <c r="O13" s="79"/>
      <c r="P13" s="78"/>
      <c r="Q13" s="78"/>
      <c r="R13" s="78"/>
      <c r="S13" s="78"/>
    </row>
    <row r="14" spans="1:39" x14ac:dyDescent="0.25">
      <c r="A14" s="3" t="s">
        <v>9</v>
      </c>
      <c r="B14" s="10">
        <v>104106</v>
      </c>
      <c r="C14" s="10">
        <v>127955</v>
      </c>
      <c r="D14" s="10">
        <v>142392</v>
      </c>
      <c r="E14" s="10">
        <v>152063</v>
      </c>
      <c r="F14" s="10">
        <v>116060</v>
      </c>
      <c r="G14" s="10">
        <v>117709</v>
      </c>
      <c r="H14" s="17">
        <v>114982</v>
      </c>
      <c r="I14" s="20">
        <v>122273.99999999988</v>
      </c>
      <c r="J14" s="20">
        <v>118436</v>
      </c>
      <c r="K14" s="20">
        <v>111267</v>
      </c>
      <c r="L14" s="20">
        <v>112827</v>
      </c>
      <c r="M14" s="20">
        <v>113731</v>
      </c>
      <c r="N14" s="8">
        <f t="shared" si="4"/>
        <v>1453802</v>
      </c>
      <c r="O14" s="79"/>
      <c r="P14" s="78"/>
      <c r="Q14" s="78"/>
      <c r="R14" s="78"/>
      <c r="S14" s="78"/>
    </row>
    <row r="15" spans="1:39" x14ac:dyDescent="0.25">
      <c r="A15" s="3"/>
      <c r="B15" s="10"/>
      <c r="C15" s="10"/>
      <c r="D15" s="10"/>
      <c r="E15" s="10"/>
      <c r="F15" s="10"/>
      <c r="G15" s="10"/>
      <c r="H15" s="18"/>
      <c r="I15" s="21"/>
      <c r="J15" s="21"/>
      <c r="K15" s="21"/>
      <c r="L15" s="21"/>
      <c r="M15" s="21"/>
      <c r="N15" s="74">
        <f t="shared" si="2"/>
        <v>0</v>
      </c>
      <c r="O15" s="79"/>
      <c r="P15" s="78"/>
      <c r="Q15" s="78"/>
      <c r="R15" s="78"/>
      <c r="S15" s="78"/>
    </row>
    <row r="16" spans="1:39" x14ac:dyDescent="0.25">
      <c r="A16" s="12" t="s">
        <v>12</v>
      </c>
      <c r="B16" s="13">
        <v>141149</v>
      </c>
      <c r="C16" s="13">
        <v>163378</v>
      </c>
      <c r="D16" s="13">
        <v>173731</v>
      </c>
      <c r="E16" s="13">
        <v>184268</v>
      </c>
      <c r="F16" s="13">
        <v>148798</v>
      </c>
      <c r="G16" s="13">
        <v>143220</v>
      </c>
      <c r="H16" s="16">
        <v>136276</v>
      </c>
      <c r="I16" s="22">
        <v>146151.99999999994</v>
      </c>
      <c r="J16" s="22">
        <f>J17+J18</f>
        <v>156781</v>
      </c>
      <c r="K16" s="22">
        <f>SUM(K17:K18)</f>
        <v>148225</v>
      </c>
      <c r="L16" s="22">
        <f>L17+L18</f>
        <v>150719</v>
      </c>
      <c r="M16" s="19">
        <f>SUM(M17,M18)</f>
        <v>131618</v>
      </c>
      <c r="N16" s="8">
        <f>SUM(B16:M16)</f>
        <v>1824315</v>
      </c>
      <c r="O16" s="79"/>
      <c r="P16" s="78"/>
      <c r="Q16" s="78"/>
      <c r="R16" s="78"/>
      <c r="S16" s="78"/>
    </row>
    <row r="17" spans="1:19" x14ac:dyDescent="0.25">
      <c r="A17" s="3" t="s">
        <v>8</v>
      </c>
      <c r="B17" s="10">
        <v>43203</v>
      </c>
      <c r="C17" s="10">
        <v>47676</v>
      </c>
      <c r="D17" s="10">
        <v>51811</v>
      </c>
      <c r="E17" s="10">
        <v>54670</v>
      </c>
      <c r="F17" s="10">
        <v>44964</v>
      </c>
      <c r="G17" s="10">
        <v>45082</v>
      </c>
      <c r="H17" s="17">
        <v>39411</v>
      </c>
      <c r="I17" s="20">
        <v>43495.000000000007</v>
      </c>
      <c r="J17" s="20">
        <v>47868</v>
      </c>
      <c r="K17" s="20">
        <v>45691</v>
      </c>
      <c r="L17" s="20">
        <v>46729</v>
      </c>
      <c r="M17" s="20">
        <v>41929</v>
      </c>
      <c r="N17" s="8">
        <f t="shared" ref="N17:N18" si="5">SUM(B17:M17)</f>
        <v>552529</v>
      </c>
      <c r="O17" s="79"/>
      <c r="P17" s="78"/>
      <c r="Q17" s="78"/>
      <c r="R17" s="78"/>
      <c r="S17" s="78"/>
    </row>
    <row r="18" spans="1:19" x14ac:dyDescent="0.25">
      <c r="A18" s="3" t="s">
        <v>9</v>
      </c>
      <c r="B18" s="10">
        <v>97946</v>
      </c>
      <c r="C18" s="10">
        <v>115702</v>
      </c>
      <c r="D18" s="10">
        <v>121920</v>
      </c>
      <c r="E18" s="10">
        <v>129598</v>
      </c>
      <c r="F18" s="10">
        <v>103834</v>
      </c>
      <c r="G18" s="10">
        <v>98138</v>
      </c>
      <c r="H18" s="17">
        <v>96865</v>
      </c>
      <c r="I18" s="20">
        <v>102656.99999999994</v>
      </c>
      <c r="J18" s="20">
        <v>108913</v>
      </c>
      <c r="K18" s="20">
        <v>102534</v>
      </c>
      <c r="L18" s="20">
        <v>103990</v>
      </c>
      <c r="M18" s="20">
        <v>89689</v>
      </c>
      <c r="N18" s="8">
        <f t="shared" si="5"/>
        <v>1271786</v>
      </c>
      <c r="O18" s="79"/>
      <c r="P18" s="78"/>
      <c r="Q18" s="78"/>
      <c r="R18" s="78"/>
      <c r="S18" s="78"/>
    </row>
    <row r="19" spans="1:19" x14ac:dyDescent="0.25">
      <c r="A19" s="11"/>
      <c r="B19" s="9"/>
      <c r="C19" s="9"/>
      <c r="D19" s="9"/>
      <c r="E19" s="9"/>
      <c r="F19" s="9"/>
      <c r="G19" s="9"/>
      <c r="H19" s="18"/>
      <c r="I19" s="21"/>
      <c r="J19" s="21"/>
      <c r="K19" s="21"/>
      <c r="L19" s="21"/>
      <c r="M19" s="21"/>
      <c r="N19" s="74">
        <f t="shared" si="2"/>
        <v>0</v>
      </c>
      <c r="O19" s="79"/>
      <c r="P19" s="78"/>
      <c r="Q19" s="78"/>
      <c r="R19" s="78"/>
      <c r="S19" s="78"/>
    </row>
    <row r="20" spans="1:19" x14ac:dyDescent="0.25">
      <c r="A20" s="3" t="s">
        <v>13</v>
      </c>
      <c r="B20" s="10">
        <v>119235</v>
      </c>
      <c r="C20" s="10">
        <v>160645</v>
      </c>
      <c r="D20" s="10">
        <v>169831</v>
      </c>
      <c r="E20" s="10">
        <v>188075</v>
      </c>
      <c r="F20" s="10">
        <v>159273</v>
      </c>
      <c r="G20" s="10">
        <v>159719</v>
      </c>
      <c r="H20" s="16">
        <v>164710</v>
      </c>
      <c r="I20" s="22">
        <v>174473.99999999994</v>
      </c>
      <c r="J20" s="22">
        <f>J21+J22</f>
        <v>175911</v>
      </c>
      <c r="K20" s="22">
        <f>SUM(K21:K22)</f>
        <v>161050</v>
      </c>
      <c r="L20" s="22">
        <f>L22+L21</f>
        <v>162005</v>
      </c>
      <c r="M20" s="22">
        <f>M22+M21</f>
        <v>142818</v>
      </c>
      <c r="N20" s="8">
        <f>SUM(B20:M20)</f>
        <v>1937746</v>
      </c>
      <c r="O20" s="79"/>
      <c r="P20" s="78"/>
      <c r="Q20" s="78"/>
      <c r="R20" s="78"/>
      <c r="S20" s="78"/>
    </row>
    <row r="21" spans="1:19" x14ac:dyDescent="0.25">
      <c r="A21" s="3" t="s">
        <v>8</v>
      </c>
      <c r="B21" s="10">
        <v>43691</v>
      </c>
      <c r="C21" s="10">
        <v>53016</v>
      </c>
      <c r="D21" s="10">
        <v>55860</v>
      </c>
      <c r="E21" s="10">
        <v>64294</v>
      </c>
      <c r="F21" s="10">
        <v>52781</v>
      </c>
      <c r="G21" s="10">
        <v>55800</v>
      </c>
      <c r="H21" s="17">
        <v>55890</v>
      </c>
      <c r="I21" s="20">
        <v>61912.999999999964</v>
      </c>
      <c r="J21" s="20">
        <v>60861</v>
      </c>
      <c r="K21" s="20">
        <v>53337</v>
      </c>
      <c r="L21" s="20">
        <v>52726</v>
      </c>
      <c r="M21" s="20">
        <v>47994</v>
      </c>
      <c r="N21" s="8">
        <f t="shared" ref="N21:N22" si="6">SUM(B21:M21)</f>
        <v>658163</v>
      </c>
      <c r="O21" s="79"/>
      <c r="P21" s="78"/>
      <c r="Q21" s="78"/>
      <c r="R21" s="78"/>
      <c r="S21" s="78"/>
    </row>
    <row r="22" spans="1:19" x14ac:dyDescent="0.25">
      <c r="A22" s="3" t="s">
        <v>9</v>
      </c>
      <c r="B22" s="10">
        <v>75544</v>
      </c>
      <c r="C22" s="10">
        <v>107629</v>
      </c>
      <c r="D22" s="10">
        <v>113971</v>
      </c>
      <c r="E22" s="10">
        <v>123781</v>
      </c>
      <c r="F22" s="10">
        <v>106492</v>
      </c>
      <c r="G22" s="10">
        <v>103919</v>
      </c>
      <c r="H22" s="17">
        <v>108820</v>
      </c>
      <c r="I22" s="20">
        <v>112560.99999999997</v>
      </c>
      <c r="J22" s="20">
        <v>115050</v>
      </c>
      <c r="K22" s="20">
        <v>107713</v>
      </c>
      <c r="L22" s="20">
        <v>109279</v>
      </c>
      <c r="M22" s="20">
        <v>94824</v>
      </c>
      <c r="N22" s="8">
        <f t="shared" si="6"/>
        <v>1279583</v>
      </c>
      <c r="O22" s="79"/>
      <c r="P22" s="78"/>
      <c r="Q22" s="78"/>
      <c r="R22" s="78"/>
      <c r="S22" s="78"/>
    </row>
    <row r="23" spans="1:19" x14ac:dyDescent="0.25">
      <c r="A23" s="3"/>
      <c r="B23" s="10"/>
      <c r="C23" s="10"/>
      <c r="D23" s="10"/>
      <c r="E23" s="10"/>
      <c r="F23" s="10"/>
      <c r="G23" s="10"/>
      <c r="H23" s="18"/>
      <c r="I23" s="21"/>
      <c r="J23" s="21"/>
      <c r="K23" s="21"/>
      <c r="L23" s="21"/>
      <c r="M23" s="21"/>
      <c r="N23" s="74">
        <f t="shared" si="2"/>
        <v>0</v>
      </c>
      <c r="O23" s="79"/>
      <c r="P23" s="78"/>
      <c r="Q23" s="78"/>
      <c r="R23" s="78"/>
      <c r="S23" s="78"/>
    </row>
    <row r="24" spans="1:19" x14ac:dyDescent="0.25">
      <c r="A24" s="12" t="s">
        <v>14</v>
      </c>
      <c r="B24" s="13">
        <v>218342</v>
      </c>
      <c r="C24" s="13">
        <v>204897</v>
      </c>
      <c r="D24" s="13">
        <v>249849</v>
      </c>
      <c r="E24" s="13">
        <v>236419</v>
      </c>
      <c r="F24" s="13">
        <v>201706</v>
      </c>
      <c r="G24" s="13">
        <f>G25+G26</f>
        <v>207090</v>
      </c>
      <c r="H24" s="16">
        <v>208696</v>
      </c>
      <c r="I24" s="22">
        <v>229896.99999999997</v>
      </c>
      <c r="J24" s="22">
        <f>J25+J26</f>
        <v>220583</v>
      </c>
      <c r="K24" s="22">
        <f>SUM(K25:K26)</f>
        <v>206391</v>
      </c>
      <c r="L24" s="22">
        <f>L26+L25</f>
        <v>217643</v>
      </c>
      <c r="M24" s="22">
        <f>M26+M25</f>
        <v>201033</v>
      </c>
      <c r="N24" s="8">
        <f>SUM(B24:M24)</f>
        <v>2602546</v>
      </c>
      <c r="O24" s="79"/>
      <c r="P24" s="78"/>
      <c r="Q24" s="78"/>
      <c r="R24" s="78"/>
      <c r="S24" s="78"/>
    </row>
    <row r="25" spans="1:19" x14ac:dyDescent="0.25">
      <c r="A25" s="3" t="s">
        <v>8</v>
      </c>
      <c r="B25" s="10">
        <v>61663</v>
      </c>
      <c r="C25" s="10">
        <v>60561</v>
      </c>
      <c r="D25" s="10">
        <v>74446</v>
      </c>
      <c r="E25" s="10">
        <v>69043</v>
      </c>
      <c r="F25" s="10">
        <v>59157</v>
      </c>
      <c r="G25" s="10">
        <v>62434</v>
      </c>
      <c r="H25" s="17">
        <v>60884</v>
      </c>
      <c r="I25" s="20">
        <v>70091.999999999971</v>
      </c>
      <c r="J25" s="20">
        <v>68217</v>
      </c>
      <c r="K25" s="20">
        <v>63287</v>
      </c>
      <c r="L25" s="20">
        <v>64857</v>
      </c>
      <c r="M25" s="20">
        <v>62175</v>
      </c>
      <c r="N25" s="8">
        <f t="shared" ref="N25:N26" si="7">SUM(B25:M25)</f>
        <v>776816</v>
      </c>
      <c r="O25" s="79"/>
      <c r="P25" s="78"/>
      <c r="Q25" s="78"/>
      <c r="R25" s="78"/>
      <c r="S25" s="78"/>
    </row>
    <row r="26" spans="1:19" x14ac:dyDescent="0.25">
      <c r="A26" s="3" t="s">
        <v>9</v>
      </c>
      <c r="B26" s="10">
        <v>156679</v>
      </c>
      <c r="C26" s="10">
        <v>144336</v>
      </c>
      <c r="D26" s="10">
        <v>175403</v>
      </c>
      <c r="E26" s="10">
        <v>167376</v>
      </c>
      <c r="F26" s="10">
        <v>142549</v>
      </c>
      <c r="G26" s="10">
        <v>144656</v>
      </c>
      <c r="H26" s="17">
        <v>147812</v>
      </c>
      <c r="I26" s="20">
        <v>159805</v>
      </c>
      <c r="J26" s="20">
        <v>152366</v>
      </c>
      <c r="K26" s="20">
        <v>143104</v>
      </c>
      <c r="L26" s="20">
        <v>152786</v>
      </c>
      <c r="M26" s="20">
        <v>138858</v>
      </c>
      <c r="N26" s="8">
        <f t="shared" si="7"/>
        <v>1825730</v>
      </c>
      <c r="O26" s="79"/>
      <c r="P26" s="78"/>
      <c r="Q26" s="78"/>
      <c r="R26" s="78"/>
      <c r="S26" s="78"/>
    </row>
    <row r="27" spans="1:19" x14ac:dyDescent="0.25">
      <c r="A27" s="11"/>
      <c r="B27" s="9"/>
      <c r="C27" s="9"/>
      <c r="D27" s="9"/>
      <c r="E27" s="9"/>
      <c r="F27" s="9"/>
      <c r="G27" s="9"/>
      <c r="H27" s="18"/>
      <c r="I27" s="23"/>
      <c r="J27" s="23"/>
      <c r="K27" s="23"/>
      <c r="L27" s="23"/>
      <c r="M27" s="23"/>
      <c r="N27" s="74">
        <f t="shared" si="2"/>
        <v>0</v>
      </c>
      <c r="O27" s="79"/>
      <c r="P27" s="78"/>
      <c r="Q27" s="78"/>
      <c r="R27" s="78"/>
      <c r="S27" s="78"/>
    </row>
    <row r="28" spans="1:19" x14ac:dyDescent="0.25">
      <c r="A28" s="3" t="s">
        <v>15</v>
      </c>
      <c r="B28" s="10">
        <v>186161</v>
      </c>
      <c r="C28" s="10">
        <v>171251</v>
      </c>
      <c r="D28" s="10">
        <v>198486</v>
      </c>
      <c r="E28" s="10">
        <v>191871</v>
      </c>
      <c r="F28" s="10">
        <v>168408</v>
      </c>
      <c r="G28" s="10">
        <v>168574</v>
      </c>
      <c r="H28" s="16">
        <v>167051.99999999977</v>
      </c>
      <c r="I28" s="19">
        <v>183376.99999999988</v>
      </c>
      <c r="J28" s="19">
        <f>J29+J30</f>
        <v>174554</v>
      </c>
      <c r="K28" s="22">
        <f>SUM(K29:K30)</f>
        <v>153720</v>
      </c>
      <c r="L28" s="22">
        <f>L29+L30</f>
        <v>161651</v>
      </c>
      <c r="M28" s="22">
        <f>M29+M30</f>
        <v>142869</v>
      </c>
      <c r="N28" s="8">
        <f>SUM(B28:M28)</f>
        <v>2067973.9999999995</v>
      </c>
      <c r="O28" s="79"/>
      <c r="P28" s="78"/>
      <c r="Q28" s="78"/>
      <c r="R28" s="78"/>
      <c r="S28" s="78"/>
    </row>
    <row r="29" spans="1:19" x14ac:dyDescent="0.25">
      <c r="A29" s="3" t="s">
        <v>8</v>
      </c>
      <c r="B29" s="10">
        <v>53325</v>
      </c>
      <c r="C29" s="10">
        <v>51358</v>
      </c>
      <c r="D29" s="10">
        <v>59177</v>
      </c>
      <c r="E29" s="10">
        <v>56555</v>
      </c>
      <c r="F29" s="10">
        <v>51819</v>
      </c>
      <c r="G29" s="10">
        <v>51185</v>
      </c>
      <c r="H29" s="17">
        <v>48560.999999999898</v>
      </c>
      <c r="I29" s="24">
        <v>57201.000000000029</v>
      </c>
      <c r="J29" s="24">
        <v>54125</v>
      </c>
      <c r="K29" s="24">
        <v>46818</v>
      </c>
      <c r="L29" s="24">
        <v>49598</v>
      </c>
      <c r="M29" s="17">
        <v>46033</v>
      </c>
      <c r="N29" s="8">
        <f t="shared" ref="N29:N30" si="8">SUM(B29:M29)</f>
        <v>625754.99999999988</v>
      </c>
      <c r="O29" s="79"/>
      <c r="P29" s="78"/>
      <c r="Q29" s="78"/>
      <c r="R29" s="78"/>
      <c r="S29" s="78"/>
    </row>
    <row r="30" spans="1:19" x14ac:dyDescent="0.25">
      <c r="A30" s="3" t="s">
        <v>9</v>
      </c>
      <c r="B30" s="10">
        <v>132836</v>
      </c>
      <c r="C30" s="10">
        <v>119893</v>
      </c>
      <c r="D30" s="10">
        <v>139309</v>
      </c>
      <c r="E30" s="10">
        <v>135316</v>
      </c>
      <c r="F30" s="10">
        <v>116589</v>
      </c>
      <c r="G30" s="10">
        <v>117389</v>
      </c>
      <c r="H30" s="17">
        <v>118490.99999999988</v>
      </c>
      <c r="I30" s="24">
        <v>126175.99999999984</v>
      </c>
      <c r="J30" s="24">
        <v>120429</v>
      </c>
      <c r="K30" s="24">
        <v>106902</v>
      </c>
      <c r="L30" s="24">
        <v>112053</v>
      </c>
      <c r="M30" s="24">
        <v>96836</v>
      </c>
      <c r="N30" s="8">
        <f t="shared" si="8"/>
        <v>1442218.9999999998</v>
      </c>
      <c r="O30" s="79"/>
      <c r="P30" s="78"/>
      <c r="Q30" s="78"/>
      <c r="R30" s="78"/>
      <c r="S30" s="78"/>
    </row>
    <row r="31" spans="1:19" x14ac:dyDescent="0.25">
      <c r="A31" s="3"/>
      <c r="B31" s="10"/>
      <c r="C31" s="10"/>
      <c r="D31" s="10"/>
      <c r="E31" s="10"/>
      <c r="F31" s="10"/>
      <c r="G31" s="10"/>
      <c r="H31" s="18"/>
      <c r="I31" s="23"/>
      <c r="J31" s="23"/>
      <c r="K31" s="23"/>
      <c r="L31" s="23"/>
      <c r="M31" s="23"/>
      <c r="N31" s="74">
        <f t="shared" si="2"/>
        <v>0</v>
      </c>
      <c r="O31" s="79"/>
      <c r="P31" s="78"/>
      <c r="Q31" s="78"/>
      <c r="R31" s="78"/>
      <c r="S31" s="78"/>
    </row>
    <row r="32" spans="1:19" x14ac:dyDescent="0.25">
      <c r="A32" s="12" t="s">
        <v>16</v>
      </c>
      <c r="B32" s="13">
        <v>166279</v>
      </c>
      <c r="C32" s="13">
        <v>156094</v>
      </c>
      <c r="D32" s="13">
        <v>179427</v>
      </c>
      <c r="E32" s="13">
        <v>180641</v>
      </c>
      <c r="F32" s="13">
        <v>158440</v>
      </c>
      <c r="G32" s="13">
        <v>147073</v>
      </c>
      <c r="H32" s="16">
        <v>143848.99999999994</v>
      </c>
      <c r="I32" s="19">
        <v>147208</v>
      </c>
      <c r="J32" s="19">
        <f>J33+J34</f>
        <v>137303</v>
      </c>
      <c r="K32" s="22">
        <f>SUM(K33:K34)</f>
        <v>129884</v>
      </c>
      <c r="L32" s="22">
        <f>L33+L34</f>
        <v>152716</v>
      </c>
      <c r="M32" s="22">
        <f>M33+M34</f>
        <v>121765</v>
      </c>
      <c r="N32" s="8">
        <f>SUM(B32:M32)</f>
        <v>1820679</v>
      </c>
      <c r="O32" s="79"/>
      <c r="P32" s="78"/>
      <c r="Q32" s="78"/>
      <c r="R32" s="78"/>
      <c r="S32" s="78"/>
    </row>
    <row r="33" spans="1:19" x14ac:dyDescent="0.25">
      <c r="A33" s="3" t="s">
        <v>8</v>
      </c>
      <c r="B33" s="10">
        <v>40220</v>
      </c>
      <c r="C33" s="10">
        <v>40841</v>
      </c>
      <c r="D33" s="10">
        <v>47327</v>
      </c>
      <c r="E33" s="10">
        <v>47770</v>
      </c>
      <c r="F33" s="10">
        <v>42978</v>
      </c>
      <c r="G33" s="10">
        <v>38519</v>
      </c>
      <c r="H33" s="17">
        <v>38784.000000000058</v>
      </c>
      <c r="I33" s="24">
        <v>39857.000000000102</v>
      </c>
      <c r="J33" s="24">
        <v>36452</v>
      </c>
      <c r="K33" s="24">
        <v>31092</v>
      </c>
      <c r="L33" s="24">
        <v>38791</v>
      </c>
      <c r="M33" s="24">
        <v>31871</v>
      </c>
      <c r="N33" s="8">
        <f t="shared" ref="N33:N34" si="9">SUM(B33:M33)</f>
        <v>474502.00000000017</v>
      </c>
      <c r="O33" s="79"/>
      <c r="P33" s="78"/>
      <c r="Q33" s="78"/>
      <c r="R33" s="78"/>
      <c r="S33" s="78"/>
    </row>
    <row r="34" spans="1:19" x14ac:dyDescent="0.25">
      <c r="A34" s="3" t="s">
        <v>9</v>
      </c>
      <c r="B34" s="10">
        <v>126059</v>
      </c>
      <c r="C34" s="10">
        <v>115253</v>
      </c>
      <c r="D34" s="10">
        <v>132100</v>
      </c>
      <c r="E34" s="10">
        <v>132871</v>
      </c>
      <c r="F34" s="10">
        <v>115462</v>
      </c>
      <c r="G34" s="10">
        <v>108554</v>
      </c>
      <c r="H34" s="17">
        <v>105064.99999999988</v>
      </c>
      <c r="I34" s="24">
        <v>107350.99999999991</v>
      </c>
      <c r="J34" s="24">
        <v>100851</v>
      </c>
      <c r="K34" s="24">
        <v>98792</v>
      </c>
      <c r="L34" s="24">
        <v>113925</v>
      </c>
      <c r="M34" s="24">
        <v>89894</v>
      </c>
      <c r="N34" s="8">
        <f t="shared" si="9"/>
        <v>1346176.9999999998</v>
      </c>
      <c r="O34" s="79"/>
      <c r="P34" s="78"/>
      <c r="Q34" s="78"/>
      <c r="R34" s="78"/>
      <c r="S34" s="78"/>
    </row>
    <row r="35" spans="1:19" x14ac:dyDescent="0.25">
      <c r="A35" s="11"/>
      <c r="B35" s="9"/>
      <c r="C35" s="9"/>
      <c r="D35" s="9"/>
      <c r="E35" s="9"/>
      <c r="F35" s="9"/>
      <c r="G35" s="9"/>
      <c r="H35" s="18"/>
      <c r="I35" s="23"/>
      <c r="J35" s="23"/>
      <c r="K35" s="23"/>
      <c r="L35" s="23"/>
      <c r="M35" s="23"/>
      <c r="N35" s="74">
        <f t="shared" si="2"/>
        <v>0</v>
      </c>
      <c r="O35" s="79"/>
      <c r="P35" s="78"/>
      <c r="Q35" s="78"/>
      <c r="R35" s="78"/>
      <c r="S35" s="78"/>
    </row>
    <row r="36" spans="1:19" x14ac:dyDescent="0.25">
      <c r="A36" s="3" t="s">
        <v>17</v>
      </c>
      <c r="B36" s="10">
        <v>178952</v>
      </c>
      <c r="C36" s="10">
        <v>162931</v>
      </c>
      <c r="D36" s="10">
        <v>186264</v>
      </c>
      <c r="E36" s="10">
        <v>185622</v>
      </c>
      <c r="F36" s="10">
        <v>162530</v>
      </c>
      <c r="G36" s="10">
        <v>164130</v>
      </c>
      <c r="H36" s="16">
        <v>163417.99999999994</v>
      </c>
      <c r="I36" s="19">
        <v>182375.99999999988</v>
      </c>
      <c r="J36" s="19">
        <f>J37+J38</f>
        <v>187034</v>
      </c>
      <c r="K36" s="22">
        <f>SUM(K37:K38)</f>
        <v>160941</v>
      </c>
      <c r="L36" s="22">
        <f>L38+L37</f>
        <v>170897</v>
      </c>
      <c r="M36" s="22">
        <f>M38+M37</f>
        <v>149564</v>
      </c>
      <c r="N36" s="8">
        <f>SUM(B36:M36)</f>
        <v>2054659</v>
      </c>
      <c r="O36" s="4"/>
      <c r="P36" s="4"/>
      <c r="Q36" s="4"/>
      <c r="R36" s="4"/>
      <c r="S36" s="4"/>
    </row>
    <row r="37" spans="1:19" x14ac:dyDescent="0.25">
      <c r="A37" s="3" t="s">
        <v>8</v>
      </c>
      <c r="B37" s="10">
        <v>63577</v>
      </c>
      <c r="C37" s="10">
        <v>58141</v>
      </c>
      <c r="D37" s="10">
        <v>67167</v>
      </c>
      <c r="E37" s="10">
        <v>65359</v>
      </c>
      <c r="F37" s="10">
        <v>58181</v>
      </c>
      <c r="G37" s="10">
        <v>55577</v>
      </c>
      <c r="H37" s="17">
        <v>57916</v>
      </c>
      <c r="I37" s="24">
        <v>62970.999999999891</v>
      </c>
      <c r="J37" s="24">
        <v>66805</v>
      </c>
      <c r="K37" s="24">
        <v>56899</v>
      </c>
      <c r="L37" s="24">
        <v>59949</v>
      </c>
      <c r="M37" s="24">
        <v>55885</v>
      </c>
      <c r="N37" s="8">
        <f t="shared" ref="N37:N38" si="10">SUM(B37:M37)</f>
        <v>728426.99999999988</v>
      </c>
    </row>
    <row r="38" spans="1:19" x14ac:dyDescent="0.25">
      <c r="A38" s="3" t="s">
        <v>9</v>
      </c>
      <c r="B38" s="10">
        <v>115375</v>
      </c>
      <c r="C38" s="10">
        <v>104790</v>
      </c>
      <c r="D38" s="10">
        <v>119097</v>
      </c>
      <c r="E38" s="10">
        <v>120263</v>
      </c>
      <c r="F38" s="10">
        <v>104349</v>
      </c>
      <c r="G38" s="10">
        <v>108553</v>
      </c>
      <c r="H38" s="17">
        <v>105501.99999999994</v>
      </c>
      <c r="I38" s="24">
        <v>119405</v>
      </c>
      <c r="J38" s="24">
        <v>120229</v>
      </c>
      <c r="K38" s="24">
        <v>104042</v>
      </c>
      <c r="L38" s="24">
        <v>110948</v>
      </c>
      <c r="M38" s="24">
        <v>93679</v>
      </c>
      <c r="N38" s="8">
        <f t="shared" si="10"/>
        <v>1326232</v>
      </c>
    </row>
    <row r="39" spans="1:19" x14ac:dyDescent="0.25">
      <c r="A39" s="3"/>
      <c r="B39" s="10"/>
      <c r="C39" s="10"/>
      <c r="D39" s="10"/>
      <c r="E39" s="10"/>
      <c r="F39" s="10"/>
      <c r="G39" s="10"/>
      <c r="H39" s="18"/>
      <c r="I39" s="23"/>
      <c r="J39" s="23"/>
      <c r="K39" s="23"/>
      <c r="L39" s="23"/>
      <c r="M39" s="23"/>
      <c r="N39" s="74">
        <f t="shared" si="2"/>
        <v>0</v>
      </c>
    </row>
    <row r="40" spans="1:19" x14ac:dyDescent="0.25">
      <c r="A40" s="12" t="s">
        <v>18</v>
      </c>
      <c r="B40" s="13">
        <v>135014</v>
      </c>
      <c r="C40" s="13">
        <v>119554</v>
      </c>
      <c r="D40" s="13">
        <v>144954</v>
      </c>
      <c r="E40" s="13">
        <v>141008</v>
      </c>
      <c r="F40" s="13">
        <v>123016</v>
      </c>
      <c r="G40" s="13">
        <v>129861</v>
      </c>
      <c r="H40" s="16">
        <v>118407.00000000003</v>
      </c>
      <c r="I40" s="19">
        <v>128171.99999999985</v>
      </c>
      <c r="J40" s="19">
        <f>J41+J42</f>
        <v>133736</v>
      </c>
      <c r="K40" s="22">
        <f>SUM(K41:K42)</f>
        <v>115723</v>
      </c>
      <c r="L40" s="22">
        <f>L41+L42</f>
        <v>128330</v>
      </c>
      <c r="M40" s="22">
        <f>M41+M42</f>
        <v>111546</v>
      </c>
      <c r="N40" s="8">
        <f>SUM(B40:M40)</f>
        <v>1529321</v>
      </c>
    </row>
    <row r="41" spans="1:19" x14ac:dyDescent="0.25">
      <c r="A41" s="3" t="s">
        <v>8</v>
      </c>
      <c r="B41" s="10">
        <v>46712</v>
      </c>
      <c r="C41" s="10">
        <v>42329</v>
      </c>
      <c r="D41" s="10">
        <v>51670</v>
      </c>
      <c r="E41" s="10">
        <v>49318</v>
      </c>
      <c r="F41" s="10">
        <v>41627</v>
      </c>
      <c r="G41" s="10">
        <v>42887</v>
      </c>
      <c r="H41" s="17">
        <v>40609</v>
      </c>
      <c r="I41" s="24">
        <v>43477.999999999949</v>
      </c>
      <c r="J41" s="24">
        <v>45854</v>
      </c>
      <c r="K41" s="24">
        <v>40153</v>
      </c>
      <c r="L41" s="24">
        <v>44703</v>
      </c>
      <c r="M41" s="24">
        <v>40638</v>
      </c>
      <c r="N41" s="8">
        <f t="shared" ref="N41:N42" si="11">SUM(B41:M41)</f>
        <v>529978</v>
      </c>
    </row>
    <row r="42" spans="1:19" x14ac:dyDescent="0.25">
      <c r="A42" s="3" t="s">
        <v>9</v>
      </c>
      <c r="B42" s="10">
        <v>88302</v>
      </c>
      <c r="C42" s="10">
        <v>77225</v>
      </c>
      <c r="D42" s="10">
        <v>93284</v>
      </c>
      <c r="E42" s="10">
        <v>91690</v>
      </c>
      <c r="F42" s="10">
        <v>81389</v>
      </c>
      <c r="G42" s="10">
        <v>86974</v>
      </c>
      <c r="H42" s="17">
        <v>77798.000000000029</v>
      </c>
      <c r="I42" s="24">
        <v>84693.999999999898</v>
      </c>
      <c r="J42" s="24">
        <v>87882</v>
      </c>
      <c r="K42" s="24">
        <v>75570</v>
      </c>
      <c r="L42" s="24">
        <v>83627</v>
      </c>
      <c r="M42" s="24">
        <v>70908</v>
      </c>
      <c r="N42" s="8">
        <f t="shared" si="11"/>
        <v>999342.99999999988</v>
      </c>
    </row>
    <row r="43" spans="1:19" x14ac:dyDescent="0.25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7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abSelected="1" workbookViewId="0">
      <pane xSplit="1" topLeftCell="B1" activePane="topRight" state="frozen"/>
      <selection pane="topRight" activeCell="R85" sqref="R85"/>
    </sheetView>
  </sheetViews>
  <sheetFormatPr defaultRowHeight="12.75" x14ac:dyDescent="0.2"/>
  <cols>
    <col min="1" max="1" width="22.140625" style="27" customWidth="1"/>
    <col min="2" max="7" width="10.28515625" style="27" bestFit="1" customWidth="1"/>
    <col min="8" max="8" width="9.140625" style="27" bestFit="1" customWidth="1"/>
    <col min="9" max="12" width="9.140625" style="28" bestFit="1" customWidth="1"/>
    <col min="13" max="13" width="9.140625" style="55" bestFit="1" customWidth="1"/>
    <col min="14" max="14" width="11.28515625" style="65" bestFit="1" customWidth="1"/>
    <col min="15" max="16384" width="9.140625" style="30"/>
  </cols>
  <sheetData>
    <row r="1" spans="1:14" ht="12.95" customHeight="1" x14ac:dyDescent="0.2">
      <c r="A1" s="25" t="s">
        <v>36</v>
      </c>
      <c r="B1" s="26"/>
      <c r="C1" s="26"/>
      <c r="D1" s="26"/>
      <c r="E1" s="26"/>
      <c r="F1" s="26"/>
      <c r="G1" s="26"/>
      <c r="N1" s="29"/>
    </row>
    <row r="2" spans="1:14" ht="12.95" customHeight="1" x14ac:dyDescent="0.2">
      <c r="A2" s="31"/>
      <c r="B2" s="28"/>
      <c r="C2" s="28"/>
      <c r="D2" s="28"/>
      <c r="E2" s="28"/>
      <c r="F2" s="28"/>
      <c r="G2" s="28"/>
      <c r="N2" s="32"/>
    </row>
    <row r="3" spans="1:14" ht="12.95" customHeight="1" thickBot="1" x14ac:dyDescent="0.25">
      <c r="A3" s="33"/>
      <c r="B3" s="34" t="s">
        <v>0</v>
      </c>
      <c r="C3" s="34" t="s">
        <v>1</v>
      </c>
      <c r="D3" s="34" t="s">
        <v>2</v>
      </c>
      <c r="E3" s="34" t="s">
        <v>3</v>
      </c>
      <c r="F3" s="34" t="s">
        <v>4</v>
      </c>
      <c r="G3" s="34" t="s">
        <v>5</v>
      </c>
      <c r="H3" s="34" t="s">
        <v>35</v>
      </c>
      <c r="I3" s="34" t="s">
        <v>37</v>
      </c>
      <c r="J3" s="34" t="s">
        <v>40</v>
      </c>
      <c r="K3" s="34" t="s">
        <v>41</v>
      </c>
      <c r="L3" s="34" t="s">
        <v>47</v>
      </c>
      <c r="M3" s="67" t="s">
        <v>48</v>
      </c>
      <c r="N3" s="35" t="s">
        <v>32</v>
      </c>
    </row>
    <row r="4" spans="1:14" ht="12.95" customHeight="1" x14ac:dyDescent="0.2">
      <c r="A4" s="36" t="s">
        <v>7</v>
      </c>
      <c r="B4" s="37">
        <v>1729774</v>
      </c>
      <c r="C4" s="37">
        <v>1820367</v>
      </c>
      <c r="D4" s="37">
        <v>2077780</v>
      </c>
      <c r="E4" s="37">
        <v>3928477</v>
      </c>
      <c r="F4" s="37">
        <v>3905891</v>
      </c>
      <c r="G4" s="37">
        <v>3710087</v>
      </c>
      <c r="H4" s="38">
        <v>3446539</v>
      </c>
      <c r="I4" s="39">
        <v>4649957.9999999991</v>
      </c>
      <c r="J4" s="39">
        <f>J19+J23+J27+J31+J35+J39+J43+J47+J51+J59+J67+J71+J75+J79+J83+J87+J91+J95+J99+J103</f>
        <v>5146306</v>
      </c>
      <c r="K4" s="39">
        <f>K9+K14</f>
        <v>5165857</v>
      </c>
      <c r="L4" s="39">
        <f>L9+L14</f>
        <v>4614770</v>
      </c>
      <c r="M4" s="39">
        <f>M9+M14</f>
        <v>4006889</v>
      </c>
      <c r="N4" s="40">
        <f>SUM(B4:M4)</f>
        <v>44202695</v>
      </c>
    </row>
    <row r="5" spans="1:14" ht="12.95" customHeight="1" x14ac:dyDescent="0.2">
      <c r="A5" s="36" t="s">
        <v>8</v>
      </c>
      <c r="B5" s="37">
        <v>483744</v>
      </c>
      <c r="C5" s="37">
        <v>487529</v>
      </c>
      <c r="D5" s="37">
        <v>562558</v>
      </c>
      <c r="E5" s="37">
        <v>1012087</v>
      </c>
      <c r="F5" s="37">
        <v>998567</v>
      </c>
      <c r="G5" s="37">
        <v>945400</v>
      </c>
      <c r="H5" s="38">
        <v>866206</v>
      </c>
      <c r="I5" s="39">
        <v>1149996</v>
      </c>
      <c r="J5" s="39">
        <f>J20+J24+J28+J32+J36+J40+J44+J48+J52+J60+J68+J72+J76+J80+J84+J88+J92+J96+J100+J104</f>
        <v>1267234</v>
      </c>
      <c r="K5" s="39">
        <f t="shared" ref="K5:L6" si="0">K10+K15</f>
        <v>1285926</v>
      </c>
      <c r="L5" s="39">
        <f t="shared" si="0"/>
        <v>1126046</v>
      </c>
      <c r="M5" s="39">
        <f t="shared" ref="M5" si="1">M10+M15</f>
        <v>974333</v>
      </c>
      <c r="N5" s="40">
        <f t="shared" ref="N5:N68" si="2">SUM(B5:M5)</f>
        <v>11159626</v>
      </c>
    </row>
    <row r="6" spans="1:14" ht="12.95" customHeight="1" x14ac:dyDescent="0.2">
      <c r="A6" s="36" t="s">
        <v>9</v>
      </c>
      <c r="B6" s="37">
        <v>1246030</v>
      </c>
      <c r="C6" s="37">
        <v>1332838</v>
      </c>
      <c r="D6" s="37">
        <v>1515222</v>
      </c>
      <c r="E6" s="37">
        <v>2916390</v>
      </c>
      <c r="F6" s="37">
        <v>2868613</v>
      </c>
      <c r="G6" s="37">
        <v>2735000</v>
      </c>
      <c r="H6" s="38">
        <v>2547542.0000000005</v>
      </c>
      <c r="I6" s="39">
        <v>3448934</v>
      </c>
      <c r="J6" s="39">
        <f>J21+J25+J29+J33+J37+J41+J45+J49+J53+J61+J69+J73+J77+J81+J85+J89+J93+J97+J101+J105</f>
        <v>3819337</v>
      </c>
      <c r="K6" s="39">
        <f t="shared" si="0"/>
        <v>3822140</v>
      </c>
      <c r="L6" s="39">
        <f t="shared" si="0"/>
        <v>3433387</v>
      </c>
      <c r="M6" s="39">
        <f t="shared" ref="M6" si="3">M11+M16</f>
        <v>2989138</v>
      </c>
      <c r="N6" s="40">
        <f t="shared" si="2"/>
        <v>32674571</v>
      </c>
    </row>
    <row r="7" spans="1:14" ht="12.95" customHeight="1" x14ac:dyDescent="0.2">
      <c r="A7" s="36" t="s">
        <v>19</v>
      </c>
      <c r="B7" s="37"/>
      <c r="C7" s="37"/>
      <c r="D7" s="37"/>
      <c r="E7" s="37"/>
      <c r="F7" s="37">
        <v>38711</v>
      </c>
      <c r="G7" s="37">
        <v>29687</v>
      </c>
      <c r="H7" s="38">
        <v>32791</v>
      </c>
      <c r="I7" s="41">
        <v>51027.999999999854</v>
      </c>
      <c r="J7" s="41">
        <f>J106</f>
        <v>59735</v>
      </c>
      <c r="K7" s="39">
        <v>57791</v>
      </c>
      <c r="L7" s="41">
        <v>55337</v>
      </c>
      <c r="M7" s="41">
        <v>43418</v>
      </c>
      <c r="N7" s="40">
        <f t="shared" si="2"/>
        <v>368497.99999999988</v>
      </c>
    </row>
    <row r="8" spans="1:14" ht="13.5" customHeight="1" x14ac:dyDescent="0.2">
      <c r="A8" s="42"/>
      <c r="B8" s="43"/>
      <c r="C8" s="43"/>
      <c r="D8" s="43"/>
      <c r="E8" s="43"/>
      <c r="F8" s="43"/>
      <c r="G8" s="43"/>
      <c r="H8" s="42"/>
      <c r="I8" s="44"/>
      <c r="J8" s="44"/>
      <c r="K8" s="44"/>
      <c r="L8" s="39"/>
      <c r="M8" s="37"/>
      <c r="N8" s="40">
        <f t="shared" si="2"/>
        <v>0</v>
      </c>
    </row>
    <row r="9" spans="1:14" ht="12.95" customHeight="1" x14ac:dyDescent="0.2">
      <c r="A9" s="45" t="s">
        <v>33</v>
      </c>
      <c r="B9" s="37">
        <f>SUM(B19,B23,B35,B43,B47)</f>
        <v>1148215</v>
      </c>
      <c r="C9" s="37">
        <f>SUM(C19,C23,C35,C43,C47)</f>
        <v>1205539</v>
      </c>
      <c r="D9" s="37">
        <f>SUM(D19,D23,D35,D43,D47)</f>
        <v>1390778</v>
      </c>
      <c r="E9" s="37">
        <f>SUM(E19,E23,E35,E43,E47,E67,E71,E79,E87)</f>
        <v>2432131</v>
      </c>
      <c r="F9" s="37">
        <f>SUM(F19,F23,F35,F43,F47,F55,F67,F71,F79,F87)</f>
        <v>2262040</v>
      </c>
      <c r="G9" s="37">
        <f>SUM(G19,G23,G35,G43,G47,G55,G67,G71,G79,G87)</f>
        <v>2223776</v>
      </c>
      <c r="H9" s="38">
        <v>2026029</v>
      </c>
      <c r="I9" s="39">
        <v>2736512.0000000009</v>
      </c>
      <c r="J9" s="39">
        <f>J19+J23+J35+J43+J47+J67+J71+J79+J87+J95</f>
        <v>2950417</v>
      </c>
      <c r="K9" s="39">
        <f>K19+K23+K35+K43+K47+K67+K71+K79+K87+K95+K108</f>
        <v>3004097</v>
      </c>
      <c r="L9" s="39">
        <f>L19+L23+L35+L43+L47+L67+L71+L79+L87+L95+L108</f>
        <v>2707096</v>
      </c>
      <c r="M9" s="39">
        <f>M19+M23+M35+M43+M47+M67+M71+M79+M87+M95+M108</f>
        <v>2335706</v>
      </c>
      <c r="N9" s="40">
        <f t="shared" si="2"/>
        <v>26422336</v>
      </c>
    </row>
    <row r="10" spans="1:14" ht="12.95" customHeight="1" x14ac:dyDescent="0.2">
      <c r="A10" s="36" t="s">
        <v>8</v>
      </c>
      <c r="B10" s="37">
        <f t="shared" ref="B10:D12" si="4">SUM(B20,B24,B36,B44,B48)</f>
        <v>296813</v>
      </c>
      <c r="C10" s="37">
        <f t="shared" si="4"/>
        <v>293150</v>
      </c>
      <c r="D10" s="37">
        <f t="shared" si="4"/>
        <v>344040</v>
      </c>
      <c r="E10" s="37">
        <f>SUM(E20,E24,E36,E44,E48,E68,E72,E80,E88)</f>
        <v>587019</v>
      </c>
      <c r="F10" s="37">
        <f t="shared" ref="F10:G12" si="5">SUM(F20,F24,F36,F44,F48,F56,F68,F72,F80,F88)</f>
        <v>562644</v>
      </c>
      <c r="G10" s="37">
        <f t="shared" si="5"/>
        <v>545306</v>
      </c>
      <c r="H10" s="38">
        <v>494285</v>
      </c>
      <c r="I10" s="39">
        <v>663407.99999999953</v>
      </c>
      <c r="J10" s="39">
        <f>J20+J24+J36+J44+J48+J68+J72+J80+J88+J96</f>
        <v>720640</v>
      </c>
      <c r="K10" s="39">
        <f t="shared" ref="K10:L11" si="6">K20+K24+K36+K44+K48+K68+K72+K80+K88+K96+K109</f>
        <v>733406</v>
      </c>
      <c r="L10" s="39">
        <f t="shared" si="6"/>
        <v>656488</v>
      </c>
      <c r="M10" s="39">
        <f t="shared" ref="M10" si="7">M20+M24+M36+M44+M48+M68+M72+M80+M88+M96+M109</f>
        <v>560541</v>
      </c>
      <c r="N10" s="40">
        <f t="shared" si="2"/>
        <v>6457740</v>
      </c>
    </row>
    <row r="11" spans="1:14" ht="12.95" customHeight="1" x14ac:dyDescent="0.2">
      <c r="A11" s="36" t="s">
        <v>9</v>
      </c>
      <c r="B11" s="37">
        <f t="shared" si="4"/>
        <v>851402</v>
      </c>
      <c r="C11" s="37">
        <f t="shared" si="4"/>
        <v>912389</v>
      </c>
      <c r="D11" s="37">
        <f t="shared" si="4"/>
        <v>1046738</v>
      </c>
      <c r="E11" s="37">
        <f>SUM(E21,E25,E37,E45,E49,E69,E73,E81,E89)</f>
        <v>1845112</v>
      </c>
      <c r="F11" s="37">
        <f t="shared" si="5"/>
        <v>1699396</v>
      </c>
      <c r="G11" s="37">
        <f t="shared" si="5"/>
        <v>1678470</v>
      </c>
      <c r="H11" s="38">
        <v>1531744.0000000005</v>
      </c>
      <c r="I11" s="39">
        <v>2073104.0000000007</v>
      </c>
      <c r="J11" s="39">
        <f>J21+J25+J37+J45+J49+J69+J73+J81+J89+J97</f>
        <v>2229777</v>
      </c>
      <c r="K11" s="39">
        <f t="shared" si="6"/>
        <v>2270691</v>
      </c>
      <c r="L11" s="39">
        <f t="shared" si="6"/>
        <v>2050608</v>
      </c>
      <c r="M11" s="39">
        <f t="shared" ref="M11" si="8">M21+M25+M37+M45+M49+M69+M73+M81+M89+M97+M110</f>
        <v>1775165</v>
      </c>
      <c r="N11" s="40">
        <f t="shared" si="2"/>
        <v>19964596</v>
      </c>
    </row>
    <row r="12" spans="1:14" ht="12.95" customHeight="1" x14ac:dyDescent="0.2">
      <c r="A12" s="36" t="s">
        <v>19</v>
      </c>
      <c r="B12" s="37">
        <f t="shared" si="4"/>
        <v>0</v>
      </c>
      <c r="C12" s="37">
        <f t="shared" si="4"/>
        <v>0</v>
      </c>
      <c r="D12" s="37">
        <f t="shared" si="4"/>
        <v>0</v>
      </c>
      <c r="E12" s="37">
        <f>SUM(E22,E26,E38,E46,E50,E70,E74,E82,E90)</f>
        <v>0</v>
      </c>
      <c r="F12" s="37">
        <f t="shared" si="5"/>
        <v>0</v>
      </c>
      <c r="G12" s="37">
        <f t="shared" si="5"/>
        <v>0</v>
      </c>
      <c r="H12" s="37">
        <v>0</v>
      </c>
      <c r="I12" s="37">
        <v>0</v>
      </c>
      <c r="J12" s="37">
        <v>0</v>
      </c>
      <c r="K12" s="37" t="s">
        <v>46</v>
      </c>
      <c r="L12" s="37"/>
      <c r="M12" s="37"/>
      <c r="N12" s="40">
        <f t="shared" si="2"/>
        <v>0</v>
      </c>
    </row>
    <row r="13" spans="1:14" ht="12.95" customHeight="1" x14ac:dyDescent="0.2">
      <c r="A13" s="42"/>
      <c r="B13" s="43"/>
      <c r="C13" s="43"/>
      <c r="D13" s="43"/>
      <c r="E13" s="43"/>
      <c r="F13" s="43"/>
      <c r="G13" s="43"/>
      <c r="H13" s="42"/>
      <c r="I13" s="44"/>
      <c r="J13" s="44"/>
      <c r="K13" s="44"/>
      <c r="L13" s="39"/>
      <c r="M13" s="37"/>
      <c r="N13" s="40">
        <f t="shared" si="2"/>
        <v>0</v>
      </c>
    </row>
    <row r="14" spans="1:14" ht="12.95" customHeight="1" x14ac:dyDescent="0.2">
      <c r="A14" s="45" t="s">
        <v>34</v>
      </c>
      <c r="B14" s="37">
        <f>SUM(B27,B31,B39,B51)</f>
        <v>581559</v>
      </c>
      <c r="C14" s="37">
        <f>SUM(C27,C31,C39,C51)</f>
        <v>614828</v>
      </c>
      <c r="D14" s="37">
        <f>SUM(D27,D31,D39,D51)</f>
        <v>687002</v>
      </c>
      <c r="E14" s="37">
        <f>SUM(E27,E31,E39,E51,E59,E63,E75,E83,E91,E103)</f>
        <v>1496346</v>
      </c>
      <c r="F14" s="37">
        <f t="shared" ref="F14:G17" si="9">SUM(F91,F27,F31,F39,F51,F59,F63,F75,F83,F103)</f>
        <v>1643851</v>
      </c>
      <c r="G14" s="37">
        <f t="shared" si="9"/>
        <v>1486311</v>
      </c>
      <c r="H14" s="38">
        <v>1420509.9999999998</v>
      </c>
      <c r="I14" s="39">
        <v>1913445.9999999995</v>
      </c>
      <c r="J14" s="39">
        <f>J27+J31+J39+J51+J59+J75+J83+J91+J99+J103</f>
        <v>2195889</v>
      </c>
      <c r="K14" s="39">
        <f t="shared" ref="K14:L16" si="10">K27+K31+K39+K51+K59+K75+K83+K91+K99+K103+K112</f>
        <v>2161760</v>
      </c>
      <c r="L14" s="39">
        <f t="shared" si="10"/>
        <v>1907674</v>
      </c>
      <c r="M14" s="39">
        <f t="shared" ref="M14" si="11">M27+M31+M39+M51+M59+M75+M83+M91+M99+M103+M112</f>
        <v>1671183</v>
      </c>
      <c r="N14" s="40">
        <f t="shared" si="2"/>
        <v>17780359</v>
      </c>
    </row>
    <row r="15" spans="1:14" ht="12.95" customHeight="1" x14ac:dyDescent="0.2">
      <c r="A15" s="36" t="s">
        <v>8</v>
      </c>
      <c r="B15" s="37">
        <f t="shared" ref="B15:D17" si="12">SUM(B28,B32,B40,B52)</f>
        <v>186931</v>
      </c>
      <c r="C15" s="37">
        <f t="shared" si="12"/>
        <v>194379</v>
      </c>
      <c r="D15" s="37">
        <f t="shared" si="12"/>
        <v>218518</v>
      </c>
      <c r="E15" s="37">
        <f>SUM(E28,E32,E40,E52,E60,E64,E76,E84,E92,E104)</f>
        <v>425068</v>
      </c>
      <c r="F15" s="37">
        <f t="shared" si="9"/>
        <v>435923</v>
      </c>
      <c r="G15" s="37">
        <f t="shared" si="9"/>
        <v>400094</v>
      </c>
      <c r="H15" s="38">
        <v>371920.99999999965</v>
      </c>
      <c r="I15" s="39">
        <v>486588.00000000029</v>
      </c>
      <c r="J15" s="39">
        <f>J28+J32+J40+J52+J60+J76+J84+J92+J100+J104</f>
        <v>546594</v>
      </c>
      <c r="K15" s="39">
        <f t="shared" si="10"/>
        <v>552520</v>
      </c>
      <c r="L15" s="39">
        <f t="shared" si="10"/>
        <v>469558</v>
      </c>
      <c r="M15" s="39">
        <f t="shared" ref="M15" si="13">M28+M32+M40+M52+M60+M76+M84+M92+M100+M104+M113</f>
        <v>413792</v>
      </c>
      <c r="N15" s="40">
        <f t="shared" si="2"/>
        <v>4701886</v>
      </c>
    </row>
    <row r="16" spans="1:14" ht="12.95" customHeight="1" x14ac:dyDescent="0.2">
      <c r="A16" s="36" t="s">
        <v>9</v>
      </c>
      <c r="B16" s="37">
        <f t="shared" si="12"/>
        <v>394628</v>
      </c>
      <c r="C16" s="37">
        <f t="shared" si="12"/>
        <v>420449</v>
      </c>
      <c r="D16" s="37">
        <f t="shared" si="12"/>
        <v>468484</v>
      </c>
      <c r="E16" s="37">
        <f>SUM(E29,E33,E41,E53,E61,E65,E77,E85,E93,E105)</f>
        <v>1071278</v>
      </c>
      <c r="F16" s="37">
        <f t="shared" si="9"/>
        <v>1169217</v>
      </c>
      <c r="G16" s="37">
        <f t="shared" si="9"/>
        <v>1056530</v>
      </c>
      <c r="H16" s="38">
        <v>1015798</v>
      </c>
      <c r="I16" s="39">
        <v>1375830</v>
      </c>
      <c r="J16" s="39">
        <f>J29+J33+J41+J53+J61+J77+J85+J93+J101+J105</f>
        <v>1589560</v>
      </c>
      <c r="K16" s="39">
        <f t="shared" si="10"/>
        <v>1551449</v>
      </c>
      <c r="L16" s="39">
        <f t="shared" si="10"/>
        <v>1382779</v>
      </c>
      <c r="M16" s="39">
        <f t="shared" ref="M16" si="14">M29+M33+M41+M53+M61+M77+M85+M93+M101+M105+M114</f>
        <v>1213973</v>
      </c>
      <c r="N16" s="40">
        <f t="shared" si="2"/>
        <v>12709975</v>
      </c>
    </row>
    <row r="17" spans="1:14" ht="12.95" customHeight="1" x14ac:dyDescent="0.2">
      <c r="A17" s="36" t="s">
        <v>19</v>
      </c>
      <c r="B17" s="37">
        <f t="shared" si="12"/>
        <v>0</v>
      </c>
      <c r="C17" s="37">
        <f t="shared" si="12"/>
        <v>0</v>
      </c>
      <c r="D17" s="37">
        <f t="shared" si="12"/>
        <v>0</v>
      </c>
      <c r="E17" s="37">
        <f>SUM(E30,E34,E42,E54,E62,E66,E78,E86,E94,E106)</f>
        <v>0</v>
      </c>
      <c r="F17" s="37">
        <f t="shared" si="9"/>
        <v>38711</v>
      </c>
      <c r="G17" s="37">
        <f t="shared" si="9"/>
        <v>29687</v>
      </c>
      <c r="H17" s="38">
        <v>32791</v>
      </c>
      <c r="I17" s="39">
        <v>51027.999999999854</v>
      </c>
      <c r="J17" s="39">
        <f>J106</f>
        <v>59735</v>
      </c>
      <c r="K17" s="39">
        <f>K106</f>
        <v>57791</v>
      </c>
      <c r="L17" s="39">
        <f>L106</f>
        <v>55337</v>
      </c>
      <c r="M17" s="39">
        <f>M106</f>
        <v>43418</v>
      </c>
      <c r="N17" s="40">
        <f t="shared" si="2"/>
        <v>368497.99999999988</v>
      </c>
    </row>
    <row r="18" spans="1:14" ht="12.95" customHeight="1" x14ac:dyDescent="0.2">
      <c r="A18" s="46"/>
      <c r="B18" s="47"/>
      <c r="C18" s="47"/>
      <c r="D18" s="47"/>
      <c r="E18" s="47"/>
      <c r="F18" s="47"/>
      <c r="G18" s="43"/>
      <c r="H18" s="42"/>
      <c r="I18" s="44"/>
      <c r="J18" s="44"/>
      <c r="K18" s="44"/>
      <c r="L18" s="39"/>
      <c r="M18" s="37"/>
      <c r="N18" s="40">
        <f t="shared" si="2"/>
        <v>0</v>
      </c>
    </row>
    <row r="19" spans="1:14" ht="16.5" customHeight="1" x14ac:dyDescent="0.2">
      <c r="A19" s="31" t="s">
        <v>10</v>
      </c>
      <c r="B19" s="48">
        <v>431242</v>
      </c>
      <c r="C19" s="48">
        <v>502098</v>
      </c>
      <c r="D19" s="48">
        <v>572588</v>
      </c>
      <c r="E19" s="48">
        <v>766995</v>
      </c>
      <c r="F19" s="48">
        <v>648845</v>
      </c>
      <c r="G19" s="48">
        <v>649696</v>
      </c>
      <c r="H19" s="49">
        <v>648392</v>
      </c>
      <c r="I19" s="49">
        <v>814862</v>
      </c>
      <c r="J19" s="49">
        <f>J20+J21</f>
        <v>894576</v>
      </c>
      <c r="K19" s="49">
        <f>SUM(K20,K21)</f>
        <v>919659</v>
      </c>
      <c r="L19" s="49">
        <f>147552+681954</f>
        <v>829506</v>
      </c>
      <c r="M19" s="68">
        <f>M20+M21</f>
        <v>676339</v>
      </c>
      <c r="N19" s="40">
        <f t="shared" si="2"/>
        <v>8354798</v>
      </c>
    </row>
    <row r="20" spans="1:14" ht="12.95" customHeight="1" x14ac:dyDescent="0.2">
      <c r="A20" s="31" t="s">
        <v>8</v>
      </c>
      <c r="B20" s="48">
        <v>82059</v>
      </c>
      <c r="C20" s="48">
        <v>82043</v>
      </c>
      <c r="D20" s="48">
        <v>94842</v>
      </c>
      <c r="E20" s="48">
        <v>132122</v>
      </c>
      <c r="F20" s="48">
        <v>107323</v>
      </c>
      <c r="G20" s="48">
        <v>107752</v>
      </c>
      <c r="H20" s="50">
        <v>104795</v>
      </c>
      <c r="I20" s="51">
        <v>138334.99999999994</v>
      </c>
      <c r="J20" s="51">
        <v>160877</v>
      </c>
      <c r="K20" s="51">
        <v>157332</v>
      </c>
      <c r="L20" s="51">
        <v>147552</v>
      </c>
      <c r="M20" s="68">
        <v>113877</v>
      </c>
      <c r="N20" s="40">
        <f t="shared" si="2"/>
        <v>1428909</v>
      </c>
    </row>
    <row r="21" spans="1:14" ht="12.95" customHeight="1" x14ac:dyDescent="0.2">
      <c r="A21" s="31" t="s">
        <v>9</v>
      </c>
      <c r="B21" s="48">
        <v>349183</v>
      </c>
      <c r="C21" s="48">
        <v>420055</v>
      </c>
      <c r="D21" s="48">
        <v>477746</v>
      </c>
      <c r="E21" s="48">
        <v>634873</v>
      </c>
      <c r="F21" s="48">
        <v>541522</v>
      </c>
      <c r="G21" s="48">
        <v>541944</v>
      </c>
      <c r="H21" s="50">
        <v>543597.00000000035</v>
      </c>
      <c r="I21" s="51">
        <v>676527.00000000012</v>
      </c>
      <c r="J21" s="51">
        <v>733699</v>
      </c>
      <c r="K21" s="51">
        <v>762327</v>
      </c>
      <c r="L21" s="51">
        <v>681954</v>
      </c>
      <c r="M21" s="68">
        <v>562462</v>
      </c>
      <c r="N21" s="40">
        <f t="shared" si="2"/>
        <v>6925889</v>
      </c>
    </row>
    <row r="22" spans="1:14" ht="12.95" customHeight="1" x14ac:dyDescent="0.2">
      <c r="A22" s="52"/>
      <c r="B22" s="47"/>
      <c r="C22" s="47"/>
      <c r="D22" s="47"/>
      <c r="E22" s="47"/>
      <c r="F22" s="47"/>
      <c r="G22" s="47"/>
      <c r="H22" s="53"/>
      <c r="I22" s="54"/>
      <c r="J22" s="54"/>
      <c r="K22" s="54"/>
      <c r="L22" s="66"/>
      <c r="N22" s="40">
        <f t="shared" si="2"/>
        <v>0</v>
      </c>
    </row>
    <row r="23" spans="1:14" ht="12.95" customHeight="1" x14ac:dyDescent="0.2">
      <c r="A23" s="31" t="s">
        <v>11</v>
      </c>
      <c r="B23" s="55">
        <v>153400</v>
      </c>
      <c r="C23" s="55">
        <v>179519</v>
      </c>
      <c r="D23" s="55">
        <v>202650</v>
      </c>
      <c r="E23" s="55">
        <v>288955</v>
      </c>
      <c r="F23" s="55">
        <v>260693</v>
      </c>
      <c r="G23" s="55">
        <v>281155</v>
      </c>
      <c r="H23" s="56">
        <v>237983</v>
      </c>
      <c r="I23" s="57">
        <v>291518.99999999994</v>
      </c>
      <c r="J23" s="57">
        <f>J24+J25</f>
        <v>329962</v>
      </c>
      <c r="K23" s="49">
        <f>SUM(K24,K25)</f>
        <v>330072</v>
      </c>
      <c r="L23" s="49">
        <f>84941+188870</f>
        <v>273811</v>
      </c>
      <c r="M23" s="68">
        <v>246595</v>
      </c>
      <c r="N23" s="40">
        <f t="shared" si="2"/>
        <v>3076314</v>
      </c>
    </row>
    <row r="24" spans="1:14" ht="12.95" customHeight="1" x14ac:dyDescent="0.2">
      <c r="A24" s="31" t="s">
        <v>8</v>
      </c>
      <c r="B24" s="55">
        <v>49294</v>
      </c>
      <c r="C24" s="55">
        <v>51564</v>
      </c>
      <c r="D24" s="55">
        <v>60258</v>
      </c>
      <c r="E24" s="55">
        <v>87337</v>
      </c>
      <c r="F24" s="55">
        <v>79235</v>
      </c>
      <c r="G24" s="55">
        <v>82927</v>
      </c>
      <c r="H24" s="58">
        <v>69427</v>
      </c>
      <c r="I24" s="51">
        <v>87861.999999999898</v>
      </c>
      <c r="J24" s="51">
        <v>99900</v>
      </c>
      <c r="K24" s="51">
        <v>101172</v>
      </c>
      <c r="L24" s="51">
        <v>84941</v>
      </c>
      <c r="M24" s="68">
        <v>75751</v>
      </c>
      <c r="N24" s="40">
        <f t="shared" si="2"/>
        <v>929667.99999999988</v>
      </c>
    </row>
    <row r="25" spans="1:14" ht="12.95" customHeight="1" x14ac:dyDescent="0.2">
      <c r="A25" s="31" t="s">
        <v>9</v>
      </c>
      <c r="B25" s="55">
        <v>104106</v>
      </c>
      <c r="C25" s="55">
        <v>127955</v>
      </c>
      <c r="D25" s="55">
        <v>142392</v>
      </c>
      <c r="E25" s="55">
        <v>201618</v>
      </c>
      <c r="F25" s="55">
        <v>181458</v>
      </c>
      <c r="G25" s="55">
        <v>198228</v>
      </c>
      <c r="H25" s="58">
        <v>168556.00000000012</v>
      </c>
      <c r="I25" s="51">
        <v>203657.00000000006</v>
      </c>
      <c r="J25" s="51">
        <v>230062</v>
      </c>
      <c r="K25" s="51">
        <v>228900</v>
      </c>
      <c r="L25" s="51">
        <v>188870</v>
      </c>
      <c r="M25" s="68">
        <v>170844</v>
      </c>
      <c r="N25" s="40">
        <f t="shared" si="2"/>
        <v>2146646</v>
      </c>
    </row>
    <row r="26" spans="1:14" ht="12.95" customHeight="1" x14ac:dyDescent="0.2">
      <c r="A26" s="31"/>
      <c r="B26" s="55"/>
      <c r="C26" s="55"/>
      <c r="D26" s="55"/>
      <c r="E26" s="55"/>
      <c r="F26" s="55"/>
      <c r="G26" s="55"/>
      <c r="H26" s="53"/>
      <c r="I26" s="59"/>
      <c r="J26" s="59"/>
      <c r="K26" s="59"/>
      <c r="L26" s="57"/>
      <c r="M26" s="68"/>
      <c r="N26" s="40">
        <f t="shared" si="2"/>
        <v>0</v>
      </c>
    </row>
    <row r="27" spans="1:14" ht="12.95" customHeight="1" x14ac:dyDescent="0.2">
      <c r="A27" s="60" t="s">
        <v>12</v>
      </c>
      <c r="B27" s="61">
        <v>141149</v>
      </c>
      <c r="C27" s="61">
        <v>163378</v>
      </c>
      <c r="D27" s="61">
        <v>173731</v>
      </c>
      <c r="E27" s="61">
        <v>246111</v>
      </c>
      <c r="F27" s="61">
        <v>227269</v>
      </c>
      <c r="G27" s="61">
        <v>221339</v>
      </c>
      <c r="H27" s="56">
        <v>195223.00000000006</v>
      </c>
      <c r="I27" s="57">
        <v>238852.00000000015</v>
      </c>
      <c r="J27" s="57">
        <f>J28+J29</f>
        <v>293400</v>
      </c>
      <c r="K27" s="49">
        <f>SUM(K28,K29)</f>
        <v>308502</v>
      </c>
      <c r="L27" s="49">
        <f>74109+168618</f>
        <v>242727</v>
      </c>
      <c r="M27" s="68">
        <v>199915</v>
      </c>
      <c r="N27" s="40">
        <f t="shared" si="2"/>
        <v>2651596</v>
      </c>
    </row>
    <row r="28" spans="1:14" ht="12.95" customHeight="1" x14ac:dyDescent="0.2">
      <c r="A28" s="31" t="s">
        <v>8</v>
      </c>
      <c r="B28" s="55">
        <v>43203</v>
      </c>
      <c r="C28" s="55">
        <v>47676</v>
      </c>
      <c r="D28" s="55">
        <v>51811</v>
      </c>
      <c r="E28" s="55">
        <v>74312</v>
      </c>
      <c r="F28" s="55">
        <v>70827</v>
      </c>
      <c r="G28" s="55">
        <v>69337</v>
      </c>
      <c r="H28" s="58">
        <v>57919.999999999898</v>
      </c>
      <c r="I28" s="51">
        <v>72161.000000000146</v>
      </c>
      <c r="J28" s="51">
        <v>89748</v>
      </c>
      <c r="K28" s="51">
        <v>98288</v>
      </c>
      <c r="L28" s="51">
        <v>74109</v>
      </c>
      <c r="M28" s="68">
        <v>61967</v>
      </c>
      <c r="N28" s="40">
        <f t="shared" si="2"/>
        <v>811359</v>
      </c>
    </row>
    <row r="29" spans="1:14" ht="12.95" customHeight="1" x14ac:dyDescent="0.2">
      <c r="A29" s="31" t="s">
        <v>9</v>
      </c>
      <c r="B29" s="55">
        <v>97946</v>
      </c>
      <c r="C29" s="55">
        <v>115702</v>
      </c>
      <c r="D29" s="55">
        <v>121920</v>
      </c>
      <c r="E29" s="55">
        <v>171799</v>
      </c>
      <c r="F29" s="55">
        <v>156442</v>
      </c>
      <c r="G29" s="55">
        <v>152002</v>
      </c>
      <c r="H29" s="58">
        <v>137303.00000000015</v>
      </c>
      <c r="I29" s="51">
        <v>166691</v>
      </c>
      <c r="J29" s="57">
        <v>203652</v>
      </c>
      <c r="K29" s="57">
        <v>210214</v>
      </c>
      <c r="L29" s="57">
        <v>168618</v>
      </c>
      <c r="M29" s="68">
        <v>137948</v>
      </c>
      <c r="N29" s="40">
        <f t="shared" si="2"/>
        <v>1840237</v>
      </c>
    </row>
    <row r="30" spans="1:14" ht="12.95" customHeight="1" x14ac:dyDescent="0.2">
      <c r="A30" s="52"/>
      <c r="B30" s="47"/>
      <c r="C30" s="47"/>
      <c r="D30" s="47"/>
      <c r="E30" s="47"/>
      <c r="F30" s="47"/>
      <c r="G30" s="47"/>
      <c r="H30" s="53"/>
      <c r="I30" s="59"/>
      <c r="J30" s="59"/>
      <c r="K30" s="59"/>
      <c r="L30" s="57"/>
      <c r="M30" s="68"/>
      <c r="N30" s="40">
        <f t="shared" si="2"/>
        <v>0</v>
      </c>
    </row>
    <row r="31" spans="1:14" ht="12.95" customHeight="1" x14ac:dyDescent="0.2">
      <c r="A31" s="31" t="s">
        <v>13</v>
      </c>
      <c r="B31" s="55">
        <v>119235</v>
      </c>
      <c r="C31" s="55">
        <v>160645</v>
      </c>
      <c r="D31" s="55">
        <v>169831</v>
      </c>
      <c r="E31" s="61">
        <v>240858</v>
      </c>
      <c r="F31" s="61">
        <v>244367</v>
      </c>
      <c r="G31" s="61">
        <v>225305</v>
      </c>
      <c r="H31" s="56">
        <v>244408.99999999977</v>
      </c>
      <c r="I31" s="57">
        <v>279164.99999999988</v>
      </c>
      <c r="J31" s="57">
        <f>J32+J33</f>
        <v>318227</v>
      </c>
      <c r="K31" s="49">
        <f>SUM(K32,K33)</f>
        <v>292543</v>
      </c>
      <c r="L31" s="49">
        <f>80581+165839</f>
        <v>246420</v>
      </c>
      <c r="M31" s="68">
        <v>227698</v>
      </c>
      <c r="N31" s="40">
        <f t="shared" si="2"/>
        <v>2768702.9999999995</v>
      </c>
    </row>
    <row r="32" spans="1:14" ht="12.95" customHeight="1" x14ac:dyDescent="0.2">
      <c r="A32" s="31" t="s">
        <v>8</v>
      </c>
      <c r="B32" s="55">
        <v>43691</v>
      </c>
      <c r="C32" s="55">
        <v>53016</v>
      </c>
      <c r="D32" s="55">
        <v>55860</v>
      </c>
      <c r="E32" s="55">
        <v>81617</v>
      </c>
      <c r="F32" s="55">
        <v>81237</v>
      </c>
      <c r="G32" s="55">
        <v>77348</v>
      </c>
      <c r="H32" s="58">
        <v>81700.999999999782</v>
      </c>
      <c r="I32" s="51">
        <v>94448.000000000146</v>
      </c>
      <c r="J32" s="51">
        <v>105337</v>
      </c>
      <c r="K32" s="51">
        <v>97074</v>
      </c>
      <c r="L32" s="51">
        <v>80581</v>
      </c>
      <c r="M32" s="68">
        <v>74068</v>
      </c>
      <c r="N32" s="40">
        <f t="shared" si="2"/>
        <v>925977.99999999988</v>
      </c>
    </row>
    <row r="33" spans="1:14" ht="12.95" customHeight="1" x14ac:dyDescent="0.2">
      <c r="A33" s="31" t="s">
        <v>9</v>
      </c>
      <c r="B33" s="55">
        <v>75544</v>
      </c>
      <c r="C33" s="55">
        <v>107629</v>
      </c>
      <c r="D33" s="55">
        <v>113971</v>
      </c>
      <c r="E33" s="55">
        <v>159241</v>
      </c>
      <c r="F33" s="55">
        <v>163130</v>
      </c>
      <c r="G33" s="55">
        <v>147957</v>
      </c>
      <c r="H33" s="58">
        <v>162708</v>
      </c>
      <c r="I33" s="51">
        <v>184716.99999999974</v>
      </c>
      <c r="J33" s="51">
        <v>212890</v>
      </c>
      <c r="K33" s="51">
        <v>195469</v>
      </c>
      <c r="L33" s="51">
        <v>165839</v>
      </c>
      <c r="M33" s="68">
        <v>153630</v>
      </c>
      <c r="N33" s="40">
        <f t="shared" si="2"/>
        <v>1842724.9999999998</v>
      </c>
    </row>
    <row r="34" spans="1:14" ht="12.95" customHeight="1" x14ac:dyDescent="0.2">
      <c r="A34" s="31"/>
      <c r="B34" s="55"/>
      <c r="C34" s="55"/>
      <c r="D34" s="55"/>
      <c r="E34" s="47"/>
      <c r="F34" s="47"/>
      <c r="G34" s="47"/>
      <c r="H34" s="53"/>
      <c r="I34" s="59"/>
      <c r="J34" s="59"/>
      <c r="K34" s="59"/>
      <c r="L34" s="57"/>
      <c r="M34" s="68"/>
      <c r="N34" s="40">
        <f t="shared" si="2"/>
        <v>0</v>
      </c>
    </row>
    <row r="35" spans="1:14" ht="12.95" customHeight="1" x14ac:dyDescent="0.2">
      <c r="A35" s="60" t="s">
        <v>14</v>
      </c>
      <c r="B35" s="61">
        <v>218342</v>
      </c>
      <c r="C35" s="61">
        <v>204897</v>
      </c>
      <c r="D35" s="61">
        <v>249849</v>
      </c>
      <c r="E35" s="55">
        <v>313656</v>
      </c>
      <c r="F35" s="55">
        <v>301946</v>
      </c>
      <c r="G35" s="55">
        <v>322972</v>
      </c>
      <c r="H35" s="56">
        <v>298304</v>
      </c>
      <c r="I35" s="57">
        <v>376826.99999999983</v>
      </c>
      <c r="J35" s="57">
        <f>J36+J37</f>
        <v>393596</v>
      </c>
      <c r="K35" s="49">
        <f>SUM(K36,K37)</f>
        <v>412372</v>
      </c>
      <c r="L35" s="49">
        <f>103451+238551</f>
        <v>342002</v>
      </c>
      <c r="M35" s="68">
        <v>292675</v>
      </c>
      <c r="N35" s="40">
        <f t="shared" si="2"/>
        <v>3727438</v>
      </c>
    </row>
    <row r="36" spans="1:14" ht="12.95" customHeight="1" x14ac:dyDescent="0.2">
      <c r="A36" s="31" t="s">
        <v>8</v>
      </c>
      <c r="B36" s="55">
        <v>61663</v>
      </c>
      <c r="C36" s="55">
        <v>60561</v>
      </c>
      <c r="D36" s="55">
        <v>74446</v>
      </c>
      <c r="E36" s="55">
        <v>92788</v>
      </c>
      <c r="F36" s="55">
        <v>89153</v>
      </c>
      <c r="G36" s="55">
        <v>97788</v>
      </c>
      <c r="H36" s="58">
        <v>87673.000000000102</v>
      </c>
      <c r="I36" s="51">
        <v>114786.99999999999</v>
      </c>
      <c r="J36" s="51">
        <v>121907</v>
      </c>
      <c r="K36" s="51">
        <v>128053</v>
      </c>
      <c r="L36" s="51">
        <v>103451</v>
      </c>
      <c r="M36" s="68">
        <v>89868</v>
      </c>
      <c r="N36" s="40">
        <f t="shared" si="2"/>
        <v>1122138</v>
      </c>
    </row>
    <row r="37" spans="1:14" ht="12.95" customHeight="1" x14ac:dyDescent="0.2">
      <c r="A37" s="31" t="s">
        <v>9</v>
      </c>
      <c r="B37" s="55">
        <v>156679</v>
      </c>
      <c r="C37" s="55">
        <v>144336</v>
      </c>
      <c r="D37" s="55">
        <v>175403</v>
      </c>
      <c r="E37" s="55">
        <v>220868</v>
      </c>
      <c r="F37" s="55">
        <v>212793</v>
      </c>
      <c r="G37" s="55">
        <v>225184</v>
      </c>
      <c r="H37" s="58">
        <v>210630.99999999991</v>
      </c>
      <c r="I37" s="51">
        <v>262039.99999999983</v>
      </c>
      <c r="J37" s="51">
        <v>271689</v>
      </c>
      <c r="K37" s="51">
        <v>284319</v>
      </c>
      <c r="L37" s="51">
        <v>238551</v>
      </c>
      <c r="M37" s="68">
        <v>202807</v>
      </c>
      <c r="N37" s="40">
        <f t="shared" si="2"/>
        <v>2605300</v>
      </c>
    </row>
    <row r="38" spans="1:14" ht="12.95" customHeight="1" x14ac:dyDescent="0.2">
      <c r="A38" s="52"/>
      <c r="B38" s="47"/>
      <c r="C38" s="47"/>
      <c r="D38" s="47"/>
      <c r="E38" s="47"/>
      <c r="F38" s="47"/>
      <c r="G38" s="47"/>
      <c r="H38" s="53"/>
      <c r="I38" s="59"/>
      <c r="J38" s="59"/>
      <c r="K38" s="59"/>
      <c r="L38" s="57"/>
      <c r="M38" s="68"/>
      <c r="N38" s="40">
        <f t="shared" si="2"/>
        <v>0</v>
      </c>
    </row>
    <row r="39" spans="1:14" ht="12.95" customHeight="1" x14ac:dyDescent="0.2">
      <c r="A39" s="31" t="s">
        <v>15</v>
      </c>
      <c r="B39" s="55">
        <v>186161</v>
      </c>
      <c r="C39" s="55">
        <v>171251</v>
      </c>
      <c r="D39" s="55">
        <v>198486</v>
      </c>
      <c r="E39" s="61">
        <v>256603</v>
      </c>
      <c r="F39" s="61">
        <v>247606</v>
      </c>
      <c r="G39" s="61">
        <v>251244</v>
      </c>
      <c r="H39" s="56">
        <v>237139.99999999994</v>
      </c>
      <c r="I39" s="57">
        <v>298208.00000000035</v>
      </c>
      <c r="J39" s="57">
        <f>J40+J41</f>
        <v>313837</v>
      </c>
      <c r="K39" s="49">
        <f>SUM(K40,K41)</f>
        <v>312827</v>
      </c>
      <c r="L39" s="49">
        <f>78024+176718</f>
        <v>254742</v>
      </c>
      <c r="M39" s="68">
        <v>212426</v>
      </c>
      <c r="N39" s="40">
        <f t="shared" si="2"/>
        <v>2940531.0000000005</v>
      </c>
    </row>
    <row r="40" spans="1:14" ht="12.95" customHeight="1" x14ac:dyDescent="0.2">
      <c r="A40" s="31" t="s">
        <v>8</v>
      </c>
      <c r="B40" s="55">
        <v>53325</v>
      </c>
      <c r="C40" s="55">
        <v>51358</v>
      </c>
      <c r="D40" s="55">
        <v>59177</v>
      </c>
      <c r="E40" s="55">
        <v>76915</v>
      </c>
      <c r="F40" s="55">
        <v>76740</v>
      </c>
      <c r="G40" s="55">
        <v>77174</v>
      </c>
      <c r="H40" s="58">
        <v>69876.999999999985</v>
      </c>
      <c r="I40" s="51">
        <v>94049.000000000087</v>
      </c>
      <c r="J40" s="51">
        <v>98110</v>
      </c>
      <c r="K40" s="51">
        <v>97541</v>
      </c>
      <c r="L40" s="51">
        <v>78024</v>
      </c>
      <c r="M40" s="68">
        <v>67368</v>
      </c>
      <c r="N40" s="40">
        <f t="shared" si="2"/>
        <v>899658.00000000012</v>
      </c>
    </row>
    <row r="41" spans="1:14" ht="12.95" customHeight="1" x14ac:dyDescent="0.2">
      <c r="A41" s="31" t="s">
        <v>9</v>
      </c>
      <c r="B41" s="55">
        <v>132836</v>
      </c>
      <c r="C41" s="55">
        <v>119893</v>
      </c>
      <c r="D41" s="55">
        <v>139309</v>
      </c>
      <c r="E41" s="55">
        <v>179688</v>
      </c>
      <c r="F41" s="55">
        <v>170866</v>
      </c>
      <c r="G41" s="55">
        <v>174070</v>
      </c>
      <c r="H41" s="58">
        <v>167262.99999999994</v>
      </c>
      <c r="I41" s="51">
        <v>204159.00000000026</v>
      </c>
      <c r="J41" s="51">
        <v>215727</v>
      </c>
      <c r="K41" s="51">
        <v>215286</v>
      </c>
      <c r="L41" s="51">
        <v>176718</v>
      </c>
      <c r="M41" s="68">
        <v>145058</v>
      </c>
      <c r="N41" s="40">
        <f t="shared" si="2"/>
        <v>2040873.0000000002</v>
      </c>
    </row>
    <row r="42" spans="1:14" ht="12.95" customHeight="1" x14ac:dyDescent="0.2">
      <c r="A42" s="31"/>
      <c r="B42" s="55"/>
      <c r="C42" s="55"/>
      <c r="D42" s="55"/>
      <c r="E42" s="47"/>
      <c r="F42" s="47"/>
      <c r="G42" s="47"/>
      <c r="H42" s="53"/>
      <c r="I42" s="59"/>
      <c r="J42" s="59"/>
      <c r="K42" s="59"/>
      <c r="L42" s="57"/>
      <c r="M42" s="69"/>
      <c r="N42" s="40">
        <f t="shared" si="2"/>
        <v>0</v>
      </c>
    </row>
    <row r="43" spans="1:14" ht="12.95" customHeight="1" x14ac:dyDescent="0.25">
      <c r="A43" s="60" t="s">
        <v>16</v>
      </c>
      <c r="B43" s="61">
        <v>166279</v>
      </c>
      <c r="C43" s="61">
        <v>156094</v>
      </c>
      <c r="D43" s="61">
        <v>179427</v>
      </c>
      <c r="E43" s="55">
        <v>247553</v>
      </c>
      <c r="F43" s="55">
        <v>250631</v>
      </c>
      <c r="G43" s="55">
        <v>226432</v>
      </c>
      <c r="H43" s="56">
        <v>214710</v>
      </c>
      <c r="I43" s="57">
        <v>272077.00000000012</v>
      </c>
      <c r="J43" s="57">
        <f>J44+J45</f>
        <v>258247</v>
      </c>
      <c r="K43" s="49">
        <f>SUM(K44,K45)</f>
        <v>264299</v>
      </c>
      <c r="L43" s="49">
        <f>181258+60417</f>
        <v>241675</v>
      </c>
      <c r="M43" s="71">
        <v>200994</v>
      </c>
      <c r="N43" s="40">
        <f t="shared" si="2"/>
        <v>2678418</v>
      </c>
    </row>
    <row r="44" spans="1:14" ht="12.95" customHeight="1" x14ac:dyDescent="0.25">
      <c r="A44" s="31" t="s">
        <v>8</v>
      </c>
      <c r="B44" s="55">
        <v>40220</v>
      </c>
      <c r="C44" s="55">
        <v>40841</v>
      </c>
      <c r="D44" s="55">
        <v>47327</v>
      </c>
      <c r="E44" s="55">
        <v>64616</v>
      </c>
      <c r="F44" s="55">
        <v>67587</v>
      </c>
      <c r="G44" s="55">
        <v>56509</v>
      </c>
      <c r="H44" s="58">
        <v>56793.999999999964</v>
      </c>
      <c r="I44" s="51">
        <v>72908.999999999971</v>
      </c>
      <c r="J44" s="51">
        <v>66284</v>
      </c>
      <c r="K44" s="51">
        <v>62792</v>
      </c>
      <c r="L44" s="51">
        <v>60417</v>
      </c>
      <c r="M44" s="71">
        <v>49986</v>
      </c>
      <c r="N44" s="40">
        <f t="shared" si="2"/>
        <v>686281.99999999988</v>
      </c>
    </row>
    <row r="45" spans="1:14" ht="12.95" customHeight="1" x14ac:dyDescent="0.25">
      <c r="A45" s="31" t="s">
        <v>9</v>
      </c>
      <c r="B45" s="55">
        <v>126059</v>
      </c>
      <c r="C45" s="55">
        <v>115253</v>
      </c>
      <c r="D45" s="55">
        <v>132100</v>
      </c>
      <c r="E45" s="55">
        <v>182937</v>
      </c>
      <c r="F45" s="55">
        <v>183044</v>
      </c>
      <c r="G45" s="55">
        <v>169923</v>
      </c>
      <c r="H45" s="58">
        <v>157916.00000000003</v>
      </c>
      <c r="I45" s="51">
        <v>199168.00000000015</v>
      </c>
      <c r="J45" s="51">
        <v>191963</v>
      </c>
      <c r="K45" s="51">
        <v>201507</v>
      </c>
      <c r="L45" s="51">
        <v>181258</v>
      </c>
      <c r="M45" s="71">
        <f>8461+142547</f>
        <v>151008</v>
      </c>
      <c r="N45" s="40">
        <f t="shared" si="2"/>
        <v>1992136.0000000002</v>
      </c>
    </row>
    <row r="46" spans="1:14" ht="12.95" customHeight="1" x14ac:dyDescent="0.2">
      <c r="A46" s="52"/>
      <c r="B46" s="47"/>
      <c r="C46" s="47"/>
      <c r="D46" s="47"/>
      <c r="E46" s="47"/>
      <c r="F46" s="47"/>
      <c r="G46" s="47"/>
      <c r="H46" s="53"/>
      <c r="I46" s="59"/>
      <c r="J46" s="59"/>
      <c r="K46" s="59"/>
      <c r="L46" s="57"/>
      <c r="M46" s="69"/>
      <c r="N46" s="40">
        <f t="shared" si="2"/>
        <v>0</v>
      </c>
    </row>
    <row r="47" spans="1:14" ht="12.95" customHeight="1" x14ac:dyDescent="0.2">
      <c r="A47" s="31" t="s">
        <v>17</v>
      </c>
      <c r="B47" s="55">
        <v>178952</v>
      </c>
      <c r="C47" s="55">
        <v>162931</v>
      </c>
      <c r="D47" s="55">
        <v>186264</v>
      </c>
      <c r="E47" s="61">
        <v>240590</v>
      </c>
      <c r="F47" s="61">
        <v>238676</v>
      </c>
      <c r="G47" s="61">
        <v>228648</v>
      </c>
      <c r="H47" s="56">
        <v>210329.00000000003</v>
      </c>
      <c r="I47" s="57">
        <v>288730.00000000017</v>
      </c>
      <c r="J47" s="57">
        <f>J48+J49</f>
        <v>305925</v>
      </c>
      <c r="K47" s="49">
        <f>SUM(K48,K49)</f>
        <v>286729</v>
      </c>
      <c r="L47" s="49">
        <f>90299+168498</f>
        <v>258797</v>
      </c>
      <c r="M47" s="68">
        <v>221948</v>
      </c>
      <c r="N47" s="40">
        <f t="shared" si="2"/>
        <v>2808519</v>
      </c>
    </row>
    <row r="48" spans="1:14" ht="12.95" customHeight="1" x14ac:dyDescent="0.2">
      <c r="A48" s="31" t="s">
        <v>8</v>
      </c>
      <c r="B48" s="55">
        <v>63577</v>
      </c>
      <c r="C48" s="55">
        <v>58141</v>
      </c>
      <c r="D48" s="55">
        <v>67167</v>
      </c>
      <c r="E48" s="55">
        <v>83730</v>
      </c>
      <c r="F48" s="55">
        <v>83503</v>
      </c>
      <c r="G48" s="55">
        <v>77267</v>
      </c>
      <c r="H48" s="58">
        <v>75256</v>
      </c>
      <c r="I48" s="51">
        <v>99221.999999999956</v>
      </c>
      <c r="J48" s="51">
        <v>106274</v>
      </c>
      <c r="K48" s="51">
        <v>101791</v>
      </c>
      <c r="L48" s="51">
        <v>90299</v>
      </c>
      <c r="M48" s="68">
        <v>78353</v>
      </c>
      <c r="N48" s="40">
        <f t="shared" si="2"/>
        <v>984580</v>
      </c>
    </row>
    <row r="49" spans="1:14" ht="12.95" customHeight="1" x14ac:dyDescent="0.2">
      <c r="A49" s="31" t="s">
        <v>9</v>
      </c>
      <c r="B49" s="55">
        <v>115375</v>
      </c>
      <c r="C49" s="55">
        <v>104790</v>
      </c>
      <c r="D49" s="55">
        <v>119097</v>
      </c>
      <c r="E49" s="55">
        <v>156860</v>
      </c>
      <c r="F49" s="55">
        <v>155173</v>
      </c>
      <c r="G49" s="55">
        <v>151381</v>
      </c>
      <c r="H49" s="58">
        <v>135073.00000000003</v>
      </c>
      <c r="I49" s="51">
        <v>189508.0000000002</v>
      </c>
      <c r="J49" s="51">
        <v>199651</v>
      </c>
      <c r="K49" s="51">
        <v>184938</v>
      </c>
      <c r="L49" s="51">
        <v>168498</v>
      </c>
      <c r="M49" s="68">
        <v>143595</v>
      </c>
      <c r="N49" s="40">
        <f t="shared" si="2"/>
        <v>1823939.0000000002</v>
      </c>
    </row>
    <row r="50" spans="1:14" ht="12.95" customHeight="1" x14ac:dyDescent="0.2">
      <c r="A50" s="31"/>
      <c r="B50" s="55"/>
      <c r="C50" s="55"/>
      <c r="D50" s="55"/>
      <c r="E50" s="47"/>
      <c r="F50" s="47"/>
      <c r="G50" s="47"/>
      <c r="H50" s="53"/>
      <c r="I50" s="59"/>
      <c r="J50" s="59"/>
      <c r="K50" s="59"/>
      <c r="L50" s="57"/>
      <c r="M50" s="68"/>
      <c r="N50" s="40">
        <f t="shared" si="2"/>
        <v>0</v>
      </c>
    </row>
    <row r="51" spans="1:14" ht="12.95" customHeight="1" x14ac:dyDescent="0.2">
      <c r="A51" s="60" t="s">
        <v>18</v>
      </c>
      <c r="B51" s="61">
        <v>135014</v>
      </c>
      <c r="C51" s="61">
        <v>119554</v>
      </c>
      <c r="D51" s="61">
        <v>144954</v>
      </c>
      <c r="E51" s="55">
        <v>185559</v>
      </c>
      <c r="F51" s="55">
        <v>178106</v>
      </c>
      <c r="G51" s="55">
        <v>172340</v>
      </c>
      <c r="H51" s="56">
        <v>153672.00000000003</v>
      </c>
      <c r="I51" s="57">
        <v>205071.99999999956</v>
      </c>
      <c r="J51" s="57">
        <f>J52+J53</f>
        <v>228469</v>
      </c>
      <c r="K51" s="49">
        <f>SUM(K52,K53)</f>
        <v>208904</v>
      </c>
      <c r="L51" s="49">
        <f>68230+126959</f>
        <v>195189</v>
      </c>
      <c r="M51" s="68">
        <v>168496</v>
      </c>
      <c r="N51" s="40">
        <f t="shared" si="2"/>
        <v>2095328.9999999995</v>
      </c>
    </row>
    <row r="52" spans="1:14" ht="12.95" customHeight="1" x14ac:dyDescent="0.2">
      <c r="A52" s="31" t="s">
        <v>8</v>
      </c>
      <c r="B52" s="55">
        <v>46712</v>
      </c>
      <c r="C52" s="55">
        <v>42329</v>
      </c>
      <c r="D52" s="55">
        <v>51670</v>
      </c>
      <c r="E52" s="55">
        <v>63684</v>
      </c>
      <c r="F52" s="55">
        <v>60131</v>
      </c>
      <c r="G52" s="55">
        <v>56738</v>
      </c>
      <c r="H52" s="58">
        <v>53533.000000000022</v>
      </c>
      <c r="I52" s="51">
        <v>70041</v>
      </c>
      <c r="J52" s="51">
        <v>77196</v>
      </c>
      <c r="K52" s="51">
        <v>73033</v>
      </c>
      <c r="L52" s="51">
        <v>68230</v>
      </c>
      <c r="M52" s="68">
        <v>58686</v>
      </c>
      <c r="N52" s="40">
        <f t="shared" si="2"/>
        <v>721983</v>
      </c>
    </row>
    <row r="53" spans="1:14" ht="12.95" customHeight="1" x14ac:dyDescent="0.2">
      <c r="A53" s="31" t="s">
        <v>9</v>
      </c>
      <c r="B53" s="55">
        <v>88302</v>
      </c>
      <c r="C53" s="55">
        <v>77225</v>
      </c>
      <c r="D53" s="55">
        <v>93284</v>
      </c>
      <c r="E53" s="55">
        <v>121875</v>
      </c>
      <c r="F53" s="55">
        <v>117975</v>
      </c>
      <c r="G53" s="55">
        <v>115602</v>
      </c>
      <c r="H53" s="58">
        <v>100139.00000000001</v>
      </c>
      <c r="I53" s="51">
        <v>135030.99999999956</v>
      </c>
      <c r="J53" s="51">
        <v>151273</v>
      </c>
      <c r="K53" s="51">
        <v>135871</v>
      </c>
      <c r="L53" s="51">
        <v>126959</v>
      </c>
      <c r="M53" s="68">
        <v>109810</v>
      </c>
      <c r="N53" s="40">
        <f t="shared" si="2"/>
        <v>1373345.9999999995</v>
      </c>
    </row>
    <row r="54" spans="1:14" ht="12.95" customHeight="1" x14ac:dyDescent="0.2">
      <c r="A54" s="52"/>
      <c r="B54" s="47"/>
      <c r="C54" s="47"/>
      <c r="D54" s="47"/>
      <c r="E54" s="47"/>
      <c r="F54" s="47"/>
      <c r="G54" s="47"/>
      <c r="H54" s="53"/>
      <c r="I54" s="59"/>
      <c r="J54" s="59"/>
      <c r="K54" s="59"/>
      <c r="L54" s="57"/>
      <c r="M54" s="69"/>
      <c r="N54" s="40">
        <f t="shared" si="2"/>
        <v>0</v>
      </c>
    </row>
    <row r="55" spans="1:14" ht="12.95" customHeight="1" x14ac:dyDescent="0.2">
      <c r="A55" s="31" t="s">
        <v>20</v>
      </c>
      <c r="F55" s="55">
        <v>15593</v>
      </c>
      <c r="G55" s="55">
        <v>19775</v>
      </c>
      <c r="H55" s="56">
        <v>20840</v>
      </c>
      <c r="I55" s="57"/>
      <c r="J55" s="57"/>
      <c r="K55" s="57"/>
      <c r="L55" s="57"/>
      <c r="M55" s="69"/>
      <c r="N55" s="40">
        <f t="shared" si="2"/>
        <v>56208</v>
      </c>
    </row>
    <row r="56" spans="1:14" ht="12.95" customHeight="1" x14ac:dyDescent="0.2">
      <c r="A56" s="31" t="s">
        <v>8</v>
      </c>
      <c r="F56" s="55">
        <v>5255</v>
      </c>
      <c r="G56" s="55">
        <v>6620</v>
      </c>
      <c r="H56" s="58">
        <v>7470.0000000000009</v>
      </c>
      <c r="I56" s="62"/>
      <c r="J56" s="62"/>
      <c r="K56" s="62"/>
      <c r="L56" s="62"/>
      <c r="M56" s="70"/>
      <c r="N56" s="40">
        <f t="shared" si="2"/>
        <v>19345</v>
      </c>
    </row>
    <row r="57" spans="1:14" ht="12.95" customHeight="1" x14ac:dyDescent="0.2">
      <c r="A57" s="31" t="s">
        <v>9</v>
      </c>
      <c r="F57" s="55">
        <v>10338</v>
      </c>
      <c r="G57" s="55">
        <v>13155</v>
      </c>
      <c r="H57" s="58">
        <v>13370</v>
      </c>
      <c r="I57" s="62"/>
      <c r="J57" s="62"/>
      <c r="K57" s="62"/>
      <c r="L57" s="62"/>
      <c r="M57" s="70"/>
      <c r="N57" s="40">
        <f t="shared" si="2"/>
        <v>36863</v>
      </c>
    </row>
    <row r="58" spans="1:14" ht="12.95" customHeight="1" x14ac:dyDescent="0.2">
      <c r="A58" s="52"/>
      <c r="B58" s="46"/>
      <c r="C58" s="46"/>
      <c r="D58" s="46"/>
      <c r="E58" s="46"/>
      <c r="F58" s="47"/>
      <c r="G58" s="47"/>
      <c r="H58" s="53"/>
      <c r="I58" s="59"/>
      <c r="J58" s="59"/>
      <c r="K58" s="59"/>
      <c r="L58" s="57"/>
      <c r="M58" s="69"/>
      <c r="N58" s="40">
        <f t="shared" si="2"/>
        <v>0</v>
      </c>
    </row>
    <row r="59" spans="1:14" ht="12.95" customHeight="1" x14ac:dyDescent="0.2">
      <c r="A59" s="31" t="s">
        <v>21</v>
      </c>
      <c r="E59" s="61">
        <v>106453</v>
      </c>
      <c r="F59" s="61">
        <v>120712</v>
      </c>
      <c r="G59" s="61">
        <v>92528</v>
      </c>
      <c r="H59" s="56">
        <v>75740</v>
      </c>
      <c r="I59" s="57">
        <v>83070</v>
      </c>
      <c r="J59" s="57">
        <f>J60+J61</f>
        <v>91048</v>
      </c>
      <c r="K59" s="49">
        <f>SUM(K60,K61)</f>
        <v>82933</v>
      </c>
      <c r="L59" s="49">
        <f>48794+21748</f>
        <v>70542</v>
      </c>
      <c r="M59" s="68">
        <v>56112</v>
      </c>
      <c r="N59" s="40">
        <f t="shared" si="2"/>
        <v>779138</v>
      </c>
    </row>
    <row r="60" spans="1:14" ht="12.95" customHeight="1" x14ac:dyDescent="0.2">
      <c r="A60" s="31" t="s">
        <v>8</v>
      </c>
      <c r="E60" s="55">
        <v>32739</v>
      </c>
      <c r="F60" s="55">
        <v>37691</v>
      </c>
      <c r="G60" s="55">
        <v>30000</v>
      </c>
      <c r="H60" s="58">
        <v>23169.000000000004</v>
      </c>
      <c r="I60" s="51">
        <v>27324</v>
      </c>
      <c r="J60" s="51">
        <v>29115</v>
      </c>
      <c r="K60" s="51">
        <v>26609</v>
      </c>
      <c r="L60" s="51">
        <v>21748</v>
      </c>
      <c r="M60" s="68">
        <v>17797</v>
      </c>
      <c r="N60" s="40">
        <f t="shared" si="2"/>
        <v>246192</v>
      </c>
    </row>
    <row r="61" spans="1:14" ht="12.95" customHeight="1" x14ac:dyDescent="0.2">
      <c r="A61" s="31" t="s">
        <v>9</v>
      </c>
      <c r="E61" s="55">
        <v>73714</v>
      </c>
      <c r="F61" s="55">
        <v>83021</v>
      </c>
      <c r="G61" s="55">
        <v>62528</v>
      </c>
      <c r="H61" s="58">
        <v>52571</v>
      </c>
      <c r="I61" s="51">
        <v>55746</v>
      </c>
      <c r="J61" s="51">
        <v>61933</v>
      </c>
      <c r="K61" s="51">
        <v>56324</v>
      </c>
      <c r="L61" s="51">
        <v>48794</v>
      </c>
      <c r="M61" s="68">
        <v>38315</v>
      </c>
      <c r="N61" s="40">
        <f t="shared" si="2"/>
        <v>532946</v>
      </c>
    </row>
    <row r="62" spans="1:14" ht="12.95" customHeight="1" x14ac:dyDescent="0.2">
      <c r="A62" s="52"/>
      <c r="B62" s="46"/>
      <c r="C62" s="46"/>
      <c r="D62" s="46"/>
      <c r="E62" s="47"/>
      <c r="F62" s="47"/>
      <c r="G62" s="47"/>
      <c r="H62" s="53"/>
      <c r="I62" s="59"/>
      <c r="J62" s="59"/>
      <c r="K62" s="59"/>
      <c r="L62" s="57"/>
      <c r="M62" s="69"/>
      <c r="N62" s="40">
        <f t="shared" si="2"/>
        <v>0</v>
      </c>
    </row>
    <row r="63" spans="1:14" ht="12.95" customHeight="1" x14ac:dyDescent="0.2">
      <c r="A63" s="31" t="s">
        <v>22</v>
      </c>
      <c r="E63" s="55">
        <v>19959</v>
      </c>
      <c r="F63" s="55">
        <v>24354</v>
      </c>
      <c r="G63" s="55">
        <v>17180</v>
      </c>
      <c r="H63" s="56">
        <v>19246.000000000015</v>
      </c>
      <c r="I63" s="57"/>
      <c r="J63" s="57"/>
      <c r="K63" s="57"/>
      <c r="L63" s="57"/>
      <c r="M63" s="69"/>
      <c r="N63" s="40">
        <f t="shared" si="2"/>
        <v>80739.000000000015</v>
      </c>
    </row>
    <row r="64" spans="1:14" ht="12.95" customHeight="1" x14ac:dyDescent="0.2">
      <c r="A64" s="31" t="s">
        <v>8</v>
      </c>
      <c r="E64" s="55">
        <v>4043</v>
      </c>
      <c r="F64" s="55">
        <v>4388</v>
      </c>
      <c r="G64" s="55">
        <v>3317</v>
      </c>
      <c r="H64" s="58">
        <v>3278.0000000000009</v>
      </c>
      <c r="I64" s="62"/>
      <c r="J64" s="62"/>
      <c r="K64" s="62"/>
      <c r="L64" s="62"/>
      <c r="M64" s="70"/>
      <c r="N64" s="40">
        <f t="shared" si="2"/>
        <v>15026</v>
      </c>
    </row>
    <row r="65" spans="1:14" ht="12.95" customHeight="1" x14ac:dyDescent="0.2">
      <c r="A65" s="31" t="s">
        <v>9</v>
      </c>
      <c r="E65" s="55">
        <v>15916</v>
      </c>
      <c r="F65" s="55">
        <v>19966</v>
      </c>
      <c r="G65" s="55">
        <v>13863</v>
      </c>
      <c r="H65" s="58">
        <v>15968.000000000013</v>
      </c>
      <c r="I65" s="62"/>
      <c r="J65" s="62"/>
      <c r="K65" s="62"/>
      <c r="L65" s="62"/>
      <c r="M65" s="70"/>
      <c r="N65" s="40">
        <f t="shared" si="2"/>
        <v>65713.000000000015</v>
      </c>
    </row>
    <row r="66" spans="1:14" ht="12.95" customHeight="1" x14ac:dyDescent="0.2">
      <c r="A66" s="31"/>
      <c r="B66" s="46"/>
      <c r="C66" s="46"/>
      <c r="D66" s="46"/>
      <c r="E66" s="46"/>
      <c r="H66" s="53"/>
      <c r="I66" s="59"/>
      <c r="J66" s="59"/>
      <c r="K66" s="59"/>
      <c r="L66" s="57"/>
      <c r="M66" s="69"/>
      <c r="N66" s="40">
        <f t="shared" si="2"/>
        <v>0</v>
      </c>
    </row>
    <row r="67" spans="1:14" ht="12.95" customHeight="1" x14ac:dyDescent="0.2">
      <c r="A67" s="60" t="s">
        <v>23</v>
      </c>
      <c r="E67" s="55">
        <v>64877</v>
      </c>
      <c r="F67" s="61">
        <v>82398</v>
      </c>
      <c r="G67" s="61">
        <v>73699</v>
      </c>
      <c r="H67" s="56">
        <v>32991</v>
      </c>
      <c r="I67" s="57">
        <v>57852.000000000029</v>
      </c>
      <c r="J67" s="57">
        <f>J68+J69</f>
        <v>45180</v>
      </c>
      <c r="K67" s="49">
        <f>SUM(K68,K69)</f>
        <v>52034</v>
      </c>
      <c r="L67" s="49">
        <f>21849+36398</f>
        <v>58247</v>
      </c>
      <c r="M67" s="68">
        <v>45425</v>
      </c>
      <c r="N67" s="40">
        <f t="shared" si="2"/>
        <v>512703</v>
      </c>
    </row>
    <row r="68" spans="1:14" ht="12.95" customHeight="1" x14ac:dyDescent="0.2">
      <c r="A68" s="31" t="s">
        <v>8</v>
      </c>
      <c r="E68" s="55">
        <v>20237</v>
      </c>
      <c r="F68" s="55">
        <v>27181</v>
      </c>
      <c r="G68" s="55">
        <v>23794</v>
      </c>
      <c r="H68" s="58">
        <v>11474.000000000007</v>
      </c>
      <c r="I68" s="51">
        <v>19038.999999999996</v>
      </c>
      <c r="J68" s="51">
        <v>16039</v>
      </c>
      <c r="K68" s="51">
        <v>18269</v>
      </c>
      <c r="L68" s="51">
        <v>21849</v>
      </c>
      <c r="M68" s="68">
        <v>16110</v>
      </c>
      <c r="N68" s="40">
        <f t="shared" si="2"/>
        <v>173992</v>
      </c>
    </row>
    <row r="69" spans="1:14" ht="12.95" customHeight="1" x14ac:dyDescent="0.2">
      <c r="A69" s="31" t="s">
        <v>9</v>
      </c>
      <c r="E69" s="55">
        <v>44640</v>
      </c>
      <c r="F69" s="55">
        <v>55217</v>
      </c>
      <c r="G69" s="55">
        <v>49905</v>
      </c>
      <c r="H69" s="58">
        <v>21516.999999999996</v>
      </c>
      <c r="I69" s="51">
        <v>38813.000000000029</v>
      </c>
      <c r="J69" s="51">
        <v>29141</v>
      </c>
      <c r="K69" s="51">
        <v>33765</v>
      </c>
      <c r="L69" s="51">
        <v>36398</v>
      </c>
      <c r="M69" s="68">
        <v>29315</v>
      </c>
      <c r="N69" s="40">
        <f t="shared" ref="N69:N114" si="15">SUM(B69:M69)</f>
        <v>338711</v>
      </c>
    </row>
    <row r="70" spans="1:14" ht="12.95" customHeight="1" x14ac:dyDescent="0.2">
      <c r="A70" s="52"/>
      <c r="B70" s="46"/>
      <c r="C70" s="46"/>
      <c r="D70" s="46"/>
      <c r="E70" s="47"/>
      <c r="F70" s="47"/>
      <c r="G70" s="47"/>
      <c r="H70" s="53"/>
      <c r="I70" s="59"/>
      <c r="J70" s="59"/>
      <c r="K70" s="59"/>
      <c r="L70" s="57"/>
      <c r="M70" s="69"/>
      <c r="N70" s="40">
        <f t="shared" si="15"/>
        <v>0</v>
      </c>
    </row>
    <row r="71" spans="1:14" ht="12.95" customHeight="1" x14ac:dyDescent="0.2">
      <c r="A71" s="31" t="s">
        <v>24</v>
      </c>
      <c r="E71" s="55">
        <v>111792</v>
      </c>
      <c r="F71" s="55">
        <v>120178</v>
      </c>
      <c r="G71" s="55">
        <v>108001</v>
      </c>
      <c r="H71" s="56">
        <v>76925.000000000058</v>
      </c>
      <c r="I71" s="57">
        <v>112371.99999999988</v>
      </c>
      <c r="J71" s="57">
        <f>J72+J73</f>
        <v>133692</v>
      </c>
      <c r="K71" s="49">
        <f>SUM(K72,K73)</f>
        <v>137016</v>
      </c>
      <c r="L71" s="49">
        <f>39277+93912</f>
        <v>133189</v>
      </c>
      <c r="M71" s="68">
        <v>111700</v>
      </c>
      <c r="N71" s="40">
        <f t="shared" si="15"/>
        <v>1044865</v>
      </c>
    </row>
    <row r="72" spans="1:14" ht="12.95" customHeight="1" x14ac:dyDescent="0.2">
      <c r="A72" s="31" t="s">
        <v>8</v>
      </c>
      <c r="E72" s="55">
        <v>33755</v>
      </c>
      <c r="F72" s="55">
        <v>38235</v>
      </c>
      <c r="G72" s="55">
        <v>32344</v>
      </c>
      <c r="H72" s="58">
        <v>24276</v>
      </c>
      <c r="I72" s="51">
        <v>35267.999999999964</v>
      </c>
      <c r="J72" s="51">
        <v>39696</v>
      </c>
      <c r="K72" s="51">
        <v>42448</v>
      </c>
      <c r="L72" s="51">
        <v>39277</v>
      </c>
      <c r="M72" s="68">
        <v>32656</v>
      </c>
      <c r="N72" s="40">
        <f t="shared" si="15"/>
        <v>317955</v>
      </c>
    </row>
    <row r="73" spans="1:14" ht="12.95" customHeight="1" x14ac:dyDescent="0.2">
      <c r="A73" s="31" t="s">
        <v>9</v>
      </c>
      <c r="E73" s="55">
        <v>78037</v>
      </c>
      <c r="F73" s="55">
        <v>81943</v>
      </c>
      <c r="G73" s="55">
        <v>75657</v>
      </c>
      <c r="H73" s="58">
        <v>52649.000000000051</v>
      </c>
      <c r="I73" s="51">
        <v>77103.999999999913</v>
      </c>
      <c r="J73" s="51">
        <v>93996</v>
      </c>
      <c r="K73" s="51">
        <v>94568</v>
      </c>
      <c r="L73" s="51">
        <v>93912</v>
      </c>
      <c r="M73" s="68">
        <v>79044</v>
      </c>
      <c r="N73" s="40">
        <f t="shared" si="15"/>
        <v>726910</v>
      </c>
    </row>
    <row r="74" spans="1:14" ht="12.95" customHeight="1" x14ac:dyDescent="0.2">
      <c r="A74" s="31"/>
      <c r="B74" s="46"/>
      <c r="C74" s="46"/>
      <c r="D74" s="46"/>
      <c r="E74" s="55"/>
      <c r="F74" s="55"/>
      <c r="G74" s="55"/>
      <c r="H74" s="53"/>
      <c r="I74" s="59"/>
      <c r="J74" s="59"/>
      <c r="K74" s="59"/>
      <c r="L74" s="57"/>
      <c r="M74" s="68"/>
      <c r="N74" s="40">
        <f t="shared" si="15"/>
        <v>0</v>
      </c>
    </row>
    <row r="75" spans="1:14" ht="12.95" customHeight="1" x14ac:dyDescent="0.2">
      <c r="A75" s="60" t="s">
        <v>25</v>
      </c>
      <c r="E75" s="61">
        <v>86205</v>
      </c>
      <c r="F75" s="61">
        <v>83991</v>
      </c>
      <c r="G75" s="61">
        <v>74545</v>
      </c>
      <c r="H75" s="56">
        <v>55174.999999999971</v>
      </c>
      <c r="I75" s="57">
        <v>82423.999999999971</v>
      </c>
      <c r="J75" s="57">
        <f>J76+J77</f>
        <v>99347</v>
      </c>
      <c r="K75" s="49">
        <f>SUM(K76,K77)</f>
        <v>101508</v>
      </c>
      <c r="L75" s="49">
        <f>69239+30749</f>
        <v>99988</v>
      </c>
      <c r="M75" s="68">
        <v>85970</v>
      </c>
      <c r="N75" s="40">
        <f t="shared" si="15"/>
        <v>769153</v>
      </c>
    </row>
    <row r="76" spans="1:14" ht="12.95" customHeight="1" x14ac:dyDescent="0.2">
      <c r="A76" s="31" t="s">
        <v>8</v>
      </c>
      <c r="E76" s="55">
        <v>26187</v>
      </c>
      <c r="F76" s="55">
        <v>26144</v>
      </c>
      <c r="G76" s="55">
        <v>22727</v>
      </c>
      <c r="H76" s="58">
        <v>17453</v>
      </c>
      <c r="I76" s="51">
        <v>26995</v>
      </c>
      <c r="J76" s="51">
        <v>30286</v>
      </c>
      <c r="K76" s="51">
        <v>31344</v>
      </c>
      <c r="L76" s="51">
        <v>30749</v>
      </c>
      <c r="M76" s="68">
        <v>26482</v>
      </c>
      <c r="N76" s="40">
        <f t="shared" si="15"/>
        <v>238367</v>
      </c>
    </row>
    <row r="77" spans="1:14" ht="12.95" customHeight="1" x14ac:dyDescent="0.2">
      <c r="A77" s="31" t="s">
        <v>9</v>
      </c>
      <c r="E77" s="55">
        <v>60018</v>
      </c>
      <c r="F77" s="55">
        <v>57847</v>
      </c>
      <c r="G77" s="55">
        <v>51818</v>
      </c>
      <c r="H77" s="58">
        <v>37721.999999999971</v>
      </c>
      <c r="I77" s="51">
        <v>55428.999999999971</v>
      </c>
      <c r="J77" s="51">
        <v>69061</v>
      </c>
      <c r="K77" s="51">
        <v>70164</v>
      </c>
      <c r="L77" s="51">
        <v>69239</v>
      </c>
      <c r="M77" s="68">
        <v>59488</v>
      </c>
      <c r="N77" s="40">
        <f t="shared" si="15"/>
        <v>530786</v>
      </c>
    </row>
    <row r="78" spans="1:14" ht="12.95" customHeight="1" x14ac:dyDescent="0.2">
      <c r="A78" s="52"/>
      <c r="B78" s="46"/>
      <c r="C78" s="46"/>
      <c r="D78" s="46"/>
      <c r="E78" s="47"/>
      <c r="F78" s="47"/>
      <c r="G78" s="47"/>
      <c r="H78" s="53"/>
      <c r="I78" s="59"/>
      <c r="J78" s="59"/>
      <c r="K78" s="59"/>
      <c r="L78" s="57"/>
      <c r="M78" s="68"/>
      <c r="N78" s="40">
        <f t="shared" si="15"/>
        <v>0</v>
      </c>
    </row>
    <row r="79" spans="1:14" ht="12.95" customHeight="1" x14ac:dyDescent="0.2">
      <c r="A79" s="31" t="s">
        <v>26</v>
      </c>
      <c r="E79" s="55">
        <v>117422</v>
      </c>
      <c r="F79" s="55">
        <v>82269</v>
      </c>
      <c r="G79" s="55">
        <v>75979</v>
      </c>
      <c r="H79" s="56">
        <v>63882.999999999971</v>
      </c>
      <c r="I79" s="57">
        <v>105362</v>
      </c>
      <c r="J79" s="57">
        <f>J80+J81</f>
        <v>97228</v>
      </c>
      <c r="K79" s="49">
        <f>SUM(K80,K81)</f>
        <v>103249</v>
      </c>
      <c r="L79" s="49">
        <f>15561+74431</f>
        <v>89992</v>
      </c>
      <c r="M79" s="68">
        <v>95651</v>
      </c>
      <c r="N79" s="40">
        <f t="shared" si="15"/>
        <v>831035</v>
      </c>
    </row>
    <row r="80" spans="1:14" ht="12.95" customHeight="1" x14ac:dyDescent="0.2">
      <c r="A80" s="31" t="s">
        <v>8</v>
      </c>
      <c r="E80" s="55">
        <v>21920</v>
      </c>
      <c r="F80" s="55">
        <v>15636</v>
      </c>
      <c r="G80" s="55">
        <v>15269</v>
      </c>
      <c r="H80" s="58">
        <v>12231.000000000004</v>
      </c>
      <c r="I80" s="51">
        <v>18772.999999999985</v>
      </c>
      <c r="J80" s="51">
        <v>17314</v>
      </c>
      <c r="K80" s="51">
        <v>18801</v>
      </c>
      <c r="L80" s="51">
        <v>15561</v>
      </c>
      <c r="M80" s="68">
        <v>18811</v>
      </c>
      <c r="N80" s="40">
        <f t="shared" si="15"/>
        <v>154316</v>
      </c>
    </row>
    <row r="81" spans="1:14" ht="12.95" customHeight="1" x14ac:dyDescent="0.2">
      <c r="A81" s="31" t="s">
        <v>9</v>
      </c>
      <c r="E81" s="55">
        <v>95502</v>
      </c>
      <c r="F81" s="55">
        <v>66633</v>
      </c>
      <c r="G81" s="55">
        <v>60710</v>
      </c>
      <c r="H81" s="58">
        <v>51651.999999999964</v>
      </c>
      <c r="I81" s="51">
        <v>86589.000000000015</v>
      </c>
      <c r="J81" s="51">
        <v>79914</v>
      </c>
      <c r="K81" s="51">
        <v>84448</v>
      </c>
      <c r="L81" s="51">
        <v>74431</v>
      </c>
      <c r="M81" s="68">
        <v>76840</v>
      </c>
      <c r="N81" s="40">
        <f t="shared" si="15"/>
        <v>676719</v>
      </c>
    </row>
    <row r="82" spans="1:14" ht="12.95" customHeight="1" x14ac:dyDescent="0.2">
      <c r="A82" s="31"/>
      <c r="B82" s="46"/>
      <c r="C82" s="46"/>
      <c r="D82" s="46"/>
      <c r="E82" s="55"/>
      <c r="F82" s="55"/>
      <c r="G82" s="55"/>
      <c r="H82" s="53"/>
      <c r="I82" s="59"/>
      <c r="J82" s="59"/>
      <c r="K82" s="59"/>
      <c r="L82" s="57"/>
      <c r="M82" s="68"/>
      <c r="N82" s="40">
        <f t="shared" si="15"/>
        <v>0</v>
      </c>
    </row>
    <row r="83" spans="1:14" ht="12.95" customHeight="1" x14ac:dyDescent="0.2">
      <c r="A83" s="60" t="s">
        <v>27</v>
      </c>
      <c r="E83" s="61">
        <v>130099</v>
      </c>
      <c r="F83" s="61">
        <v>103053</v>
      </c>
      <c r="G83" s="61">
        <v>81334</v>
      </c>
      <c r="H83" s="56">
        <v>73788.000000000015</v>
      </c>
      <c r="I83" s="57">
        <v>114802.99999999988</v>
      </c>
      <c r="J83" s="57">
        <f>J84+J85</f>
        <v>122557</v>
      </c>
      <c r="K83" s="49">
        <f>SUM(K84,K85)</f>
        <v>115160</v>
      </c>
      <c r="L83" s="49">
        <f>18131+79505</f>
        <v>97636</v>
      </c>
      <c r="M83" s="68">
        <v>104467</v>
      </c>
      <c r="N83" s="40">
        <f t="shared" si="15"/>
        <v>942896.99999999988</v>
      </c>
    </row>
    <row r="84" spans="1:14" ht="12.95" customHeight="1" x14ac:dyDescent="0.2">
      <c r="A84" s="31" t="s">
        <v>8</v>
      </c>
      <c r="E84" s="55">
        <v>24789</v>
      </c>
      <c r="F84" s="55">
        <v>20775</v>
      </c>
      <c r="G84" s="55">
        <v>15864</v>
      </c>
      <c r="H84" s="58">
        <v>13840.999999999987</v>
      </c>
      <c r="I84" s="51">
        <v>21032.999999999964</v>
      </c>
      <c r="J84" s="51">
        <v>21648</v>
      </c>
      <c r="K84" s="51">
        <v>19880</v>
      </c>
      <c r="L84" s="51">
        <v>18131</v>
      </c>
      <c r="M84" s="68">
        <v>21286</v>
      </c>
      <c r="N84" s="40">
        <f t="shared" si="15"/>
        <v>177246.99999999994</v>
      </c>
    </row>
    <row r="85" spans="1:14" ht="12.95" customHeight="1" x14ac:dyDescent="0.2">
      <c r="A85" s="31" t="s">
        <v>9</v>
      </c>
      <c r="E85" s="55">
        <v>105310</v>
      </c>
      <c r="F85" s="55">
        <v>82278</v>
      </c>
      <c r="G85" s="55">
        <v>65470</v>
      </c>
      <c r="H85" s="58">
        <v>59947.000000000029</v>
      </c>
      <c r="I85" s="51">
        <v>93769.999999999913</v>
      </c>
      <c r="J85" s="51">
        <v>100909</v>
      </c>
      <c r="K85" s="51">
        <v>95280</v>
      </c>
      <c r="L85" s="51">
        <v>79505</v>
      </c>
      <c r="M85" s="68">
        <v>83181</v>
      </c>
      <c r="N85" s="40">
        <f t="shared" si="15"/>
        <v>765649.99999999988</v>
      </c>
    </row>
    <row r="86" spans="1:14" ht="12.95" customHeight="1" x14ac:dyDescent="0.2">
      <c r="A86" s="52"/>
      <c r="B86" s="46"/>
      <c r="C86" s="46"/>
      <c r="D86" s="46"/>
      <c r="E86" s="46"/>
      <c r="F86" s="46"/>
      <c r="G86" s="46"/>
      <c r="H86" s="53"/>
      <c r="I86" s="59"/>
      <c r="J86" s="59"/>
      <c r="K86" s="59"/>
      <c r="L86" s="57"/>
      <c r="M86" s="69"/>
      <c r="N86" s="40">
        <f t="shared" si="15"/>
        <v>0</v>
      </c>
    </row>
    <row r="87" spans="1:14" ht="12.95" customHeight="1" x14ac:dyDescent="0.2">
      <c r="A87" s="31" t="s">
        <v>28</v>
      </c>
      <c r="E87" s="55">
        <v>280291</v>
      </c>
      <c r="F87" s="55">
        <v>260811</v>
      </c>
      <c r="G87" s="55">
        <v>237419</v>
      </c>
      <c r="H87" s="56">
        <v>221671.99999999994</v>
      </c>
      <c r="I87" s="57">
        <v>287666.99999999983</v>
      </c>
      <c r="J87" s="57">
        <f>J88+J89</f>
        <v>337996</v>
      </c>
      <c r="K87" s="49">
        <f>SUM(K88,K89)</f>
        <v>290886</v>
      </c>
      <c r="L87" s="49">
        <f>53030+229880</f>
        <v>282910</v>
      </c>
      <c r="M87" s="68">
        <v>258222</v>
      </c>
      <c r="N87" s="40">
        <f t="shared" si="15"/>
        <v>2457874</v>
      </c>
    </row>
    <row r="88" spans="1:14" ht="12.95" customHeight="1" x14ac:dyDescent="0.2">
      <c r="A88" s="31" t="s">
        <v>8</v>
      </c>
      <c r="E88" s="55">
        <v>50514</v>
      </c>
      <c r="F88" s="55">
        <v>49536</v>
      </c>
      <c r="G88" s="55">
        <v>45036</v>
      </c>
      <c r="H88" s="58">
        <v>44889.000000000065</v>
      </c>
      <c r="I88" s="51">
        <v>55367.999999999927</v>
      </c>
      <c r="J88" s="51">
        <v>65338</v>
      </c>
      <c r="K88" s="51">
        <v>59974</v>
      </c>
      <c r="L88" s="51">
        <v>53030</v>
      </c>
      <c r="M88" s="68">
        <v>46523</v>
      </c>
      <c r="N88" s="40">
        <f t="shared" si="15"/>
        <v>470208</v>
      </c>
    </row>
    <row r="89" spans="1:14" ht="12.95" customHeight="1" x14ac:dyDescent="0.2">
      <c r="A89" s="31" t="s">
        <v>9</v>
      </c>
      <c r="E89" s="55">
        <v>229777</v>
      </c>
      <c r="F89" s="55">
        <v>211275</v>
      </c>
      <c r="G89" s="55">
        <v>192383</v>
      </c>
      <c r="H89" s="58">
        <v>176782.99999999988</v>
      </c>
      <c r="I89" s="51">
        <v>232298.99999999991</v>
      </c>
      <c r="J89" s="51">
        <v>272658</v>
      </c>
      <c r="K89" s="51">
        <v>230912</v>
      </c>
      <c r="L89" s="51">
        <v>229880</v>
      </c>
      <c r="M89" s="68">
        <v>211699</v>
      </c>
      <c r="N89" s="40">
        <f t="shared" si="15"/>
        <v>1987665.9999999998</v>
      </c>
    </row>
    <row r="90" spans="1:14" ht="12.95" customHeight="1" x14ac:dyDescent="0.2">
      <c r="A90" s="31"/>
      <c r="B90" s="46"/>
      <c r="C90" s="46"/>
      <c r="D90" s="46"/>
      <c r="E90" s="55"/>
      <c r="F90" s="55"/>
      <c r="G90" s="55"/>
      <c r="H90" s="53"/>
      <c r="I90" s="59"/>
      <c r="J90" s="59"/>
      <c r="K90" s="59"/>
      <c r="L90" s="57"/>
      <c r="M90" s="68"/>
      <c r="N90" s="40">
        <f t="shared" si="15"/>
        <v>0</v>
      </c>
    </row>
    <row r="91" spans="1:14" ht="12.95" customHeight="1" x14ac:dyDescent="0.2">
      <c r="A91" s="60" t="s">
        <v>29</v>
      </c>
      <c r="E91" s="61">
        <v>224499</v>
      </c>
      <c r="F91" s="61">
        <v>214146</v>
      </c>
      <c r="G91" s="61">
        <v>183147</v>
      </c>
      <c r="H91" s="56">
        <v>193122.99999999991</v>
      </c>
      <c r="I91" s="57">
        <v>236270.99999999974</v>
      </c>
      <c r="J91" s="57">
        <f>J92+J93</f>
        <v>285266</v>
      </c>
      <c r="K91" s="49">
        <f>SUM(K92,K93)</f>
        <v>243824</v>
      </c>
      <c r="L91" s="49">
        <f>43963+190097</f>
        <v>234060</v>
      </c>
      <c r="M91" s="68">
        <v>216213</v>
      </c>
      <c r="N91" s="40">
        <f t="shared" si="15"/>
        <v>2030548.9999999995</v>
      </c>
    </row>
    <row r="92" spans="1:14" ht="12.95" customHeight="1" x14ac:dyDescent="0.2">
      <c r="A92" s="31" t="s">
        <v>8</v>
      </c>
      <c r="E92" s="55">
        <v>40782</v>
      </c>
      <c r="F92" s="55">
        <v>41578</v>
      </c>
      <c r="G92" s="55">
        <v>34723</v>
      </c>
      <c r="H92" s="58">
        <v>39192.999999999993</v>
      </c>
      <c r="I92" s="51">
        <v>44163</v>
      </c>
      <c r="J92" s="51">
        <v>53852</v>
      </c>
      <c r="K92" s="51">
        <v>49621</v>
      </c>
      <c r="L92" s="51">
        <v>43963</v>
      </c>
      <c r="M92" s="68">
        <v>39966</v>
      </c>
      <c r="N92" s="40">
        <f t="shared" si="15"/>
        <v>387841</v>
      </c>
    </row>
    <row r="93" spans="1:14" ht="12.95" customHeight="1" x14ac:dyDescent="0.2">
      <c r="A93" s="31" t="s">
        <v>9</v>
      </c>
      <c r="E93" s="55">
        <v>183717</v>
      </c>
      <c r="F93" s="55">
        <v>172568</v>
      </c>
      <c r="G93" s="55">
        <v>148424</v>
      </c>
      <c r="H93" s="58">
        <v>153929.99999999991</v>
      </c>
      <c r="I93" s="51">
        <v>192107.99999999974</v>
      </c>
      <c r="J93" s="51">
        <v>231414</v>
      </c>
      <c r="K93" s="51">
        <v>194203</v>
      </c>
      <c r="L93" s="51">
        <v>190097</v>
      </c>
      <c r="M93" s="68">
        <v>176247</v>
      </c>
      <c r="N93" s="40">
        <f t="shared" si="15"/>
        <v>1642707.9999999995</v>
      </c>
    </row>
    <row r="94" spans="1:14" ht="12.95" customHeight="1" x14ac:dyDescent="0.2">
      <c r="A94" s="52"/>
      <c r="B94" s="46"/>
      <c r="C94" s="46"/>
      <c r="D94" s="46"/>
      <c r="E94" s="47"/>
      <c r="F94" s="47"/>
      <c r="G94" s="47"/>
      <c r="H94" s="53"/>
      <c r="I94" s="59"/>
      <c r="J94" s="59"/>
      <c r="K94" s="59"/>
      <c r="L94" s="57"/>
      <c r="M94" s="68"/>
      <c r="N94" s="40">
        <f t="shared" si="15"/>
        <v>0</v>
      </c>
    </row>
    <row r="95" spans="1:14" ht="12.95" customHeight="1" x14ac:dyDescent="0.2">
      <c r="A95" s="60" t="s">
        <v>38</v>
      </c>
      <c r="E95" s="61"/>
      <c r="F95" s="61"/>
      <c r="G95" s="61"/>
      <c r="H95" s="56"/>
      <c r="I95" s="57">
        <v>129244.00000000026</v>
      </c>
      <c r="J95" s="57">
        <f>J96+J97</f>
        <v>154015</v>
      </c>
      <c r="K95" s="49">
        <f>SUM(K96,K97)</f>
        <v>148784</v>
      </c>
      <c r="L95" s="49">
        <f>22798+116540</f>
        <v>139338</v>
      </c>
      <c r="M95" s="68">
        <v>126659</v>
      </c>
      <c r="N95" s="40">
        <f t="shared" si="15"/>
        <v>698040.00000000023</v>
      </c>
    </row>
    <row r="96" spans="1:14" ht="12.95" customHeight="1" x14ac:dyDescent="0.2">
      <c r="A96" s="31" t="s">
        <v>8</v>
      </c>
      <c r="E96" s="55"/>
      <c r="F96" s="55"/>
      <c r="G96" s="55"/>
      <c r="H96" s="58"/>
      <c r="I96" s="51">
        <v>21845.000000000007</v>
      </c>
      <c r="J96" s="51">
        <v>27011</v>
      </c>
      <c r="K96" s="51">
        <v>24000</v>
      </c>
      <c r="L96" s="51">
        <v>22798</v>
      </c>
      <c r="M96" s="68">
        <v>20793</v>
      </c>
      <c r="N96" s="40">
        <f t="shared" si="15"/>
        <v>116447</v>
      </c>
    </row>
    <row r="97" spans="1:14" ht="12.95" customHeight="1" x14ac:dyDescent="0.2">
      <c r="A97" s="28" t="s">
        <v>9</v>
      </c>
      <c r="B97" s="28"/>
      <c r="C97" s="28"/>
      <c r="D97" s="28"/>
      <c r="E97" s="55"/>
      <c r="F97" s="55"/>
      <c r="G97" s="55"/>
      <c r="H97" s="58"/>
      <c r="I97" s="51">
        <v>107399.00000000026</v>
      </c>
      <c r="J97" s="51">
        <v>127004</v>
      </c>
      <c r="K97" s="51">
        <v>124784</v>
      </c>
      <c r="L97" s="51">
        <v>116540</v>
      </c>
      <c r="M97" s="68">
        <v>105866</v>
      </c>
      <c r="N97" s="40">
        <f t="shared" si="15"/>
        <v>581593.00000000023</v>
      </c>
    </row>
    <row r="98" spans="1:14" ht="12.95" customHeight="1" x14ac:dyDescent="0.2">
      <c r="A98" s="46"/>
      <c r="B98" s="46"/>
      <c r="C98" s="46"/>
      <c r="D98" s="46"/>
      <c r="E98" s="47"/>
      <c r="F98" s="47"/>
      <c r="G98" s="47"/>
      <c r="H98" s="63"/>
      <c r="I98" s="64"/>
      <c r="J98" s="64"/>
      <c r="K98" s="64"/>
      <c r="L98" s="51"/>
      <c r="M98" s="68"/>
      <c r="N98" s="40">
        <f t="shared" si="15"/>
        <v>0</v>
      </c>
    </row>
    <row r="99" spans="1:14" ht="12.95" customHeight="1" x14ac:dyDescent="0.2">
      <c r="A99" s="28" t="s">
        <v>39</v>
      </c>
      <c r="E99" s="55"/>
      <c r="F99" s="55"/>
      <c r="G99" s="55"/>
      <c r="H99" s="58"/>
      <c r="I99" s="51">
        <v>113000.00000000001</v>
      </c>
      <c r="J99" s="51">
        <f>J100+J101</f>
        <v>137420</v>
      </c>
      <c r="K99" s="49">
        <f>SUM(K100,K101)</f>
        <v>131033</v>
      </c>
      <c r="L99" s="49">
        <f>19792+100621</f>
        <v>120413</v>
      </c>
      <c r="M99" s="68">
        <v>109061</v>
      </c>
      <c r="N99" s="40">
        <f t="shared" si="15"/>
        <v>610927</v>
      </c>
    </row>
    <row r="100" spans="1:14" x14ac:dyDescent="0.2">
      <c r="A100" s="31" t="s">
        <v>8</v>
      </c>
      <c r="I100" s="51">
        <v>19518.999999999985</v>
      </c>
      <c r="J100" s="51">
        <v>23096</v>
      </c>
      <c r="K100" s="51">
        <v>21276</v>
      </c>
      <c r="L100" s="51">
        <v>19792</v>
      </c>
      <c r="M100" s="68">
        <v>18240</v>
      </c>
      <c r="N100" s="40">
        <f t="shared" si="15"/>
        <v>101922.99999999999</v>
      </c>
    </row>
    <row r="101" spans="1:14" x14ac:dyDescent="0.2">
      <c r="A101" s="31" t="s">
        <v>9</v>
      </c>
      <c r="I101" s="51">
        <v>93481.000000000029</v>
      </c>
      <c r="J101" s="51">
        <v>114324</v>
      </c>
      <c r="K101" s="51">
        <v>109757</v>
      </c>
      <c r="L101" s="51">
        <v>100621</v>
      </c>
      <c r="M101" s="68">
        <v>90821</v>
      </c>
      <c r="N101" s="40">
        <f t="shared" si="15"/>
        <v>509004</v>
      </c>
    </row>
    <row r="102" spans="1:14" x14ac:dyDescent="0.2">
      <c r="A102" s="46"/>
      <c r="B102" s="46"/>
      <c r="C102" s="46"/>
      <c r="D102" s="46"/>
      <c r="E102" s="46"/>
      <c r="F102" s="47"/>
      <c r="G102" s="47"/>
      <c r="H102" s="53"/>
      <c r="I102" s="59"/>
      <c r="J102" s="59"/>
      <c r="K102" s="59"/>
      <c r="L102" s="57"/>
      <c r="M102" s="69"/>
      <c r="N102" s="40">
        <f t="shared" si="15"/>
        <v>0</v>
      </c>
    </row>
    <row r="103" spans="1:14" ht="15" x14ac:dyDescent="0.25">
      <c r="A103" s="31" t="s">
        <v>30</v>
      </c>
      <c r="F103" s="55">
        <v>200247</v>
      </c>
      <c r="G103" s="55">
        <v>167349</v>
      </c>
      <c r="H103" s="56">
        <v>172994</v>
      </c>
      <c r="I103" s="57">
        <v>262580.99999999971</v>
      </c>
      <c r="J103" s="57">
        <f>SUM(J104:J106)</f>
        <v>306318</v>
      </c>
      <c r="K103" s="49">
        <f>SUM(K104,K105,K106)</f>
        <v>297160</v>
      </c>
      <c r="L103" s="49">
        <f>208277+14634+54378+4021+261+959</f>
        <v>282530</v>
      </c>
      <c r="M103" s="72">
        <v>230207</v>
      </c>
      <c r="N103" s="40">
        <f t="shared" si="15"/>
        <v>1919385.9999999998</v>
      </c>
    </row>
    <row r="104" spans="1:14" ht="15" x14ac:dyDescent="0.25">
      <c r="A104" s="31" t="s">
        <v>8</v>
      </c>
      <c r="F104" s="55">
        <v>16412</v>
      </c>
      <c r="G104" s="55">
        <v>12866</v>
      </c>
      <c r="H104" s="56">
        <v>11956</v>
      </c>
      <c r="I104" s="57">
        <v>16854.999999999993</v>
      </c>
      <c r="J104" s="57">
        <v>18206</v>
      </c>
      <c r="K104" s="57">
        <v>18064</v>
      </c>
      <c r="L104" s="57">
        <v>14895</v>
      </c>
      <c r="M104" s="72">
        <v>9651</v>
      </c>
      <c r="N104" s="40">
        <f t="shared" si="15"/>
        <v>118905</v>
      </c>
    </row>
    <row r="105" spans="1:14" ht="15" x14ac:dyDescent="0.25">
      <c r="A105" s="31" t="s">
        <v>9</v>
      </c>
      <c r="F105" s="55">
        <v>145124</v>
      </c>
      <c r="G105" s="55">
        <v>124796</v>
      </c>
      <c r="H105" s="56">
        <v>128247</v>
      </c>
      <c r="I105" s="57">
        <v>194697.99999999985</v>
      </c>
      <c r="J105" s="57">
        <v>228377</v>
      </c>
      <c r="K105" s="57">
        <v>221305</v>
      </c>
      <c r="L105" s="57">
        <v>212298</v>
      </c>
      <c r="M105" s="72">
        <v>177138</v>
      </c>
      <c r="N105" s="40">
        <f t="shared" si="15"/>
        <v>1431983</v>
      </c>
    </row>
    <row r="106" spans="1:14" ht="15" x14ac:dyDescent="0.25">
      <c r="A106" s="52" t="s">
        <v>19</v>
      </c>
      <c r="B106" s="46"/>
      <c r="C106" s="46"/>
      <c r="D106" s="46"/>
      <c r="E106" s="46"/>
      <c r="F106" s="47">
        <v>38711</v>
      </c>
      <c r="G106" s="47">
        <v>29687</v>
      </c>
      <c r="H106" s="53">
        <v>32791</v>
      </c>
      <c r="I106" s="59">
        <v>51027.999999999854</v>
      </c>
      <c r="J106" s="59">
        <v>59735</v>
      </c>
      <c r="K106" s="59">
        <v>57791</v>
      </c>
      <c r="L106" s="57">
        <v>55337</v>
      </c>
      <c r="M106" s="72">
        <v>43418</v>
      </c>
      <c r="N106" s="40">
        <f t="shared" si="15"/>
        <v>368497.99999999988</v>
      </c>
    </row>
    <row r="107" spans="1:14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N107" s="40">
        <f t="shared" si="15"/>
        <v>0</v>
      </c>
    </row>
    <row r="108" spans="1:14" x14ac:dyDescent="0.2">
      <c r="A108" s="28" t="s">
        <v>44</v>
      </c>
      <c r="B108" s="28"/>
      <c r="C108" s="28"/>
      <c r="D108" s="28"/>
      <c r="E108" s="28"/>
      <c r="F108" s="28"/>
      <c r="G108" s="28"/>
      <c r="H108" s="28"/>
      <c r="K108" s="49">
        <f>SUM(K109,K110)</f>
        <v>58997</v>
      </c>
      <c r="L108" s="49">
        <f>17313+40316</f>
        <v>57629</v>
      </c>
      <c r="M108" s="68">
        <v>59498</v>
      </c>
      <c r="N108" s="40">
        <f t="shared" si="15"/>
        <v>176124</v>
      </c>
    </row>
    <row r="109" spans="1:14" x14ac:dyDescent="0.2">
      <c r="A109" s="28" t="s">
        <v>42</v>
      </c>
      <c r="B109" s="28"/>
      <c r="C109" s="28"/>
      <c r="D109" s="28"/>
      <c r="E109" s="28"/>
      <c r="F109" s="28"/>
      <c r="G109" s="28"/>
      <c r="H109" s="28"/>
      <c r="K109" s="66">
        <v>18774</v>
      </c>
      <c r="L109" s="66">
        <v>17313</v>
      </c>
      <c r="M109" s="68">
        <v>17813</v>
      </c>
      <c r="N109" s="40">
        <f t="shared" si="15"/>
        <v>53900</v>
      </c>
    </row>
    <row r="110" spans="1:14" ht="15.75" customHeight="1" x14ac:dyDescent="0.2">
      <c r="A110" s="46" t="s">
        <v>43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54">
        <v>40223</v>
      </c>
      <c r="L110" s="66">
        <v>40316</v>
      </c>
      <c r="M110" s="68">
        <v>41685</v>
      </c>
      <c r="N110" s="40">
        <f t="shared" si="15"/>
        <v>122224</v>
      </c>
    </row>
    <row r="111" spans="1:14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M111" s="68"/>
      <c r="N111" s="40">
        <f t="shared" si="15"/>
        <v>0</v>
      </c>
    </row>
    <row r="112" spans="1:14" x14ac:dyDescent="0.2">
      <c r="A112" s="28" t="s">
        <v>45</v>
      </c>
      <c r="B112" s="28"/>
      <c r="C112" s="28"/>
      <c r="D112" s="28"/>
      <c r="E112" s="28"/>
      <c r="F112" s="28"/>
      <c r="G112" s="28"/>
      <c r="H112" s="28"/>
      <c r="K112" s="49">
        <f>SUM(K113,K114)</f>
        <v>67366</v>
      </c>
      <c r="L112" s="49">
        <f>19336+44091</f>
        <v>63427</v>
      </c>
      <c r="M112" s="68">
        <v>60618</v>
      </c>
      <c r="N112" s="40">
        <f t="shared" si="15"/>
        <v>191411</v>
      </c>
    </row>
    <row r="113" spans="1:14" x14ac:dyDescent="0.2">
      <c r="A113" s="28" t="s">
        <v>42</v>
      </c>
      <c r="B113" s="28"/>
      <c r="C113" s="28"/>
      <c r="D113" s="28"/>
      <c r="E113" s="28"/>
      <c r="F113" s="28"/>
      <c r="G113" s="28"/>
      <c r="H113" s="28"/>
      <c r="K113" s="66">
        <v>19790</v>
      </c>
      <c r="L113" s="66">
        <v>19336</v>
      </c>
      <c r="M113" s="68">
        <v>18281</v>
      </c>
      <c r="N113" s="40">
        <f t="shared" si="15"/>
        <v>57407</v>
      </c>
    </row>
    <row r="114" spans="1:14" x14ac:dyDescent="0.2">
      <c r="A114" s="46" t="s">
        <v>43</v>
      </c>
      <c r="B114" s="46"/>
      <c r="C114" s="46"/>
      <c r="D114" s="46"/>
      <c r="E114" s="46"/>
      <c r="F114" s="46"/>
      <c r="G114" s="46"/>
      <c r="H114" s="46"/>
      <c r="I114" s="46"/>
      <c r="J114" s="46"/>
      <c r="K114" s="54">
        <v>47576</v>
      </c>
      <c r="L114" s="66">
        <v>44091</v>
      </c>
      <c r="M114" s="68">
        <v>42337</v>
      </c>
      <c r="N114" s="40">
        <f t="shared" si="15"/>
        <v>134004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Sample</vt:lpstr>
      <vt:lpstr>all injuries</vt:lpstr>
    </vt:vector>
  </TitlesOfParts>
  <Company>NCHRI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Pierpoint, Lauren A</cp:lastModifiedBy>
  <dcterms:created xsi:type="dcterms:W3CDTF">2011-07-25T16:42:14Z</dcterms:created>
  <dcterms:modified xsi:type="dcterms:W3CDTF">2018-01-25T20:48:21Z</dcterms:modified>
</cp:coreProperties>
</file>