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225" windowWidth="9885" windowHeight="7680" tabRatio="910"/>
  </bookViews>
  <sheets>
    <sheet name="Summary" sheetId="16" r:id="rId1"/>
    <sheet name="Fish R1" sheetId="9" r:id="rId2"/>
    <sheet name="Fish R2" sheetId="14" r:id="rId3"/>
    <sheet name="Stratification Schemes" sheetId="7" r:id="rId4"/>
  </sheets>
  <calcPr calcId="145621"/>
  <pivotCaches>
    <pivotCache cacheId="3" r:id="rId5"/>
    <pivotCache cacheId="5" r:id="rId6"/>
  </pivotCaches>
</workbook>
</file>

<file path=xl/calcChain.xml><?xml version="1.0" encoding="utf-8"?>
<calcChain xmlns="http://schemas.openxmlformats.org/spreadsheetml/2006/main">
  <c r="X25" i="16" l="1"/>
  <c r="Y25" i="16"/>
  <c r="Z25" i="16"/>
  <c r="X26" i="16"/>
  <c r="Y26" i="16"/>
  <c r="Z26" i="16"/>
  <c r="X27" i="16"/>
  <c r="Y27" i="16"/>
  <c r="Z27" i="16"/>
  <c r="O20" i="16"/>
  <c r="P20" i="16"/>
  <c r="Q20" i="16"/>
  <c r="O21" i="16"/>
  <c r="P21" i="16"/>
  <c r="Q21" i="16"/>
  <c r="O22" i="16"/>
  <c r="P22" i="16"/>
  <c r="Q22" i="16"/>
  <c r="O23" i="16"/>
  <c r="P23" i="16"/>
  <c r="Q23" i="16"/>
  <c r="J64" i="14"/>
  <c r="K64" i="14"/>
  <c r="J65" i="14"/>
  <c r="K65" i="14"/>
  <c r="J66" i="14"/>
  <c r="K66" i="14"/>
  <c r="J67" i="14"/>
  <c r="K67" i="14"/>
  <c r="L67" i="14"/>
  <c r="J68" i="14"/>
  <c r="K68" i="14"/>
  <c r="J69" i="14"/>
  <c r="K69" i="14"/>
  <c r="J70" i="14"/>
  <c r="L70" i="14" s="1"/>
  <c r="K70" i="14"/>
  <c r="J71" i="14"/>
  <c r="L71" i="14" s="1"/>
  <c r="K71" i="14"/>
  <c r="C64" i="14"/>
  <c r="C65" i="14"/>
  <c r="C66" i="14"/>
  <c r="C67" i="14"/>
  <c r="C68" i="14"/>
  <c r="C69" i="14"/>
  <c r="C70" i="14"/>
  <c r="C71" i="14"/>
  <c r="E64" i="14"/>
  <c r="E65" i="14"/>
  <c r="E66" i="14"/>
  <c r="E67" i="14"/>
  <c r="E68" i="14"/>
  <c r="E69" i="14"/>
  <c r="E70" i="14"/>
  <c r="E71" i="14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86" i="9"/>
  <c r="J86" i="9"/>
  <c r="K86" i="9"/>
  <c r="J87" i="9"/>
  <c r="K87" i="9"/>
  <c r="J88" i="9"/>
  <c r="K88" i="9"/>
  <c r="J89" i="9"/>
  <c r="K89" i="9"/>
  <c r="J90" i="9"/>
  <c r="K90" i="9"/>
  <c r="J91" i="9"/>
  <c r="K91" i="9"/>
  <c r="J92" i="9"/>
  <c r="K92" i="9"/>
  <c r="J93" i="9"/>
  <c r="K93" i="9"/>
  <c r="J94" i="9"/>
  <c r="K94" i="9"/>
  <c r="J95" i="9"/>
  <c r="K95" i="9"/>
  <c r="J96" i="9"/>
  <c r="K96" i="9"/>
  <c r="J97" i="9"/>
  <c r="K97" i="9"/>
  <c r="J98" i="9"/>
  <c r="K98" i="9"/>
  <c r="J99" i="9"/>
  <c r="K99" i="9"/>
  <c r="J100" i="9"/>
  <c r="K100" i="9"/>
  <c r="J101" i="9"/>
  <c r="K101" i="9"/>
  <c r="J102" i="9"/>
  <c r="K102" i="9"/>
  <c r="J103" i="9"/>
  <c r="K103" i="9"/>
  <c r="J104" i="9"/>
  <c r="K104" i="9"/>
  <c r="J105" i="9"/>
  <c r="K105" i="9"/>
  <c r="J106" i="9"/>
  <c r="K106" i="9"/>
  <c r="J107" i="9"/>
  <c r="K107" i="9"/>
  <c r="J108" i="9"/>
  <c r="K108" i="9"/>
  <c r="J109" i="9"/>
  <c r="K109" i="9"/>
  <c r="J110" i="9"/>
  <c r="K110" i="9"/>
  <c r="J111" i="9"/>
  <c r="K111" i="9"/>
  <c r="J112" i="9"/>
  <c r="K112" i="9"/>
  <c r="J113" i="9"/>
  <c r="K113" i="9"/>
  <c r="J114" i="9"/>
  <c r="K114" i="9"/>
  <c r="J115" i="9"/>
  <c r="K115" i="9"/>
  <c r="J116" i="9"/>
  <c r="K116" i="9"/>
  <c r="J117" i="9"/>
  <c r="K117" i="9"/>
  <c r="J118" i="9"/>
  <c r="K118" i="9"/>
  <c r="J119" i="9"/>
  <c r="K119" i="9"/>
  <c r="J120" i="9"/>
  <c r="K120" i="9"/>
  <c r="J121" i="9"/>
  <c r="K121" i="9"/>
  <c r="J122" i="9"/>
  <c r="K122" i="9"/>
  <c r="J123" i="9"/>
  <c r="K123" i="9"/>
  <c r="J124" i="9"/>
  <c r="K124" i="9"/>
  <c r="J125" i="9"/>
  <c r="K125" i="9"/>
  <c r="J126" i="9"/>
  <c r="K126" i="9"/>
  <c r="J127" i="9"/>
  <c r="K127" i="9"/>
  <c r="J128" i="9"/>
  <c r="K128" i="9"/>
  <c r="J129" i="9"/>
  <c r="K129" i="9"/>
  <c r="J130" i="9"/>
  <c r="K130" i="9"/>
  <c r="J131" i="9"/>
  <c r="K131" i="9"/>
  <c r="J132" i="9"/>
  <c r="K132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L66" i="14" l="1"/>
  <c r="L69" i="14"/>
  <c r="L64" i="14"/>
  <c r="L68" i="14"/>
  <c r="L65" i="14"/>
  <c r="X5" i="16"/>
  <c r="Y5" i="16"/>
  <c r="Z5" i="16"/>
  <c r="X6" i="16"/>
  <c r="Y6" i="16"/>
  <c r="Z6" i="16"/>
  <c r="X7" i="16"/>
  <c r="Y7" i="16"/>
  <c r="Z7" i="16"/>
  <c r="X8" i="16"/>
  <c r="Y8" i="16"/>
  <c r="Z8" i="16"/>
  <c r="X9" i="16"/>
  <c r="Y9" i="16"/>
  <c r="Z9" i="16"/>
  <c r="X10" i="16"/>
  <c r="Y10" i="16"/>
  <c r="Z10" i="16"/>
  <c r="X11" i="16"/>
  <c r="Y11" i="16"/>
  <c r="Z11" i="16"/>
  <c r="X12" i="16"/>
  <c r="Y12" i="16"/>
  <c r="Z12" i="16"/>
  <c r="X13" i="16"/>
  <c r="Y13" i="16"/>
  <c r="Z13" i="16"/>
  <c r="X14" i="16"/>
  <c r="Y14" i="16"/>
  <c r="Z14" i="16"/>
  <c r="X15" i="16"/>
  <c r="Y15" i="16"/>
  <c r="Z15" i="16"/>
  <c r="X16" i="16"/>
  <c r="Y16" i="16"/>
  <c r="Z16" i="16"/>
  <c r="X17" i="16"/>
  <c r="Y17" i="16"/>
  <c r="Z17" i="16"/>
  <c r="X18" i="16"/>
  <c r="Y18" i="16"/>
  <c r="Z18" i="16"/>
  <c r="X19" i="16"/>
  <c r="Y19" i="16"/>
  <c r="Z19" i="16"/>
  <c r="X20" i="16"/>
  <c r="Y20" i="16"/>
  <c r="Z20" i="16"/>
  <c r="X21" i="16"/>
  <c r="Y21" i="16"/>
  <c r="Z21" i="16"/>
  <c r="X22" i="16"/>
  <c r="Y22" i="16"/>
  <c r="Z22" i="16"/>
  <c r="X23" i="16"/>
  <c r="Y23" i="16"/>
  <c r="Z23" i="16"/>
  <c r="X24" i="16"/>
  <c r="Y24" i="16"/>
  <c r="Z24" i="16"/>
  <c r="Z4" i="16"/>
  <c r="Y4" i="16"/>
  <c r="X4" i="16"/>
  <c r="Y3" i="16"/>
  <c r="X3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O9" i="16"/>
  <c r="P9" i="16"/>
  <c r="Q9" i="16"/>
  <c r="O10" i="16"/>
  <c r="P10" i="16"/>
  <c r="Q10" i="16"/>
  <c r="O11" i="16"/>
  <c r="P11" i="16"/>
  <c r="Q11" i="16"/>
  <c r="O12" i="16"/>
  <c r="P12" i="16"/>
  <c r="Q12" i="16"/>
  <c r="O13" i="16"/>
  <c r="P13" i="16"/>
  <c r="Q13" i="16"/>
  <c r="O14" i="16"/>
  <c r="P14" i="16"/>
  <c r="Q14" i="16"/>
  <c r="O15" i="16"/>
  <c r="P15" i="16"/>
  <c r="Q15" i="16"/>
  <c r="O16" i="16"/>
  <c r="P16" i="16"/>
  <c r="Q16" i="16"/>
  <c r="O17" i="16"/>
  <c r="P17" i="16"/>
  <c r="Q17" i="16"/>
  <c r="O18" i="16"/>
  <c r="P18" i="16"/>
  <c r="Q18" i="16"/>
  <c r="O19" i="16"/>
  <c r="P19" i="16"/>
  <c r="Q19" i="16"/>
  <c r="P3" i="16"/>
  <c r="O3" i="16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2" i="14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2" i="9"/>
  <c r="J58" i="9"/>
  <c r="K58" i="9"/>
  <c r="L58" i="9" s="1"/>
  <c r="J59" i="9"/>
  <c r="L59" i="9" s="1"/>
  <c r="K59" i="9"/>
  <c r="J60" i="9"/>
  <c r="K60" i="9"/>
  <c r="J61" i="9"/>
  <c r="L61" i="9" s="1"/>
  <c r="K61" i="9"/>
  <c r="J62" i="9"/>
  <c r="K62" i="9"/>
  <c r="L62" i="9" s="1"/>
  <c r="J63" i="9"/>
  <c r="L63" i="9" s="1"/>
  <c r="K63" i="9"/>
  <c r="J64" i="9"/>
  <c r="K64" i="9"/>
  <c r="J65" i="9"/>
  <c r="L65" i="9" s="1"/>
  <c r="K65" i="9"/>
  <c r="J66" i="9"/>
  <c r="K66" i="9"/>
  <c r="L66" i="9" s="1"/>
  <c r="J67" i="9"/>
  <c r="L67" i="9" s="1"/>
  <c r="K67" i="9"/>
  <c r="J68" i="9"/>
  <c r="K68" i="9"/>
  <c r="J69" i="9"/>
  <c r="L69" i="9" s="1"/>
  <c r="K69" i="9"/>
  <c r="J70" i="9"/>
  <c r="K70" i="9"/>
  <c r="L70" i="9" s="1"/>
  <c r="J71" i="9"/>
  <c r="L71" i="9" s="1"/>
  <c r="K71" i="9"/>
  <c r="J72" i="9"/>
  <c r="K72" i="9"/>
  <c r="J73" i="9"/>
  <c r="L73" i="9" s="1"/>
  <c r="K73" i="9"/>
  <c r="J74" i="9"/>
  <c r="K74" i="9"/>
  <c r="L74" i="9" s="1"/>
  <c r="J75" i="9"/>
  <c r="L75" i="9" s="1"/>
  <c r="K75" i="9"/>
  <c r="J76" i="9"/>
  <c r="K76" i="9"/>
  <c r="J77" i="9"/>
  <c r="L77" i="9" s="1"/>
  <c r="K77" i="9"/>
  <c r="J78" i="9"/>
  <c r="K78" i="9"/>
  <c r="L78" i="9" s="1"/>
  <c r="J79" i="9"/>
  <c r="L79" i="9" s="1"/>
  <c r="K79" i="9"/>
  <c r="J80" i="9"/>
  <c r="K80" i="9"/>
  <c r="J81" i="9"/>
  <c r="L81" i="9" s="1"/>
  <c r="K81" i="9"/>
  <c r="J82" i="9"/>
  <c r="K82" i="9"/>
  <c r="L82" i="9" s="1"/>
  <c r="J83" i="9"/>
  <c r="L83" i="9" s="1"/>
  <c r="K83" i="9"/>
  <c r="J84" i="9"/>
  <c r="K84" i="9"/>
  <c r="J85" i="9"/>
  <c r="L85" i="9" s="1"/>
  <c r="K85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D37" i="16" l="1"/>
  <c r="D38" i="16"/>
  <c r="D39" i="16"/>
  <c r="D40" i="16"/>
  <c r="E37" i="16"/>
  <c r="E38" i="16"/>
  <c r="E39" i="16"/>
  <c r="E40" i="16"/>
  <c r="B37" i="16"/>
  <c r="B38" i="16"/>
  <c r="B39" i="16"/>
  <c r="B40" i="16"/>
  <c r="C37" i="16"/>
  <c r="C38" i="16"/>
  <c r="C39" i="16"/>
  <c r="C40" i="16"/>
  <c r="B4" i="16"/>
  <c r="B23" i="16"/>
  <c r="L84" i="9"/>
  <c r="L80" i="9"/>
  <c r="L76" i="9"/>
  <c r="L72" i="9"/>
  <c r="L68" i="9"/>
  <c r="L64" i="9"/>
  <c r="L60" i="9"/>
  <c r="D5" i="16"/>
  <c r="E10" i="16"/>
  <c r="E8" i="16"/>
  <c r="E12" i="16"/>
  <c r="E16" i="16"/>
  <c r="E34" i="16"/>
  <c r="E28" i="16"/>
  <c r="E24" i="16"/>
  <c r="E22" i="16"/>
  <c r="E20" i="16"/>
  <c r="E18" i="16"/>
  <c r="E6" i="16"/>
  <c r="D36" i="16"/>
  <c r="D34" i="16"/>
  <c r="D32" i="16"/>
  <c r="D30" i="16"/>
  <c r="D28" i="16"/>
  <c r="D26" i="16"/>
  <c r="D24" i="16"/>
  <c r="D22" i="16"/>
  <c r="D20" i="16"/>
  <c r="D18" i="16"/>
  <c r="D16" i="16"/>
  <c r="D14" i="16"/>
  <c r="D12" i="16"/>
  <c r="D10" i="16"/>
  <c r="D8" i="16"/>
  <c r="D6" i="16"/>
  <c r="E36" i="16"/>
  <c r="E26" i="16"/>
  <c r="D4" i="16"/>
  <c r="E35" i="16"/>
  <c r="E33" i="16"/>
  <c r="E31" i="16"/>
  <c r="E29" i="16"/>
  <c r="E27" i="16"/>
  <c r="E25" i="16"/>
  <c r="E23" i="16"/>
  <c r="E21" i="16"/>
  <c r="E19" i="16"/>
  <c r="E17" i="16"/>
  <c r="E15" i="16"/>
  <c r="E13" i="16"/>
  <c r="E11" i="16"/>
  <c r="E9" i="16"/>
  <c r="E7" i="16"/>
  <c r="E5" i="16"/>
  <c r="E32" i="16"/>
  <c r="E30" i="16"/>
  <c r="E14" i="16"/>
  <c r="E4" i="16"/>
  <c r="E41" i="16" s="1"/>
  <c r="D35" i="16"/>
  <c r="D33" i="16"/>
  <c r="D31" i="16"/>
  <c r="D29" i="16"/>
  <c r="D27" i="16"/>
  <c r="D25" i="16"/>
  <c r="D23" i="16"/>
  <c r="D21" i="16"/>
  <c r="D19" i="16"/>
  <c r="D17" i="16"/>
  <c r="D15" i="16"/>
  <c r="D13" i="16"/>
  <c r="D11" i="16"/>
  <c r="D9" i="16"/>
  <c r="D7" i="16"/>
  <c r="B36" i="16"/>
  <c r="C18" i="16"/>
  <c r="C36" i="16"/>
  <c r="C12" i="16"/>
  <c r="C4" i="16"/>
  <c r="C41" i="16" s="1"/>
  <c r="C8" i="16"/>
  <c r="C14" i="16"/>
  <c r="C16" i="16"/>
  <c r="B5" i="16"/>
  <c r="B7" i="16"/>
  <c r="B9" i="16"/>
  <c r="B11" i="16"/>
  <c r="B13" i="16"/>
  <c r="B15" i="16"/>
  <c r="B17" i="16"/>
  <c r="B19" i="16"/>
  <c r="B21" i="16"/>
  <c r="B25" i="16"/>
  <c r="B27" i="16"/>
  <c r="B29" i="16"/>
  <c r="B31" i="16"/>
  <c r="B33" i="16"/>
  <c r="B35" i="16"/>
  <c r="C5" i="16"/>
  <c r="C7" i="16"/>
  <c r="C9" i="16"/>
  <c r="C11" i="16"/>
  <c r="C13" i="16"/>
  <c r="C15" i="16"/>
  <c r="C17" i="16"/>
  <c r="C19" i="16"/>
  <c r="C21" i="16"/>
  <c r="C23" i="16"/>
  <c r="C25" i="16"/>
  <c r="C27" i="16"/>
  <c r="C29" i="16"/>
  <c r="C31" i="16"/>
  <c r="C33" i="16"/>
  <c r="C35" i="16"/>
  <c r="B6" i="16"/>
  <c r="B8" i="16"/>
  <c r="B10" i="16"/>
  <c r="B12" i="16"/>
  <c r="B14" i="16"/>
  <c r="B16" i="16"/>
  <c r="B18" i="16"/>
  <c r="B20" i="16"/>
  <c r="B22" i="16"/>
  <c r="B24" i="16"/>
  <c r="B26" i="16"/>
  <c r="B28" i="16"/>
  <c r="B30" i="16"/>
  <c r="B32" i="16"/>
  <c r="B34" i="16"/>
  <c r="C6" i="16"/>
  <c r="C10" i="16"/>
  <c r="C20" i="16"/>
  <c r="C22" i="16"/>
  <c r="C24" i="16"/>
  <c r="C26" i="16"/>
  <c r="C28" i="16"/>
  <c r="C30" i="16"/>
  <c r="C32" i="16"/>
  <c r="C34" i="16"/>
  <c r="D41" i="16" l="1"/>
  <c r="H43" i="16"/>
  <c r="B41" i="16"/>
  <c r="K63" i="14"/>
  <c r="J63" i="14"/>
  <c r="C63" i="14"/>
  <c r="K62" i="14"/>
  <c r="J62" i="14"/>
  <c r="L62" i="14" s="1"/>
  <c r="C62" i="14"/>
  <c r="K61" i="14"/>
  <c r="J61" i="14"/>
  <c r="C61" i="14"/>
  <c r="K60" i="14"/>
  <c r="J60" i="14"/>
  <c r="L60" i="14" s="1"/>
  <c r="C60" i="14"/>
  <c r="K59" i="14"/>
  <c r="J59" i="14"/>
  <c r="C59" i="14"/>
  <c r="K58" i="14"/>
  <c r="J58" i="14"/>
  <c r="L58" i="14" s="1"/>
  <c r="C58" i="14"/>
  <c r="K57" i="14"/>
  <c r="J57" i="14"/>
  <c r="C57" i="14"/>
  <c r="K56" i="14"/>
  <c r="J56" i="14"/>
  <c r="L56" i="14" s="1"/>
  <c r="C56" i="14"/>
  <c r="K55" i="14"/>
  <c r="J55" i="14"/>
  <c r="C55" i="14"/>
  <c r="K54" i="14"/>
  <c r="J54" i="14"/>
  <c r="L54" i="14" s="1"/>
  <c r="C54" i="14"/>
  <c r="K53" i="14"/>
  <c r="J53" i="14"/>
  <c r="C53" i="14"/>
  <c r="K52" i="14"/>
  <c r="J52" i="14"/>
  <c r="L52" i="14" s="1"/>
  <c r="C52" i="14"/>
  <c r="K51" i="14"/>
  <c r="J51" i="14"/>
  <c r="C51" i="14"/>
  <c r="K50" i="14"/>
  <c r="J50" i="14"/>
  <c r="L50" i="14" s="1"/>
  <c r="C50" i="14"/>
  <c r="K49" i="14"/>
  <c r="J49" i="14"/>
  <c r="C49" i="14"/>
  <c r="K48" i="14"/>
  <c r="J48" i="14"/>
  <c r="L48" i="14" s="1"/>
  <c r="C48" i="14"/>
  <c r="K47" i="14"/>
  <c r="J47" i="14"/>
  <c r="C47" i="14"/>
  <c r="K46" i="14"/>
  <c r="J46" i="14"/>
  <c r="L46" i="14" s="1"/>
  <c r="C46" i="14"/>
  <c r="K45" i="14"/>
  <c r="J45" i="14"/>
  <c r="C45" i="14"/>
  <c r="K44" i="14"/>
  <c r="J44" i="14"/>
  <c r="L44" i="14" s="1"/>
  <c r="C44" i="14"/>
  <c r="K43" i="14"/>
  <c r="J43" i="14"/>
  <c r="C43" i="14"/>
  <c r="K42" i="14"/>
  <c r="J42" i="14"/>
  <c r="L42" i="14" s="1"/>
  <c r="C42" i="14"/>
  <c r="K41" i="14"/>
  <c r="J41" i="14"/>
  <c r="C41" i="14"/>
  <c r="K40" i="14"/>
  <c r="J40" i="14"/>
  <c r="L40" i="14" s="1"/>
  <c r="C40" i="14"/>
  <c r="K39" i="14"/>
  <c r="J39" i="14"/>
  <c r="C39" i="14"/>
  <c r="K38" i="14"/>
  <c r="J38" i="14"/>
  <c r="L38" i="14" s="1"/>
  <c r="C38" i="14"/>
  <c r="K37" i="14"/>
  <c r="J37" i="14"/>
  <c r="C37" i="14"/>
  <c r="K36" i="14"/>
  <c r="J36" i="14"/>
  <c r="L36" i="14" s="1"/>
  <c r="C36" i="14"/>
  <c r="K35" i="14"/>
  <c r="J35" i="14"/>
  <c r="C35" i="14"/>
  <c r="K34" i="14"/>
  <c r="J34" i="14"/>
  <c r="L34" i="14" s="1"/>
  <c r="C34" i="14"/>
  <c r="K33" i="14"/>
  <c r="J33" i="14"/>
  <c r="C33" i="14"/>
  <c r="K32" i="14"/>
  <c r="J32" i="14"/>
  <c r="L32" i="14" s="1"/>
  <c r="C32" i="14"/>
  <c r="K31" i="14"/>
  <c r="J31" i="14"/>
  <c r="C31" i="14"/>
  <c r="K30" i="14"/>
  <c r="J30" i="14"/>
  <c r="L30" i="14" s="1"/>
  <c r="C30" i="14"/>
  <c r="K29" i="14"/>
  <c r="J29" i="14"/>
  <c r="C29" i="14"/>
  <c r="K28" i="14"/>
  <c r="J28" i="14"/>
  <c r="L28" i="14" s="1"/>
  <c r="C28" i="14"/>
  <c r="K27" i="14"/>
  <c r="J27" i="14"/>
  <c r="C27" i="14"/>
  <c r="K26" i="14"/>
  <c r="J26" i="14"/>
  <c r="L26" i="14" s="1"/>
  <c r="C26" i="14"/>
  <c r="K25" i="14"/>
  <c r="J25" i="14"/>
  <c r="C25" i="14"/>
  <c r="K24" i="14"/>
  <c r="J24" i="14"/>
  <c r="L24" i="14" s="1"/>
  <c r="C24" i="14"/>
  <c r="K23" i="14"/>
  <c r="J23" i="14"/>
  <c r="C23" i="14"/>
  <c r="K22" i="14"/>
  <c r="J22" i="14"/>
  <c r="L22" i="14" s="1"/>
  <c r="C22" i="14"/>
  <c r="K21" i="14"/>
  <c r="J21" i="14"/>
  <c r="C21" i="14"/>
  <c r="K20" i="14"/>
  <c r="J20" i="14"/>
  <c r="L20" i="14" s="1"/>
  <c r="C20" i="14"/>
  <c r="K19" i="14"/>
  <c r="J19" i="14"/>
  <c r="C19" i="14"/>
  <c r="K18" i="14"/>
  <c r="J18" i="14"/>
  <c r="L18" i="14" s="1"/>
  <c r="C18" i="14"/>
  <c r="K17" i="14"/>
  <c r="J17" i="14"/>
  <c r="C17" i="14"/>
  <c r="K16" i="14"/>
  <c r="J16" i="14"/>
  <c r="L16" i="14" s="1"/>
  <c r="C16" i="14"/>
  <c r="K15" i="14"/>
  <c r="J15" i="14"/>
  <c r="C15" i="14"/>
  <c r="K14" i="14"/>
  <c r="J14" i="14"/>
  <c r="L14" i="14" s="1"/>
  <c r="C14" i="14"/>
  <c r="K13" i="14"/>
  <c r="J13" i="14"/>
  <c r="C13" i="14"/>
  <c r="K12" i="14"/>
  <c r="J12" i="14"/>
  <c r="L12" i="14" s="1"/>
  <c r="C12" i="14"/>
  <c r="K11" i="14"/>
  <c r="J11" i="14"/>
  <c r="C11" i="14"/>
  <c r="K10" i="14"/>
  <c r="J10" i="14"/>
  <c r="L10" i="14" s="1"/>
  <c r="C10" i="14"/>
  <c r="K9" i="14"/>
  <c r="J9" i="14"/>
  <c r="C9" i="14"/>
  <c r="K8" i="14"/>
  <c r="J8" i="14"/>
  <c r="L8" i="14" s="1"/>
  <c r="C8" i="14"/>
  <c r="K7" i="14"/>
  <c r="J7" i="14"/>
  <c r="C7" i="14"/>
  <c r="K6" i="14"/>
  <c r="J6" i="14"/>
  <c r="L6" i="14" s="1"/>
  <c r="C6" i="14"/>
  <c r="K5" i="14"/>
  <c r="J5" i="14"/>
  <c r="C5" i="14"/>
  <c r="K4" i="14"/>
  <c r="J4" i="14"/>
  <c r="L4" i="14" s="1"/>
  <c r="C4" i="14"/>
  <c r="K3" i="14"/>
  <c r="J3" i="14"/>
  <c r="C3" i="14"/>
  <c r="K2" i="14"/>
  <c r="J2" i="14"/>
  <c r="L2" i="14" s="1"/>
  <c r="C2" i="14"/>
  <c r="J18" i="9"/>
  <c r="K18" i="9"/>
  <c r="J19" i="9"/>
  <c r="L19" i="9" s="1"/>
  <c r="K19" i="9"/>
  <c r="J27" i="9"/>
  <c r="K27" i="9"/>
  <c r="J17" i="9"/>
  <c r="L17" i="9" s="1"/>
  <c r="K17" i="9"/>
  <c r="J26" i="9"/>
  <c r="K26" i="9"/>
  <c r="J28" i="9"/>
  <c r="L28" i="9" s="1"/>
  <c r="K28" i="9"/>
  <c r="J29" i="9"/>
  <c r="K29" i="9"/>
  <c r="J25" i="9"/>
  <c r="L25" i="9" s="1"/>
  <c r="K25" i="9"/>
  <c r="J23" i="9"/>
  <c r="K23" i="9"/>
  <c r="J20" i="9"/>
  <c r="L20" i="9" s="1"/>
  <c r="K20" i="9"/>
  <c r="J16" i="9"/>
  <c r="K16" i="9"/>
  <c r="J24" i="9"/>
  <c r="L24" i="9" s="1"/>
  <c r="K24" i="9"/>
  <c r="J21" i="9"/>
  <c r="K21" i="9"/>
  <c r="J22" i="9"/>
  <c r="L22" i="9" s="1"/>
  <c r="K22" i="9"/>
  <c r="J30" i="9"/>
  <c r="K30" i="9"/>
  <c r="J37" i="9"/>
  <c r="L37" i="9" s="1"/>
  <c r="K37" i="9"/>
  <c r="J31" i="9"/>
  <c r="K31" i="9"/>
  <c r="J36" i="9"/>
  <c r="L36" i="9" s="1"/>
  <c r="K36" i="9"/>
  <c r="J35" i="9"/>
  <c r="K35" i="9"/>
  <c r="J34" i="9"/>
  <c r="L34" i="9" s="1"/>
  <c r="K34" i="9"/>
  <c r="J33" i="9"/>
  <c r="K33" i="9"/>
  <c r="J32" i="9"/>
  <c r="L32" i="9" s="1"/>
  <c r="K32" i="9"/>
  <c r="J38" i="9"/>
  <c r="K38" i="9"/>
  <c r="J55" i="9"/>
  <c r="L55" i="9" s="1"/>
  <c r="K55" i="9"/>
  <c r="J56" i="9"/>
  <c r="K56" i="9"/>
  <c r="J54" i="9"/>
  <c r="L54" i="9" s="1"/>
  <c r="K54" i="9"/>
  <c r="J53" i="9"/>
  <c r="K53" i="9"/>
  <c r="J52" i="9"/>
  <c r="L52" i="9" s="1"/>
  <c r="K52" i="9"/>
  <c r="J51" i="9"/>
  <c r="K51" i="9"/>
  <c r="J57" i="9"/>
  <c r="L57" i="9" s="1"/>
  <c r="K57" i="9"/>
  <c r="J44" i="9"/>
  <c r="K44" i="9"/>
  <c r="J45" i="9"/>
  <c r="L45" i="9" s="1"/>
  <c r="K45" i="9"/>
  <c r="J46" i="9"/>
  <c r="K46" i="9"/>
  <c r="J47" i="9"/>
  <c r="L47" i="9" s="1"/>
  <c r="K47" i="9"/>
  <c r="J50" i="9"/>
  <c r="K50" i="9"/>
  <c r="J48" i="9"/>
  <c r="L48" i="9" s="1"/>
  <c r="K48" i="9"/>
  <c r="J49" i="9"/>
  <c r="K49" i="9"/>
  <c r="J41" i="9"/>
  <c r="L41" i="9" s="1"/>
  <c r="K41" i="9"/>
  <c r="J42" i="9"/>
  <c r="K42" i="9"/>
  <c r="J43" i="9"/>
  <c r="L43" i="9" s="1"/>
  <c r="K43" i="9"/>
  <c r="J40" i="9"/>
  <c r="K40" i="9"/>
  <c r="J39" i="9"/>
  <c r="L39" i="9" s="1"/>
  <c r="K39" i="9"/>
  <c r="C18" i="9"/>
  <c r="C19" i="9"/>
  <c r="C27" i="9"/>
  <c r="C17" i="9"/>
  <c r="C26" i="9"/>
  <c r="C28" i="9"/>
  <c r="C29" i="9"/>
  <c r="C25" i="9"/>
  <c r="C23" i="9"/>
  <c r="C20" i="9"/>
  <c r="C16" i="9"/>
  <c r="C24" i="9"/>
  <c r="C21" i="9"/>
  <c r="C22" i="9"/>
  <c r="C30" i="9"/>
  <c r="C37" i="9"/>
  <c r="C31" i="9"/>
  <c r="C36" i="9"/>
  <c r="C35" i="9"/>
  <c r="C34" i="9"/>
  <c r="C33" i="9"/>
  <c r="C32" i="9"/>
  <c r="C38" i="9"/>
  <c r="C55" i="9"/>
  <c r="C56" i="9"/>
  <c r="C54" i="9"/>
  <c r="C53" i="9"/>
  <c r="C52" i="9"/>
  <c r="C51" i="9"/>
  <c r="C57" i="9"/>
  <c r="C44" i="9"/>
  <c r="C45" i="9"/>
  <c r="C46" i="9"/>
  <c r="C47" i="9"/>
  <c r="C50" i="9"/>
  <c r="C48" i="9"/>
  <c r="C49" i="9"/>
  <c r="C41" i="9"/>
  <c r="C42" i="9"/>
  <c r="C43" i="9"/>
  <c r="C40" i="9"/>
  <c r="C39" i="9"/>
  <c r="L3" i="14" l="1"/>
  <c r="L7" i="14"/>
  <c r="L11" i="14"/>
  <c r="L15" i="14"/>
  <c r="L19" i="14"/>
  <c r="L23" i="14"/>
  <c r="L27" i="14"/>
  <c r="L31" i="14"/>
  <c r="L35" i="14"/>
  <c r="L39" i="14"/>
  <c r="L43" i="14"/>
  <c r="L47" i="14"/>
  <c r="L51" i="14"/>
  <c r="L55" i="14"/>
  <c r="L59" i="14"/>
  <c r="L63" i="14"/>
  <c r="L5" i="14"/>
  <c r="L9" i="14"/>
  <c r="L13" i="14"/>
  <c r="L17" i="14"/>
  <c r="L21" i="14"/>
  <c r="L25" i="14"/>
  <c r="L29" i="14"/>
  <c r="L33" i="14"/>
  <c r="L37" i="14"/>
  <c r="L41" i="14"/>
  <c r="L45" i="14"/>
  <c r="L49" i="14"/>
  <c r="L53" i="14"/>
  <c r="L57" i="14"/>
  <c r="L61" i="14"/>
  <c r="G43" i="16"/>
  <c r="L40" i="9"/>
  <c r="L42" i="9"/>
  <c r="L49" i="9"/>
  <c r="L50" i="9"/>
  <c r="L46" i="9"/>
  <c r="L44" i="9"/>
  <c r="L51" i="9"/>
  <c r="L53" i="9"/>
  <c r="L56" i="9"/>
  <c r="L38" i="9"/>
  <c r="L33" i="9"/>
  <c r="L35" i="9"/>
  <c r="L31" i="9"/>
  <c r="L30" i="9"/>
  <c r="L21" i="9"/>
  <c r="L16" i="9"/>
  <c r="L23" i="9"/>
  <c r="L29" i="9"/>
  <c r="L26" i="9"/>
  <c r="L27" i="9"/>
  <c r="L18" i="9"/>
  <c r="J6" i="9"/>
  <c r="K6" i="9"/>
  <c r="J7" i="9"/>
  <c r="L7" i="9" s="1"/>
  <c r="K7" i="9"/>
  <c r="J8" i="9"/>
  <c r="K8" i="9"/>
  <c r="J9" i="9"/>
  <c r="L9" i="9" s="1"/>
  <c r="K9" i="9"/>
  <c r="J10" i="9"/>
  <c r="K10" i="9"/>
  <c r="J11" i="9"/>
  <c r="L11" i="9" s="1"/>
  <c r="K11" i="9"/>
  <c r="J12" i="9"/>
  <c r="K12" i="9"/>
  <c r="J13" i="9"/>
  <c r="L13" i="9" s="1"/>
  <c r="K13" i="9"/>
  <c r="J14" i="9"/>
  <c r="K14" i="9"/>
  <c r="J15" i="9"/>
  <c r="L15" i="9" s="1"/>
  <c r="K15" i="9"/>
  <c r="C8" i="9"/>
  <c r="C15" i="9"/>
  <c r="C12" i="9"/>
  <c r="C10" i="9"/>
  <c r="C9" i="9"/>
  <c r="C14" i="9"/>
  <c r="C13" i="9"/>
  <c r="C11" i="9"/>
  <c r="C7" i="9"/>
  <c r="C6" i="9"/>
  <c r="K5" i="9"/>
  <c r="J5" i="9"/>
  <c r="C5" i="9"/>
  <c r="K4" i="9"/>
  <c r="J4" i="9"/>
  <c r="L4" i="9" s="1"/>
  <c r="C4" i="9"/>
  <c r="K3" i="9"/>
  <c r="J3" i="9"/>
  <c r="L3" i="9" s="1"/>
  <c r="C3" i="9"/>
  <c r="K2" i="9"/>
  <c r="J2" i="9"/>
  <c r="C2" i="9"/>
  <c r="L2" i="9" l="1"/>
  <c r="L14" i="9"/>
  <c r="L12" i="9"/>
  <c r="L10" i="9"/>
  <c r="L8" i="9"/>
  <c r="L6" i="9"/>
  <c r="L5" i="9"/>
</calcChain>
</file>

<file path=xl/comments1.xml><?xml version="1.0" encoding="utf-8"?>
<comments xmlns="http://schemas.openxmlformats.org/spreadsheetml/2006/main">
  <authors>
    <author>AM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This table summarizes the two pivot tables to the right and ensures a continuous series of dates (if there is no fish for a given day, the day does not show up in the pivot table).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Expanded Net Count is the number of fish that moved upstream minus 2* the number of fish that moved downstream (=&gt; net number of fish that moved upstream) and expanded to account for the subsampling scheme. This number does not take into account any DIDSON downtime.</t>
        </r>
      </text>
    </comment>
  </commentList>
</comments>
</file>

<file path=xl/comments2.xml><?xml version="1.0" encoding="utf-8"?>
<comments xmlns="http://schemas.openxmlformats.org/spreadsheetml/2006/main">
  <authors>
    <author>AM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Fields highlighted in blue are copied from the DIDSON FC.txt file.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calculated field
Upstream = 1
Downstream = -2
Sum = net upstream
(assuming all downstream fish went first upstream; consider filtering out small fish that may be resident)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calculated field:
If fish is at range that is sampled 50% of the time, multiply count by 2. If fish is at range where strata overlap, i.e. range that is sampled 100% of the time multiply by 1.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AM - Anna-Maria Mueller, Aquacoustics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DJD - Don Degan, Aquacoustics</t>
        </r>
      </text>
    </comment>
  </commentList>
</comments>
</file>

<file path=xl/comments3.xml><?xml version="1.0" encoding="utf-8"?>
<comments xmlns="http://schemas.openxmlformats.org/spreadsheetml/2006/main">
  <authors>
    <author>AM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Fields highlighted in blue are copied from the DIDSON FC.txt file.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calculated field:
Upstream = 1
Downstream = -2
Sum = net upstream
(assuming all downstream fish went first upstream; consider filtering out small fish that may be resident)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calculated field:
If fish is at range that is sampled 50% of the time, multiply count by 2. If fish is at range where strata overlap, i.e. range that is sampled 100% of the time multiply by 1.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AM - Anna-Maria Mueller, Aquacoustics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DJD - Don Degan, Aquacoustics</t>
        </r>
      </text>
    </comment>
  </commentList>
</comments>
</file>

<file path=xl/comments4.xml><?xml version="1.0" encoding="utf-8"?>
<comments xmlns="http://schemas.openxmlformats.org/spreadsheetml/2006/main">
  <authors>
    <author>AM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This table describes the range strata sampled. The overlap is used to calculate the expanded count. See sheet "Fish R1" and sheet "Fish R2".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<sst xmlns="http://schemas.openxmlformats.org/spreadsheetml/2006/main" count="468" uniqueCount="39">
  <si>
    <t>Stratum</t>
  </si>
  <si>
    <t>Date</t>
  </si>
  <si>
    <t>Time</t>
  </si>
  <si>
    <t>Direction</t>
  </si>
  <si>
    <t>Start R1</t>
  </si>
  <si>
    <t>End R1</t>
  </si>
  <si>
    <t>Start R2</t>
  </si>
  <si>
    <t>End R2</t>
  </si>
  <si>
    <t>Overlap End R</t>
  </si>
  <si>
    <t>Overlap Start R</t>
  </si>
  <si>
    <t>Start Time</t>
  </si>
  <si>
    <t>End Time</t>
  </si>
  <si>
    <t>R1</t>
  </si>
  <si>
    <t>xx:00, xx:30</t>
  </si>
  <si>
    <t>R2</t>
  </si>
  <si>
    <t>xx:15, xx:45</t>
  </si>
  <si>
    <t>Up</t>
  </si>
  <si>
    <t>Date Time</t>
  </si>
  <si>
    <t>R</t>
  </si>
  <si>
    <t>Length (cm)</t>
  </si>
  <si>
    <t>Expanded Count</t>
  </si>
  <si>
    <t>Grand Total</t>
  </si>
  <si>
    <t>Count</t>
  </si>
  <si>
    <t>Dn</t>
  </si>
  <si>
    <t>Fish Observed</t>
  </si>
  <si>
    <t>Summary Range Stratum R1</t>
  </si>
  <si>
    <t>Expanded Net Count</t>
  </si>
  <si>
    <t>Range Stratum R1</t>
  </si>
  <si>
    <t>Summary Range Stratum R2</t>
  </si>
  <si>
    <t>Range Stratum R2</t>
  </si>
  <si>
    <t>Summary (no size filter)</t>
  </si>
  <si>
    <t>Fish observed</t>
  </si>
  <si>
    <t>Sum Per Stratum</t>
  </si>
  <si>
    <t>Observer</t>
  </si>
  <si>
    <t>AM</t>
  </si>
  <si>
    <t>DJD</t>
  </si>
  <si>
    <t>Scheme</t>
  </si>
  <si>
    <t>Stratification Scheme</t>
  </si>
  <si>
    <t>Sum Total (5/14 - 6/19):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</si>
</sst>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yyyy\-mm\-dd\ \ \ \ hh:mm"/>
    <numFmt numFmtId="167" formatCode="yyyy\-mm\-dd\ \ \ \ hh:mm:ss"/>
    <numFmt numFmtId="168" formatCode="0.0"/>
    <numFmt numFmtId="169" formatCode="[$-409]d\-mmm;@"/>
    <numFmt numFmtId="170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2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6" fontId="0" fillId="0" borderId="0" xfId="0" applyNumberFormat="1"/>
    <xf numFmtId="0" fontId="0" fillId="2" borderId="0" xfId="0" applyFill="1"/>
    <xf numFmtId="1" fontId="1" fillId="0" borderId="0" xfId="0" applyNumberFormat="1" applyFont="1"/>
    <xf numFmtId="14" fontId="0" fillId="0" borderId="0" xfId="0" applyNumberFormat="1"/>
    <xf numFmtId="167" fontId="0" fillId="0" borderId="0" xfId="0" applyNumberFormat="1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8" fontId="0" fillId="3" borderId="1" xfId="0" applyNumberFormat="1" applyFill="1" applyBorder="1" applyAlignment="1">
      <alignment horizontal="center"/>
    </xf>
    <xf numFmtId="168" fontId="0" fillId="0" borderId="0" xfId="0" applyNumberFormat="1" applyAlignment="1">
      <alignment horizontal="righ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  <xf numFmtId="168" fontId="0" fillId="0" borderId="0" xfId="0" applyNumberFormat="1"/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70" fontId="0" fillId="0" borderId="0" xfId="0" applyNumberFormat="1"/>
    <xf numFmtId="169" fontId="0" fillId="0" borderId="0" xfId="0" applyNumberFormat="1" applyFont="1" applyAlignment="1">
      <alignment horizontal="center"/>
    </xf>
    <xf numFmtId="169" fontId="0" fillId="0" borderId="0" xfId="0" applyNumberFormat="1" applyFont="1" applyFill="1" applyAlignment="1">
      <alignment horizont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9" fontId="0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1" fillId="5" borderId="2" xfId="0" applyFont="1" applyFill="1" applyBorder="1"/>
    <xf numFmtId="0" fontId="1" fillId="5" borderId="3" xfId="0" applyFont="1" applyFill="1" applyBorder="1"/>
    <xf numFmtId="0" fontId="0" fillId="5" borderId="4" xfId="0" applyFill="1" applyBorder="1"/>
    <xf numFmtId="0" fontId="1" fillId="5" borderId="5" xfId="0" applyFont="1" applyFill="1" applyBorder="1"/>
    <xf numFmtId="0" fontId="1" fillId="5" borderId="0" xfId="0" applyFont="1" applyFill="1" applyBorder="1"/>
    <xf numFmtId="0" fontId="0" fillId="5" borderId="6" xfId="0" applyFill="1" applyBorder="1"/>
    <xf numFmtId="1" fontId="0" fillId="5" borderId="8" xfId="0" applyNumberFormat="1" applyFill="1" applyBorder="1"/>
    <xf numFmtId="0" fontId="0" fillId="5" borderId="9" xfId="0" applyFill="1" applyBorder="1"/>
    <xf numFmtId="1" fontId="0" fillId="5" borderId="7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166" fontId="0" fillId="0" borderId="1" xfId="0" applyNumberFormat="1" applyBorder="1"/>
    <xf numFmtId="0" fontId="0" fillId="2" borderId="1" xfId="0" applyFill="1" applyBorder="1"/>
    <xf numFmtId="167" fontId="0" fillId="0" borderId="1" xfId="0" applyNumberFormat="1" applyFill="1" applyBorder="1" applyAlignment="1">
      <alignment horizontal="left" vertical="center"/>
    </xf>
    <xf numFmtId="169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" refreshedDate="41110.620522453704" createdVersion="4" refreshedVersion="4" minRefreshableVersion="3" recordCount="131">
  <cacheSource type="worksheet">
    <worksheetSource ref="A1:L132" sheet="Fish R1"/>
  </cacheSource>
  <cacheFields count="12">
    <cacheField name="Date" numFmtId="14">
      <sharedItems containsSemiMixedTypes="0" containsNonDate="0" containsDate="1" containsString="0" minDate="2012-05-22T00:00:00" maxDate="2012-06-20T00:00:00" count="20">
        <d v="2012-05-22T00:00:00"/>
        <d v="2012-05-28T00:00:00"/>
        <d v="2012-05-29T00:00:00"/>
        <d v="2012-06-02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</sharedItems>
    </cacheField>
    <cacheField name="Time" numFmtId="21">
      <sharedItems containsSemiMixedTypes="0" containsNonDate="0" containsDate="1" containsString="0" minDate="1899-12-30T00:02:28" maxDate="1899-12-30T23:44:09"/>
    </cacheField>
    <cacheField name="Date Time" numFmtId="167">
      <sharedItems containsSemiMixedTypes="0" containsNonDate="0" containsDate="1" containsString="0" minDate="2012-05-22T20:02:47" maxDate="2012-06-19T02:39:12"/>
    </cacheField>
    <cacheField name="Direction" numFmtId="0">
      <sharedItems/>
    </cacheField>
    <cacheField name="Count" numFmtId="0">
      <sharedItems containsSemiMixedTypes="0" containsString="0" containsNumber="1" containsInteger="1" minValue="-2" maxValue="1"/>
    </cacheField>
    <cacheField name="R" numFmtId="0">
      <sharedItems containsSemiMixedTypes="0" containsString="0" containsNumber="1" minValue="0.9" maxValue="10.07"/>
    </cacheField>
    <cacheField name="Length (cm)" numFmtId="0">
      <sharedItems containsSemiMixedTypes="0" containsString="0" containsNumber="1" minValue="31.1" maxValue="129.1"/>
    </cacheField>
    <cacheField name="Stratum" numFmtId="0">
      <sharedItems containsSemiMixedTypes="0" containsString="0" containsNumber="1" containsInteger="1" minValue="1" maxValue="1"/>
    </cacheField>
    <cacheField name="Stratification Scheme" numFmtId="0">
      <sharedItems containsSemiMixedTypes="0" containsString="0" containsNumber="1" containsInteger="1" minValue="1" maxValue="2"/>
    </cacheField>
    <cacheField name="Overlap Start R" numFmtId="0">
      <sharedItems containsSemiMixedTypes="0" containsString="0" containsNumber="1" minValue="3.33" maxValue="9.59"/>
    </cacheField>
    <cacheField name="Overlap End R" numFmtId="0">
      <sharedItems containsSemiMixedTypes="0" containsString="0" containsNumber="1" minValue="10.42" maxValue="10.42"/>
    </cacheField>
    <cacheField name="Expanded Count" numFmtId="0">
      <sharedItems containsSemiMixedTypes="0" containsString="0" containsNumber="1" containsInteger="1" minValue="-4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M" refreshedDate="41110.621473842592" createdVersion="4" refreshedVersion="4" minRefreshableVersion="3" recordCount="70">
  <cacheSource type="worksheet">
    <worksheetSource ref="A1:L71" sheet="Fish R2"/>
  </cacheSource>
  <cacheFields count="12">
    <cacheField name="Date" numFmtId="14">
      <sharedItems containsSemiMixedTypes="0" containsNonDate="0" containsDate="1" containsString="0" minDate="2012-05-17T00:00:00" maxDate="2012-06-19T00:00:00" count="24">
        <d v="2012-05-17T00:00:00"/>
        <d v="2012-05-20T00:00:00"/>
        <d v="2012-05-22T00:00:00"/>
        <d v="2012-05-26T00:00:00"/>
        <d v="2012-05-28T00:00:00"/>
        <d v="2012-05-30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</sharedItems>
    </cacheField>
    <cacheField name="Time" numFmtId="21">
      <sharedItems containsSemiMixedTypes="0" containsNonDate="0" containsDate="1" containsString="0" minDate="1899-12-30T00:46:42" maxDate="1899-12-30T23:49:42"/>
    </cacheField>
    <cacheField name="Date Time" numFmtId="167">
      <sharedItems containsSemiMixedTypes="0" containsNonDate="0" containsDate="1" containsString="0" minDate="2012-05-17T04:53:21" maxDate="2012-06-18T12:18:31"/>
    </cacheField>
    <cacheField name="Direction" numFmtId="0">
      <sharedItems/>
    </cacheField>
    <cacheField name="Count" numFmtId="0">
      <sharedItems containsSemiMixedTypes="0" containsString="0" containsNumber="1" containsInteger="1" minValue="-2" maxValue="1"/>
    </cacheField>
    <cacheField name="R" numFmtId="0">
      <sharedItems containsSemiMixedTypes="0" containsString="0" containsNumber="1" minValue="5.63" maxValue="18.95"/>
    </cacheField>
    <cacheField name="Length (cm)" numFmtId="0">
      <sharedItems containsSemiMixedTypes="0" containsString="0" containsNumber="1" minValue="34.6" maxValue="128.30000000000001"/>
    </cacheField>
    <cacheField name="Stratum" numFmtId="0">
      <sharedItems containsSemiMixedTypes="0" containsString="0" containsNumber="1" containsInteger="1" minValue="2" maxValue="2"/>
    </cacheField>
    <cacheField name="Stratification Scheme" numFmtId="0">
      <sharedItems containsSemiMixedTypes="0" containsString="0" containsNumber="1" containsInteger="1" minValue="1" maxValue="2"/>
    </cacheField>
    <cacheField name="Overlap Start R" numFmtId="0">
      <sharedItems containsSemiMixedTypes="0" containsString="0" containsNumber="1" minValue="3.33" maxValue="9.59"/>
    </cacheField>
    <cacheField name="Overlap End R" numFmtId="0">
      <sharedItems containsSemiMixedTypes="0" containsString="0" containsNumber="1" minValue="10.42" maxValue="10.42"/>
    </cacheField>
    <cacheField name="Expanded Count" numFmtId="0">
      <sharedItems containsSemiMixedTypes="0" containsString="0" containsNumber="1" containsInteger="1" minValue="-4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x v="0"/>
    <d v="1899-12-30T20:02:47"/>
    <d v="2012-05-22T20:02:47"/>
    <s v="Up"/>
    <n v="1"/>
    <n v="2.36"/>
    <n v="31.1"/>
    <n v="1"/>
    <n v="1"/>
    <n v="3.33"/>
    <n v="10.42"/>
    <n v="2"/>
  </r>
  <r>
    <x v="1"/>
    <d v="1899-12-30T03:00:12"/>
    <d v="2012-05-28T03:00:12"/>
    <s v="Up"/>
    <n v="1"/>
    <n v="6.98"/>
    <n v="66.599999999999994"/>
    <n v="1"/>
    <n v="2"/>
    <n v="9.59"/>
    <n v="10.42"/>
    <n v="2"/>
  </r>
  <r>
    <x v="2"/>
    <d v="1899-12-30T02:42:17"/>
    <d v="2012-05-29T02:42:17"/>
    <s v="Up"/>
    <n v="1"/>
    <n v="7.31"/>
    <n v="62.8"/>
    <n v="1"/>
    <n v="2"/>
    <n v="9.59"/>
    <n v="10.42"/>
    <n v="2"/>
  </r>
  <r>
    <x v="3"/>
    <d v="1899-12-30T23:39:51"/>
    <d v="2012-06-02T23:39:51"/>
    <s v="Up"/>
    <n v="1"/>
    <n v="4.3499999999999996"/>
    <n v="38.1"/>
    <n v="1"/>
    <n v="2"/>
    <n v="9.59"/>
    <n v="10.42"/>
    <n v="2"/>
  </r>
  <r>
    <x v="4"/>
    <d v="1899-12-30T03:10:49"/>
    <d v="2012-06-04T03:10:49"/>
    <s v="Up"/>
    <n v="1"/>
    <n v="5.77"/>
    <n v="79.400000000000006"/>
    <n v="1"/>
    <n v="2"/>
    <n v="9.59"/>
    <n v="10.42"/>
    <n v="2"/>
  </r>
  <r>
    <x v="5"/>
    <d v="1899-12-30T11:43:17"/>
    <d v="2012-06-05T11:43:17"/>
    <s v="Up"/>
    <n v="1"/>
    <n v="9.4700000000000006"/>
    <n v="87.6"/>
    <n v="1"/>
    <n v="2"/>
    <n v="9.59"/>
    <n v="10.42"/>
    <n v="2"/>
  </r>
  <r>
    <x v="6"/>
    <d v="1899-12-30T00:02:28"/>
    <d v="2012-06-06T00:02:28"/>
    <s v="Up"/>
    <n v="1"/>
    <n v="3.07"/>
    <n v="42.3"/>
    <n v="1"/>
    <n v="2"/>
    <n v="9.59"/>
    <n v="10.42"/>
    <n v="2"/>
  </r>
  <r>
    <x v="6"/>
    <d v="1899-12-30T01:10:25"/>
    <d v="2012-06-06T01:10:25"/>
    <s v="Up"/>
    <n v="1"/>
    <n v="5.9"/>
    <n v="49.1"/>
    <n v="1"/>
    <n v="2"/>
    <n v="9.59"/>
    <n v="10.42"/>
    <n v="2"/>
  </r>
  <r>
    <x v="6"/>
    <d v="1899-12-30T01:10:47"/>
    <d v="2012-06-06T01:10:47"/>
    <s v="Up"/>
    <n v="1"/>
    <n v="5.47"/>
    <n v="73.5"/>
    <n v="1"/>
    <n v="2"/>
    <n v="9.59"/>
    <n v="10.42"/>
    <n v="2"/>
  </r>
  <r>
    <x v="6"/>
    <d v="1899-12-30T03:03:52"/>
    <d v="2012-06-06T03:03:52"/>
    <s v="Up"/>
    <n v="1"/>
    <n v="3.53"/>
    <n v="48.8"/>
    <n v="1"/>
    <n v="2"/>
    <n v="9.59"/>
    <n v="10.42"/>
    <n v="2"/>
  </r>
  <r>
    <x v="7"/>
    <d v="1899-12-30T02:32:45"/>
    <d v="2012-06-07T02:32:45"/>
    <s v="Up"/>
    <n v="1"/>
    <n v="5.33"/>
    <n v="70.900000000000006"/>
    <n v="1"/>
    <n v="2"/>
    <n v="9.59"/>
    <n v="10.42"/>
    <n v="2"/>
  </r>
  <r>
    <x v="7"/>
    <d v="1899-12-30T05:01:55"/>
    <d v="2012-06-07T05:01:55"/>
    <s v="Up"/>
    <n v="1"/>
    <n v="5.7"/>
    <n v="109.7"/>
    <n v="1"/>
    <n v="2"/>
    <n v="9.59"/>
    <n v="10.42"/>
    <n v="2"/>
  </r>
  <r>
    <x v="7"/>
    <d v="1899-12-30T05:11:46"/>
    <d v="2012-06-07T05:11:46"/>
    <s v="Up"/>
    <n v="1"/>
    <n v="8.19"/>
    <n v="70.400000000000006"/>
    <n v="1"/>
    <n v="2"/>
    <n v="9.59"/>
    <n v="10.42"/>
    <n v="2"/>
  </r>
  <r>
    <x v="7"/>
    <d v="1899-12-30T06:06:57"/>
    <d v="2012-06-07T06:06:57"/>
    <s v="Up"/>
    <n v="1"/>
    <n v="5.69"/>
    <n v="57.9"/>
    <n v="1"/>
    <n v="2"/>
    <n v="9.59"/>
    <n v="10.42"/>
    <n v="2"/>
  </r>
  <r>
    <x v="7"/>
    <d v="1899-12-30T15:36:48"/>
    <d v="2012-06-07T15:36:48"/>
    <s v="Up"/>
    <n v="1"/>
    <n v="2.77"/>
    <n v="36.299999999999997"/>
    <n v="1"/>
    <n v="2"/>
    <n v="9.59"/>
    <n v="10.42"/>
    <n v="2"/>
  </r>
  <r>
    <x v="8"/>
    <d v="1899-12-30T01:09:17"/>
    <d v="2012-06-08T01:09:17"/>
    <s v="Up"/>
    <n v="1"/>
    <n v="2.64"/>
    <n v="46.7"/>
    <n v="1"/>
    <n v="2"/>
    <n v="9.59"/>
    <n v="10.42"/>
    <n v="2"/>
  </r>
  <r>
    <x v="8"/>
    <d v="1899-12-30T03:03:57"/>
    <d v="2012-06-08T03:03:57"/>
    <s v="Up"/>
    <n v="1"/>
    <n v="5.66"/>
    <n v="78.5"/>
    <n v="1"/>
    <n v="2"/>
    <n v="9.59"/>
    <n v="10.42"/>
    <n v="2"/>
  </r>
  <r>
    <x v="8"/>
    <d v="1899-12-30T03:05:54"/>
    <d v="2012-06-08T03:05:54"/>
    <s v="Up"/>
    <n v="1"/>
    <n v="2.63"/>
    <n v="47.5"/>
    <n v="1"/>
    <n v="2"/>
    <n v="9.59"/>
    <n v="10.42"/>
    <n v="2"/>
  </r>
  <r>
    <x v="8"/>
    <d v="1899-12-30T15:31:09"/>
    <d v="2012-06-08T15:31:09"/>
    <s v="Up"/>
    <n v="1"/>
    <n v="4.22"/>
    <n v="42.1"/>
    <n v="1"/>
    <n v="2"/>
    <n v="9.59"/>
    <n v="10.42"/>
    <n v="2"/>
  </r>
  <r>
    <x v="8"/>
    <d v="1899-12-30T18:10:30"/>
    <d v="2012-06-08T18:10:30"/>
    <s v="Up"/>
    <n v="1"/>
    <n v="2.54"/>
    <n v="52.2"/>
    <n v="1"/>
    <n v="2"/>
    <n v="9.59"/>
    <n v="10.42"/>
    <n v="2"/>
  </r>
  <r>
    <x v="8"/>
    <d v="1899-12-30T18:13:26"/>
    <d v="2012-06-08T18:13:26"/>
    <s v="Up"/>
    <n v="1"/>
    <n v="4.43"/>
    <n v="74.599999999999994"/>
    <n v="1"/>
    <n v="2"/>
    <n v="9.59"/>
    <n v="10.42"/>
    <n v="2"/>
  </r>
  <r>
    <x v="9"/>
    <d v="1899-12-30T00:38:57"/>
    <d v="2012-06-09T00:38:57"/>
    <s v="Up"/>
    <n v="1"/>
    <n v="1.31"/>
    <n v="48.9"/>
    <n v="1"/>
    <n v="2"/>
    <n v="9.59"/>
    <n v="10.42"/>
    <n v="2"/>
  </r>
  <r>
    <x v="9"/>
    <d v="1899-12-30T01:36:03"/>
    <d v="2012-06-09T01:36:03"/>
    <s v="Up"/>
    <n v="1"/>
    <n v="2.64"/>
    <n v="95.2"/>
    <n v="1"/>
    <n v="2"/>
    <n v="9.59"/>
    <n v="10.42"/>
    <n v="2"/>
  </r>
  <r>
    <x v="9"/>
    <d v="1899-12-30T03:33:56"/>
    <d v="2012-06-09T03:33:56"/>
    <s v="Up"/>
    <n v="1"/>
    <n v="4.45"/>
    <n v="91.9"/>
    <n v="1"/>
    <n v="2"/>
    <n v="9.59"/>
    <n v="10.42"/>
    <n v="2"/>
  </r>
  <r>
    <x v="9"/>
    <d v="1899-12-30T08:34:57"/>
    <d v="2012-06-09T08:34:57"/>
    <s v="Up"/>
    <n v="1"/>
    <n v="3.01"/>
    <n v="39.6"/>
    <n v="1"/>
    <n v="2"/>
    <n v="9.59"/>
    <n v="10.42"/>
    <n v="2"/>
  </r>
  <r>
    <x v="9"/>
    <d v="1899-12-30T13:32:08"/>
    <d v="2012-06-09T13:32:08"/>
    <s v="Up"/>
    <n v="1"/>
    <n v="1.35"/>
    <n v="58.1"/>
    <n v="1"/>
    <n v="2"/>
    <n v="9.59"/>
    <n v="10.42"/>
    <n v="2"/>
  </r>
  <r>
    <x v="9"/>
    <d v="1899-12-30T16:31:42"/>
    <d v="2012-06-09T16:31:42"/>
    <s v="Up"/>
    <n v="1"/>
    <n v="4.3600000000000003"/>
    <n v="93"/>
    <n v="1"/>
    <n v="2"/>
    <n v="9.59"/>
    <n v="10.42"/>
    <n v="2"/>
  </r>
  <r>
    <x v="9"/>
    <d v="1899-12-30T16:42:21"/>
    <d v="2012-06-09T16:42:21"/>
    <s v="Up"/>
    <n v="1"/>
    <n v="2.72"/>
    <n v="63.1"/>
    <n v="1"/>
    <n v="2"/>
    <n v="9.59"/>
    <n v="10.42"/>
    <n v="2"/>
  </r>
  <r>
    <x v="10"/>
    <d v="1899-12-30T01:37:13"/>
    <d v="2012-06-10T01:37:13"/>
    <s v="Up"/>
    <n v="1"/>
    <n v="2.42"/>
    <n v="92.4"/>
    <n v="1"/>
    <n v="2"/>
    <n v="9.59"/>
    <n v="10.42"/>
    <n v="2"/>
  </r>
  <r>
    <x v="10"/>
    <d v="1899-12-30T04:30:45"/>
    <d v="2012-06-10T04:30:45"/>
    <s v="Up"/>
    <n v="1"/>
    <n v="1.23"/>
    <n v="81.2"/>
    <n v="1"/>
    <n v="2"/>
    <n v="9.59"/>
    <n v="10.42"/>
    <n v="2"/>
  </r>
  <r>
    <x v="10"/>
    <d v="1899-12-30T05:12:11"/>
    <d v="2012-06-10T05:12:11"/>
    <s v="Up"/>
    <n v="1"/>
    <n v="2.74"/>
    <n v="48"/>
    <n v="1"/>
    <n v="2"/>
    <n v="9.59"/>
    <n v="10.42"/>
    <n v="2"/>
  </r>
  <r>
    <x v="10"/>
    <d v="1899-12-30T07:44:52"/>
    <d v="2012-06-10T07:44:52"/>
    <s v="Up"/>
    <n v="1"/>
    <n v="10.07"/>
    <n v="95.1"/>
    <n v="1"/>
    <n v="2"/>
    <n v="9.59"/>
    <n v="10.42"/>
    <n v="1"/>
  </r>
  <r>
    <x v="10"/>
    <d v="1899-12-30T08:42:32"/>
    <d v="2012-06-10T08:42:32"/>
    <s v="Up"/>
    <n v="1"/>
    <n v="4.33"/>
    <n v="91.4"/>
    <n v="1"/>
    <n v="2"/>
    <n v="9.59"/>
    <n v="10.42"/>
    <n v="2"/>
  </r>
  <r>
    <x v="10"/>
    <d v="1899-12-30T10:35:57"/>
    <d v="2012-06-10T10:35:57"/>
    <s v="Up"/>
    <n v="1"/>
    <n v="2.93"/>
    <n v="47.4"/>
    <n v="1"/>
    <n v="2"/>
    <n v="9.59"/>
    <n v="10.42"/>
    <n v="2"/>
  </r>
  <r>
    <x v="10"/>
    <d v="1899-12-30T15:33:49"/>
    <d v="2012-06-10T15:33:49"/>
    <s v="Up"/>
    <n v="1"/>
    <n v="1.56"/>
    <n v="54.7"/>
    <n v="1"/>
    <n v="2"/>
    <n v="9.59"/>
    <n v="10.42"/>
    <n v="2"/>
  </r>
  <r>
    <x v="10"/>
    <d v="1899-12-30T18:02:02"/>
    <d v="2012-06-10T18:02:02"/>
    <s v="Up"/>
    <n v="1"/>
    <n v="2.08"/>
    <n v="45.6"/>
    <n v="1"/>
    <n v="2"/>
    <n v="9.59"/>
    <n v="10.42"/>
    <n v="2"/>
  </r>
  <r>
    <x v="10"/>
    <d v="1899-12-30T18:35:17"/>
    <d v="2012-06-10T18:35:17"/>
    <s v="Up"/>
    <n v="1"/>
    <n v="2.3199999999999998"/>
    <n v="51.3"/>
    <n v="1"/>
    <n v="2"/>
    <n v="9.59"/>
    <n v="10.42"/>
    <n v="2"/>
  </r>
  <r>
    <x v="11"/>
    <d v="1899-12-30T00:14:51"/>
    <d v="2012-06-11T00:14:51"/>
    <s v="Up"/>
    <n v="1"/>
    <n v="0.9"/>
    <n v="69.3"/>
    <n v="1"/>
    <n v="2"/>
    <n v="9.59"/>
    <n v="10.42"/>
    <n v="2"/>
  </r>
  <r>
    <x v="11"/>
    <d v="1899-12-30T01:14:12"/>
    <d v="2012-06-11T01:14:12"/>
    <s v="Up"/>
    <n v="1"/>
    <n v="2.95"/>
    <n v="73.900000000000006"/>
    <n v="1"/>
    <n v="2"/>
    <n v="9.59"/>
    <n v="10.42"/>
    <n v="2"/>
  </r>
  <r>
    <x v="11"/>
    <d v="1899-12-30T01:33:32"/>
    <d v="2012-06-11T01:33:32"/>
    <s v="Up"/>
    <n v="1"/>
    <n v="3.5"/>
    <n v="75.400000000000006"/>
    <n v="1"/>
    <n v="2"/>
    <n v="9.59"/>
    <n v="10.42"/>
    <n v="2"/>
  </r>
  <r>
    <x v="11"/>
    <d v="1899-12-30T01:41:28"/>
    <d v="2012-06-11T01:41:28"/>
    <s v="Up"/>
    <n v="1"/>
    <n v="1.57"/>
    <n v="60.2"/>
    <n v="1"/>
    <n v="2"/>
    <n v="9.59"/>
    <n v="10.42"/>
    <n v="2"/>
  </r>
  <r>
    <x v="11"/>
    <d v="1899-12-30T01:43:12"/>
    <d v="2012-06-11T01:43:12"/>
    <s v="Up"/>
    <n v="1"/>
    <n v="7.04"/>
    <n v="97"/>
    <n v="1"/>
    <n v="2"/>
    <n v="9.59"/>
    <n v="10.42"/>
    <n v="2"/>
  </r>
  <r>
    <x v="11"/>
    <d v="1899-12-30T02:04:07"/>
    <d v="2012-06-11T02:04:07"/>
    <s v="Up"/>
    <n v="1"/>
    <n v="8.85"/>
    <n v="102.9"/>
    <n v="1"/>
    <n v="2"/>
    <n v="9.59"/>
    <n v="10.42"/>
    <n v="2"/>
  </r>
  <r>
    <x v="11"/>
    <d v="1899-12-30T02:06:31"/>
    <d v="2012-06-11T02:06:31"/>
    <s v="Up"/>
    <n v="1"/>
    <n v="7.91"/>
    <n v="63.6"/>
    <n v="1"/>
    <n v="2"/>
    <n v="9.59"/>
    <n v="10.42"/>
    <n v="2"/>
  </r>
  <r>
    <x v="11"/>
    <d v="1899-12-30T02:08:52"/>
    <d v="2012-06-11T02:08:52"/>
    <s v="Up"/>
    <n v="1"/>
    <n v="3.25"/>
    <n v="68.900000000000006"/>
    <n v="1"/>
    <n v="2"/>
    <n v="9.59"/>
    <n v="10.42"/>
    <n v="2"/>
  </r>
  <r>
    <x v="11"/>
    <d v="1899-12-30T02:12:20"/>
    <d v="2012-06-11T02:12:20"/>
    <s v="Up"/>
    <n v="1"/>
    <n v="9.84"/>
    <n v="105.6"/>
    <n v="1"/>
    <n v="2"/>
    <n v="9.59"/>
    <n v="10.42"/>
    <n v="1"/>
  </r>
  <r>
    <x v="11"/>
    <d v="1899-12-30T05:30:36"/>
    <d v="2012-06-11T05:30:36"/>
    <s v="Up"/>
    <n v="1"/>
    <n v="1.77"/>
    <n v="57.8"/>
    <n v="1"/>
    <n v="2"/>
    <n v="9.59"/>
    <n v="10.42"/>
    <n v="2"/>
  </r>
  <r>
    <x v="11"/>
    <d v="1899-12-30T05:44:14"/>
    <d v="2012-06-11T05:44:14"/>
    <s v="Up"/>
    <n v="1"/>
    <n v="5.18"/>
    <n v="76.2"/>
    <n v="1"/>
    <n v="2"/>
    <n v="9.59"/>
    <n v="10.42"/>
    <n v="2"/>
  </r>
  <r>
    <x v="11"/>
    <d v="1899-12-30T06:06:40"/>
    <d v="2012-06-11T06:06:40"/>
    <s v="Up"/>
    <n v="1"/>
    <n v="1.93"/>
    <n v="51.5"/>
    <n v="1"/>
    <n v="2"/>
    <n v="9.59"/>
    <n v="10.42"/>
    <n v="2"/>
  </r>
  <r>
    <x v="11"/>
    <d v="1899-12-30T09:14:21"/>
    <d v="2012-06-11T09:14:21"/>
    <s v="Dn"/>
    <n v="-2"/>
    <n v="2.86"/>
    <n v="42.8"/>
    <n v="1"/>
    <n v="2"/>
    <n v="9.59"/>
    <n v="10.42"/>
    <n v="-4"/>
  </r>
  <r>
    <x v="11"/>
    <d v="1899-12-30T09:43:18"/>
    <d v="2012-06-11T09:43:18"/>
    <s v="Up"/>
    <n v="1"/>
    <n v="4.43"/>
    <n v="79.7"/>
    <n v="1"/>
    <n v="2"/>
    <n v="9.59"/>
    <n v="10.42"/>
    <n v="2"/>
  </r>
  <r>
    <x v="11"/>
    <d v="1899-12-30T11:39:36"/>
    <d v="2012-06-11T11:39:36"/>
    <s v="Up"/>
    <n v="1"/>
    <n v="7.95"/>
    <n v="70.900000000000006"/>
    <n v="1"/>
    <n v="2"/>
    <n v="9.59"/>
    <n v="10.42"/>
    <n v="2"/>
  </r>
  <r>
    <x v="11"/>
    <d v="1899-12-30T12:06:03"/>
    <d v="2012-06-11T12:06:03"/>
    <s v="Up"/>
    <n v="1"/>
    <n v="1.18"/>
    <n v="64.900000000000006"/>
    <n v="1"/>
    <n v="2"/>
    <n v="9.59"/>
    <n v="10.42"/>
    <n v="2"/>
  </r>
  <r>
    <x v="11"/>
    <d v="1899-12-30T15:35:32"/>
    <d v="2012-06-11T15:35:32"/>
    <s v="Up"/>
    <n v="1"/>
    <n v="4.74"/>
    <n v="81.599999999999994"/>
    <n v="1"/>
    <n v="2"/>
    <n v="9.59"/>
    <n v="10.42"/>
    <n v="2"/>
  </r>
  <r>
    <x v="11"/>
    <d v="1899-12-30T15:41:48"/>
    <d v="2012-06-11T15:41:48"/>
    <s v="Up"/>
    <n v="1"/>
    <n v="2"/>
    <n v="53.4"/>
    <n v="1"/>
    <n v="2"/>
    <n v="9.59"/>
    <n v="10.42"/>
    <n v="2"/>
  </r>
  <r>
    <x v="11"/>
    <d v="1899-12-30T23:12:02"/>
    <d v="2012-06-11T23:12:02"/>
    <s v="Up"/>
    <n v="1"/>
    <n v="7.42"/>
    <n v="101.4"/>
    <n v="1"/>
    <n v="2"/>
    <n v="9.59"/>
    <n v="10.42"/>
    <n v="2"/>
  </r>
  <r>
    <x v="12"/>
    <d v="1899-12-30T02:08:22"/>
    <d v="2012-06-12T02:08:22"/>
    <s v="Up"/>
    <n v="1"/>
    <n v="6.02"/>
    <n v="63.3"/>
    <n v="1"/>
    <n v="2"/>
    <n v="9.59"/>
    <n v="10.42"/>
    <n v="2"/>
  </r>
  <r>
    <x v="12"/>
    <d v="1899-12-30T15:34:42"/>
    <d v="2012-06-12T15:34:42"/>
    <s v="Dn"/>
    <n v="-2"/>
    <n v="3.25"/>
    <n v="65.7"/>
    <n v="1"/>
    <n v="2"/>
    <n v="9.59"/>
    <n v="10.42"/>
    <n v="-4"/>
  </r>
  <r>
    <x v="12"/>
    <d v="1899-12-30T22:43:30"/>
    <d v="2012-06-12T22:43:30"/>
    <s v="Up"/>
    <n v="1"/>
    <n v="7.35"/>
    <n v="71.2"/>
    <n v="1"/>
    <n v="2"/>
    <n v="9.59"/>
    <n v="10.42"/>
    <n v="2"/>
  </r>
  <r>
    <x v="12"/>
    <d v="1899-12-30T23:31:29"/>
    <d v="2012-06-12T23:31:29"/>
    <s v="Up"/>
    <n v="1"/>
    <n v="1.23"/>
    <n v="58.6"/>
    <n v="1"/>
    <n v="2"/>
    <n v="9.59"/>
    <n v="10.42"/>
    <n v="2"/>
  </r>
  <r>
    <x v="12"/>
    <d v="1899-12-30T17:09:48"/>
    <d v="2012-06-12T17:09:48"/>
    <s v="Up"/>
    <n v="1"/>
    <n v="7.66"/>
    <n v="103.7"/>
    <n v="1"/>
    <n v="2"/>
    <n v="9.59"/>
    <n v="10.42"/>
    <n v="2"/>
  </r>
  <r>
    <x v="13"/>
    <d v="1899-12-30T04:08:51"/>
    <d v="2012-06-13T04:08:51"/>
    <s v="Up"/>
    <n v="1"/>
    <n v="7.79"/>
    <n v="101.4"/>
    <n v="1"/>
    <n v="2"/>
    <n v="9.59"/>
    <n v="10.42"/>
    <n v="2"/>
  </r>
  <r>
    <x v="13"/>
    <d v="1899-12-30T19:04:03"/>
    <d v="2012-06-13T19:04:03"/>
    <s v="Dn"/>
    <n v="-2"/>
    <n v="2.95"/>
    <n v="47.6"/>
    <n v="1"/>
    <n v="2"/>
    <n v="9.59"/>
    <n v="10.42"/>
    <n v="-4"/>
  </r>
  <r>
    <x v="13"/>
    <d v="1899-12-30T01:38:25"/>
    <d v="2012-06-13T01:38:25"/>
    <s v="Up"/>
    <n v="1"/>
    <n v="2.9"/>
    <n v="89.5"/>
    <n v="1"/>
    <n v="2"/>
    <n v="9.59"/>
    <n v="10.42"/>
    <n v="2"/>
  </r>
  <r>
    <x v="14"/>
    <d v="1899-12-30T15:41:56"/>
    <d v="2012-06-14T15:41:56"/>
    <s v="Up"/>
    <n v="1"/>
    <n v="8.1199999999999992"/>
    <n v="113.6"/>
    <n v="1"/>
    <n v="2"/>
    <n v="9.59"/>
    <n v="10.42"/>
    <n v="2"/>
  </r>
  <r>
    <x v="14"/>
    <d v="1899-12-30T04:31:04"/>
    <d v="2012-06-14T04:31:04"/>
    <s v="Up"/>
    <n v="1"/>
    <n v="4.87"/>
    <n v="100.8"/>
    <n v="1"/>
    <n v="2"/>
    <n v="9.59"/>
    <n v="10.42"/>
    <n v="2"/>
  </r>
  <r>
    <x v="14"/>
    <d v="1899-12-30T12:35:26"/>
    <d v="2012-06-14T12:35:26"/>
    <s v="Up"/>
    <n v="1"/>
    <n v="2.1800000000000002"/>
    <n v="56.5"/>
    <n v="1"/>
    <n v="2"/>
    <n v="9.59"/>
    <n v="10.42"/>
    <n v="2"/>
  </r>
  <r>
    <x v="14"/>
    <d v="1899-12-30T12:38:33"/>
    <d v="2012-06-14T12:38:33"/>
    <s v="Up"/>
    <n v="1"/>
    <n v="1.97"/>
    <n v="52.7"/>
    <n v="1"/>
    <n v="2"/>
    <n v="9.59"/>
    <n v="10.42"/>
    <n v="2"/>
  </r>
  <r>
    <x v="14"/>
    <d v="1899-12-30T00:10:11"/>
    <d v="2012-06-14T00:10:11"/>
    <s v="Up"/>
    <n v="1"/>
    <n v="6.33"/>
    <n v="108.4"/>
    <n v="1"/>
    <n v="2"/>
    <n v="9.59"/>
    <n v="10.42"/>
    <n v="2"/>
  </r>
  <r>
    <x v="14"/>
    <d v="1899-12-30T18:01:23"/>
    <d v="2012-06-14T18:01:23"/>
    <s v="Up"/>
    <n v="1"/>
    <n v="7.92"/>
    <n v="79.099999999999994"/>
    <n v="1"/>
    <n v="2"/>
    <n v="9.59"/>
    <n v="10.42"/>
    <n v="2"/>
  </r>
  <r>
    <x v="14"/>
    <d v="1899-12-30T22:03:41"/>
    <d v="2012-06-14T22:03:41"/>
    <s v="Up"/>
    <n v="1"/>
    <n v="9.2200000000000006"/>
    <n v="123.5"/>
    <n v="1"/>
    <n v="2"/>
    <n v="9.59"/>
    <n v="10.42"/>
    <n v="2"/>
  </r>
  <r>
    <x v="14"/>
    <d v="1899-12-30T22:07:44"/>
    <d v="2012-06-14T22:07:44"/>
    <s v="Up"/>
    <n v="1"/>
    <n v="8.07"/>
    <n v="106"/>
    <n v="1"/>
    <n v="2"/>
    <n v="9.59"/>
    <n v="10.42"/>
    <n v="2"/>
  </r>
  <r>
    <x v="14"/>
    <d v="1899-12-30T22:08:49"/>
    <d v="2012-06-14T22:08:49"/>
    <s v="Up"/>
    <n v="1"/>
    <n v="3.79"/>
    <n v="41.8"/>
    <n v="1"/>
    <n v="2"/>
    <n v="9.59"/>
    <n v="10.42"/>
    <n v="2"/>
  </r>
  <r>
    <x v="14"/>
    <d v="1899-12-30T12:08:00"/>
    <d v="2012-06-14T12:08:00"/>
    <s v="Up"/>
    <n v="1"/>
    <n v="2.09"/>
    <n v="62.8"/>
    <n v="1"/>
    <n v="2"/>
    <n v="9.59"/>
    <n v="10.42"/>
    <n v="2"/>
  </r>
  <r>
    <x v="14"/>
    <d v="1899-12-30T10:38:29"/>
    <d v="2012-06-14T10:38:29"/>
    <s v="Up"/>
    <n v="1"/>
    <n v="6.21"/>
    <n v="89.7"/>
    <n v="1"/>
    <n v="2"/>
    <n v="9.59"/>
    <n v="10.42"/>
    <n v="2"/>
  </r>
  <r>
    <x v="14"/>
    <d v="1899-12-30T22:38:44"/>
    <d v="2012-06-14T22:38:44"/>
    <s v="Up"/>
    <n v="1"/>
    <n v="3.35"/>
    <n v="43.4"/>
    <n v="1"/>
    <n v="2"/>
    <n v="9.59"/>
    <n v="10.42"/>
    <n v="2"/>
  </r>
  <r>
    <x v="15"/>
    <d v="1899-12-30T15:35:11"/>
    <d v="2012-06-15T15:35:11"/>
    <s v="Up"/>
    <n v="1"/>
    <n v="3.14"/>
    <n v="48.3"/>
    <n v="1"/>
    <n v="2"/>
    <n v="9.59"/>
    <n v="10.42"/>
    <n v="2"/>
  </r>
  <r>
    <x v="15"/>
    <d v="1899-12-30T17:09:30"/>
    <d v="2012-06-15T17:09:30"/>
    <s v="Up"/>
    <n v="1"/>
    <n v="7.95"/>
    <n v="112.7"/>
    <n v="1"/>
    <n v="2"/>
    <n v="9.59"/>
    <n v="10.42"/>
    <n v="2"/>
  </r>
  <r>
    <x v="15"/>
    <d v="1899-12-30T23:44:09"/>
    <d v="2012-06-15T23:44:09"/>
    <s v="Up"/>
    <n v="1"/>
    <n v="3.59"/>
    <n v="41.2"/>
    <n v="1"/>
    <n v="2"/>
    <n v="9.59"/>
    <n v="10.42"/>
    <n v="2"/>
  </r>
  <r>
    <x v="15"/>
    <d v="1899-12-30T05:00:40"/>
    <d v="2012-06-15T05:00:40"/>
    <s v="Up"/>
    <n v="1"/>
    <n v="7.09"/>
    <n v="98.4"/>
    <n v="1"/>
    <n v="2"/>
    <n v="9.59"/>
    <n v="10.42"/>
    <n v="2"/>
  </r>
  <r>
    <x v="15"/>
    <d v="1899-12-30T05:40:32"/>
    <d v="2012-06-15T05:40:32"/>
    <s v="Up"/>
    <n v="1"/>
    <n v="6.83"/>
    <n v="106.4"/>
    <n v="1"/>
    <n v="2"/>
    <n v="9.59"/>
    <n v="10.42"/>
    <n v="2"/>
  </r>
  <r>
    <x v="15"/>
    <d v="1899-12-30T06:03:12"/>
    <d v="2012-06-15T06:03:12"/>
    <s v="Up"/>
    <n v="1"/>
    <n v="7.3"/>
    <n v="90.7"/>
    <n v="1"/>
    <n v="2"/>
    <n v="9.59"/>
    <n v="10.42"/>
    <n v="2"/>
  </r>
  <r>
    <x v="15"/>
    <d v="1899-12-30T06:10:07"/>
    <d v="2012-06-15T06:10:07"/>
    <s v="Up"/>
    <n v="1"/>
    <n v="7.44"/>
    <n v="88.9"/>
    <n v="1"/>
    <n v="2"/>
    <n v="9.59"/>
    <n v="10.42"/>
    <n v="2"/>
  </r>
  <r>
    <x v="14"/>
    <d v="1899-12-30T17:32:03"/>
    <d v="2012-06-14T17:32:03"/>
    <s v="Dn"/>
    <n v="-2"/>
    <n v="1.73"/>
    <n v="47.3"/>
    <n v="1"/>
    <n v="2"/>
    <n v="9.59"/>
    <n v="10.42"/>
    <n v="-4"/>
  </r>
  <r>
    <x v="16"/>
    <d v="1899-12-30T02:30:08"/>
    <d v="2012-06-16T02:30:08"/>
    <s v="Up"/>
    <n v="1"/>
    <n v="1.99"/>
    <n v="46.4"/>
    <n v="1"/>
    <n v="2"/>
    <n v="9.59"/>
    <n v="10.42"/>
    <n v="2"/>
  </r>
  <r>
    <x v="16"/>
    <d v="1899-12-30T02:39:07"/>
    <d v="2012-06-16T02:39:07"/>
    <s v="Up"/>
    <n v="1"/>
    <n v="1.1399999999999999"/>
    <n v="51.9"/>
    <n v="1"/>
    <n v="2"/>
    <n v="9.59"/>
    <n v="10.42"/>
    <n v="2"/>
  </r>
  <r>
    <x v="16"/>
    <d v="1899-12-30T06:02:54"/>
    <d v="2012-06-16T06:02:54"/>
    <s v="Up"/>
    <n v="1"/>
    <n v="8.82"/>
    <n v="82.8"/>
    <n v="1"/>
    <n v="2"/>
    <n v="9.59"/>
    <n v="10.42"/>
    <n v="2"/>
  </r>
  <r>
    <x v="16"/>
    <d v="1899-12-30T06:36:11"/>
    <d v="2012-06-16T06:36:11"/>
    <s v="Up"/>
    <n v="1"/>
    <n v="2.5499999999999998"/>
    <n v="49"/>
    <n v="1"/>
    <n v="2"/>
    <n v="9.59"/>
    <n v="10.42"/>
    <n v="2"/>
  </r>
  <r>
    <x v="16"/>
    <d v="1899-12-30T13:14:10"/>
    <d v="2012-06-16T13:14:10"/>
    <s v="Up"/>
    <n v="1"/>
    <n v="7.94"/>
    <n v="110.3"/>
    <n v="1"/>
    <n v="2"/>
    <n v="9.59"/>
    <n v="10.42"/>
    <n v="2"/>
  </r>
  <r>
    <x v="16"/>
    <d v="1899-12-30T13:33:39"/>
    <d v="2012-06-16T13:33:39"/>
    <s v="Up"/>
    <n v="1"/>
    <n v="5.38"/>
    <n v="57"/>
    <n v="1"/>
    <n v="2"/>
    <n v="9.59"/>
    <n v="10.42"/>
    <n v="2"/>
  </r>
  <r>
    <x v="16"/>
    <d v="1899-12-30T14:11:12"/>
    <d v="2012-06-16T14:11:12"/>
    <s v="Up"/>
    <n v="1"/>
    <n v="7.6"/>
    <n v="110.4"/>
    <n v="1"/>
    <n v="2"/>
    <n v="9.59"/>
    <n v="10.42"/>
    <n v="2"/>
  </r>
  <r>
    <x v="16"/>
    <d v="1899-12-30T22:39:18"/>
    <d v="2012-06-16T22:39:18"/>
    <s v="Up"/>
    <n v="1"/>
    <n v="8.1300000000000008"/>
    <n v="125.3"/>
    <n v="1"/>
    <n v="2"/>
    <n v="9.59"/>
    <n v="10.42"/>
    <n v="2"/>
  </r>
  <r>
    <x v="17"/>
    <d v="1899-12-30T01:06:50"/>
    <d v="2012-06-17T01:06:50"/>
    <s v="Up"/>
    <n v="1"/>
    <n v="3.29"/>
    <n v="52.7"/>
    <n v="1"/>
    <n v="2"/>
    <n v="9.59"/>
    <n v="10.42"/>
    <n v="2"/>
  </r>
  <r>
    <x v="17"/>
    <d v="1899-12-30T01:43:07"/>
    <d v="2012-06-17T01:43:07"/>
    <s v="Up"/>
    <n v="1"/>
    <n v="5.98"/>
    <n v="78.2"/>
    <n v="1"/>
    <n v="2"/>
    <n v="9.59"/>
    <n v="10.42"/>
    <n v="2"/>
  </r>
  <r>
    <x v="17"/>
    <d v="1899-12-30T02:38:16"/>
    <d v="2012-06-17T02:38:16"/>
    <s v="Up"/>
    <n v="1"/>
    <n v="2.35"/>
    <n v="50.5"/>
    <n v="1"/>
    <n v="2"/>
    <n v="9.59"/>
    <n v="10.42"/>
    <n v="2"/>
  </r>
  <r>
    <x v="17"/>
    <d v="1899-12-30T02:40:07"/>
    <d v="2012-06-17T02:40:07"/>
    <s v="Up"/>
    <n v="1"/>
    <n v="7.61"/>
    <n v="97.5"/>
    <n v="1"/>
    <n v="2"/>
    <n v="9.59"/>
    <n v="10.42"/>
    <n v="2"/>
  </r>
  <r>
    <x v="17"/>
    <d v="1899-12-30T03:38:17"/>
    <d v="2012-06-17T03:38:17"/>
    <s v="Dn"/>
    <n v="-2"/>
    <n v="3.36"/>
    <n v="50.7"/>
    <n v="1"/>
    <n v="2"/>
    <n v="9.59"/>
    <n v="10.42"/>
    <n v="-4"/>
  </r>
  <r>
    <x v="17"/>
    <d v="1899-12-30T08:04:00"/>
    <d v="2012-06-17T08:04:00"/>
    <s v="Up"/>
    <n v="1"/>
    <n v="3.41"/>
    <n v="66.8"/>
    <n v="1"/>
    <n v="2"/>
    <n v="9.59"/>
    <n v="10.42"/>
    <n v="2"/>
  </r>
  <r>
    <x v="17"/>
    <d v="1899-12-30T08:30:07"/>
    <d v="2012-06-17T08:30:07"/>
    <s v="Up"/>
    <n v="1"/>
    <n v="1.37"/>
    <n v="36.5"/>
    <n v="1"/>
    <n v="2"/>
    <n v="9.59"/>
    <n v="10.42"/>
    <n v="2"/>
  </r>
  <r>
    <x v="17"/>
    <d v="1899-12-30T15:31:59"/>
    <d v="2012-06-17T15:31:59"/>
    <s v="Up"/>
    <n v="1"/>
    <n v="3.44"/>
    <n v="45.1"/>
    <n v="1"/>
    <n v="2"/>
    <n v="9.59"/>
    <n v="10.42"/>
    <n v="2"/>
  </r>
  <r>
    <x v="17"/>
    <d v="1899-12-30T20:12:36"/>
    <d v="2012-06-17T20:12:36"/>
    <s v="Up"/>
    <n v="1"/>
    <n v="6"/>
    <n v="93"/>
    <n v="1"/>
    <n v="2"/>
    <n v="9.59"/>
    <n v="10.42"/>
    <n v="2"/>
  </r>
  <r>
    <x v="17"/>
    <d v="1899-12-30T20:14:56"/>
    <d v="2012-06-17T20:14:56"/>
    <s v="Up"/>
    <n v="1"/>
    <n v="7.52"/>
    <n v="79"/>
    <n v="1"/>
    <n v="2"/>
    <n v="9.59"/>
    <n v="10.42"/>
    <n v="2"/>
  </r>
  <r>
    <x v="17"/>
    <d v="1899-12-30T22:00:46"/>
    <d v="2012-06-17T22:00:46"/>
    <s v="Up"/>
    <n v="1"/>
    <n v="3.32"/>
    <n v="56.3"/>
    <n v="1"/>
    <n v="2"/>
    <n v="9.59"/>
    <n v="10.42"/>
    <n v="2"/>
  </r>
  <r>
    <x v="17"/>
    <d v="1899-12-30T23:07:27"/>
    <d v="2012-06-17T23:07:27"/>
    <s v="Up"/>
    <n v="1"/>
    <n v="6.12"/>
    <n v="88.1"/>
    <n v="1"/>
    <n v="2"/>
    <n v="9.59"/>
    <n v="10.42"/>
    <n v="2"/>
  </r>
  <r>
    <x v="17"/>
    <d v="1899-12-30T23:08:47"/>
    <d v="2012-06-17T23:08:47"/>
    <s v="Up"/>
    <n v="1"/>
    <n v="8.43"/>
    <n v="99.9"/>
    <n v="1"/>
    <n v="2"/>
    <n v="9.59"/>
    <n v="10.42"/>
    <n v="2"/>
  </r>
  <r>
    <x v="18"/>
    <d v="1899-12-30T01:03:49"/>
    <d v="2012-06-18T01:03:49"/>
    <s v="Up"/>
    <n v="1"/>
    <n v="5.83"/>
    <n v="91.3"/>
    <n v="1"/>
    <n v="2"/>
    <n v="9.59"/>
    <n v="10.42"/>
    <n v="2"/>
  </r>
  <r>
    <x v="18"/>
    <d v="1899-12-30T01:04:51"/>
    <d v="2012-06-18T01:04:51"/>
    <s v="Up"/>
    <n v="1"/>
    <n v="1.21"/>
    <n v="42.6"/>
    <n v="1"/>
    <n v="2"/>
    <n v="9.59"/>
    <n v="10.42"/>
    <n v="2"/>
  </r>
  <r>
    <x v="18"/>
    <d v="1899-12-30T01:05:28"/>
    <d v="2012-06-18T01:05:28"/>
    <s v="Up"/>
    <n v="1"/>
    <n v="3.18"/>
    <n v="55.9"/>
    <n v="1"/>
    <n v="2"/>
    <n v="9.59"/>
    <n v="10.42"/>
    <n v="2"/>
  </r>
  <r>
    <x v="18"/>
    <d v="1899-12-30T01:06:38"/>
    <d v="2012-06-18T01:06:38"/>
    <s v="Up"/>
    <n v="1"/>
    <n v="2.09"/>
    <n v="47.2"/>
    <n v="1"/>
    <n v="2"/>
    <n v="9.59"/>
    <n v="10.42"/>
    <n v="2"/>
  </r>
  <r>
    <x v="18"/>
    <d v="1899-12-30T01:12:51"/>
    <d v="2012-06-18T01:12:51"/>
    <s v="Up"/>
    <n v="1"/>
    <n v="2.14"/>
    <n v="48.2"/>
    <n v="1"/>
    <n v="2"/>
    <n v="9.59"/>
    <n v="10.42"/>
    <n v="2"/>
  </r>
  <r>
    <x v="18"/>
    <d v="1899-12-30T01:33:48"/>
    <d v="2012-06-18T01:33:48"/>
    <s v="Up"/>
    <n v="1"/>
    <n v="3.35"/>
    <n v="66.3"/>
    <n v="1"/>
    <n v="2"/>
    <n v="9.59"/>
    <n v="10.42"/>
    <n v="2"/>
  </r>
  <r>
    <x v="18"/>
    <d v="1899-12-30T03:10:12"/>
    <d v="2012-06-18T03:10:12"/>
    <s v="Up"/>
    <n v="1"/>
    <n v="4.49"/>
    <n v="95.8"/>
    <n v="1"/>
    <n v="2"/>
    <n v="9.59"/>
    <n v="10.42"/>
    <n v="2"/>
  </r>
  <r>
    <x v="18"/>
    <d v="1899-12-30T04:02:13"/>
    <d v="2012-06-18T04:02:13"/>
    <s v="Up"/>
    <n v="1"/>
    <n v="7.77"/>
    <n v="120.4"/>
    <n v="1"/>
    <n v="2"/>
    <n v="9.59"/>
    <n v="10.42"/>
    <n v="2"/>
  </r>
  <r>
    <x v="18"/>
    <d v="1899-12-30T05:44:01"/>
    <d v="2012-06-18T05:44:01"/>
    <s v="Up"/>
    <n v="1"/>
    <n v="4.12"/>
    <n v="94.1"/>
    <n v="1"/>
    <n v="2"/>
    <n v="9.59"/>
    <n v="10.42"/>
    <n v="2"/>
  </r>
  <r>
    <x v="18"/>
    <d v="1899-12-30T08:09:52"/>
    <d v="2012-06-18T08:09:52"/>
    <s v="Up"/>
    <n v="1"/>
    <n v="3"/>
    <n v="95.8"/>
    <n v="1"/>
    <n v="2"/>
    <n v="9.59"/>
    <n v="10.42"/>
    <n v="2"/>
  </r>
  <r>
    <x v="18"/>
    <d v="1899-12-30T08:42:26"/>
    <d v="2012-06-18T08:42:26"/>
    <s v="Up"/>
    <n v="1"/>
    <n v="1.59"/>
    <n v="38.299999999999997"/>
    <n v="1"/>
    <n v="2"/>
    <n v="9.59"/>
    <n v="10.42"/>
    <n v="2"/>
  </r>
  <r>
    <x v="18"/>
    <d v="1899-12-30T09:00:10"/>
    <d v="2012-06-18T09:00:10"/>
    <s v="Up"/>
    <n v="1"/>
    <n v="4.08"/>
    <n v="70.5"/>
    <n v="1"/>
    <n v="2"/>
    <n v="9.59"/>
    <n v="10.42"/>
    <n v="2"/>
  </r>
  <r>
    <x v="18"/>
    <d v="1899-12-30T09:04:36"/>
    <d v="2012-06-18T09:04:36"/>
    <s v="Up"/>
    <n v="1"/>
    <n v="2.7"/>
    <n v="33.200000000000003"/>
    <n v="1"/>
    <n v="2"/>
    <n v="9.59"/>
    <n v="10.42"/>
    <n v="2"/>
  </r>
  <r>
    <x v="18"/>
    <d v="1899-12-30T11:36:28"/>
    <d v="2012-06-18T11:36:28"/>
    <s v="Up"/>
    <n v="1"/>
    <n v="6.01"/>
    <n v="73.2"/>
    <n v="1"/>
    <n v="2"/>
    <n v="9.59"/>
    <n v="10.42"/>
    <n v="2"/>
  </r>
  <r>
    <x v="18"/>
    <d v="1899-12-30T12:09:41"/>
    <d v="2012-06-18T12:09:41"/>
    <s v="Up"/>
    <n v="1"/>
    <n v="2.77"/>
    <n v="68.8"/>
    <n v="1"/>
    <n v="2"/>
    <n v="9.59"/>
    <n v="10.42"/>
    <n v="2"/>
  </r>
  <r>
    <x v="18"/>
    <d v="1899-12-30T17:04:00"/>
    <d v="2012-06-18T17:04:00"/>
    <s v="Up"/>
    <n v="1"/>
    <n v="3.3"/>
    <n v="62.4"/>
    <n v="1"/>
    <n v="2"/>
    <n v="9.59"/>
    <n v="10.42"/>
    <n v="2"/>
  </r>
  <r>
    <x v="18"/>
    <d v="1899-12-30T17:38:55"/>
    <d v="2012-06-18T17:38:55"/>
    <s v="Up"/>
    <n v="1"/>
    <n v="3.99"/>
    <n v="67.7"/>
    <n v="1"/>
    <n v="2"/>
    <n v="9.59"/>
    <n v="10.42"/>
    <n v="2"/>
  </r>
  <r>
    <x v="18"/>
    <d v="1899-12-30T21:30:47"/>
    <d v="2012-06-18T21:30:47"/>
    <s v="Up"/>
    <n v="1"/>
    <n v="5.85"/>
    <n v="109.1"/>
    <n v="1"/>
    <n v="2"/>
    <n v="9.59"/>
    <n v="10.42"/>
    <n v="2"/>
  </r>
  <r>
    <x v="18"/>
    <d v="1899-12-30T22:04:28"/>
    <d v="2012-06-18T22:04:28"/>
    <s v="Up"/>
    <n v="1"/>
    <n v="7.87"/>
    <n v="97.8"/>
    <n v="1"/>
    <n v="2"/>
    <n v="9.59"/>
    <n v="10.42"/>
    <n v="2"/>
  </r>
  <r>
    <x v="18"/>
    <d v="1899-12-30T23:00:37"/>
    <d v="2012-06-18T23:00:37"/>
    <s v="Up"/>
    <n v="1"/>
    <n v="7.59"/>
    <n v="112.6"/>
    <n v="1"/>
    <n v="2"/>
    <n v="9.59"/>
    <n v="10.42"/>
    <n v="2"/>
  </r>
  <r>
    <x v="18"/>
    <d v="1899-12-30T23:03:48"/>
    <d v="2012-06-18T23:03:48"/>
    <s v="Up"/>
    <n v="1"/>
    <n v="8.84"/>
    <n v="129.1"/>
    <n v="1"/>
    <n v="2"/>
    <n v="9.59"/>
    <n v="10.42"/>
    <n v="2"/>
  </r>
  <r>
    <x v="19"/>
    <d v="1899-12-30T00:33:32"/>
    <d v="2012-06-19T00:33:32"/>
    <s v="Up"/>
    <n v="1"/>
    <n v="1.47"/>
    <n v="37.9"/>
    <n v="1"/>
    <n v="2"/>
    <n v="9.59"/>
    <n v="10.42"/>
    <n v="2"/>
  </r>
  <r>
    <x v="19"/>
    <d v="1899-12-30T00:33:49"/>
    <d v="2012-06-19T00:33:49"/>
    <s v="Up"/>
    <n v="1"/>
    <n v="5.17"/>
    <n v="93.1"/>
    <n v="1"/>
    <n v="2"/>
    <n v="9.59"/>
    <n v="10.42"/>
    <n v="2"/>
  </r>
  <r>
    <x v="19"/>
    <d v="1899-12-30T01:43:44"/>
    <d v="2012-06-19T01:43:44"/>
    <s v="Up"/>
    <n v="1"/>
    <n v="4.28"/>
    <n v="96.7"/>
    <n v="1"/>
    <n v="2"/>
    <n v="9.59"/>
    <n v="10.42"/>
    <n v="2"/>
  </r>
  <r>
    <x v="19"/>
    <d v="1899-12-30T02:34:18"/>
    <d v="2012-06-19T02:34:18"/>
    <s v="Up"/>
    <n v="1"/>
    <n v="2.86"/>
    <n v="77.2"/>
    <n v="1"/>
    <n v="2"/>
    <n v="9.59"/>
    <n v="10.42"/>
    <n v="2"/>
  </r>
  <r>
    <x v="19"/>
    <d v="1899-12-30T02:39:12"/>
    <d v="2012-06-19T02:39:12"/>
    <s v="Up"/>
    <n v="1"/>
    <n v="3.67"/>
    <n v="104.8"/>
    <n v="1"/>
    <n v="2"/>
    <n v="9.59"/>
    <n v="10.42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">
  <r>
    <x v="0"/>
    <d v="1899-12-30T04:53:21"/>
    <d v="2012-05-17T04:53:21"/>
    <s v="Up"/>
    <n v="1"/>
    <n v="9.6300000000000008"/>
    <n v="39.299999999999997"/>
    <n v="2"/>
    <n v="1"/>
    <n v="3.33"/>
    <n v="10.42"/>
    <n v="1"/>
  </r>
  <r>
    <x v="1"/>
    <d v="1899-12-30T11:49:55"/>
    <d v="2012-05-20T11:49:55"/>
    <s v="Up"/>
    <n v="1"/>
    <n v="7.05"/>
    <n v="34.6"/>
    <n v="2"/>
    <n v="1"/>
    <n v="3.33"/>
    <n v="10.42"/>
    <n v="1"/>
  </r>
  <r>
    <x v="2"/>
    <d v="1899-12-30T02:16:26"/>
    <d v="2012-05-22T02:16:26"/>
    <s v="Up"/>
    <n v="1"/>
    <n v="5.63"/>
    <n v="87.3"/>
    <n v="2"/>
    <n v="1"/>
    <n v="3.33"/>
    <n v="10.42"/>
    <n v="1"/>
  </r>
  <r>
    <x v="3"/>
    <d v="1899-12-30T02:59:00"/>
    <d v="2012-05-26T02:59:00"/>
    <s v="Up"/>
    <n v="1"/>
    <n v="15.91"/>
    <n v="75.2"/>
    <n v="2"/>
    <n v="2"/>
    <n v="9.59"/>
    <n v="10.42"/>
    <n v="2"/>
  </r>
  <r>
    <x v="4"/>
    <d v="1899-12-30T02:59:36"/>
    <d v="2012-05-28T02:59:36"/>
    <s v="Up"/>
    <n v="1"/>
    <n v="9.93"/>
    <n v="64.7"/>
    <n v="2"/>
    <n v="2"/>
    <n v="9.59"/>
    <n v="10.42"/>
    <n v="1"/>
  </r>
  <r>
    <x v="5"/>
    <d v="1899-12-30T00:46:42"/>
    <d v="2012-05-30T00:46:42"/>
    <s v="Up"/>
    <n v="1"/>
    <n v="14.49"/>
    <n v="93.1"/>
    <n v="2"/>
    <n v="2"/>
    <n v="9.59"/>
    <n v="10.42"/>
    <n v="2"/>
  </r>
  <r>
    <x v="5"/>
    <d v="1899-12-30T02:52:34"/>
    <d v="2012-05-30T02:52:34"/>
    <s v="Up"/>
    <n v="1"/>
    <n v="15.22"/>
    <n v="80.400000000000006"/>
    <n v="2"/>
    <n v="2"/>
    <n v="9.59"/>
    <n v="10.42"/>
    <n v="2"/>
  </r>
  <r>
    <x v="5"/>
    <d v="1899-12-30T03:20:42"/>
    <d v="2012-05-30T03:20:42"/>
    <s v="Up"/>
    <n v="1"/>
    <n v="14.42"/>
    <n v="91.5"/>
    <n v="2"/>
    <n v="2"/>
    <n v="9.59"/>
    <n v="10.42"/>
    <n v="2"/>
  </r>
  <r>
    <x v="6"/>
    <d v="1899-12-30T03:26:26"/>
    <d v="2012-06-01T03:26:26"/>
    <s v="Up"/>
    <n v="1"/>
    <n v="11.18"/>
    <n v="102.2"/>
    <n v="2"/>
    <n v="2"/>
    <n v="9.59"/>
    <n v="10.42"/>
    <n v="2"/>
  </r>
  <r>
    <x v="7"/>
    <d v="1899-12-30T01:58:43"/>
    <d v="2012-06-02T01:58:43"/>
    <s v="Up"/>
    <n v="1"/>
    <n v="12.84"/>
    <n v="126.8"/>
    <n v="2"/>
    <n v="2"/>
    <n v="9.59"/>
    <n v="10.42"/>
    <n v="2"/>
  </r>
  <r>
    <x v="7"/>
    <d v="1899-12-30T06:15:39"/>
    <d v="2012-06-02T06:15:39"/>
    <s v="Up"/>
    <n v="1"/>
    <n v="10.3"/>
    <n v="100.6"/>
    <n v="2"/>
    <n v="2"/>
    <n v="9.59"/>
    <n v="10.42"/>
    <n v="1"/>
  </r>
  <r>
    <x v="8"/>
    <d v="1899-12-30T01:27:27"/>
    <d v="2012-06-03T01:27:27"/>
    <s v="Up"/>
    <n v="1"/>
    <n v="15.38"/>
    <n v="123.9"/>
    <n v="2"/>
    <n v="2"/>
    <n v="9.59"/>
    <n v="10.42"/>
    <n v="2"/>
  </r>
  <r>
    <x v="8"/>
    <d v="1899-12-30T01:53:11"/>
    <d v="2012-06-03T01:53:11"/>
    <s v="Up"/>
    <n v="1"/>
    <n v="13.03"/>
    <n v="127.8"/>
    <n v="2"/>
    <n v="2"/>
    <n v="9.59"/>
    <n v="10.42"/>
    <n v="2"/>
  </r>
  <r>
    <x v="8"/>
    <d v="1899-12-30T03:55:49"/>
    <d v="2012-06-03T03:55:49"/>
    <s v="Up"/>
    <n v="1"/>
    <n v="12.69"/>
    <n v="109.2"/>
    <n v="2"/>
    <n v="2"/>
    <n v="9.59"/>
    <n v="10.42"/>
    <n v="2"/>
  </r>
  <r>
    <x v="8"/>
    <d v="1899-12-30T14:58:57"/>
    <d v="2012-06-03T14:58:57"/>
    <s v="Up"/>
    <n v="1"/>
    <n v="12.99"/>
    <n v="116.5"/>
    <n v="2"/>
    <n v="2"/>
    <n v="9.59"/>
    <n v="10.42"/>
    <n v="2"/>
  </r>
  <r>
    <x v="8"/>
    <d v="1899-12-30T15:29:21"/>
    <d v="2012-06-03T15:29:21"/>
    <s v="Up"/>
    <n v="1"/>
    <n v="12.18"/>
    <n v="117.3"/>
    <n v="2"/>
    <n v="2"/>
    <n v="9.59"/>
    <n v="10.42"/>
    <n v="2"/>
  </r>
  <r>
    <x v="8"/>
    <d v="1899-12-30T16:51:12"/>
    <d v="2012-06-03T16:51:12"/>
    <s v="Up"/>
    <n v="1"/>
    <n v="10.220000000000001"/>
    <n v="102.9"/>
    <n v="2"/>
    <n v="2"/>
    <n v="9.59"/>
    <n v="10.42"/>
    <n v="1"/>
  </r>
  <r>
    <x v="9"/>
    <d v="1899-12-30T02:58:47"/>
    <d v="2012-06-04T02:58:47"/>
    <s v="Up"/>
    <n v="1"/>
    <n v="11.25"/>
    <n v="128.30000000000001"/>
    <n v="2"/>
    <n v="2"/>
    <n v="9.59"/>
    <n v="10.42"/>
    <n v="2"/>
  </r>
  <r>
    <x v="9"/>
    <d v="1899-12-30T11:15:04"/>
    <d v="2012-06-04T11:15:04"/>
    <s v="Up"/>
    <n v="1"/>
    <n v="10.79"/>
    <n v="120.5"/>
    <n v="2"/>
    <n v="2"/>
    <n v="9.59"/>
    <n v="10.42"/>
    <n v="2"/>
  </r>
  <r>
    <x v="10"/>
    <d v="1899-12-30T01:28:49"/>
    <d v="2012-06-05T01:28:49"/>
    <s v="Up"/>
    <n v="1"/>
    <n v="10.33"/>
    <n v="86.2"/>
    <n v="2"/>
    <n v="2"/>
    <n v="9.59"/>
    <n v="10.42"/>
    <n v="1"/>
  </r>
  <r>
    <x v="10"/>
    <d v="1899-12-30T13:29:27"/>
    <d v="2012-06-05T13:29:27"/>
    <s v="Up"/>
    <n v="1"/>
    <n v="13.03"/>
    <n v="115.2"/>
    <n v="2"/>
    <n v="2"/>
    <n v="9.59"/>
    <n v="10.42"/>
    <n v="2"/>
  </r>
  <r>
    <x v="10"/>
    <d v="1899-12-30T17:54:59"/>
    <d v="2012-06-05T17:54:59"/>
    <s v="Up"/>
    <n v="1"/>
    <n v="14.74"/>
    <n v="105.7"/>
    <n v="2"/>
    <n v="2"/>
    <n v="9.59"/>
    <n v="10.42"/>
    <n v="2"/>
  </r>
  <r>
    <x v="10"/>
    <d v="1899-12-30T18:17:12"/>
    <d v="2012-06-05T18:17:12"/>
    <s v="Up"/>
    <n v="1"/>
    <n v="12.58"/>
    <n v="107.9"/>
    <n v="2"/>
    <n v="2"/>
    <n v="9.59"/>
    <n v="10.42"/>
    <n v="2"/>
  </r>
  <r>
    <x v="11"/>
    <d v="1899-12-30T01:18:35"/>
    <d v="2012-06-06T01:18:35"/>
    <s v="Up"/>
    <n v="1"/>
    <n v="10.6"/>
    <n v="72.5"/>
    <n v="2"/>
    <n v="2"/>
    <n v="9.59"/>
    <n v="10.42"/>
    <n v="2"/>
  </r>
  <r>
    <x v="11"/>
    <d v="1899-12-30T03:15:53"/>
    <d v="2012-06-06T03:15:53"/>
    <s v="Up"/>
    <n v="1"/>
    <n v="13.81"/>
    <n v="90.1"/>
    <n v="2"/>
    <n v="2"/>
    <n v="9.59"/>
    <n v="10.42"/>
    <n v="2"/>
  </r>
  <r>
    <x v="11"/>
    <d v="1899-12-30T07:52:53"/>
    <d v="2012-06-06T07:52:53"/>
    <s v="Up"/>
    <n v="1"/>
    <n v="11.45"/>
    <n v="66.900000000000006"/>
    <n v="2"/>
    <n v="2"/>
    <n v="9.59"/>
    <n v="10.42"/>
    <n v="2"/>
  </r>
  <r>
    <x v="11"/>
    <d v="1899-12-30T08:29:38"/>
    <d v="2012-06-06T08:29:38"/>
    <s v="Up"/>
    <n v="1"/>
    <n v="9.82"/>
    <n v="65.099999999999994"/>
    <n v="2"/>
    <n v="2"/>
    <n v="9.59"/>
    <n v="10.42"/>
    <n v="1"/>
  </r>
  <r>
    <x v="11"/>
    <d v="1899-12-30T10:18:17"/>
    <d v="2012-06-06T10:18:17"/>
    <s v="Up"/>
    <n v="1"/>
    <n v="14.63"/>
    <n v="74.2"/>
    <n v="2"/>
    <n v="2"/>
    <n v="9.59"/>
    <n v="10.42"/>
    <n v="2"/>
  </r>
  <r>
    <x v="11"/>
    <d v="1899-12-30T17:45:55"/>
    <d v="2012-06-06T17:45:55"/>
    <s v="Up"/>
    <n v="1"/>
    <n v="14.76"/>
    <n v="79.099999999999994"/>
    <n v="2"/>
    <n v="2"/>
    <n v="9.59"/>
    <n v="10.42"/>
    <n v="2"/>
  </r>
  <r>
    <x v="11"/>
    <d v="1899-12-30T23:15:29"/>
    <d v="2012-06-06T23:15:29"/>
    <s v="Up"/>
    <n v="1"/>
    <n v="11.96"/>
    <n v="84.5"/>
    <n v="2"/>
    <n v="2"/>
    <n v="9.59"/>
    <n v="10.42"/>
    <n v="2"/>
  </r>
  <r>
    <x v="12"/>
    <d v="1899-12-30T00:51:33"/>
    <d v="2012-06-07T00:51:33"/>
    <s v="Up"/>
    <n v="1"/>
    <n v="15.6"/>
    <n v="99.4"/>
    <n v="2"/>
    <n v="2"/>
    <n v="9.59"/>
    <n v="10.42"/>
    <n v="2"/>
  </r>
  <r>
    <x v="12"/>
    <d v="1899-12-30T05:25:06"/>
    <d v="2012-06-07T05:25:06"/>
    <s v="Up"/>
    <n v="1"/>
    <n v="10.029999999999999"/>
    <n v="59.6"/>
    <n v="2"/>
    <n v="2"/>
    <n v="9.59"/>
    <n v="10.42"/>
    <n v="1"/>
  </r>
  <r>
    <x v="12"/>
    <d v="1899-12-30T07:24:48"/>
    <d v="2012-06-07T07:24:48"/>
    <s v="Up"/>
    <n v="1"/>
    <n v="13.74"/>
    <n v="88.6"/>
    <n v="2"/>
    <n v="2"/>
    <n v="9.59"/>
    <n v="10.42"/>
    <n v="2"/>
  </r>
  <r>
    <x v="12"/>
    <d v="1899-12-30T10:46:42"/>
    <d v="2012-06-07T10:46:42"/>
    <s v="Up"/>
    <n v="1"/>
    <n v="15.86"/>
    <n v="82.9"/>
    <n v="2"/>
    <n v="2"/>
    <n v="9.59"/>
    <n v="10.42"/>
    <n v="2"/>
  </r>
  <r>
    <x v="12"/>
    <d v="1899-12-30T18:28:41"/>
    <d v="2012-06-07T18:28:41"/>
    <s v="Up"/>
    <n v="1"/>
    <n v="14.3"/>
    <n v="108.6"/>
    <n v="2"/>
    <n v="2"/>
    <n v="9.59"/>
    <n v="10.42"/>
    <n v="2"/>
  </r>
  <r>
    <x v="12"/>
    <d v="1899-12-30T23:23:20"/>
    <d v="2012-06-07T23:23:20"/>
    <s v="Up"/>
    <n v="1"/>
    <n v="14.62"/>
    <n v="105.5"/>
    <n v="2"/>
    <n v="2"/>
    <n v="9.59"/>
    <n v="10.42"/>
    <n v="2"/>
  </r>
  <r>
    <x v="13"/>
    <d v="1899-12-30T00:50:44"/>
    <d v="2012-06-08T00:50:44"/>
    <s v="Up"/>
    <n v="1"/>
    <n v="16.18"/>
    <n v="83.5"/>
    <n v="2"/>
    <n v="2"/>
    <n v="9.59"/>
    <n v="10.42"/>
    <n v="2"/>
  </r>
  <r>
    <x v="13"/>
    <d v="1899-12-30T00:51:38"/>
    <d v="2012-06-08T00:51:38"/>
    <s v="Up"/>
    <n v="1"/>
    <n v="15.97"/>
    <n v="58.6"/>
    <n v="2"/>
    <n v="2"/>
    <n v="9.59"/>
    <n v="10.42"/>
    <n v="2"/>
  </r>
  <r>
    <x v="13"/>
    <d v="1899-12-30T00:52:57"/>
    <d v="2012-06-08T00:52:57"/>
    <s v="Dn"/>
    <n v="-2"/>
    <n v="11.4"/>
    <n v="79"/>
    <n v="2"/>
    <n v="2"/>
    <n v="9.59"/>
    <n v="10.42"/>
    <n v="-4"/>
  </r>
  <r>
    <x v="13"/>
    <d v="1899-12-30T00:55:08"/>
    <d v="2012-06-08T00:55:08"/>
    <s v="Up"/>
    <n v="1"/>
    <n v="17.07"/>
    <n v="50.7"/>
    <n v="2"/>
    <n v="2"/>
    <n v="9.59"/>
    <n v="10.42"/>
    <n v="2"/>
  </r>
  <r>
    <x v="13"/>
    <d v="1899-12-30T02:17:34"/>
    <d v="2012-06-08T02:17:34"/>
    <s v="Up"/>
    <n v="1"/>
    <n v="16.16"/>
    <n v="70.3"/>
    <n v="2"/>
    <n v="2"/>
    <n v="9.59"/>
    <n v="10.42"/>
    <n v="2"/>
  </r>
  <r>
    <x v="13"/>
    <d v="1899-12-30T02:17:35"/>
    <d v="2012-06-08T02:17:35"/>
    <s v="Up"/>
    <n v="1"/>
    <n v="13.1"/>
    <n v="113.3"/>
    <n v="2"/>
    <n v="2"/>
    <n v="9.59"/>
    <n v="10.42"/>
    <n v="2"/>
  </r>
  <r>
    <x v="14"/>
    <d v="1899-12-30T01:54:24"/>
    <d v="2012-06-09T01:54:24"/>
    <s v="Up"/>
    <n v="1"/>
    <n v="15.53"/>
    <n v="75.400000000000006"/>
    <n v="2"/>
    <n v="2"/>
    <n v="9.59"/>
    <n v="10.42"/>
    <n v="2"/>
  </r>
  <r>
    <x v="14"/>
    <d v="1899-12-30T01:54:37"/>
    <d v="2012-06-09T01:54:37"/>
    <s v="Up"/>
    <n v="1"/>
    <n v="14.9"/>
    <n v="68.400000000000006"/>
    <n v="2"/>
    <n v="2"/>
    <n v="9.59"/>
    <n v="10.42"/>
    <n v="2"/>
  </r>
  <r>
    <x v="14"/>
    <d v="1899-12-30T02:47:43"/>
    <d v="2012-06-09T02:47:43"/>
    <s v="Up"/>
    <n v="1"/>
    <n v="15.31"/>
    <n v="94"/>
    <n v="2"/>
    <n v="2"/>
    <n v="9.59"/>
    <n v="10.42"/>
    <n v="2"/>
  </r>
  <r>
    <x v="14"/>
    <d v="1899-12-30T04:48:00"/>
    <d v="2012-06-09T04:48:00"/>
    <s v="Up"/>
    <n v="1"/>
    <n v="10.15"/>
    <n v="58.1"/>
    <n v="2"/>
    <n v="2"/>
    <n v="9.59"/>
    <n v="10.42"/>
    <n v="1"/>
  </r>
  <r>
    <x v="14"/>
    <d v="1899-12-30T07:22:39"/>
    <d v="2012-06-09T07:22:39"/>
    <s v="Up"/>
    <n v="1"/>
    <n v="14.55"/>
    <n v="101.9"/>
    <n v="2"/>
    <n v="2"/>
    <n v="9.59"/>
    <n v="10.42"/>
    <n v="2"/>
  </r>
  <r>
    <x v="14"/>
    <d v="1899-12-30T08:18:47"/>
    <d v="2012-06-09T08:18:47"/>
    <s v="Up"/>
    <n v="1"/>
    <n v="16.41"/>
    <n v="62.6"/>
    <n v="2"/>
    <n v="2"/>
    <n v="9.59"/>
    <n v="10.42"/>
    <n v="2"/>
  </r>
  <r>
    <x v="14"/>
    <d v="1899-12-30T09:53:13"/>
    <d v="2012-06-09T09:53:13"/>
    <s v="Up"/>
    <n v="1"/>
    <n v="15.34"/>
    <n v="82"/>
    <n v="2"/>
    <n v="2"/>
    <n v="9.59"/>
    <n v="10.42"/>
    <n v="2"/>
  </r>
  <r>
    <x v="15"/>
    <d v="1899-12-30T01:29:59"/>
    <d v="2012-06-10T01:29:59"/>
    <s v="Up"/>
    <n v="1"/>
    <n v="15.99"/>
    <n v="102.9"/>
    <n v="2"/>
    <n v="2"/>
    <n v="9.59"/>
    <n v="10.42"/>
    <n v="2"/>
  </r>
  <r>
    <x v="15"/>
    <d v="1899-12-30T07:58:08"/>
    <d v="2012-06-10T07:58:08"/>
    <s v="Up"/>
    <n v="1"/>
    <n v="15.81"/>
    <n v="103.1"/>
    <n v="2"/>
    <n v="2"/>
    <n v="9.59"/>
    <n v="10.42"/>
    <n v="2"/>
  </r>
  <r>
    <x v="15"/>
    <d v="1899-12-30T21:55:42"/>
    <d v="2012-06-10T21:55:42"/>
    <s v="Up"/>
    <n v="1"/>
    <n v="11.36"/>
    <n v="53.6"/>
    <n v="2"/>
    <n v="2"/>
    <n v="9.59"/>
    <n v="10.42"/>
    <n v="2"/>
  </r>
  <r>
    <x v="16"/>
    <d v="1899-12-30T02:19:01"/>
    <d v="2012-06-11T02:19:01"/>
    <s v="Up"/>
    <n v="1"/>
    <n v="10.15"/>
    <n v="93.7"/>
    <n v="2"/>
    <n v="2"/>
    <n v="9.59"/>
    <n v="10.42"/>
    <n v="1"/>
  </r>
  <r>
    <x v="16"/>
    <d v="1899-12-30T16:59:57"/>
    <d v="2012-06-11T16:59:57"/>
    <s v="Up"/>
    <n v="1"/>
    <n v="11.15"/>
    <n v="74.2"/>
    <n v="2"/>
    <n v="2"/>
    <n v="9.59"/>
    <n v="10.42"/>
    <n v="2"/>
  </r>
  <r>
    <x v="17"/>
    <d v="1899-12-30T03:46:25"/>
    <d v="2012-06-12T03:46:25"/>
    <s v="Up"/>
    <n v="1"/>
    <n v="18.95"/>
    <n v="91"/>
    <n v="2"/>
    <n v="2"/>
    <n v="9.59"/>
    <n v="10.42"/>
    <n v="2"/>
  </r>
  <r>
    <x v="17"/>
    <d v="1899-12-30T04:52:34"/>
    <d v="2012-06-12T04:52:34"/>
    <s v="Up"/>
    <n v="1"/>
    <n v="18.850000000000001"/>
    <n v="102.9"/>
    <n v="2"/>
    <n v="2"/>
    <n v="9.59"/>
    <n v="10.42"/>
    <n v="2"/>
  </r>
  <r>
    <x v="17"/>
    <d v="1899-12-30T15:56:19"/>
    <d v="2012-06-12T15:56:19"/>
    <s v="Up"/>
    <n v="1"/>
    <n v="9.74"/>
    <n v="89"/>
    <n v="2"/>
    <n v="2"/>
    <n v="9.59"/>
    <n v="10.42"/>
    <n v="1"/>
  </r>
  <r>
    <x v="18"/>
    <d v="1899-12-30T04:23:00"/>
    <d v="2012-06-13T04:23:00"/>
    <s v="Up"/>
    <n v="1"/>
    <n v="10.58"/>
    <n v="80.599999999999994"/>
    <n v="2"/>
    <n v="2"/>
    <n v="9.59"/>
    <n v="10.42"/>
    <n v="2"/>
  </r>
  <r>
    <x v="19"/>
    <d v="1899-12-30T15:52:48"/>
    <d v="2012-06-14T15:52:48"/>
    <s v="Up"/>
    <n v="1"/>
    <n v="18.91"/>
    <n v="84.2"/>
    <n v="2"/>
    <n v="2"/>
    <n v="9.59"/>
    <n v="10.42"/>
    <n v="2"/>
  </r>
  <r>
    <x v="19"/>
    <d v="1899-12-30T17:57:39"/>
    <d v="2012-06-14T17:57:39"/>
    <s v="Up"/>
    <n v="1"/>
    <n v="10.31"/>
    <n v="103.1"/>
    <n v="2"/>
    <n v="2"/>
    <n v="9.59"/>
    <n v="10.42"/>
    <n v="1"/>
  </r>
  <r>
    <x v="19"/>
    <d v="1899-12-30T21:47:33"/>
    <d v="2012-06-14T21:47:33"/>
    <s v="Up"/>
    <n v="1"/>
    <n v="17.809999999999999"/>
    <n v="88.7"/>
    <n v="2"/>
    <n v="2"/>
    <n v="9.59"/>
    <n v="10.42"/>
    <n v="2"/>
  </r>
  <r>
    <x v="20"/>
    <d v="1899-12-30T21:19:58"/>
    <d v="2012-06-15T21:19:58"/>
    <s v="Up"/>
    <n v="1"/>
    <n v="10.58"/>
    <n v="75.5"/>
    <n v="2"/>
    <n v="2"/>
    <n v="9.59"/>
    <n v="10.42"/>
    <n v="2"/>
  </r>
  <r>
    <x v="21"/>
    <d v="1899-12-30T08:27:58"/>
    <d v="2012-06-16T08:27:58"/>
    <s v="Up"/>
    <n v="1"/>
    <n v="16.899999999999999"/>
    <n v="72.400000000000006"/>
    <n v="2"/>
    <n v="2"/>
    <n v="9.59"/>
    <n v="10.42"/>
    <n v="2"/>
  </r>
  <r>
    <x v="21"/>
    <d v="1899-12-30T13:55:47"/>
    <d v="2012-06-16T13:55:47"/>
    <s v="Up"/>
    <n v="1"/>
    <n v="10.55"/>
    <n v="96.9"/>
    <n v="2"/>
    <n v="2"/>
    <n v="9.59"/>
    <n v="10.42"/>
    <n v="2"/>
  </r>
  <r>
    <x v="21"/>
    <d v="1899-12-30T21:50:15"/>
    <d v="2012-06-16T21:50:15"/>
    <s v="Up"/>
    <n v="1"/>
    <n v="17.38"/>
    <n v="107.4"/>
    <n v="2"/>
    <n v="2"/>
    <n v="9.59"/>
    <n v="10.42"/>
    <n v="2"/>
  </r>
  <r>
    <x v="22"/>
    <d v="1899-12-30T19:27:21"/>
    <d v="2012-06-17T19:27:21"/>
    <s v="Up"/>
    <n v="1"/>
    <n v="16.84"/>
    <n v="98.1"/>
    <n v="2"/>
    <n v="2"/>
    <n v="9.59"/>
    <n v="10.42"/>
    <n v="2"/>
  </r>
  <r>
    <x v="22"/>
    <d v="1899-12-30T19:27:42"/>
    <d v="2012-06-17T19:27:42"/>
    <s v="Up"/>
    <n v="1"/>
    <n v="18.54"/>
    <n v="87.9"/>
    <n v="2"/>
    <n v="2"/>
    <n v="9.59"/>
    <n v="10.42"/>
    <n v="2"/>
  </r>
  <r>
    <x v="22"/>
    <d v="1899-12-30T23:49:42"/>
    <d v="2012-06-17T23:49:42"/>
    <s v="Up"/>
    <n v="1"/>
    <n v="17.399999999999999"/>
    <n v="91.8"/>
    <n v="2"/>
    <n v="2"/>
    <n v="9.59"/>
    <n v="10.42"/>
    <n v="2"/>
  </r>
  <r>
    <x v="23"/>
    <d v="1899-12-30T04:17:21"/>
    <d v="2012-06-18T04:17:21"/>
    <s v="Up"/>
    <n v="1"/>
    <n v="17.82"/>
    <n v="119.1"/>
    <n v="2"/>
    <n v="2"/>
    <n v="9.59"/>
    <n v="10.42"/>
    <n v="2"/>
  </r>
  <r>
    <x v="23"/>
    <d v="1899-12-30T12:18:31"/>
    <d v="2012-06-18T12:18:31"/>
    <s v="Up"/>
    <n v="1"/>
    <n v="11.1"/>
    <n v="107.9"/>
    <n v="2"/>
    <n v="2"/>
    <n v="9.59"/>
    <n v="10.4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">
  <location ref="T3:V28" firstHeaderRow="0" firstDataRow="1" firstDataCol="1"/>
  <pivotFields count="12">
    <pivotField axis="axisRow" numFmtId="14" showAll="0" sortType="a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21" showAll="0"/>
    <pivotField numFmtId="167" showAll="0"/>
    <pivotField showAll="0"/>
    <pivotField showAll="0"/>
    <pivotField showAll="0"/>
    <pivotField dataField="1" showAll="0"/>
    <pivotField showAll="0"/>
    <pivotField showAll="0" defaultSubtotal="0"/>
    <pivotField showAll="0"/>
    <pivotField showAll="0"/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Fish Observed" fld="6" subtotal="count" baseField="0" baseItem="0"/>
    <dataField name="Expanded Net C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">
  <location ref="K3:M24" firstHeaderRow="0" firstDataRow="1" firstDataCol="1"/>
  <pivotFields count="12">
    <pivotField axis="axisRow" numFmtId="14" showAll="0" sortType="ascending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umFmtId="21" showAll="0"/>
    <pivotField numFmtId="167" showAll="0"/>
    <pivotField showAll="0"/>
    <pivotField showAll="0"/>
    <pivotField showAll="0"/>
    <pivotField dataField="1" showAll="0"/>
    <pivotField showAll="0"/>
    <pivotField showAll="0" defaultSubtotal="0"/>
    <pivotField showAll="0"/>
    <pivotField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Fish Observed" fld="6" subtotal="count" baseField="0" baseItem="0"/>
    <dataField name="Expanded Net C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activeCell="F19" sqref="F19"/>
    </sheetView>
  </sheetViews>
  <sheetFormatPr defaultRowHeight="15" x14ac:dyDescent="0.25"/>
  <cols>
    <col min="1" max="1" width="15.7109375" bestFit="1" customWidth="1"/>
    <col min="2" max="2" width="13.7109375" bestFit="1" customWidth="1"/>
    <col min="3" max="3" width="19.42578125" bestFit="1" customWidth="1"/>
    <col min="4" max="4" width="14.7109375" customWidth="1"/>
    <col min="5" max="5" width="19.42578125" bestFit="1" customWidth="1"/>
    <col min="7" max="7" width="21.85546875" bestFit="1" customWidth="1"/>
    <col min="8" max="8" width="19.42578125" bestFit="1" customWidth="1"/>
    <col min="9" max="9" width="5.42578125" customWidth="1"/>
    <col min="10" max="10" width="6" customWidth="1"/>
    <col min="11" max="11" width="11.28515625" customWidth="1"/>
    <col min="12" max="12" width="13.7109375" bestFit="1" customWidth="1"/>
    <col min="13" max="13" width="19.42578125" customWidth="1"/>
    <col min="14" max="14" width="4" customWidth="1"/>
    <col min="15" max="15" width="9.140625" style="29"/>
    <col min="16" max="16" width="13.7109375" bestFit="1" customWidth="1"/>
    <col min="17" max="17" width="19.42578125" bestFit="1" customWidth="1"/>
    <col min="20" max="20" width="11.28515625" bestFit="1" customWidth="1"/>
    <col min="21" max="21" width="13.7109375" bestFit="1" customWidth="1"/>
    <col min="22" max="22" width="19.42578125" bestFit="1" customWidth="1"/>
    <col min="23" max="23" width="3.7109375" customWidth="1"/>
  </cols>
  <sheetData>
    <row r="1" spans="1:26" s="28" customFormat="1" ht="24.75" customHeight="1" x14ac:dyDescent="0.3">
      <c r="B1" s="52" t="s">
        <v>30</v>
      </c>
      <c r="C1" s="52"/>
      <c r="D1" s="52"/>
      <c r="E1" s="52"/>
      <c r="K1" s="48" t="s">
        <v>25</v>
      </c>
      <c r="L1" s="48"/>
      <c r="M1" s="48"/>
      <c r="N1" s="48"/>
      <c r="O1" s="48"/>
      <c r="P1" s="48"/>
      <c r="Q1" s="48"/>
      <c r="S1" s="32"/>
      <c r="T1" s="50" t="s">
        <v>28</v>
      </c>
      <c r="U1" s="50"/>
      <c r="V1" s="50"/>
      <c r="W1" s="50"/>
      <c r="X1" s="50"/>
      <c r="Y1" s="50"/>
      <c r="Z1" s="50"/>
    </row>
    <row r="2" spans="1:26" ht="15.75" x14ac:dyDescent="0.25">
      <c r="B2" s="49" t="s">
        <v>27</v>
      </c>
      <c r="C2" s="49"/>
      <c r="D2" s="51" t="s">
        <v>29</v>
      </c>
      <c r="E2" s="51"/>
    </row>
    <row r="3" spans="1:26" x14ac:dyDescent="0.25">
      <c r="A3" s="33" t="s">
        <v>1</v>
      </c>
      <c r="B3" s="34" t="s">
        <v>24</v>
      </c>
      <c r="C3" s="33" t="s">
        <v>26</v>
      </c>
      <c r="D3" s="34" t="s">
        <v>24</v>
      </c>
      <c r="E3" s="33" t="s">
        <v>26</v>
      </c>
      <c r="K3" s="17" t="s">
        <v>1</v>
      </c>
      <c r="L3" t="s">
        <v>24</v>
      </c>
      <c r="M3" t="s">
        <v>26</v>
      </c>
      <c r="O3" s="29" t="str">
        <f>K3</f>
        <v>Date</v>
      </c>
      <c r="P3" t="str">
        <f t="shared" ref="P3" si="0">L3</f>
        <v>Fish Observed</v>
      </c>
      <c r="Q3" t="s">
        <v>26</v>
      </c>
      <c r="T3" s="17" t="s">
        <v>1</v>
      </c>
      <c r="U3" t="s">
        <v>24</v>
      </c>
      <c r="V3" t="s">
        <v>26</v>
      </c>
      <c r="X3" s="29" t="str">
        <f>T3</f>
        <v>Date</v>
      </c>
      <c r="Y3" t="str">
        <f t="shared" ref="Y3:Y4" si="1">U3</f>
        <v>Fish Observed</v>
      </c>
      <c r="Z3" t="s">
        <v>26</v>
      </c>
    </row>
    <row r="4" spans="1:26" x14ac:dyDescent="0.25">
      <c r="A4" s="30">
        <v>41043</v>
      </c>
      <c r="B4" s="20">
        <f>IFERROR(VLOOKUP(A4,$O$4:$Q$25,2,FALSE),0)</f>
        <v>0</v>
      </c>
      <c r="C4" s="20">
        <f>IFERROR(VLOOKUP(A4,$O$4:$Q$25,3,FALSE),0)</f>
        <v>0</v>
      </c>
      <c r="D4" s="20">
        <f>IFERROR(VLOOKUP(A4,$X$4:$Z$25,2,FALSE),0)</f>
        <v>0</v>
      </c>
      <c r="E4" s="20">
        <f>IFERROR(VLOOKUP(A4,$X$4:$Z$25,3,FALSE),0)</f>
        <v>0</v>
      </c>
      <c r="K4" s="18">
        <v>41051</v>
      </c>
      <c r="L4" s="19">
        <v>1</v>
      </c>
      <c r="M4" s="19">
        <v>2</v>
      </c>
      <c r="O4" s="29">
        <f t="shared" ref="O4:O19" si="2">K4</f>
        <v>41051</v>
      </c>
      <c r="P4">
        <f t="shared" ref="P4:P19" si="3">L4</f>
        <v>1</v>
      </c>
      <c r="Q4">
        <f t="shared" ref="Q4:Q19" si="4">M4</f>
        <v>2</v>
      </c>
      <c r="T4" s="18">
        <v>41046</v>
      </c>
      <c r="U4" s="19">
        <v>1</v>
      </c>
      <c r="V4" s="19">
        <v>1</v>
      </c>
      <c r="X4" s="29">
        <f t="shared" ref="X4" si="5">T4</f>
        <v>41046</v>
      </c>
      <c r="Y4">
        <f t="shared" si="1"/>
        <v>1</v>
      </c>
      <c r="Z4">
        <f t="shared" ref="Z4" si="6">V4</f>
        <v>1</v>
      </c>
    </row>
    <row r="5" spans="1:26" x14ac:dyDescent="0.25">
      <c r="A5" s="30">
        <v>41044</v>
      </c>
      <c r="B5" s="20">
        <f>IFERROR(VLOOKUP(A5,$O$4:$Q$25,2,FALSE),0)</f>
        <v>0</v>
      </c>
      <c r="C5" s="20">
        <f t="shared" ref="C5:C36" si="7">IFERROR(VLOOKUP(A5,$O$4:$Q$25,3,FALSE),0)</f>
        <v>0</v>
      </c>
      <c r="D5" s="20">
        <f t="shared" ref="D5:D36" si="8">IFERROR(VLOOKUP(A5,$X$4:$Z$25,2,FALSE),0)</f>
        <v>0</v>
      </c>
      <c r="E5" s="20">
        <f t="shared" ref="E5:E36" si="9">IFERROR(VLOOKUP(A5,$X$4:$Z$25,3,FALSE),0)</f>
        <v>0</v>
      </c>
      <c r="K5" s="18">
        <v>41057</v>
      </c>
      <c r="L5" s="19">
        <v>1</v>
      </c>
      <c r="M5" s="19">
        <v>2</v>
      </c>
      <c r="O5" s="29">
        <f t="shared" si="2"/>
        <v>41057</v>
      </c>
      <c r="P5">
        <f t="shared" si="3"/>
        <v>1</v>
      </c>
      <c r="Q5">
        <f t="shared" si="4"/>
        <v>2</v>
      </c>
      <c r="T5" s="18">
        <v>41049</v>
      </c>
      <c r="U5" s="19">
        <v>1</v>
      </c>
      <c r="V5" s="19">
        <v>1</v>
      </c>
      <c r="X5" s="29">
        <f t="shared" ref="X5:X24" si="10">T5</f>
        <v>41049</v>
      </c>
      <c r="Y5">
        <f t="shared" ref="Y5:Y24" si="11">U5</f>
        <v>1</v>
      </c>
      <c r="Z5">
        <f t="shared" ref="Z5:Z24" si="12">V5</f>
        <v>1</v>
      </c>
    </row>
    <row r="6" spans="1:26" x14ac:dyDescent="0.25">
      <c r="A6" s="30">
        <v>41045</v>
      </c>
      <c r="B6" s="20">
        <f>IFERROR(VLOOKUP(A6,$O$4:$Q$25,2,FALSE),0)</f>
        <v>0</v>
      </c>
      <c r="C6" s="20">
        <f t="shared" si="7"/>
        <v>0</v>
      </c>
      <c r="D6" s="20">
        <f t="shared" si="8"/>
        <v>0</v>
      </c>
      <c r="E6" s="20">
        <f t="shared" si="9"/>
        <v>0</v>
      </c>
      <c r="K6" s="18">
        <v>41058</v>
      </c>
      <c r="L6" s="19">
        <v>1</v>
      </c>
      <c r="M6" s="19">
        <v>2</v>
      </c>
      <c r="O6" s="29">
        <f t="shared" si="2"/>
        <v>41058</v>
      </c>
      <c r="P6">
        <f t="shared" si="3"/>
        <v>1</v>
      </c>
      <c r="Q6">
        <f t="shared" si="4"/>
        <v>2</v>
      </c>
      <c r="T6" s="18">
        <v>41051</v>
      </c>
      <c r="U6" s="19">
        <v>1</v>
      </c>
      <c r="V6" s="19">
        <v>1</v>
      </c>
      <c r="X6" s="29">
        <f t="shared" si="10"/>
        <v>41051</v>
      </c>
      <c r="Y6">
        <f t="shared" si="11"/>
        <v>1</v>
      </c>
      <c r="Z6">
        <f t="shared" si="12"/>
        <v>1</v>
      </c>
    </row>
    <row r="7" spans="1:26" x14ac:dyDescent="0.25">
      <c r="A7" s="30">
        <v>41046</v>
      </c>
      <c r="B7" s="20">
        <f>IFERROR(VLOOKUP(A7,$O$4:$Q$25,2,FALSE),0)</f>
        <v>0</v>
      </c>
      <c r="C7" s="20">
        <f t="shared" si="7"/>
        <v>0</v>
      </c>
      <c r="D7" s="20">
        <f t="shared" si="8"/>
        <v>1</v>
      </c>
      <c r="E7" s="20">
        <f t="shared" si="9"/>
        <v>1</v>
      </c>
      <c r="K7" s="18">
        <v>41062</v>
      </c>
      <c r="L7" s="19">
        <v>1</v>
      </c>
      <c r="M7" s="19">
        <v>2</v>
      </c>
      <c r="O7" s="29">
        <f t="shared" si="2"/>
        <v>41062</v>
      </c>
      <c r="P7">
        <f t="shared" si="3"/>
        <v>1</v>
      </c>
      <c r="Q7">
        <f t="shared" si="4"/>
        <v>2</v>
      </c>
      <c r="T7" s="18">
        <v>41055</v>
      </c>
      <c r="U7" s="19">
        <v>1</v>
      </c>
      <c r="V7" s="19">
        <v>2</v>
      </c>
      <c r="X7" s="29">
        <f t="shared" si="10"/>
        <v>41055</v>
      </c>
      <c r="Y7">
        <f t="shared" si="11"/>
        <v>1</v>
      </c>
      <c r="Z7">
        <f t="shared" si="12"/>
        <v>2</v>
      </c>
    </row>
    <row r="8" spans="1:26" x14ac:dyDescent="0.25">
      <c r="A8" s="30">
        <v>41047</v>
      </c>
      <c r="B8" s="20">
        <f>IFERROR(VLOOKUP(A8,$O$4:$Q$25,2,FALSE),0)</f>
        <v>0</v>
      </c>
      <c r="C8" s="20">
        <f t="shared" si="7"/>
        <v>0</v>
      </c>
      <c r="D8" s="20">
        <f t="shared" si="8"/>
        <v>0</v>
      </c>
      <c r="E8" s="20">
        <f t="shared" si="9"/>
        <v>0</v>
      </c>
      <c r="K8" s="18">
        <v>41064</v>
      </c>
      <c r="L8" s="19">
        <v>1</v>
      </c>
      <c r="M8" s="19">
        <v>2</v>
      </c>
      <c r="O8" s="29">
        <f t="shared" si="2"/>
        <v>41064</v>
      </c>
      <c r="P8">
        <f t="shared" si="3"/>
        <v>1</v>
      </c>
      <c r="Q8">
        <f t="shared" si="4"/>
        <v>2</v>
      </c>
      <c r="T8" s="18">
        <v>41057</v>
      </c>
      <c r="U8" s="19">
        <v>1</v>
      </c>
      <c r="V8" s="19">
        <v>1</v>
      </c>
      <c r="X8" s="29">
        <f t="shared" si="10"/>
        <v>41057</v>
      </c>
      <c r="Y8">
        <f t="shared" si="11"/>
        <v>1</v>
      </c>
      <c r="Z8">
        <f t="shared" si="12"/>
        <v>1</v>
      </c>
    </row>
    <row r="9" spans="1:26" x14ac:dyDescent="0.25">
      <c r="A9" s="30">
        <v>41048</v>
      </c>
      <c r="B9" s="20">
        <f>IFERROR(VLOOKUP(A9,$O$4:$Q$25,2,FALSE),0)</f>
        <v>0</v>
      </c>
      <c r="C9" s="20">
        <f t="shared" si="7"/>
        <v>0</v>
      </c>
      <c r="D9" s="20">
        <f t="shared" si="8"/>
        <v>0</v>
      </c>
      <c r="E9" s="20">
        <f t="shared" si="9"/>
        <v>0</v>
      </c>
      <c r="K9" s="18">
        <v>41065</v>
      </c>
      <c r="L9" s="19">
        <v>1</v>
      </c>
      <c r="M9" s="19">
        <v>2</v>
      </c>
      <c r="O9" s="29">
        <f t="shared" si="2"/>
        <v>41065</v>
      </c>
      <c r="P9">
        <f t="shared" si="3"/>
        <v>1</v>
      </c>
      <c r="Q9">
        <f t="shared" si="4"/>
        <v>2</v>
      </c>
      <c r="T9" s="18">
        <v>41059</v>
      </c>
      <c r="U9" s="19">
        <v>3</v>
      </c>
      <c r="V9" s="19">
        <v>6</v>
      </c>
      <c r="X9" s="29">
        <f t="shared" si="10"/>
        <v>41059</v>
      </c>
      <c r="Y9">
        <f t="shared" si="11"/>
        <v>3</v>
      </c>
      <c r="Z9">
        <f t="shared" si="12"/>
        <v>6</v>
      </c>
    </row>
    <row r="10" spans="1:26" x14ac:dyDescent="0.25">
      <c r="A10" s="30">
        <v>41049</v>
      </c>
      <c r="B10" s="20">
        <f>IFERROR(VLOOKUP(A10,$O$4:$Q$25,2,FALSE),0)</f>
        <v>0</v>
      </c>
      <c r="C10" s="20">
        <f t="shared" si="7"/>
        <v>0</v>
      </c>
      <c r="D10" s="20">
        <f t="shared" si="8"/>
        <v>1</v>
      </c>
      <c r="E10" s="20">
        <f t="shared" si="9"/>
        <v>1</v>
      </c>
      <c r="K10" s="18">
        <v>41066</v>
      </c>
      <c r="L10" s="19">
        <v>4</v>
      </c>
      <c r="M10" s="19">
        <v>8</v>
      </c>
      <c r="O10" s="29">
        <f t="shared" si="2"/>
        <v>41066</v>
      </c>
      <c r="P10">
        <f t="shared" si="3"/>
        <v>4</v>
      </c>
      <c r="Q10">
        <f t="shared" si="4"/>
        <v>8</v>
      </c>
      <c r="T10" s="18">
        <v>41061</v>
      </c>
      <c r="U10" s="19">
        <v>1</v>
      </c>
      <c r="V10" s="19">
        <v>2</v>
      </c>
      <c r="X10" s="29">
        <f t="shared" si="10"/>
        <v>41061</v>
      </c>
      <c r="Y10">
        <f t="shared" si="11"/>
        <v>1</v>
      </c>
      <c r="Z10">
        <f t="shared" si="12"/>
        <v>2</v>
      </c>
    </row>
    <row r="11" spans="1:26" x14ac:dyDescent="0.25">
      <c r="A11" s="30">
        <v>41050</v>
      </c>
      <c r="B11" s="20">
        <f>IFERROR(VLOOKUP(A11,$O$4:$Q$25,2,FALSE),0)</f>
        <v>0</v>
      </c>
      <c r="C11" s="20">
        <f t="shared" si="7"/>
        <v>0</v>
      </c>
      <c r="D11" s="20">
        <f t="shared" si="8"/>
        <v>0</v>
      </c>
      <c r="E11" s="20">
        <f t="shared" si="9"/>
        <v>0</v>
      </c>
      <c r="K11" s="18">
        <v>41067</v>
      </c>
      <c r="L11" s="19">
        <v>5</v>
      </c>
      <c r="M11" s="19">
        <v>10</v>
      </c>
      <c r="O11" s="29">
        <f t="shared" si="2"/>
        <v>41067</v>
      </c>
      <c r="P11">
        <f t="shared" si="3"/>
        <v>5</v>
      </c>
      <c r="Q11">
        <f t="shared" si="4"/>
        <v>10</v>
      </c>
      <c r="T11" s="18">
        <v>41062</v>
      </c>
      <c r="U11" s="19">
        <v>2</v>
      </c>
      <c r="V11" s="19">
        <v>3</v>
      </c>
      <c r="X11" s="29">
        <f t="shared" si="10"/>
        <v>41062</v>
      </c>
      <c r="Y11">
        <f t="shared" si="11"/>
        <v>2</v>
      </c>
      <c r="Z11">
        <f t="shared" si="12"/>
        <v>3</v>
      </c>
    </row>
    <row r="12" spans="1:26" x14ac:dyDescent="0.25">
      <c r="A12" s="30">
        <v>41051</v>
      </c>
      <c r="B12" s="20">
        <f>IFERROR(VLOOKUP(A12,$O$4:$Q$25,2,FALSE),0)</f>
        <v>1</v>
      </c>
      <c r="C12" s="20">
        <f t="shared" si="7"/>
        <v>2</v>
      </c>
      <c r="D12" s="20">
        <f t="shared" si="8"/>
        <v>1</v>
      </c>
      <c r="E12" s="20">
        <f t="shared" si="9"/>
        <v>1</v>
      </c>
      <c r="K12" s="18">
        <v>41068</v>
      </c>
      <c r="L12" s="19">
        <v>6</v>
      </c>
      <c r="M12" s="19">
        <v>12</v>
      </c>
      <c r="O12" s="29">
        <f t="shared" si="2"/>
        <v>41068</v>
      </c>
      <c r="P12">
        <f t="shared" si="3"/>
        <v>6</v>
      </c>
      <c r="Q12">
        <f t="shared" si="4"/>
        <v>12</v>
      </c>
      <c r="T12" s="18">
        <v>41063</v>
      </c>
      <c r="U12" s="19">
        <v>6</v>
      </c>
      <c r="V12" s="19">
        <v>11</v>
      </c>
      <c r="X12" s="29">
        <f t="shared" si="10"/>
        <v>41063</v>
      </c>
      <c r="Y12">
        <f t="shared" si="11"/>
        <v>6</v>
      </c>
      <c r="Z12">
        <f t="shared" si="12"/>
        <v>11</v>
      </c>
    </row>
    <row r="13" spans="1:26" x14ac:dyDescent="0.25">
      <c r="A13" s="30">
        <v>41052</v>
      </c>
      <c r="B13" s="20">
        <f>IFERROR(VLOOKUP(A13,$O$4:$Q$25,2,FALSE),0)</f>
        <v>0</v>
      </c>
      <c r="C13" s="20">
        <f t="shared" si="7"/>
        <v>0</v>
      </c>
      <c r="D13" s="20">
        <f t="shared" si="8"/>
        <v>0</v>
      </c>
      <c r="E13" s="20">
        <f t="shared" si="9"/>
        <v>0</v>
      </c>
      <c r="K13" s="18">
        <v>41069</v>
      </c>
      <c r="L13" s="19">
        <v>7</v>
      </c>
      <c r="M13" s="19">
        <v>14</v>
      </c>
      <c r="O13" s="29">
        <f t="shared" si="2"/>
        <v>41069</v>
      </c>
      <c r="P13">
        <f t="shared" si="3"/>
        <v>7</v>
      </c>
      <c r="Q13">
        <f t="shared" si="4"/>
        <v>14</v>
      </c>
      <c r="T13" s="18">
        <v>41064</v>
      </c>
      <c r="U13" s="19">
        <v>2</v>
      </c>
      <c r="V13" s="19">
        <v>4</v>
      </c>
      <c r="X13" s="29">
        <f t="shared" si="10"/>
        <v>41064</v>
      </c>
      <c r="Y13">
        <f t="shared" si="11"/>
        <v>2</v>
      </c>
      <c r="Z13">
        <f t="shared" si="12"/>
        <v>4</v>
      </c>
    </row>
    <row r="14" spans="1:26" x14ac:dyDescent="0.25">
      <c r="A14" s="30">
        <v>41053</v>
      </c>
      <c r="B14" s="20">
        <f>IFERROR(VLOOKUP(A14,$O$4:$Q$25,2,FALSE),0)</f>
        <v>0</v>
      </c>
      <c r="C14" s="20">
        <f t="shared" si="7"/>
        <v>0</v>
      </c>
      <c r="D14" s="20">
        <f t="shared" si="8"/>
        <v>0</v>
      </c>
      <c r="E14" s="20">
        <f t="shared" si="9"/>
        <v>0</v>
      </c>
      <c r="K14" s="18">
        <v>41070</v>
      </c>
      <c r="L14" s="19">
        <v>9</v>
      </c>
      <c r="M14" s="19">
        <v>17</v>
      </c>
      <c r="O14" s="29">
        <f t="shared" si="2"/>
        <v>41070</v>
      </c>
      <c r="P14">
        <f t="shared" si="3"/>
        <v>9</v>
      </c>
      <c r="Q14">
        <f t="shared" si="4"/>
        <v>17</v>
      </c>
      <c r="T14" s="18">
        <v>41065</v>
      </c>
      <c r="U14" s="19">
        <v>4</v>
      </c>
      <c r="V14" s="19">
        <v>7</v>
      </c>
      <c r="X14" s="29">
        <f t="shared" si="10"/>
        <v>41065</v>
      </c>
      <c r="Y14">
        <f t="shared" si="11"/>
        <v>4</v>
      </c>
      <c r="Z14">
        <f t="shared" si="12"/>
        <v>7</v>
      </c>
    </row>
    <row r="15" spans="1:26" x14ac:dyDescent="0.25">
      <c r="A15" s="30">
        <v>41054</v>
      </c>
      <c r="B15" s="20">
        <f>IFERROR(VLOOKUP(A15,$O$4:$Q$25,2,FALSE),0)</f>
        <v>0</v>
      </c>
      <c r="C15" s="20">
        <f t="shared" si="7"/>
        <v>0</v>
      </c>
      <c r="D15" s="20">
        <f t="shared" si="8"/>
        <v>0</v>
      </c>
      <c r="E15" s="20">
        <f t="shared" si="9"/>
        <v>0</v>
      </c>
      <c r="K15" s="18">
        <v>41071</v>
      </c>
      <c r="L15" s="19">
        <v>19</v>
      </c>
      <c r="M15" s="19">
        <v>31</v>
      </c>
      <c r="O15" s="29">
        <f t="shared" si="2"/>
        <v>41071</v>
      </c>
      <c r="P15">
        <f t="shared" si="3"/>
        <v>19</v>
      </c>
      <c r="Q15">
        <f t="shared" si="4"/>
        <v>31</v>
      </c>
      <c r="T15" s="18">
        <v>41066</v>
      </c>
      <c r="U15" s="19">
        <v>7</v>
      </c>
      <c r="V15" s="19">
        <v>13</v>
      </c>
      <c r="X15" s="29">
        <f t="shared" si="10"/>
        <v>41066</v>
      </c>
      <c r="Y15">
        <f t="shared" si="11"/>
        <v>7</v>
      </c>
      <c r="Z15">
        <f t="shared" si="12"/>
        <v>13</v>
      </c>
    </row>
    <row r="16" spans="1:26" x14ac:dyDescent="0.25">
      <c r="A16" s="30">
        <v>41055</v>
      </c>
      <c r="B16" s="20">
        <f>IFERROR(VLOOKUP(A16,$O$4:$Q$25,2,FALSE),0)</f>
        <v>0</v>
      </c>
      <c r="C16" s="20">
        <f t="shared" si="7"/>
        <v>0</v>
      </c>
      <c r="D16" s="20">
        <f t="shared" si="8"/>
        <v>1</v>
      </c>
      <c r="E16" s="20">
        <f t="shared" si="9"/>
        <v>2</v>
      </c>
      <c r="K16" s="18">
        <v>41072</v>
      </c>
      <c r="L16" s="19">
        <v>5</v>
      </c>
      <c r="M16" s="19">
        <v>4</v>
      </c>
      <c r="O16" s="29">
        <f t="shared" si="2"/>
        <v>41072</v>
      </c>
      <c r="P16">
        <f t="shared" si="3"/>
        <v>5</v>
      </c>
      <c r="Q16">
        <f t="shared" si="4"/>
        <v>4</v>
      </c>
      <c r="T16" s="18">
        <v>41067</v>
      </c>
      <c r="U16" s="19">
        <v>6</v>
      </c>
      <c r="V16" s="19">
        <v>11</v>
      </c>
      <c r="X16" s="29">
        <f t="shared" si="10"/>
        <v>41067</v>
      </c>
      <c r="Y16">
        <f t="shared" si="11"/>
        <v>6</v>
      </c>
      <c r="Z16">
        <f t="shared" si="12"/>
        <v>11</v>
      </c>
    </row>
    <row r="17" spans="1:26" x14ac:dyDescent="0.25">
      <c r="A17" s="30">
        <v>41056</v>
      </c>
      <c r="B17" s="20">
        <f>IFERROR(VLOOKUP(A17,$O$4:$Q$25,2,FALSE),0)</f>
        <v>0</v>
      </c>
      <c r="C17" s="20">
        <f t="shared" si="7"/>
        <v>0</v>
      </c>
      <c r="D17" s="20">
        <f t="shared" si="8"/>
        <v>0</v>
      </c>
      <c r="E17" s="20">
        <f t="shared" si="9"/>
        <v>0</v>
      </c>
      <c r="K17" s="18">
        <v>41073</v>
      </c>
      <c r="L17" s="19">
        <v>3</v>
      </c>
      <c r="M17" s="19">
        <v>0</v>
      </c>
      <c r="O17" s="29">
        <f t="shared" si="2"/>
        <v>41073</v>
      </c>
      <c r="P17">
        <f t="shared" si="3"/>
        <v>3</v>
      </c>
      <c r="Q17">
        <f t="shared" si="4"/>
        <v>0</v>
      </c>
      <c r="T17" s="18">
        <v>41068</v>
      </c>
      <c r="U17" s="19">
        <v>6</v>
      </c>
      <c r="V17" s="19">
        <v>6</v>
      </c>
      <c r="X17" s="29">
        <f t="shared" si="10"/>
        <v>41068</v>
      </c>
      <c r="Y17">
        <f t="shared" si="11"/>
        <v>6</v>
      </c>
      <c r="Z17">
        <f t="shared" si="12"/>
        <v>6</v>
      </c>
    </row>
    <row r="18" spans="1:26" x14ac:dyDescent="0.25">
      <c r="A18" s="30">
        <v>41057</v>
      </c>
      <c r="B18" s="20">
        <f>IFERROR(VLOOKUP(A18,$O$4:$Q$25,2,FALSE),0)</f>
        <v>1</v>
      </c>
      <c r="C18" s="20">
        <f t="shared" si="7"/>
        <v>2</v>
      </c>
      <c r="D18" s="20">
        <f t="shared" si="8"/>
        <v>1</v>
      </c>
      <c r="E18" s="20">
        <f t="shared" si="9"/>
        <v>1</v>
      </c>
      <c r="K18" s="18">
        <v>41074</v>
      </c>
      <c r="L18" s="19">
        <v>13</v>
      </c>
      <c r="M18" s="19">
        <v>20</v>
      </c>
      <c r="O18" s="29">
        <f t="shared" si="2"/>
        <v>41074</v>
      </c>
      <c r="P18">
        <f t="shared" si="3"/>
        <v>13</v>
      </c>
      <c r="Q18">
        <f t="shared" si="4"/>
        <v>20</v>
      </c>
      <c r="T18" s="18">
        <v>41069</v>
      </c>
      <c r="U18" s="19">
        <v>7</v>
      </c>
      <c r="V18" s="19">
        <v>13</v>
      </c>
      <c r="X18" s="29">
        <f t="shared" si="10"/>
        <v>41069</v>
      </c>
      <c r="Y18">
        <f t="shared" si="11"/>
        <v>7</v>
      </c>
      <c r="Z18">
        <f t="shared" si="12"/>
        <v>13</v>
      </c>
    </row>
    <row r="19" spans="1:26" x14ac:dyDescent="0.25">
      <c r="A19" s="30">
        <v>41058</v>
      </c>
      <c r="B19" s="20">
        <f>IFERROR(VLOOKUP(A19,$O$4:$Q$25,2,FALSE),0)</f>
        <v>1</v>
      </c>
      <c r="C19" s="20">
        <f t="shared" si="7"/>
        <v>2</v>
      </c>
      <c r="D19" s="20">
        <f t="shared" si="8"/>
        <v>0</v>
      </c>
      <c r="E19" s="20">
        <f t="shared" si="9"/>
        <v>0</v>
      </c>
      <c r="K19" s="18">
        <v>41075</v>
      </c>
      <c r="L19" s="19">
        <v>7</v>
      </c>
      <c r="M19" s="19">
        <v>14</v>
      </c>
      <c r="O19" s="29">
        <f t="shared" si="2"/>
        <v>41075</v>
      </c>
      <c r="P19">
        <f t="shared" si="3"/>
        <v>7</v>
      </c>
      <c r="Q19">
        <f t="shared" si="4"/>
        <v>14</v>
      </c>
      <c r="T19" s="18">
        <v>41070</v>
      </c>
      <c r="U19" s="19">
        <v>3</v>
      </c>
      <c r="V19" s="19">
        <v>6</v>
      </c>
      <c r="X19" s="29">
        <f t="shared" si="10"/>
        <v>41070</v>
      </c>
      <c r="Y19">
        <f t="shared" si="11"/>
        <v>3</v>
      </c>
      <c r="Z19">
        <f t="shared" si="12"/>
        <v>6</v>
      </c>
    </row>
    <row r="20" spans="1:26" x14ac:dyDescent="0.25">
      <c r="A20" s="30">
        <v>41059</v>
      </c>
      <c r="B20" s="20">
        <f>IFERROR(VLOOKUP(A20,$O$4:$Q$25,2,FALSE),0)</f>
        <v>0</v>
      </c>
      <c r="C20" s="20">
        <f t="shared" si="7"/>
        <v>0</v>
      </c>
      <c r="D20" s="20">
        <f t="shared" si="8"/>
        <v>3</v>
      </c>
      <c r="E20" s="20">
        <f t="shared" si="9"/>
        <v>6</v>
      </c>
      <c r="K20" s="18">
        <v>41076</v>
      </c>
      <c r="L20" s="19">
        <v>8</v>
      </c>
      <c r="M20" s="19">
        <v>16</v>
      </c>
      <c r="O20" s="29">
        <f t="shared" ref="O20:O23" si="13">K20</f>
        <v>41076</v>
      </c>
      <c r="P20">
        <f t="shared" ref="P20:P23" si="14">L20</f>
        <v>8</v>
      </c>
      <c r="Q20">
        <f t="shared" ref="Q20:Q23" si="15">M20</f>
        <v>16</v>
      </c>
      <c r="T20" s="18">
        <v>41071</v>
      </c>
      <c r="U20" s="19">
        <v>2</v>
      </c>
      <c r="V20" s="19">
        <v>3</v>
      </c>
      <c r="X20" s="29">
        <f t="shared" si="10"/>
        <v>41071</v>
      </c>
      <c r="Y20">
        <f t="shared" si="11"/>
        <v>2</v>
      </c>
      <c r="Z20">
        <f t="shared" si="12"/>
        <v>3</v>
      </c>
    </row>
    <row r="21" spans="1:26" x14ac:dyDescent="0.25">
      <c r="A21" s="30">
        <v>41060</v>
      </c>
      <c r="B21" s="20">
        <f>IFERROR(VLOOKUP(A21,$O$4:$Q$25,2,FALSE),0)</f>
        <v>0</v>
      </c>
      <c r="C21" s="20">
        <f t="shared" si="7"/>
        <v>0</v>
      </c>
      <c r="D21" s="20">
        <f t="shared" si="8"/>
        <v>0</v>
      </c>
      <c r="E21" s="20">
        <f t="shared" si="9"/>
        <v>0</v>
      </c>
      <c r="K21" s="18">
        <v>41077</v>
      </c>
      <c r="L21" s="19">
        <v>13</v>
      </c>
      <c r="M21" s="19">
        <v>20</v>
      </c>
      <c r="O21" s="29">
        <f t="shared" si="13"/>
        <v>41077</v>
      </c>
      <c r="P21">
        <f t="shared" si="14"/>
        <v>13</v>
      </c>
      <c r="Q21">
        <f t="shared" si="15"/>
        <v>20</v>
      </c>
      <c r="T21" s="18">
        <v>41072</v>
      </c>
      <c r="U21" s="19">
        <v>3</v>
      </c>
      <c r="V21" s="19">
        <v>5</v>
      </c>
      <c r="X21" s="29">
        <f t="shared" si="10"/>
        <v>41072</v>
      </c>
      <c r="Y21">
        <f t="shared" si="11"/>
        <v>3</v>
      </c>
      <c r="Z21">
        <f t="shared" si="12"/>
        <v>5</v>
      </c>
    </row>
    <row r="22" spans="1:26" x14ac:dyDescent="0.25">
      <c r="A22" s="30">
        <v>41061</v>
      </c>
      <c r="B22" s="20">
        <f>IFERROR(VLOOKUP(A22,$O$4:$Q$25,2,FALSE),0)</f>
        <v>0</v>
      </c>
      <c r="C22" s="20">
        <f t="shared" si="7"/>
        <v>0</v>
      </c>
      <c r="D22" s="20">
        <f t="shared" si="8"/>
        <v>1</v>
      </c>
      <c r="E22" s="20">
        <f t="shared" si="9"/>
        <v>2</v>
      </c>
      <c r="K22" s="18">
        <v>41078</v>
      </c>
      <c r="L22" s="19">
        <v>21</v>
      </c>
      <c r="M22" s="19">
        <v>42</v>
      </c>
      <c r="O22" s="29">
        <f t="shared" si="13"/>
        <v>41078</v>
      </c>
      <c r="P22">
        <f t="shared" si="14"/>
        <v>21</v>
      </c>
      <c r="Q22">
        <f t="shared" si="15"/>
        <v>42</v>
      </c>
      <c r="T22" s="18">
        <v>41073</v>
      </c>
      <c r="U22" s="19">
        <v>1</v>
      </c>
      <c r="V22" s="19">
        <v>2</v>
      </c>
      <c r="X22" s="29">
        <f t="shared" si="10"/>
        <v>41073</v>
      </c>
      <c r="Y22">
        <f t="shared" si="11"/>
        <v>1</v>
      </c>
      <c r="Z22">
        <f t="shared" si="12"/>
        <v>2</v>
      </c>
    </row>
    <row r="23" spans="1:26" x14ac:dyDescent="0.25">
      <c r="A23" s="30">
        <v>41062</v>
      </c>
      <c r="B23" s="20">
        <f>IFERROR(VLOOKUP(A23,$O$4:$Q$25,2,FALSE),0)</f>
        <v>1</v>
      </c>
      <c r="C23" s="20">
        <f t="shared" si="7"/>
        <v>2</v>
      </c>
      <c r="D23" s="20">
        <f t="shared" si="8"/>
        <v>2</v>
      </c>
      <c r="E23" s="20">
        <f t="shared" si="9"/>
        <v>3</v>
      </c>
      <c r="K23" s="18">
        <v>41079</v>
      </c>
      <c r="L23" s="19">
        <v>5</v>
      </c>
      <c r="M23" s="19">
        <v>10</v>
      </c>
      <c r="O23" s="29">
        <f t="shared" si="13"/>
        <v>41079</v>
      </c>
      <c r="P23">
        <f t="shared" si="14"/>
        <v>5</v>
      </c>
      <c r="Q23">
        <f t="shared" si="15"/>
        <v>10</v>
      </c>
      <c r="T23" s="18">
        <v>41074</v>
      </c>
      <c r="U23" s="19">
        <v>3</v>
      </c>
      <c r="V23" s="19">
        <v>5</v>
      </c>
      <c r="X23" s="29">
        <f t="shared" si="10"/>
        <v>41074</v>
      </c>
      <c r="Y23">
        <f t="shared" si="11"/>
        <v>3</v>
      </c>
      <c r="Z23">
        <f t="shared" si="12"/>
        <v>5</v>
      </c>
    </row>
    <row r="24" spans="1:26" x14ac:dyDescent="0.25">
      <c r="A24" s="30">
        <v>41063</v>
      </c>
      <c r="B24" s="20">
        <f>IFERROR(VLOOKUP(A24,$O$4:$Q$25,2,FALSE),0)</f>
        <v>0</v>
      </c>
      <c r="C24" s="20">
        <f t="shared" si="7"/>
        <v>0</v>
      </c>
      <c r="D24" s="20">
        <f t="shared" si="8"/>
        <v>6</v>
      </c>
      <c r="E24" s="20">
        <f t="shared" si="9"/>
        <v>11</v>
      </c>
      <c r="K24" s="18" t="s">
        <v>21</v>
      </c>
      <c r="L24" s="19">
        <v>131</v>
      </c>
      <c r="M24" s="19">
        <v>230</v>
      </c>
      <c r="T24" s="18">
        <v>41075</v>
      </c>
      <c r="U24" s="19">
        <v>1</v>
      </c>
      <c r="V24" s="19">
        <v>2</v>
      </c>
      <c r="X24" s="29">
        <f t="shared" si="10"/>
        <v>41075</v>
      </c>
      <c r="Y24">
        <f t="shared" si="11"/>
        <v>1</v>
      </c>
      <c r="Z24">
        <f t="shared" si="12"/>
        <v>2</v>
      </c>
    </row>
    <row r="25" spans="1:26" x14ac:dyDescent="0.25">
      <c r="A25" s="30">
        <v>41064</v>
      </c>
      <c r="B25" s="20">
        <f>IFERROR(VLOOKUP(A25,$O$4:$Q$25,2,FALSE),0)</f>
        <v>1</v>
      </c>
      <c r="C25" s="20">
        <f t="shared" si="7"/>
        <v>2</v>
      </c>
      <c r="D25" s="20">
        <f t="shared" si="8"/>
        <v>2</v>
      </c>
      <c r="E25" s="20">
        <f t="shared" si="9"/>
        <v>4</v>
      </c>
      <c r="T25" s="18">
        <v>41076</v>
      </c>
      <c r="U25" s="19">
        <v>3</v>
      </c>
      <c r="V25" s="19">
        <v>6</v>
      </c>
      <c r="X25" s="29">
        <f t="shared" ref="X25:X27" si="16">T25</f>
        <v>41076</v>
      </c>
      <c r="Y25">
        <f t="shared" ref="Y25:Y27" si="17">U25</f>
        <v>3</v>
      </c>
      <c r="Z25">
        <f t="shared" ref="Z25:Z27" si="18">V25</f>
        <v>6</v>
      </c>
    </row>
    <row r="26" spans="1:26" x14ac:dyDescent="0.25">
      <c r="A26" s="30">
        <v>41065</v>
      </c>
      <c r="B26" s="20">
        <f>IFERROR(VLOOKUP(A26,$O$4:$Q$25,2,FALSE),0)</f>
        <v>1</v>
      </c>
      <c r="C26" s="20">
        <f t="shared" si="7"/>
        <v>2</v>
      </c>
      <c r="D26" s="20">
        <f t="shared" si="8"/>
        <v>4</v>
      </c>
      <c r="E26" s="20">
        <f t="shared" si="9"/>
        <v>7</v>
      </c>
      <c r="T26" s="18">
        <v>41077</v>
      </c>
      <c r="U26" s="19">
        <v>3</v>
      </c>
      <c r="V26" s="19">
        <v>6</v>
      </c>
      <c r="X26" s="29">
        <f t="shared" si="16"/>
        <v>41077</v>
      </c>
      <c r="Y26">
        <f t="shared" si="17"/>
        <v>3</v>
      </c>
      <c r="Z26">
        <f t="shared" si="18"/>
        <v>6</v>
      </c>
    </row>
    <row r="27" spans="1:26" x14ac:dyDescent="0.25">
      <c r="A27" s="30">
        <v>41066</v>
      </c>
      <c r="B27" s="20">
        <f>IFERROR(VLOOKUP(A27,$O$4:$Q$25,2,FALSE),0)</f>
        <v>4</v>
      </c>
      <c r="C27" s="20">
        <f t="shared" si="7"/>
        <v>8</v>
      </c>
      <c r="D27" s="20">
        <f t="shared" si="8"/>
        <v>7</v>
      </c>
      <c r="E27" s="20">
        <f t="shared" si="9"/>
        <v>13</v>
      </c>
      <c r="T27" s="18">
        <v>41078</v>
      </c>
      <c r="U27" s="19">
        <v>2</v>
      </c>
      <c r="V27" s="19">
        <v>4</v>
      </c>
      <c r="X27" s="29">
        <f t="shared" si="16"/>
        <v>41078</v>
      </c>
      <c r="Y27">
        <f t="shared" si="17"/>
        <v>2</v>
      </c>
      <c r="Z27">
        <f t="shared" si="18"/>
        <v>4</v>
      </c>
    </row>
    <row r="28" spans="1:26" x14ac:dyDescent="0.25">
      <c r="A28" s="30">
        <v>41067</v>
      </c>
      <c r="B28" s="20">
        <f>IFERROR(VLOOKUP(A28,$O$4:$Q$25,2,FALSE),0)</f>
        <v>5</v>
      </c>
      <c r="C28" s="20">
        <f t="shared" si="7"/>
        <v>10</v>
      </c>
      <c r="D28" s="20">
        <f t="shared" si="8"/>
        <v>6</v>
      </c>
      <c r="E28" s="20">
        <f t="shared" si="9"/>
        <v>11</v>
      </c>
      <c r="T28" s="18" t="s">
        <v>21</v>
      </c>
      <c r="U28" s="19">
        <v>70</v>
      </c>
      <c r="V28" s="19">
        <v>121</v>
      </c>
    </row>
    <row r="29" spans="1:26" x14ac:dyDescent="0.25">
      <c r="A29" s="30">
        <v>41068</v>
      </c>
      <c r="B29" s="20">
        <f>IFERROR(VLOOKUP(A29,$O$4:$Q$25,2,FALSE),0)</f>
        <v>6</v>
      </c>
      <c r="C29" s="20">
        <f t="shared" si="7"/>
        <v>12</v>
      </c>
      <c r="D29" s="20">
        <f t="shared" si="8"/>
        <v>6</v>
      </c>
      <c r="E29" s="20">
        <f t="shared" si="9"/>
        <v>6</v>
      </c>
    </row>
    <row r="30" spans="1:26" x14ac:dyDescent="0.25">
      <c r="A30" s="30">
        <v>41069</v>
      </c>
      <c r="B30" s="20">
        <f>IFERROR(VLOOKUP(A30,$O$4:$Q$25,2,FALSE),0)</f>
        <v>7</v>
      </c>
      <c r="C30" s="20">
        <f t="shared" si="7"/>
        <v>14</v>
      </c>
      <c r="D30" s="20">
        <f t="shared" si="8"/>
        <v>7</v>
      </c>
      <c r="E30" s="20">
        <f t="shared" si="9"/>
        <v>13</v>
      </c>
    </row>
    <row r="31" spans="1:26" x14ac:dyDescent="0.25">
      <c r="A31" s="30">
        <v>41070</v>
      </c>
      <c r="B31" s="20">
        <f>IFERROR(VLOOKUP(A31,$O$4:$Q$25,2,FALSE),0)</f>
        <v>9</v>
      </c>
      <c r="C31" s="20">
        <f t="shared" si="7"/>
        <v>17</v>
      </c>
      <c r="D31" s="20">
        <f t="shared" si="8"/>
        <v>3</v>
      </c>
      <c r="E31" s="20">
        <f t="shared" si="9"/>
        <v>6</v>
      </c>
    </row>
    <row r="32" spans="1:26" x14ac:dyDescent="0.25">
      <c r="A32" s="31">
        <v>41071</v>
      </c>
      <c r="B32" s="24">
        <f>IFERROR(VLOOKUP(A32,$O$4:$Q$25,2,FALSE),0)</f>
        <v>19</v>
      </c>
      <c r="C32" s="24">
        <f t="shared" si="7"/>
        <v>31</v>
      </c>
      <c r="D32" s="20">
        <f t="shared" si="8"/>
        <v>2</v>
      </c>
      <c r="E32" s="20">
        <f t="shared" si="9"/>
        <v>3</v>
      </c>
    </row>
    <row r="33" spans="1:9" x14ac:dyDescent="0.25">
      <c r="A33" s="31">
        <v>41072</v>
      </c>
      <c r="B33" s="24">
        <f>IFERROR(VLOOKUP(A33,$O$4:$Q$25,2,FALSE),0)</f>
        <v>5</v>
      </c>
      <c r="C33" s="24">
        <f t="shared" si="7"/>
        <v>4</v>
      </c>
      <c r="D33" s="20">
        <f t="shared" si="8"/>
        <v>3</v>
      </c>
      <c r="E33" s="20">
        <f t="shared" si="9"/>
        <v>5</v>
      </c>
    </row>
    <row r="34" spans="1:9" x14ac:dyDescent="0.25">
      <c r="A34" s="31">
        <v>41073</v>
      </c>
      <c r="B34" s="24">
        <f>IFERROR(VLOOKUP(A34,$O$4:$Q$25,2,FALSE),0)</f>
        <v>3</v>
      </c>
      <c r="C34" s="24">
        <f t="shared" si="7"/>
        <v>0</v>
      </c>
      <c r="D34" s="20">
        <f t="shared" si="8"/>
        <v>1</v>
      </c>
      <c r="E34" s="20">
        <f t="shared" si="9"/>
        <v>2</v>
      </c>
    </row>
    <row r="35" spans="1:9" x14ac:dyDescent="0.25">
      <c r="A35" s="56">
        <v>41074</v>
      </c>
      <c r="B35" s="57">
        <f>IFERROR(VLOOKUP(A35,$O$4:$Q$25,2,FALSE),0)</f>
        <v>13</v>
      </c>
      <c r="C35" s="57">
        <f t="shared" si="7"/>
        <v>20</v>
      </c>
      <c r="D35" s="58">
        <f t="shared" si="8"/>
        <v>3</v>
      </c>
      <c r="E35" s="58">
        <f t="shared" si="9"/>
        <v>5</v>
      </c>
    </row>
    <row r="36" spans="1:9" x14ac:dyDescent="0.25">
      <c r="A36" s="56">
        <v>41075</v>
      </c>
      <c r="B36" s="57">
        <f>IFERROR(VLOOKUP(A36,$O$4:$Q$25,2,FALSE),0)</f>
        <v>7</v>
      </c>
      <c r="C36" s="57">
        <f t="shared" si="7"/>
        <v>14</v>
      </c>
      <c r="D36" s="58">
        <f t="shared" si="8"/>
        <v>1</v>
      </c>
      <c r="E36" s="58">
        <f t="shared" si="9"/>
        <v>2</v>
      </c>
    </row>
    <row r="37" spans="1:9" x14ac:dyDescent="0.25">
      <c r="A37" s="56">
        <v>41076</v>
      </c>
      <c r="B37" s="57">
        <f>IFERROR(VLOOKUP(A37,$O$4:$Q$25,2,FALSE),0)</f>
        <v>8</v>
      </c>
      <c r="C37" s="57">
        <f>IFERROR(VLOOKUP(A37,$O$4:$Q$25,3,FALSE),0)</f>
        <v>16</v>
      </c>
      <c r="D37" s="58">
        <f>IFERROR(VLOOKUP(A37,$X$4:$Z$25,2,FALSE),0)</f>
        <v>3</v>
      </c>
      <c r="E37" s="58">
        <f>IFERROR(VLOOKUP(A37,$X$4:$Z$25,3,FALSE),0)</f>
        <v>6</v>
      </c>
    </row>
    <row r="38" spans="1:9" x14ac:dyDescent="0.25">
      <c r="A38" s="56">
        <v>41077</v>
      </c>
      <c r="B38" s="57">
        <f>IFERROR(VLOOKUP(A38,$O$4:$Q$25,2,FALSE),0)</f>
        <v>13</v>
      </c>
      <c r="C38" s="57">
        <f>IFERROR(VLOOKUP(A38,$O$4:$Q$25,3,FALSE),0)</f>
        <v>20</v>
      </c>
      <c r="D38" s="58">
        <f>IFERROR(VLOOKUP(A38,$X$4:$Z$25,2,FALSE),0)</f>
        <v>0</v>
      </c>
      <c r="E38" s="58">
        <f>IFERROR(VLOOKUP(A38,$X$4:$Z$25,3,FALSE),0)</f>
        <v>0</v>
      </c>
    </row>
    <row r="39" spans="1:9" x14ac:dyDescent="0.25">
      <c r="A39" s="56">
        <v>41078</v>
      </c>
      <c r="B39" s="57">
        <f>IFERROR(VLOOKUP(A39,$O$4:$Q$25,2,FALSE),0)</f>
        <v>21</v>
      </c>
      <c r="C39" s="57">
        <f>IFERROR(VLOOKUP(A39,$O$4:$Q$25,3,FALSE),0)</f>
        <v>42</v>
      </c>
      <c r="D39" s="58">
        <f>IFERROR(VLOOKUP(A39,$X$4:$Z$25,2,FALSE),0)</f>
        <v>0</v>
      </c>
      <c r="E39" s="58">
        <f>IFERROR(VLOOKUP(A39,$X$4:$Z$25,3,FALSE),0)</f>
        <v>0</v>
      </c>
    </row>
    <row r="40" spans="1:9" ht="15.75" thickBot="1" x14ac:dyDescent="0.3">
      <c r="A40" s="35">
        <v>41079</v>
      </c>
      <c r="B40" s="36">
        <f>IFERROR(VLOOKUP(A40,$O$4:$Q$25,2,FALSE),0)</f>
        <v>5</v>
      </c>
      <c r="C40" s="36">
        <f>IFERROR(VLOOKUP(A40,$O$4:$Q$25,3,FALSE),0)</f>
        <v>10</v>
      </c>
      <c r="D40" s="37">
        <f>IFERROR(VLOOKUP(A40,$X$4:$Z$25,2,FALSE),0)</f>
        <v>0</v>
      </c>
      <c r="E40" s="37">
        <f>IFERROR(VLOOKUP(A40,$X$4:$Z$25,3,FALSE),0)</f>
        <v>0</v>
      </c>
    </row>
    <row r="41" spans="1:9" x14ac:dyDescent="0.25">
      <c r="A41" s="38" t="s">
        <v>32</v>
      </c>
      <c r="B41" s="7">
        <f>SUM(B4:B40)</f>
        <v>131</v>
      </c>
      <c r="C41" s="7">
        <f>SUM(C4:C40)</f>
        <v>230</v>
      </c>
      <c r="D41" s="7">
        <f>SUM(D4:D40)</f>
        <v>65</v>
      </c>
      <c r="E41" s="7">
        <f>SUM(E4:E40)</f>
        <v>111</v>
      </c>
      <c r="G41" s="39" t="s">
        <v>38</v>
      </c>
      <c r="H41" s="40"/>
      <c r="I41" s="41"/>
    </row>
    <row r="42" spans="1:9" x14ac:dyDescent="0.25">
      <c r="G42" s="42" t="s">
        <v>31</v>
      </c>
      <c r="H42" s="43" t="s">
        <v>26</v>
      </c>
      <c r="I42" s="44"/>
    </row>
    <row r="43" spans="1:9" ht="15.75" thickBot="1" x14ac:dyDescent="0.3">
      <c r="G43" s="47">
        <f>B41+D41</f>
        <v>196</v>
      </c>
      <c r="H43" s="45">
        <f>C41+E41</f>
        <v>341</v>
      </c>
      <c r="I43" s="46"/>
    </row>
  </sheetData>
  <mergeCells count="5">
    <mergeCell ref="K1:Q1"/>
    <mergeCell ref="B2:C2"/>
    <mergeCell ref="T1:Z1"/>
    <mergeCell ref="D2:E2"/>
    <mergeCell ref="B1:E1"/>
  </mergeCells>
  <pageMargins left="0.7" right="0.7" top="0.75" bottom="0.75" header="0.3" footer="0.3"/>
  <pageSetup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2"/>
  <sheetViews>
    <sheetView workbookViewId="0">
      <selection activeCell="I18" sqref="I18"/>
    </sheetView>
  </sheetViews>
  <sheetFormatPr defaultRowHeight="15" x14ac:dyDescent="0.25"/>
  <cols>
    <col min="3" max="3" width="19.5703125" bestFit="1" customWidth="1"/>
    <col min="4" max="4" width="9.140625" style="27"/>
    <col min="5" max="5" width="9.140625" style="26"/>
    <col min="6" max="6" width="9.140625" style="16"/>
    <col min="7" max="7" width="11.42578125" bestFit="1" customWidth="1"/>
    <col min="8" max="8" width="9.140625" style="3"/>
    <col min="9" max="9" width="20.140625" bestFit="1" customWidth="1"/>
    <col min="10" max="10" width="14.28515625" bestFit="1" customWidth="1"/>
    <col min="11" max="11" width="13.42578125" bestFit="1" customWidth="1"/>
    <col min="12" max="12" width="15.5703125" bestFit="1" customWidth="1"/>
  </cols>
  <sheetData>
    <row r="1" spans="1:13" x14ac:dyDescent="0.25">
      <c r="A1" s="14" t="s">
        <v>1</v>
      </c>
      <c r="B1" s="14" t="s">
        <v>2</v>
      </c>
      <c r="C1" s="55" t="s">
        <v>17</v>
      </c>
      <c r="D1" s="13" t="s">
        <v>3</v>
      </c>
      <c r="E1" s="59" t="s">
        <v>22</v>
      </c>
      <c r="F1" s="15" t="s">
        <v>18</v>
      </c>
      <c r="G1" s="14" t="s">
        <v>19</v>
      </c>
      <c r="H1" s="12" t="s">
        <v>0</v>
      </c>
      <c r="I1" s="11" t="s">
        <v>37</v>
      </c>
      <c r="J1" s="11" t="s">
        <v>9</v>
      </c>
      <c r="K1" s="11" t="s">
        <v>8</v>
      </c>
      <c r="L1" s="11" t="s">
        <v>20</v>
      </c>
      <c r="M1" s="25" t="s">
        <v>33</v>
      </c>
    </row>
    <row r="2" spans="1:13" x14ac:dyDescent="0.25">
      <c r="A2" s="8">
        <v>41051</v>
      </c>
      <c r="B2" s="2">
        <v>0.83526620370370364</v>
      </c>
      <c r="C2" s="9">
        <f t="shared" ref="C2:C15" si="0">B2+A2</f>
        <v>41051.835266203707</v>
      </c>
      <c r="D2" s="27" t="s">
        <v>16</v>
      </c>
      <c r="E2" s="1">
        <f>IF(D2="Up", 1, -2)</f>
        <v>1</v>
      </c>
      <c r="F2" s="16">
        <v>2.36</v>
      </c>
      <c r="G2" s="10">
        <v>31.1</v>
      </c>
      <c r="H2" s="3">
        <v>1</v>
      </c>
      <c r="I2">
        <v>1</v>
      </c>
      <c r="J2">
        <f>VLOOKUP(I2,'Stratification Schemes'!$J$2:$L$3,2,TRUE)</f>
        <v>3.33</v>
      </c>
      <c r="K2">
        <f>VLOOKUP(I2,'Stratification Schemes'!$J$2:$L$3,3,TRUE)</f>
        <v>10.42</v>
      </c>
      <c r="L2">
        <f>IF(AND(F2&gt;J2,F2&lt;K2),1*E2,2*E2)</f>
        <v>2</v>
      </c>
      <c r="M2" s="27" t="s">
        <v>34</v>
      </c>
    </row>
    <row r="3" spans="1:13" x14ac:dyDescent="0.25">
      <c r="A3" s="8">
        <v>41057</v>
      </c>
      <c r="B3" s="2">
        <v>0.12513888888888888</v>
      </c>
      <c r="C3" s="9">
        <f t="shared" si="0"/>
        <v>41057.125138888892</v>
      </c>
      <c r="D3" s="27" t="s">
        <v>16</v>
      </c>
      <c r="E3" s="1">
        <f t="shared" ref="E3:E66" si="1">IF(D3="Up", 1, -2)</f>
        <v>1</v>
      </c>
      <c r="F3" s="16">
        <v>6.98</v>
      </c>
      <c r="G3" s="10">
        <v>66.599999999999994</v>
      </c>
      <c r="H3" s="3">
        <v>1</v>
      </c>
      <c r="I3">
        <v>2</v>
      </c>
      <c r="J3">
        <f>VLOOKUP(I3,'Stratification Schemes'!$J$2:$L$3,2,TRUE)</f>
        <v>9.59</v>
      </c>
      <c r="K3">
        <f>VLOOKUP(I3,'Stratification Schemes'!$J$2:$L$3,3,TRUE)</f>
        <v>10.42</v>
      </c>
      <c r="L3">
        <f t="shared" ref="L3:L66" si="2">IF(AND(F3&gt;J3,F3&lt;K3),1*E3,2*E3)</f>
        <v>2</v>
      </c>
      <c r="M3" s="27" t="s">
        <v>34</v>
      </c>
    </row>
    <row r="4" spans="1:13" x14ac:dyDescent="0.25">
      <c r="A4" s="8">
        <v>41058</v>
      </c>
      <c r="B4" s="2">
        <v>0.11269675925925926</v>
      </c>
      <c r="C4" s="9">
        <f t="shared" si="0"/>
        <v>41058.112696759257</v>
      </c>
      <c r="D4" s="27" t="s">
        <v>16</v>
      </c>
      <c r="E4" s="1">
        <f t="shared" si="1"/>
        <v>1</v>
      </c>
      <c r="F4" s="16">
        <v>7.31</v>
      </c>
      <c r="G4" s="10">
        <v>62.8</v>
      </c>
      <c r="H4" s="3">
        <v>1</v>
      </c>
      <c r="I4">
        <v>2</v>
      </c>
      <c r="J4">
        <f>VLOOKUP(I4,'Stratification Schemes'!$J$2:$L$3,2,TRUE)</f>
        <v>9.59</v>
      </c>
      <c r="K4">
        <f>VLOOKUP(I4,'Stratification Schemes'!$J$2:$L$3,3,TRUE)</f>
        <v>10.42</v>
      </c>
      <c r="L4">
        <f t="shared" si="2"/>
        <v>2</v>
      </c>
      <c r="M4" s="27" t="s">
        <v>34</v>
      </c>
    </row>
    <row r="5" spans="1:13" x14ac:dyDescent="0.25">
      <c r="A5" s="8">
        <v>41062</v>
      </c>
      <c r="B5" s="2">
        <v>0.98600694444444448</v>
      </c>
      <c r="C5" s="9">
        <f t="shared" si="0"/>
        <v>41062.986006944448</v>
      </c>
      <c r="D5" s="27" t="s">
        <v>16</v>
      </c>
      <c r="E5" s="1">
        <f t="shared" si="1"/>
        <v>1</v>
      </c>
      <c r="F5" s="16">
        <v>4.3499999999999996</v>
      </c>
      <c r="G5" s="10">
        <v>38.1</v>
      </c>
      <c r="H5" s="3">
        <v>1</v>
      </c>
      <c r="I5">
        <v>2</v>
      </c>
      <c r="J5">
        <f>VLOOKUP(I5,'Stratification Schemes'!$J$2:$L$3,2,TRUE)</f>
        <v>9.59</v>
      </c>
      <c r="K5">
        <f>VLOOKUP(I5,'Stratification Schemes'!$J$2:$L$3,3,TRUE)</f>
        <v>10.42</v>
      </c>
      <c r="L5">
        <f t="shared" si="2"/>
        <v>2</v>
      </c>
      <c r="M5" s="27" t="s">
        <v>34</v>
      </c>
    </row>
    <row r="6" spans="1:13" x14ac:dyDescent="0.25">
      <c r="A6" s="8">
        <v>41064</v>
      </c>
      <c r="B6" s="2">
        <v>0.13251157407407407</v>
      </c>
      <c r="C6" s="9">
        <f t="shared" si="0"/>
        <v>41064.132511574076</v>
      </c>
      <c r="D6" s="27" t="s">
        <v>16</v>
      </c>
      <c r="E6" s="1">
        <f t="shared" si="1"/>
        <v>1</v>
      </c>
      <c r="F6" s="16">
        <v>5.77</v>
      </c>
      <c r="G6" s="10">
        <v>79.400000000000006</v>
      </c>
      <c r="H6" s="3">
        <v>1</v>
      </c>
      <c r="I6">
        <v>2</v>
      </c>
      <c r="J6">
        <f>VLOOKUP(I6,'Stratification Schemes'!$J$2:$L$3,2,TRUE)</f>
        <v>9.59</v>
      </c>
      <c r="K6">
        <f>VLOOKUP(I6,'Stratification Schemes'!$J$2:$L$3,3,TRUE)</f>
        <v>10.42</v>
      </c>
      <c r="L6">
        <f t="shared" si="2"/>
        <v>2</v>
      </c>
      <c r="M6" s="27" t="s">
        <v>34</v>
      </c>
    </row>
    <row r="7" spans="1:13" x14ac:dyDescent="0.25">
      <c r="A7" s="8">
        <v>41065</v>
      </c>
      <c r="B7" s="2">
        <v>0.4883912037037037</v>
      </c>
      <c r="C7" s="9">
        <f t="shared" si="0"/>
        <v>41065.488391203704</v>
      </c>
      <c r="D7" s="27" t="s">
        <v>16</v>
      </c>
      <c r="E7" s="1">
        <f t="shared" si="1"/>
        <v>1</v>
      </c>
      <c r="F7" s="16">
        <v>9.4700000000000006</v>
      </c>
      <c r="G7" s="10">
        <v>87.6</v>
      </c>
      <c r="H7" s="3">
        <v>1</v>
      </c>
      <c r="I7">
        <v>2</v>
      </c>
      <c r="J7">
        <f>VLOOKUP(I7,'Stratification Schemes'!$J$2:$L$3,2,TRUE)</f>
        <v>9.59</v>
      </c>
      <c r="K7">
        <f>VLOOKUP(I7,'Stratification Schemes'!$J$2:$L$3,3,TRUE)</f>
        <v>10.42</v>
      </c>
      <c r="L7">
        <f t="shared" si="2"/>
        <v>2</v>
      </c>
      <c r="M7" s="27" t="s">
        <v>34</v>
      </c>
    </row>
    <row r="8" spans="1:13" x14ac:dyDescent="0.25">
      <c r="A8" s="8">
        <v>41066</v>
      </c>
      <c r="B8" s="2">
        <v>1.712962962962963E-3</v>
      </c>
      <c r="C8" s="9">
        <f t="shared" si="0"/>
        <v>41066.001712962963</v>
      </c>
      <c r="D8" s="27" t="s">
        <v>16</v>
      </c>
      <c r="E8" s="1">
        <f t="shared" si="1"/>
        <v>1</v>
      </c>
      <c r="F8" s="16">
        <v>3.07</v>
      </c>
      <c r="G8" s="10">
        <v>42.3</v>
      </c>
      <c r="H8" s="3">
        <v>1</v>
      </c>
      <c r="I8">
        <v>2</v>
      </c>
      <c r="J8">
        <f>VLOOKUP(I8,'Stratification Schemes'!$J$2:$L$3,2,TRUE)</f>
        <v>9.59</v>
      </c>
      <c r="K8">
        <f>VLOOKUP(I8,'Stratification Schemes'!$J$2:$L$3,3,TRUE)</f>
        <v>10.42</v>
      </c>
      <c r="L8">
        <f t="shared" si="2"/>
        <v>2</v>
      </c>
      <c r="M8" s="27" t="s">
        <v>34</v>
      </c>
    </row>
    <row r="9" spans="1:13" x14ac:dyDescent="0.25">
      <c r="A9" s="8">
        <v>41066</v>
      </c>
      <c r="B9" s="2">
        <v>4.8900462962962965E-2</v>
      </c>
      <c r="C9" s="9">
        <f t="shared" si="0"/>
        <v>41066.048900462964</v>
      </c>
      <c r="D9" s="27" t="s">
        <v>16</v>
      </c>
      <c r="E9" s="1">
        <f t="shared" si="1"/>
        <v>1</v>
      </c>
      <c r="F9" s="16">
        <v>5.9</v>
      </c>
      <c r="G9" s="10">
        <v>49.1</v>
      </c>
      <c r="H9" s="3">
        <v>1</v>
      </c>
      <c r="I9">
        <v>2</v>
      </c>
      <c r="J9">
        <f>VLOOKUP(I9,'Stratification Schemes'!$J$2:$L$3,2,TRUE)</f>
        <v>9.59</v>
      </c>
      <c r="K9">
        <f>VLOOKUP(I9,'Stratification Schemes'!$J$2:$L$3,3,TRUE)</f>
        <v>10.42</v>
      </c>
      <c r="L9">
        <f t="shared" si="2"/>
        <v>2</v>
      </c>
      <c r="M9" s="27" t="s">
        <v>34</v>
      </c>
    </row>
    <row r="10" spans="1:13" x14ac:dyDescent="0.25">
      <c r="A10" s="8">
        <v>41066</v>
      </c>
      <c r="B10" s="2">
        <v>4.9155092592592597E-2</v>
      </c>
      <c r="C10" s="9">
        <f t="shared" si="0"/>
        <v>41066.049155092594</v>
      </c>
      <c r="D10" s="27" t="s">
        <v>16</v>
      </c>
      <c r="E10" s="1">
        <f t="shared" si="1"/>
        <v>1</v>
      </c>
      <c r="F10" s="16">
        <v>5.47</v>
      </c>
      <c r="G10" s="10">
        <v>73.5</v>
      </c>
      <c r="H10" s="3">
        <v>1</v>
      </c>
      <c r="I10">
        <v>2</v>
      </c>
      <c r="J10">
        <f>VLOOKUP(I10,'Stratification Schemes'!$J$2:$L$3,2,TRUE)</f>
        <v>9.59</v>
      </c>
      <c r="K10">
        <f>VLOOKUP(I10,'Stratification Schemes'!$J$2:$L$3,3,TRUE)</f>
        <v>10.42</v>
      </c>
      <c r="L10">
        <f t="shared" si="2"/>
        <v>2</v>
      </c>
      <c r="M10" s="27" t="s">
        <v>34</v>
      </c>
    </row>
    <row r="11" spans="1:13" x14ac:dyDescent="0.25">
      <c r="A11" s="8">
        <v>41066</v>
      </c>
      <c r="B11" s="2">
        <v>0.12768518518518518</v>
      </c>
      <c r="C11" s="9">
        <f t="shared" si="0"/>
        <v>41066.127685185187</v>
      </c>
      <c r="D11" s="27" t="s">
        <v>16</v>
      </c>
      <c r="E11" s="1">
        <f t="shared" si="1"/>
        <v>1</v>
      </c>
      <c r="F11" s="16">
        <v>3.53</v>
      </c>
      <c r="G11" s="10">
        <v>48.8</v>
      </c>
      <c r="H11" s="3">
        <v>1</v>
      </c>
      <c r="I11">
        <v>2</v>
      </c>
      <c r="J11">
        <f>VLOOKUP(I11,'Stratification Schemes'!$J$2:$L$3,2,TRUE)</f>
        <v>9.59</v>
      </c>
      <c r="K11">
        <f>VLOOKUP(I11,'Stratification Schemes'!$J$2:$L$3,3,TRUE)</f>
        <v>10.42</v>
      </c>
      <c r="L11">
        <f t="shared" si="2"/>
        <v>2</v>
      </c>
      <c r="M11" s="27" t="s">
        <v>34</v>
      </c>
    </row>
    <row r="12" spans="1:13" x14ac:dyDescent="0.25">
      <c r="A12" s="8">
        <v>41067</v>
      </c>
      <c r="B12" s="2">
        <v>0.10607638888888889</v>
      </c>
      <c r="C12" s="9">
        <f t="shared" si="0"/>
        <v>41067.106076388889</v>
      </c>
      <c r="D12" s="27" t="s">
        <v>16</v>
      </c>
      <c r="E12" s="1">
        <f t="shared" si="1"/>
        <v>1</v>
      </c>
      <c r="F12" s="16">
        <v>5.33</v>
      </c>
      <c r="G12" s="10">
        <v>70.900000000000006</v>
      </c>
      <c r="H12" s="3">
        <v>1</v>
      </c>
      <c r="I12">
        <v>2</v>
      </c>
      <c r="J12">
        <f>VLOOKUP(I12,'Stratification Schemes'!$J$2:$L$3,2,TRUE)</f>
        <v>9.59</v>
      </c>
      <c r="K12">
        <f>VLOOKUP(I12,'Stratification Schemes'!$J$2:$L$3,3,TRUE)</f>
        <v>10.42</v>
      </c>
      <c r="L12">
        <f t="shared" si="2"/>
        <v>2</v>
      </c>
      <c r="M12" s="27" t="s">
        <v>34</v>
      </c>
    </row>
    <row r="13" spans="1:13" x14ac:dyDescent="0.25">
      <c r="A13" s="8">
        <v>41067</v>
      </c>
      <c r="B13" s="2">
        <v>0.20966435185185184</v>
      </c>
      <c r="C13" s="9">
        <f t="shared" si="0"/>
        <v>41067.209664351853</v>
      </c>
      <c r="D13" s="27" t="s">
        <v>16</v>
      </c>
      <c r="E13" s="1">
        <f t="shared" si="1"/>
        <v>1</v>
      </c>
      <c r="F13" s="16">
        <v>5.7</v>
      </c>
      <c r="G13" s="10">
        <v>109.7</v>
      </c>
      <c r="H13" s="3">
        <v>1</v>
      </c>
      <c r="I13">
        <v>2</v>
      </c>
      <c r="J13">
        <f>VLOOKUP(I13,'Stratification Schemes'!$J$2:$L$3,2,TRUE)</f>
        <v>9.59</v>
      </c>
      <c r="K13">
        <f>VLOOKUP(I13,'Stratification Schemes'!$J$2:$L$3,3,TRUE)</f>
        <v>10.42</v>
      </c>
      <c r="L13">
        <f t="shared" si="2"/>
        <v>2</v>
      </c>
      <c r="M13" s="27" t="s">
        <v>34</v>
      </c>
    </row>
    <row r="14" spans="1:13" x14ac:dyDescent="0.25">
      <c r="A14" s="8">
        <v>41067</v>
      </c>
      <c r="B14" s="2">
        <v>0.21650462962962966</v>
      </c>
      <c r="C14" s="9">
        <f t="shared" si="0"/>
        <v>41067.216504629629</v>
      </c>
      <c r="D14" s="27" t="s">
        <v>16</v>
      </c>
      <c r="E14" s="1">
        <f t="shared" si="1"/>
        <v>1</v>
      </c>
      <c r="F14" s="16">
        <v>8.19</v>
      </c>
      <c r="G14" s="10">
        <v>70.400000000000006</v>
      </c>
      <c r="H14" s="3">
        <v>1</v>
      </c>
      <c r="I14">
        <v>2</v>
      </c>
      <c r="J14">
        <f>VLOOKUP(I14,'Stratification Schemes'!$J$2:$L$3,2,TRUE)</f>
        <v>9.59</v>
      </c>
      <c r="K14">
        <f>VLOOKUP(I14,'Stratification Schemes'!$J$2:$L$3,3,TRUE)</f>
        <v>10.42</v>
      </c>
      <c r="L14">
        <f t="shared" si="2"/>
        <v>2</v>
      </c>
      <c r="M14" s="27" t="s">
        <v>34</v>
      </c>
    </row>
    <row r="15" spans="1:13" x14ac:dyDescent="0.25">
      <c r="A15" s="8">
        <v>41067</v>
      </c>
      <c r="B15" s="2">
        <v>0.25482638888888892</v>
      </c>
      <c r="C15" s="9">
        <f t="shared" si="0"/>
        <v>41067.254826388889</v>
      </c>
      <c r="D15" s="27" t="s">
        <v>16</v>
      </c>
      <c r="E15" s="1">
        <f t="shared" si="1"/>
        <v>1</v>
      </c>
      <c r="F15" s="16">
        <v>5.69</v>
      </c>
      <c r="G15" s="10">
        <v>57.9</v>
      </c>
      <c r="H15" s="3">
        <v>1</v>
      </c>
      <c r="I15">
        <v>2</v>
      </c>
      <c r="J15">
        <f>VLOOKUP(I15,'Stratification Schemes'!$J$2:$L$3,2,TRUE)</f>
        <v>9.59</v>
      </c>
      <c r="K15">
        <f>VLOOKUP(I15,'Stratification Schemes'!$J$2:$L$3,3,TRUE)</f>
        <v>10.42</v>
      </c>
      <c r="L15">
        <f t="shared" si="2"/>
        <v>2</v>
      </c>
      <c r="M15" s="27" t="s">
        <v>34</v>
      </c>
    </row>
    <row r="16" spans="1:13" x14ac:dyDescent="0.25">
      <c r="A16" s="8">
        <v>41067</v>
      </c>
      <c r="B16" s="2">
        <v>0.65055555555555555</v>
      </c>
      <c r="C16" s="9">
        <f t="shared" ref="C16:C79" si="3">A16+B16</f>
        <v>41067.650555555556</v>
      </c>
      <c r="D16" s="27" t="s">
        <v>16</v>
      </c>
      <c r="E16" s="1">
        <f t="shared" si="1"/>
        <v>1</v>
      </c>
      <c r="F16">
        <v>2.77</v>
      </c>
      <c r="G16">
        <v>36.299999999999997</v>
      </c>
      <c r="H16" s="3">
        <v>1</v>
      </c>
      <c r="I16">
        <v>2</v>
      </c>
      <c r="J16">
        <f>VLOOKUP(I16,'Stratification Schemes'!$J$2:$L$3,2,TRUE)</f>
        <v>9.59</v>
      </c>
      <c r="K16">
        <f>VLOOKUP(I16,'Stratification Schemes'!$J$2:$L$3,3,TRUE)</f>
        <v>10.42</v>
      </c>
      <c r="L16">
        <f t="shared" si="2"/>
        <v>2</v>
      </c>
      <c r="M16" s="27" t="s">
        <v>34</v>
      </c>
    </row>
    <row r="17" spans="1:20" x14ac:dyDescent="0.25">
      <c r="A17" s="8">
        <v>41068</v>
      </c>
      <c r="B17" s="2">
        <v>4.8113425925925928E-2</v>
      </c>
      <c r="C17" s="9">
        <f t="shared" si="3"/>
        <v>41068.048113425924</v>
      </c>
      <c r="D17" s="27" t="s">
        <v>16</v>
      </c>
      <c r="E17" s="1">
        <f t="shared" si="1"/>
        <v>1</v>
      </c>
      <c r="F17">
        <v>2.64</v>
      </c>
      <c r="G17">
        <v>46.7</v>
      </c>
      <c r="H17" s="3">
        <v>1</v>
      </c>
      <c r="I17">
        <v>2</v>
      </c>
      <c r="J17">
        <f>VLOOKUP(I17,'Stratification Schemes'!$J$2:$L$3,2,TRUE)</f>
        <v>9.59</v>
      </c>
      <c r="K17">
        <f>VLOOKUP(I17,'Stratification Schemes'!$J$2:$L$3,3,TRUE)</f>
        <v>10.42</v>
      </c>
      <c r="L17">
        <f t="shared" si="2"/>
        <v>2</v>
      </c>
      <c r="M17" s="27" t="s">
        <v>34</v>
      </c>
    </row>
    <row r="18" spans="1:20" x14ac:dyDescent="0.25">
      <c r="A18" s="8">
        <v>41068</v>
      </c>
      <c r="B18" s="2">
        <v>0.12774305555555557</v>
      </c>
      <c r="C18" s="9">
        <f t="shared" si="3"/>
        <v>41068.127743055556</v>
      </c>
      <c r="D18" s="27" t="s">
        <v>16</v>
      </c>
      <c r="E18" s="1">
        <f t="shared" si="1"/>
        <v>1</v>
      </c>
      <c r="F18">
        <v>5.66</v>
      </c>
      <c r="G18">
        <v>78.5</v>
      </c>
      <c r="H18" s="3">
        <v>1</v>
      </c>
      <c r="I18">
        <v>2</v>
      </c>
      <c r="J18">
        <f>VLOOKUP(I18,'Stratification Schemes'!$J$2:$L$3,2,TRUE)</f>
        <v>9.59</v>
      </c>
      <c r="K18">
        <f>VLOOKUP(I18,'Stratification Schemes'!$J$2:$L$3,3,TRUE)</f>
        <v>10.42</v>
      </c>
      <c r="L18">
        <f t="shared" si="2"/>
        <v>2</v>
      </c>
      <c r="M18" s="27" t="s">
        <v>34</v>
      </c>
    </row>
    <row r="19" spans="1:20" x14ac:dyDescent="0.25">
      <c r="A19" s="8">
        <v>41068</v>
      </c>
      <c r="B19" s="2">
        <v>0.12909722222222222</v>
      </c>
      <c r="C19" s="9">
        <f t="shared" si="3"/>
        <v>41068.12909722222</v>
      </c>
      <c r="D19" s="27" t="s">
        <v>16</v>
      </c>
      <c r="E19" s="1">
        <f t="shared" si="1"/>
        <v>1</v>
      </c>
      <c r="F19">
        <v>2.63</v>
      </c>
      <c r="G19">
        <v>47.5</v>
      </c>
      <c r="H19" s="3">
        <v>1</v>
      </c>
      <c r="I19">
        <v>2</v>
      </c>
      <c r="J19">
        <f>VLOOKUP(I19,'Stratification Schemes'!$J$2:$L$3,2,TRUE)</f>
        <v>9.59</v>
      </c>
      <c r="K19">
        <f>VLOOKUP(I19,'Stratification Schemes'!$J$2:$L$3,3,TRUE)</f>
        <v>10.42</v>
      </c>
      <c r="L19">
        <f t="shared" si="2"/>
        <v>2</v>
      </c>
      <c r="M19" s="27" t="s">
        <v>34</v>
      </c>
    </row>
    <row r="20" spans="1:20" x14ac:dyDescent="0.25">
      <c r="A20" s="8">
        <v>41068</v>
      </c>
      <c r="B20" s="2">
        <v>0.6466319444444445</v>
      </c>
      <c r="C20" s="9">
        <f t="shared" si="3"/>
        <v>41068.646631944444</v>
      </c>
      <c r="D20" s="27" t="s">
        <v>16</v>
      </c>
      <c r="E20" s="1">
        <f t="shared" si="1"/>
        <v>1</v>
      </c>
      <c r="F20">
        <v>4.22</v>
      </c>
      <c r="G20">
        <v>42.1</v>
      </c>
      <c r="H20" s="3">
        <v>1</v>
      </c>
      <c r="I20">
        <v>2</v>
      </c>
      <c r="J20">
        <f>VLOOKUP(I20,'Stratification Schemes'!$J$2:$L$3,2,TRUE)</f>
        <v>9.59</v>
      </c>
      <c r="K20">
        <f>VLOOKUP(I20,'Stratification Schemes'!$J$2:$L$3,3,TRUE)</f>
        <v>10.42</v>
      </c>
      <c r="L20">
        <f t="shared" si="2"/>
        <v>2</v>
      </c>
      <c r="M20" s="27" t="s">
        <v>34</v>
      </c>
    </row>
    <row r="21" spans="1:20" x14ac:dyDescent="0.25">
      <c r="A21" s="8">
        <v>41068</v>
      </c>
      <c r="B21" s="2">
        <v>0.7572916666666667</v>
      </c>
      <c r="C21" s="9">
        <f t="shared" si="3"/>
        <v>41068.757291666669</v>
      </c>
      <c r="D21" s="27" t="s">
        <v>16</v>
      </c>
      <c r="E21" s="1">
        <f t="shared" si="1"/>
        <v>1</v>
      </c>
      <c r="F21">
        <v>2.54</v>
      </c>
      <c r="G21">
        <v>52.2</v>
      </c>
      <c r="H21" s="3">
        <v>1</v>
      </c>
      <c r="I21">
        <v>2</v>
      </c>
      <c r="J21">
        <f>VLOOKUP(I21,'Stratification Schemes'!$J$2:$L$3,2,TRUE)</f>
        <v>9.59</v>
      </c>
      <c r="K21">
        <f>VLOOKUP(I21,'Stratification Schemes'!$J$2:$L$3,3,TRUE)</f>
        <v>10.42</v>
      </c>
      <c r="L21">
        <f t="shared" si="2"/>
        <v>2</v>
      </c>
      <c r="M21" s="27" t="s">
        <v>34</v>
      </c>
    </row>
    <row r="22" spans="1:20" x14ac:dyDescent="0.25">
      <c r="A22" s="8">
        <v>41068</v>
      </c>
      <c r="B22" s="2">
        <v>0.75932870370370376</v>
      </c>
      <c r="C22" s="9">
        <f t="shared" si="3"/>
        <v>41068.759328703702</v>
      </c>
      <c r="D22" s="27" t="s">
        <v>16</v>
      </c>
      <c r="E22" s="1">
        <f t="shared" si="1"/>
        <v>1</v>
      </c>
      <c r="F22">
        <v>4.43</v>
      </c>
      <c r="G22">
        <v>74.599999999999994</v>
      </c>
      <c r="H22" s="3">
        <v>1</v>
      </c>
      <c r="I22">
        <v>2</v>
      </c>
      <c r="J22">
        <f>VLOOKUP(I22,'Stratification Schemes'!$J$2:$L$3,2,TRUE)</f>
        <v>9.59</v>
      </c>
      <c r="K22">
        <f>VLOOKUP(I22,'Stratification Schemes'!$J$2:$L$3,3,TRUE)</f>
        <v>10.42</v>
      </c>
      <c r="L22">
        <f t="shared" si="2"/>
        <v>2</v>
      </c>
      <c r="M22" s="27" t="s">
        <v>34</v>
      </c>
    </row>
    <row r="23" spans="1:20" x14ac:dyDescent="0.25">
      <c r="A23" s="8">
        <v>41069</v>
      </c>
      <c r="B23" s="2">
        <v>2.704861111111111E-2</v>
      </c>
      <c r="C23" s="9">
        <f t="shared" si="3"/>
        <v>41069.027048611111</v>
      </c>
      <c r="D23" s="27" t="s">
        <v>16</v>
      </c>
      <c r="E23" s="1">
        <f t="shared" si="1"/>
        <v>1</v>
      </c>
      <c r="F23">
        <v>1.31</v>
      </c>
      <c r="G23">
        <v>48.9</v>
      </c>
      <c r="H23" s="3">
        <v>1</v>
      </c>
      <c r="I23">
        <v>2</v>
      </c>
      <c r="J23">
        <f>VLOOKUP(I23,'Stratification Schemes'!$J$2:$L$3,2,TRUE)</f>
        <v>9.59</v>
      </c>
      <c r="K23">
        <f>VLOOKUP(I23,'Stratification Schemes'!$J$2:$L$3,3,TRUE)</f>
        <v>10.42</v>
      </c>
      <c r="L23">
        <f t="shared" si="2"/>
        <v>2</v>
      </c>
      <c r="M23" s="27" t="s">
        <v>34</v>
      </c>
    </row>
    <row r="24" spans="1:20" x14ac:dyDescent="0.25">
      <c r="A24" s="8">
        <v>41069</v>
      </c>
      <c r="B24" s="2">
        <v>6.6701388888888893E-2</v>
      </c>
      <c r="C24" s="9">
        <f t="shared" si="3"/>
        <v>41069.066701388889</v>
      </c>
      <c r="D24" s="27" t="s">
        <v>16</v>
      </c>
      <c r="E24" s="1">
        <f t="shared" si="1"/>
        <v>1</v>
      </c>
      <c r="F24">
        <v>2.64</v>
      </c>
      <c r="G24">
        <v>95.2</v>
      </c>
      <c r="H24" s="3">
        <v>1</v>
      </c>
      <c r="I24">
        <v>2</v>
      </c>
      <c r="J24">
        <f>VLOOKUP(I24,'Stratification Schemes'!$J$2:$L$3,2,TRUE)</f>
        <v>9.59</v>
      </c>
      <c r="K24">
        <f>VLOOKUP(I24,'Stratification Schemes'!$J$2:$L$3,3,TRUE)</f>
        <v>10.42</v>
      </c>
      <c r="L24">
        <f t="shared" si="2"/>
        <v>2</v>
      </c>
      <c r="M24" s="27" t="s">
        <v>34</v>
      </c>
    </row>
    <row r="25" spans="1:20" x14ac:dyDescent="0.25">
      <c r="A25" s="8">
        <v>41069</v>
      </c>
      <c r="B25" s="2">
        <v>0.14856481481481482</v>
      </c>
      <c r="C25" s="9">
        <f t="shared" si="3"/>
        <v>41069.148564814815</v>
      </c>
      <c r="D25" s="27" t="s">
        <v>16</v>
      </c>
      <c r="E25" s="1">
        <f t="shared" si="1"/>
        <v>1</v>
      </c>
      <c r="F25">
        <v>4.45</v>
      </c>
      <c r="G25">
        <v>91.9</v>
      </c>
      <c r="H25" s="3">
        <v>1</v>
      </c>
      <c r="I25">
        <v>2</v>
      </c>
      <c r="J25">
        <f>VLOOKUP(I25,'Stratification Schemes'!$J$2:$L$3,2,TRUE)</f>
        <v>9.59</v>
      </c>
      <c r="K25">
        <f>VLOOKUP(I25,'Stratification Schemes'!$J$2:$L$3,3,TRUE)</f>
        <v>10.42</v>
      </c>
      <c r="L25">
        <f t="shared" si="2"/>
        <v>2</v>
      </c>
      <c r="M25" s="27" t="s">
        <v>34</v>
      </c>
    </row>
    <row r="26" spans="1:20" x14ac:dyDescent="0.25">
      <c r="A26" s="8">
        <v>41069</v>
      </c>
      <c r="B26" s="2">
        <v>0.35760416666666667</v>
      </c>
      <c r="C26" s="9">
        <f t="shared" si="3"/>
        <v>41069.357604166667</v>
      </c>
      <c r="D26" s="27" t="s">
        <v>16</v>
      </c>
      <c r="E26" s="1">
        <f t="shared" si="1"/>
        <v>1</v>
      </c>
      <c r="F26">
        <v>3.01</v>
      </c>
      <c r="G26">
        <v>39.6</v>
      </c>
      <c r="H26" s="3">
        <v>1</v>
      </c>
      <c r="I26">
        <v>2</v>
      </c>
      <c r="J26">
        <f>VLOOKUP(I26,'Stratification Schemes'!$J$2:$L$3,2,TRUE)</f>
        <v>9.59</v>
      </c>
      <c r="K26">
        <f>VLOOKUP(I26,'Stratification Schemes'!$J$2:$L$3,3,TRUE)</f>
        <v>10.42</v>
      </c>
      <c r="L26">
        <f t="shared" si="2"/>
        <v>2</v>
      </c>
      <c r="M26" s="27" t="s">
        <v>34</v>
      </c>
    </row>
    <row r="27" spans="1:20" x14ac:dyDescent="0.25">
      <c r="A27" s="8">
        <v>41069</v>
      </c>
      <c r="B27" s="2">
        <v>0.56398148148148153</v>
      </c>
      <c r="C27" s="9">
        <f t="shared" si="3"/>
        <v>41069.563981481479</v>
      </c>
      <c r="D27" s="27" t="s">
        <v>16</v>
      </c>
      <c r="E27" s="1">
        <f t="shared" si="1"/>
        <v>1</v>
      </c>
      <c r="F27">
        <v>1.35</v>
      </c>
      <c r="G27">
        <v>58.1</v>
      </c>
      <c r="H27" s="3">
        <v>1</v>
      </c>
      <c r="I27">
        <v>2</v>
      </c>
      <c r="J27">
        <f>VLOOKUP(I27,'Stratification Schemes'!$J$2:$L$3,2,TRUE)</f>
        <v>9.59</v>
      </c>
      <c r="K27">
        <f>VLOOKUP(I27,'Stratification Schemes'!$J$2:$L$3,3,TRUE)</f>
        <v>10.42</v>
      </c>
      <c r="L27">
        <f t="shared" si="2"/>
        <v>2</v>
      </c>
      <c r="M27" s="27" t="s">
        <v>34</v>
      </c>
    </row>
    <row r="28" spans="1:20" x14ac:dyDescent="0.25">
      <c r="A28" s="8">
        <v>41069</v>
      </c>
      <c r="B28" s="2">
        <v>0.68868055555555552</v>
      </c>
      <c r="C28" s="9">
        <f t="shared" si="3"/>
        <v>41069.688680555555</v>
      </c>
      <c r="D28" s="27" t="s">
        <v>16</v>
      </c>
      <c r="E28" s="1">
        <f t="shared" si="1"/>
        <v>1</v>
      </c>
      <c r="F28">
        <v>4.3600000000000003</v>
      </c>
      <c r="G28">
        <v>93</v>
      </c>
      <c r="H28" s="3">
        <v>1</v>
      </c>
      <c r="I28">
        <v>2</v>
      </c>
      <c r="J28">
        <f>VLOOKUP(I28,'Stratification Schemes'!$J$2:$L$3,2,TRUE)</f>
        <v>9.59</v>
      </c>
      <c r="K28">
        <f>VLOOKUP(I28,'Stratification Schemes'!$J$2:$L$3,3,TRUE)</f>
        <v>10.42</v>
      </c>
      <c r="L28">
        <f t="shared" si="2"/>
        <v>2</v>
      </c>
      <c r="M28" s="27" t="s">
        <v>34</v>
      </c>
      <c r="S28" s="2"/>
      <c r="T28" s="8"/>
    </row>
    <row r="29" spans="1:20" x14ac:dyDescent="0.25">
      <c r="A29" s="8">
        <v>41069</v>
      </c>
      <c r="B29" s="2">
        <v>0.6960763888888889</v>
      </c>
      <c r="C29" s="9">
        <f t="shared" si="3"/>
        <v>41069.696076388886</v>
      </c>
      <c r="D29" s="27" t="s">
        <v>16</v>
      </c>
      <c r="E29" s="1">
        <f t="shared" si="1"/>
        <v>1</v>
      </c>
      <c r="F29">
        <v>2.72</v>
      </c>
      <c r="G29">
        <v>63.1</v>
      </c>
      <c r="H29" s="3">
        <v>1</v>
      </c>
      <c r="I29">
        <v>2</v>
      </c>
      <c r="J29">
        <f>VLOOKUP(I29,'Stratification Schemes'!$J$2:$L$3,2,TRUE)</f>
        <v>9.59</v>
      </c>
      <c r="K29">
        <f>VLOOKUP(I29,'Stratification Schemes'!$J$2:$L$3,3,TRUE)</f>
        <v>10.42</v>
      </c>
      <c r="L29">
        <f t="shared" si="2"/>
        <v>2</v>
      </c>
      <c r="M29" s="27" t="s">
        <v>34</v>
      </c>
    </row>
    <row r="30" spans="1:20" x14ac:dyDescent="0.25">
      <c r="A30" s="8">
        <v>41070</v>
      </c>
      <c r="B30" s="2">
        <v>6.7511574074074085E-2</v>
      </c>
      <c r="C30" s="9">
        <f t="shared" si="3"/>
        <v>41070.067511574074</v>
      </c>
      <c r="D30" s="27" t="s">
        <v>16</v>
      </c>
      <c r="E30" s="1">
        <f t="shared" si="1"/>
        <v>1</v>
      </c>
      <c r="F30">
        <v>2.42</v>
      </c>
      <c r="G30">
        <v>92.4</v>
      </c>
      <c r="H30" s="3">
        <v>1</v>
      </c>
      <c r="I30">
        <v>2</v>
      </c>
      <c r="J30">
        <f>VLOOKUP(I30,'Stratification Schemes'!$J$2:$L$3,2,TRUE)</f>
        <v>9.59</v>
      </c>
      <c r="K30">
        <f>VLOOKUP(I30,'Stratification Schemes'!$J$2:$L$3,3,TRUE)</f>
        <v>10.42</v>
      </c>
      <c r="L30">
        <f t="shared" si="2"/>
        <v>2</v>
      </c>
      <c r="M30" s="27" t="s">
        <v>34</v>
      </c>
    </row>
    <row r="31" spans="1:20" x14ac:dyDescent="0.25">
      <c r="A31" s="8">
        <v>41070</v>
      </c>
      <c r="B31" s="2">
        <v>0.18802083333333333</v>
      </c>
      <c r="C31" s="9">
        <f t="shared" si="3"/>
        <v>41070.188020833331</v>
      </c>
      <c r="D31" s="27" t="s">
        <v>16</v>
      </c>
      <c r="E31" s="1">
        <f t="shared" si="1"/>
        <v>1</v>
      </c>
      <c r="F31">
        <v>1.23</v>
      </c>
      <c r="G31">
        <v>81.2</v>
      </c>
      <c r="H31" s="3">
        <v>1</v>
      </c>
      <c r="I31">
        <v>2</v>
      </c>
      <c r="J31">
        <f>VLOOKUP(I31,'Stratification Schemes'!$J$2:$L$3,2,TRUE)</f>
        <v>9.59</v>
      </c>
      <c r="K31">
        <f>VLOOKUP(I31,'Stratification Schemes'!$J$2:$L$3,3,TRUE)</f>
        <v>10.42</v>
      </c>
      <c r="L31">
        <f t="shared" si="2"/>
        <v>2</v>
      </c>
      <c r="M31" s="27" t="s">
        <v>34</v>
      </c>
    </row>
    <row r="32" spans="1:20" x14ac:dyDescent="0.25">
      <c r="A32" s="8">
        <v>41070</v>
      </c>
      <c r="B32" s="2">
        <v>0.21679398148148146</v>
      </c>
      <c r="C32" s="9">
        <f t="shared" si="3"/>
        <v>41070.216793981483</v>
      </c>
      <c r="D32" s="27" t="s">
        <v>16</v>
      </c>
      <c r="E32" s="1">
        <f t="shared" si="1"/>
        <v>1</v>
      </c>
      <c r="F32">
        <v>2.74</v>
      </c>
      <c r="G32">
        <v>48</v>
      </c>
      <c r="H32" s="3">
        <v>1</v>
      </c>
      <c r="I32">
        <v>2</v>
      </c>
      <c r="J32">
        <f>VLOOKUP(I32,'Stratification Schemes'!$J$2:$L$3,2,TRUE)</f>
        <v>9.59</v>
      </c>
      <c r="K32">
        <f>VLOOKUP(I32,'Stratification Schemes'!$J$2:$L$3,3,TRUE)</f>
        <v>10.42</v>
      </c>
      <c r="L32">
        <f t="shared" si="2"/>
        <v>2</v>
      </c>
      <c r="M32" s="27" t="s">
        <v>34</v>
      </c>
    </row>
    <row r="33" spans="1:13" x14ac:dyDescent="0.25">
      <c r="A33" s="8">
        <v>41070</v>
      </c>
      <c r="B33" s="2">
        <v>0.32282407407407404</v>
      </c>
      <c r="C33" s="9">
        <f t="shared" si="3"/>
        <v>41070.322824074072</v>
      </c>
      <c r="D33" s="27" t="s">
        <v>16</v>
      </c>
      <c r="E33" s="1">
        <f t="shared" si="1"/>
        <v>1</v>
      </c>
      <c r="F33">
        <v>10.07</v>
      </c>
      <c r="G33">
        <v>95.1</v>
      </c>
      <c r="H33" s="3">
        <v>1</v>
      </c>
      <c r="I33">
        <v>2</v>
      </c>
      <c r="J33">
        <f>VLOOKUP(I33,'Stratification Schemes'!$J$2:$L$3,2,TRUE)</f>
        <v>9.59</v>
      </c>
      <c r="K33">
        <f>VLOOKUP(I33,'Stratification Schemes'!$J$2:$L$3,3,TRUE)</f>
        <v>10.42</v>
      </c>
      <c r="L33">
        <f t="shared" si="2"/>
        <v>1</v>
      </c>
      <c r="M33" s="27" t="s">
        <v>34</v>
      </c>
    </row>
    <row r="34" spans="1:13" x14ac:dyDescent="0.25">
      <c r="A34" s="8">
        <v>41070</v>
      </c>
      <c r="B34" s="2">
        <v>0.3628703703703704</v>
      </c>
      <c r="C34" s="9">
        <f t="shared" si="3"/>
        <v>41070.362870370373</v>
      </c>
      <c r="D34" s="27" t="s">
        <v>16</v>
      </c>
      <c r="E34" s="1">
        <f t="shared" si="1"/>
        <v>1</v>
      </c>
      <c r="F34">
        <v>4.33</v>
      </c>
      <c r="G34">
        <v>91.4</v>
      </c>
      <c r="H34" s="3">
        <v>1</v>
      </c>
      <c r="I34">
        <v>2</v>
      </c>
      <c r="J34">
        <f>VLOOKUP(I34,'Stratification Schemes'!$J$2:$L$3,2,TRUE)</f>
        <v>9.59</v>
      </c>
      <c r="K34">
        <f>VLOOKUP(I34,'Stratification Schemes'!$J$2:$L$3,3,TRUE)</f>
        <v>10.42</v>
      </c>
      <c r="L34">
        <f t="shared" si="2"/>
        <v>2</v>
      </c>
      <c r="M34" s="27" t="s">
        <v>34</v>
      </c>
    </row>
    <row r="35" spans="1:13" x14ac:dyDescent="0.25">
      <c r="A35" s="8">
        <v>41070</v>
      </c>
      <c r="B35" s="2">
        <v>0.44163194444444448</v>
      </c>
      <c r="C35" s="9">
        <f t="shared" si="3"/>
        <v>41070.441631944443</v>
      </c>
      <c r="D35" s="27" t="s">
        <v>16</v>
      </c>
      <c r="E35" s="1">
        <f t="shared" si="1"/>
        <v>1</v>
      </c>
      <c r="F35">
        <v>2.93</v>
      </c>
      <c r="G35">
        <v>47.4</v>
      </c>
      <c r="H35" s="3">
        <v>1</v>
      </c>
      <c r="I35">
        <v>2</v>
      </c>
      <c r="J35">
        <f>VLOOKUP(I35,'Stratification Schemes'!$J$2:$L$3,2,TRUE)</f>
        <v>9.59</v>
      </c>
      <c r="K35">
        <f>VLOOKUP(I35,'Stratification Schemes'!$J$2:$L$3,3,TRUE)</f>
        <v>10.42</v>
      </c>
      <c r="L35">
        <f t="shared" si="2"/>
        <v>2</v>
      </c>
      <c r="M35" s="27" t="s">
        <v>34</v>
      </c>
    </row>
    <row r="36" spans="1:13" x14ac:dyDescent="0.25">
      <c r="A36" s="8">
        <v>41070</v>
      </c>
      <c r="B36" s="2">
        <v>0.64848379629629627</v>
      </c>
      <c r="C36" s="9">
        <f t="shared" si="3"/>
        <v>41070.6484837963</v>
      </c>
      <c r="D36" s="27" t="s">
        <v>16</v>
      </c>
      <c r="E36" s="1">
        <f t="shared" si="1"/>
        <v>1</v>
      </c>
      <c r="F36">
        <v>1.56</v>
      </c>
      <c r="G36">
        <v>54.7</v>
      </c>
      <c r="H36" s="3">
        <v>1</v>
      </c>
      <c r="I36">
        <v>2</v>
      </c>
      <c r="J36">
        <f>VLOOKUP(I36,'Stratification Schemes'!$J$2:$L$3,2,TRUE)</f>
        <v>9.59</v>
      </c>
      <c r="K36">
        <f>VLOOKUP(I36,'Stratification Schemes'!$J$2:$L$3,3,TRUE)</f>
        <v>10.42</v>
      </c>
      <c r="L36">
        <f t="shared" si="2"/>
        <v>2</v>
      </c>
      <c r="M36" s="27" t="s">
        <v>34</v>
      </c>
    </row>
    <row r="37" spans="1:13" x14ac:dyDescent="0.25">
      <c r="A37" s="8">
        <v>41070</v>
      </c>
      <c r="B37" s="2">
        <v>0.75141203703703707</v>
      </c>
      <c r="C37" s="9">
        <f t="shared" si="3"/>
        <v>41070.75141203704</v>
      </c>
      <c r="D37" s="27" t="s">
        <v>16</v>
      </c>
      <c r="E37" s="1">
        <f t="shared" si="1"/>
        <v>1</v>
      </c>
      <c r="F37">
        <v>2.08</v>
      </c>
      <c r="G37">
        <v>45.6</v>
      </c>
      <c r="H37" s="3">
        <v>1</v>
      </c>
      <c r="I37">
        <v>2</v>
      </c>
      <c r="J37">
        <f>VLOOKUP(I37,'Stratification Schemes'!$J$2:$L$3,2,TRUE)</f>
        <v>9.59</v>
      </c>
      <c r="K37">
        <f>VLOOKUP(I37,'Stratification Schemes'!$J$2:$L$3,3,TRUE)</f>
        <v>10.42</v>
      </c>
      <c r="L37">
        <f t="shared" si="2"/>
        <v>2</v>
      </c>
      <c r="M37" s="27" t="s">
        <v>34</v>
      </c>
    </row>
    <row r="38" spans="1:13" x14ac:dyDescent="0.25">
      <c r="A38" s="8">
        <v>41070</v>
      </c>
      <c r="B38" s="2">
        <v>0.7745023148148148</v>
      </c>
      <c r="C38" s="9">
        <f t="shared" si="3"/>
        <v>41070.774502314816</v>
      </c>
      <c r="D38" s="27" t="s">
        <v>16</v>
      </c>
      <c r="E38" s="1">
        <f t="shared" si="1"/>
        <v>1</v>
      </c>
      <c r="F38">
        <v>2.3199999999999998</v>
      </c>
      <c r="G38">
        <v>51.3</v>
      </c>
      <c r="H38" s="3">
        <v>1</v>
      </c>
      <c r="I38">
        <v>2</v>
      </c>
      <c r="J38">
        <f>VLOOKUP(I38,'Stratification Schemes'!$J$2:$L$3,2,TRUE)</f>
        <v>9.59</v>
      </c>
      <c r="K38">
        <f>VLOOKUP(I38,'Stratification Schemes'!$J$2:$L$3,3,TRUE)</f>
        <v>10.42</v>
      </c>
      <c r="L38">
        <f t="shared" si="2"/>
        <v>2</v>
      </c>
      <c r="M38" s="27" t="s">
        <v>34</v>
      </c>
    </row>
    <row r="39" spans="1:13" x14ac:dyDescent="0.25">
      <c r="A39" s="8">
        <v>41071</v>
      </c>
      <c r="B39" s="2">
        <v>1.03125E-2</v>
      </c>
      <c r="C39" s="9">
        <f t="shared" si="3"/>
        <v>41071.010312500002</v>
      </c>
      <c r="D39" s="27" t="s">
        <v>16</v>
      </c>
      <c r="E39" s="1">
        <f t="shared" si="1"/>
        <v>1</v>
      </c>
      <c r="F39">
        <v>0.9</v>
      </c>
      <c r="G39">
        <v>69.3</v>
      </c>
      <c r="H39" s="3">
        <v>1</v>
      </c>
      <c r="I39">
        <v>2</v>
      </c>
      <c r="J39">
        <f>VLOOKUP(I39,'Stratification Schemes'!$J$2:$L$3,2,TRUE)</f>
        <v>9.59</v>
      </c>
      <c r="K39">
        <f>VLOOKUP(I39,'Stratification Schemes'!$J$2:$L$3,3,TRUE)</f>
        <v>10.42</v>
      </c>
      <c r="L39">
        <f t="shared" si="2"/>
        <v>2</v>
      </c>
      <c r="M39" s="27" t="s">
        <v>34</v>
      </c>
    </row>
    <row r="40" spans="1:13" x14ac:dyDescent="0.25">
      <c r="A40" s="8">
        <v>41071</v>
      </c>
      <c r="B40" s="2">
        <v>5.1527777777777777E-2</v>
      </c>
      <c r="C40" s="9">
        <f t="shared" si="3"/>
        <v>41071.051527777781</v>
      </c>
      <c r="D40" s="27" t="s">
        <v>16</v>
      </c>
      <c r="E40" s="1">
        <f t="shared" si="1"/>
        <v>1</v>
      </c>
      <c r="F40">
        <v>2.95</v>
      </c>
      <c r="G40">
        <v>73.900000000000006</v>
      </c>
      <c r="H40" s="3">
        <v>1</v>
      </c>
      <c r="I40">
        <v>2</v>
      </c>
      <c r="J40">
        <f>VLOOKUP(I40,'Stratification Schemes'!$J$2:$L$3,2,TRUE)</f>
        <v>9.59</v>
      </c>
      <c r="K40">
        <f>VLOOKUP(I40,'Stratification Schemes'!$J$2:$L$3,3,TRUE)</f>
        <v>10.42</v>
      </c>
      <c r="L40">
        <f t="shared" si="2"/>
        <v>2</v>
      </c>
      <c r="M40" s="27" t="s">
        <v>34</v>
      </c>
    </row>
    <row r="41" spans="1:13" x14ac:dyDescent="0.25">
      <c r="A41" s="8">
        <v>41071</v>
      </c>
      <c r="B41" s="2">
        <v>6.4953703703703694E-2</v>
      </c>
      <c r="C41" s="9">
        <f t="shared" si="3"/>
        <v>41071.064953703702</v>
      </c>
      <c r="D41" s="27" t="s">
        <v>16</v>
      </c>
      <c r="E41" s="1">
        <f t="shared" si="1"/>
        <v>1</v>
      </c>
      <c r="F41">
        <v>3.5</v>
      </c>
      <c r="G41">
        <v>75.400000000000006</v>
      </c>
      <c r="H41" s="3">
        <v>1</v>
      </c>
      <c r="I41">
        <v>2</v>
      </c>
      <c r="J41">
        <f>VLOOKUP(I41,'Stratification Schemes'!$J$2:$L$3,2,TRUE)</f>
        <v>9.59</v>
      </c>
      <c r="K41">
        <f>VLOOKUP(I41,'Stratification Schemes'!$J$2:$L$3,3,TRUE)</f>
        <v>10.42</v>
      </c>
      <c r="L41">
        <f t="shared" si="2"/>
        <v>2</v>
      </c>
      <c r="M41" s="27" t="s">
        <v>34</v>
      </c>
    </row>
    <row r="42" spans="1:13" x14ac:dyDescent="0.25">
      <c r="A42" s="8">
        <v>41071</v>
      </c>
      <c r="B42" s="2">
        <v>7.0462962962962963E-2</v>
      </c>
      <c r="C42" s="9">
        <f t="shared" si="3"/>
        <v>41071.070462962962</v>
      </c>
      <c r="D42" s="27" t="s">
        <v>16</v>
      </c>
      <c r="E42" s="1">
        <f t="shared" si="1"/>
        <v>1</v>
      </c>
      <c r="F42">
        <v>1.57</v>
      </c>
      <c r="G42">
        <v>60.2</v>
      </c>
      <c r="H42" s="3">
        <v>1</v>
      </c>
      <c r="I42">
        <v>2</v>
      </c>
      <c r="J42">
        <f>VLOOKUP(I42,'Stratification Schemes'!$J$2:$L$3,2,TRUE)</f>
        <v>9.59</v>
      </c>
      <c r="K42">
        <f>VLOOKUP(I42,'Stratification Schemes'!$J$2:$L$3,3,TRUE)</f>
        <v>10.42</v>
      </c>
      <c r="L42">
        <f t="shared" si="2"/>
        <v>2</v>
      </c>
      <c r="M42" s="27" t="s">
        <v>34</v>
      </c>
    </row>
    <row r="43" spans="1:13" x14ac:dyDescent="0.25">
      <c r="A43" s="8">
        <v>41071</v>
      </c>
      <c r="B43" s="2">
        <v>7.166666666666667E-2</v>
      </c>
      <c r="C43" s="9">
        <f t="shared" si="3"/>
        <v>41071.071666666663</v>
      </c>
      <c r="D43" s="27" t="s">
        <v>16</v>
      </c>
      <c r="E43" s="1">
        <f t="shared" si="1"/>
        <v>1</v>
      </c>
      <c r="F43">
        <v>7.04</v>
      </c>
      <c r="G43">
        <v>97</v>
      </c>
      <c r="H43" s="3">
        <v>1</v>
      </c>
      <c r="I43">
        <v>2</v>
      </c>
      <c r="J43">
        <f>VLOOKUP(I43,'Stratification Schemes'!$J$2:$L$3,2,TRUE)</f>
        <v>9.59</v>
      </c>
      <c r="K43">
        <f>VLOOKUP(I43,'Stratification Schemes'!$J$2:$L$3,3,TRUE)</f>
        <v>10.42</v>
      </c>
      <c r="L43">
        <f t="shared" si="2"/>
        <v>2</v>
      </c>
      <c r="M43" s="27" t="s">
        <v>34</v>
      </c>
    </row>
    <row r="44" spans="1:13" x14ac:dyDescent="0.25">
      <c r="A44" s="8">
        <v>41071</v>
      </c>
      <c r="B44" s="2">
        <v>8.6192129629629632E-2</v>
      </c>
      <c r="C44" s="9">
        <f t="shared" si="3"/>
        <v>41071.086192129631</v>
      </c>
      <c r="D44" s="27" t="s">
        <v>16</v>
      </c>
      <c r="E44" s="1">
        <f t="shared" si="1"/>
        <v>1</v>
      </c>
      <c r="F44">
        <v>8.85</v>
      </c>
      <c r="G44">
        <v>102.9</v>
      </c>
      <c r="H44" s="3">
        <v>1</v>
      </c>
      <c r="I44">
        <v>2</v>
      </c>
      <c r="J44">
        <f>VLOOKUP(I44,'Stratification Schemes'!$J$2:$L$3,2,TRUE)</f>
        <v>9.59</v>
      </c>
      <c r="K44">
        <f>VLOOKUP(I44,'Stratification Schemes'!$J$2:$L$3,3,TRUE)</f>
        <v>10.42</v>
      </c>
      <c r="L44">
        <f t="shared" si="2"/>
        <v>2</v>
      </c>
      <c r="M44" s="27" t="s">
        <v>34</v>
      </c>
    </row>
    <row r="45" spans="1:13" x14ac:dyDescent="0.25">
      <c r="A45" s="8">
        <v>41071</v>
      </c>
      <c r="B45" s="2">
        <v>8.7858796296296296E-2</v>
      </c>
      <c r="C45" s="9">
        <f t="shared" si="3"/>
        <v>41071.087858796294</v>
      </c>
      <c r="D45" s="27" t="s">
        <v>16</v>
      </c>
      <c r="E45" s="1">
        <f t="shared" si="1"/>
        <v>1</v>
      </c>
      <c r="F45">
        <v>7.91</v>
      </c>
      <c r="G45">
        <v>63.6</v>
      </c>
      <c r="H45" s="3">
        <v>1</v>
      </c>
      <c r="I45">
        <v>2</v>
      </c>
      <c r="J45">
        <f>VLOOKUP(I45,'Stratification Schemes'!$J$2:$L$3,2,TRUE)</f>
        <v>9.59</v>
      </c>
      <c r="K45">
        <f>VLOOKUP(I45,'Stratification Schemes'!$J$2:$L$3,3,TRUE)</f>
        <v>10.42</v>
      </c>
      <c r="L45">
        <f t="shared" si="2"/>
        <v>2</v>
      </c>
      <c r="M45" s="27" t="s">
        <v>34</v>
      </c>
    </row>
    <row r="46" spans="1:13" x14ac:dyDescent="0.25">
      <c r="A46" s="8">
        <v>41071</v>
      </c>
      <c r="B46" s="2">
        <v>8.9490740740740746E-2</v>
      </c>
      <c r="C46" s="9">
        <f t="shared" si="3"/>
        <v>41071.089490740742</v>
      </c>
      <c r="D46" s="27" t="s">
        <v>16</v>
      </c>
      <c r="E46" s="1">
        <f t="shared" si="1"/>
        <v>1</v>
      </c>
      <c r="F46">
        <v>3.25</v>
      </c>
      <c r="G46">
        <v>68.900000000000006</v>
      </c>
      <c r="H46" s="3">
        <v>1</v>
      </c>
      <c r="I46">
        <v>2</v>
      </c>
      <c r="J46">
        <f>VLOOKUP(I46,'Stratification Schemes'!$J$2:$L$3,2,TRUE)</f>
        <v>9.59</v>
      </c>
      <c r="K46">
        <f>VLOOKUP(I46,'Stratification Schemes'!$J$2:$L$3,3,TRUE)</f>
        <v>10.42</v>
      </c>
      <c r="L46">
        <f t="shared" si="2"/>
        <v>2</v>
      </c>
      <c r="M46" s="27" t="s">
        <v>34</v>
      </c>
    </row>
    <row r="47" spans="1:13" x14ac:dyDescent="0.25">
      <c r="A47" s="8">
        <v>41071</v>
      </c>
      <c r="B47" s="2">
        <v>9.1898148148148159E-2</v>
      </c>
      <c r="C47" s="9">
        <f t="shared" si="3"/>
        <v>41071.091898148145</v>
      </c>
      <c r="D47" s="27" t="s">
        <v>16</v>
      </c>
      <c r="E47" s="1">
        <f t="shared" si="1"/>
        <v>1</v>
      </c>
      <c r="F47">
        <v>9.84</v>
      </c>
      <c r="G47">
        <v>105.6</v>
      </c>
      <c r="H47" s="3">
        <v>1</v>
      </c>
      <c r="I47">
        <v>2</v>
      </c>
      <c r="J47">
        <f>VLOOKUP(I47,'Stratification Schemes'!$J$2:$L$3,2,TRUE)</f>
        <v>9.59</v>
      </c>
      <c r="K47">
        <f>VLOOKUP(I47,'Stratification Schemes'!$J$2:$L$3,3,TRUE)</f>
        <v>10.42</v>
      </c>
      <c r="L47">
        <f t="shared" si="2"/>
        <v>1</v>
      </c>
      <c r="M47" s="27" t="s">
        <v>34</v>
      </c>
    </row>
    <row r="48" spans="1:13" x14ac:dyDescent="0.25">
      <c r="A48" s="8">
        <v>41071</v>
      </c>
      <c r="B48" s="2">
        <v>0.22958333333333333</v>
      </c>
      <c r="C48" s="9">
        <f t="shared" si="3"/>
        <v>41071.229583333334</v>
      </c>
      <c r="D48" s="27" t="s">
        <v>16</v>
      </c>
      <c r="E48" s="1">
        <f t="shared" si="1"/>
        <v>1</v>
      </c>
      <c r="F48">
        <v>1.77</v>
      </c>
      <c r="G48">
        <v>57.8</v>
      </c>
      <c r="H48" s="3">
        <v>1</v>
      </c>
      <c r="I48">
        <v>2</v>
      </c>
      <c r="J48">
        <f>VLOOKUP(I48,'Stratification Schemes'!$J$2:$L$3,2,TRUE)</f>
        <v>9.59</v>
      </c>
      <c r="K48">
        <f>VLOOKUP(I48,'Stratification Schemes'!$J$2:$L$3,3,TRUE)</f>
        <v>10.42</v>
      </c>
      <c r="L48">
        <f t="shared" si="2"/>
        <v>2</v>
      </c>
      <c r="M48" s="27" t="s">
        <v>34</v>
      </c>
    </row>
    <row r="49" spans="1:13" x14ac:dyDescent="0.25">
      <c r="A49" s="8">
        <v>41071</v>
      </c>
      <c r="B49" s="2">
        <v>0.23905092592592592</v>
      </c>
      <c r="C49" s="9">
        <f t="shared" si="3"/>
        <v>41071.239050925928</v>
      </c>
      <c r="D49" s="27" t="s">
        <v>16</v>
      </c>
      <c r="E49" s="1">
        <f t="shared" si="1"/>
        <v>1</v>
      </c>
      <c r="F49">
        <v>5.18</v>
      </c>
      <c r="G49">
        <v>76.2</v>
      </c>
      <c r="H49" s="3">
        <v>1</v>
      </c>
      <c r="I49">
        <v>2</v>
      </c>
      <c r="J49">
        <f>VLOOKUP(I49,'Stratification Schemes'!$J$2:$L$3,2,TRUE)</f>
        <v>9.59</v>
      </c>
      <c r="K49">
        <f>VLOOKUP(I49,'Stratification Schemes'!$J$2:$L$3,3,TRUE)</f>
        <v>10.42</v>
      </c>
      <c r="L49">
        <f t="shared" si="2"/>
        <v>2</v>
      </c>
      <c r="M49" s="27" t="s">
        <v>34</v>
      </c>
    </row>
    <row r="50" spans="1:13" x14ac:dyDescent="0.25">
      <c r="A50" s="8">
        <v>41071</v>
      </c>
      <c r="B50" s="2">
        <v>0.25462962962962959</v>
      </c>
      <c r="C50" s="9">
        <f t="shared" si="3"/>
        <v>41071.254629629628</v>
      </c>
      <c r="D50" s="27" t="s">
        <v>16</v>
      </c>
      <c r="E50" s="1">
        <f t="shared" si="1"/>
        <v>1</v>
      </c>
      <c r="F50">
        <v>1.93</v>
      </c>
      <c r="G50">
        <v>51.5</v>
      </c>
      <c r="H50" s="3">
        <v>1</v>
      </c>
      <c r="I50">
        <v>2</v>
      </c>
      <c r="J50">
        <f>VLOOKUP(I50,'Stratification Schemes'!$J$2:$L$3,2,TRUE)</f>
        <v>9.59</v>
      </c>
      <c r="K50">
        <f>VLOOKUP(I50,'Stratification Schemes'!$J$2:$L$3,3,TRUE)</f>
        <v>10.42</v>
      </c>
      <c r="L50">
        <f t="shared" si="2"/>
        <v>2</v>
      </c>
      <c r="M50" s="27" t="s">
        <v>34</v>
      </c>
    </row>
    <row r="51" spans="1:13" x14ac:dyDescent="0.25">
      <c r="A51" s="8">
        <v>41071</v>
      </c>
      <c r="B51" s="2">
        <v>0.38496527777777773</v>
      </c>
      <c r="C51" s="9">
        <f t="shared" si="3"/>
        <v>41071.384965277779</v>
      </c>
      <c r="D51" s="27" t="s">
        <v>23</v>
      </c>
      <c r="E51" s="1">
        <f t="shared" si="1"/>
        <v>-2</v>
      </c>
      <c r="F51">
        <v>2.86</v>
      </c>
      <c r="G51">
        <v>42.8</v>
      </c>
      <c r="H51" s="3">
        <v>1</v>
      </c>
      <c r="I51">
        <v>2</v>
      </c>
      <c r="J51">
        <f>VLOOKUP(I51,'Stratification Schemes'!$J$2:$L$3,2,TRUE)</f>
        <v>9.59</v>
      </c>
      <c r="K51">
        <f>VLOOKUP(I51,'Stratification Schemes'!$J$2:$L$3,3,TRUE)</f>
        <v>10.42</v>
      </c>
      <c r="L51">
        <f t="shared" si="2"/>
        <v>-4</v>
      </c>
      <c r="M51" s="27" t="s">
        <v>34</v>
      </c>
    </row>
    <row r="52" spans="1:13" x14ac:dyDescent="0.25">
      <c r="A52" s="8">
        <v>41071</v>
      </c>
      <c r="B52" s="2">
        <v>0.40506944444444443</v>
      </c>
      <c r="C52" s="9">
        <f t="shared" si="3"/>
        <v>41071.405069444445</v>
      </c>
      <c r="D52" s="27" t="s">
        <v>16</v>
      </c>
      <c r="E52" s="1">
        <f t="shared" si="1"/>
        <v>1</v>
      </c>
      <c r="F52">
        <v>4.43</v>
      </c>
      <c r="G52">
        <v>79.7</v>
      </c>
      <c r="H52" s="3">
        <v>1</v>
      </c>
      <c r="I52">
        <v>2</v>
      </c>
      <c r="J52">
        <f>VLOOKUP(I52,'Stratification Schemes'!$J$2:$L$3,2,TRUE)</f>
        <v>9.59</v>
      </c>
      <c r="K52">
        <f>VLOOKUP(I52,'Stratification Schemes'!$J$2:$L$3,3,TRUE)</f>
        <v>10.42</v>
      </c>
      <c r="L52">
        <f t="shared" si="2"/>
        <v>2</v>
      </c>
      <c r="M52" s="27" t="s">
        <v>34</v>
      </c>
    </row>
    <row r="53" spans="1:13" x14ac:dyDescent="0.25">
      <c r="A53" s="8">
        <v>41071</v>
      </c>
      <c r="B53" s="2">
        <v>0.48583333333333334</v>
      </c>
      <c r="C53" s="9">
        <f t="shared" si="3"/>
        <v>41071.485833333332</v>
      </c>
      <c r="D53" s="27" t="s">
        <v>16</v>
      </c>
      <c r="E53" s="1">
        <f t="shared" si="1"/>
        <v>1</v>
      </c>
      <c r="F53">
        <v>7.95</v>
      </c>
      <c r="G53">
        <v>70.900000000000006</v>
      </c>
      <c r="H53" s="3">
        <v>1</v>
      </c>
      <c r="I53">
        <v>2</v>
      </c>
      <c r="J53">
        <f>VLOOKUP(I53,'Stratification Schemes'!$J$2:$L$3,2,TRUE)</f>
        <v>9.59</v>
      </c>
      <c r="K53">
        <f>VLOOKUP(I53,'Stratification Schemes'!$J$2:$L$3,3,TRUE)</f>
        <v>10.42</v>
      </c>
      <c r="L53">
        <f t="shared" si="2"/>
        <v>2</v>
      </c>
      <c r="M53" s="27" t="s">
        <v>34</v>
      </c>
    </row>
    <row r="54" spans="1:13" x14ac:dyDescent="0.25">
      <c r="A54" s="8">
        <v>41071</v>
      </c>
      <c r="B54" s="2">
        <v>0.50420138888888888</v>
      </c>
      <c r="C54" s="9">
        <f t="shared" si="3"/>
        <v>41071.504201388889</v>
      </c>
      <c r="D54" s="27" t="s">
        <v>16</v>
      </c>
      <c r="E54" s="1">
        <f t="shared" si="1"/>
        <v>1</v>
      </c>
      <c r="F54">
        <v>1.18</v>
      </c>
      <c r="G54">
        <v>64.900000000000006</v>
      </c>
      <c r="H54" s="3">
        <v>1</v>
      </c>
      <c r="I54">
        <v>2</v>
      </c>
      <c r="J54">
        <f>VLOOKUP(I54,'Stratification Schemes'!$J$2:$L$3,2,TRUE)</f>
        <v>9.59</v>
      </c>
      <c r="K54">
        <f>VLOOKUP(I54,'Stratification Schemes'!$J$2:$L$3,3,TRUE)</f>
        <v>10.42</v>
      </c>
      <c r="L54">
        <f t="shared" si="2"/>
        <v>2</v>
      </c>
      <c r="M54" s="27" t="s">
        <v>34</v>
      </c>
    </row>
    <row r="55" spans="1:13" x14ac:dyDescent="0.25">
      <c r="A55" s="8">
        <v>41071</v>
      </c>
      <c r="B55" s="2">
        <v>0.64967592592592593</v>
      </c>
      <c r="C55" s="9">
        <f t="shared" si="3"/>
        <v>41071.649675925924</v>
      </c>
      <c r="D55" s="27" t="s">
        <v>16</v>
      </c>
      <c r="E55" s="1">
        <f t="shared" si="1"/>
        <v>1</v>
      </c>
      <c r="F55">
        <v>4.74</v>
      </c>
      <c r="G55">
        <v>81.599999999999994</v>
      </c>
      <c r="H55" s="3">
        <v>1</v>
      </c>
      <c r="I55">
        <v>2</v>
      </c>
      <c r="J55">
        <f>VLOOKUP(I55,'Stratification Schemes'!$J$2:$L$3,2,TRUE)</f>
        <v>9.59</v>
      </c>
      <c r="K55">
        <f>VLOOKUP(I55,'Stratification Schemes'!$J$2:$L$3,3,TRUE)</f>
        <v>10.42</v>
      </c>
      <c r="L55">
        <f t="shared" si="2"/>
        <v>2</v>
      </c>
      <c r="M55" s="27" t="s">
        <v>34</v>
      </c>
    </row>
    <row r="56" spans="1:13" x14ac:dyDescent="0.25">
      <c r="A56" s="8">
        <v>41071</v>
      </c>
      <c r="B56" s="2">
        <v>0.65402777777777776</v>
      </c>
      <c r="C56" s="9">
        <f t="shared" si="3"/>
        <v>41071.654027777775</v>
      </c>
      <c r="D56" s="27" t="s">
        <v>16</v>
      </c>
      <c r="E56" s="1">
        <f t="shared" si="1"/>
        <v>1</v>
      </c>
      <c r="F56">
        <v>2</v>
      </c>
      <c r="G56">
        <v>53.4</v>
      </c>
      <c r="H56" s="3">
        <v>1</v>
      </c>
      <c r="I56">
        <v>2</v>
      </c>
      <c r="J56">
        <f>VLOOKUP(I56,'Stratification Schemes'!$J$2:$L$3,2,TRUE)</f>
        <v>9.59</v>
      </c>
      <c r="K56">
        <f>VLOOKUP(I56,'Stratification Schemes'!$J$2:$L$3,3,TRUE)</f>
        <v>10.42</v>
      </c>
      <c r="L56">
        <f t="shared" si="2"/>
        <v>2</v>
      </c>
      <c r="M56" s="27" t="s">
        <v>34</v>
      </c>
    </row>
    <row r="57" spans="1:13" x14ac:dyDescent="0.25">
      <c r="A57" s="8">
        <v>41071</v>
      </c>
      <c r="B57" s="2">
        <v>0.96668981481481486</v>
      </c>
      <c r="C57" s="9">
        <f t="shared" si="3"/>
        <v>41071.966689814813</v>
      </c>
      <c r="D57" s="27" t="s">
        <v>16</v>
      </c>
      <c r="E57" s="1">
        <f t="shared" si="1"/>
        <v>1</v>
      </c>
      <c r="F57">
        <v>7.42</v>
      </c>
      <c r="G57">
        <v>101.4</v>
      </c>
      <c r="H57" s="3">
        <v>1</v>
      </c>
      <c r="I57">
        <v>2</v>
      </c>
      <c r="J57">
        <f>VLOOKUP(I57,'Stratification Schemes'!$J$2:$L$3,2,TRUE)</f>
        <v>9.59</v>
      </c>
      <c r="K57">
        <f>VLOOKUP(I57,'Stratification Schemes'!$J$2:$L$3,3,TRUE)</f>
        <v>10.42</v>
      </c>
      <c r="L57">
        <f t="shared" si="2"/>
        <v>2</v>
      </c>
      <c r="M57" s="27" t="s">
        <v>34</v>
      </c>
    </row>
    <row r="58" spans="1:13" x14ac:dyDescent="0.25">
      <c r="A58" s="8">
        <v>41072</v>
      </c>
      <c r="B58" s="2">
        <v>8.9143518518518525E-2</v>
      </c>
      <c r="C58" s="9">
        <f t="shared" si="3"/>
        <v>41072.089143518519</v>
      </c>
      <c r="D58" s="27" t="s">
        <v>16</v>
      </c>
      <c r="E58" s="1">
        <f t="shared" si="1"/>
        <v>1</v>
      </c>
      <c r="F58">
        <v>6.02</v>
      </c>
      <c r="G58">
        <v>63.3</v>
      </c>
      <c r="H58" s="26">
        <v>1</v>
      </c>
      <c r="I58">
        <v>2</v>
      </c>
      <c r="J58">
        <f>VLOOKUP(I58,'Stratification Schemes'!$J$2:$L$3,2,TRUE)</f>
        <v>9.59</v>
      </c>
      <c r="K58">
        <f>VLOOKUP(I58,'Stratification Schemes'!$J$2:$L$3,3,TRUE)</f>
        <v>10.42</v>
      </c>
      <c r="L58">
        <f t="shared" si="2"/>
        <v>2</v>
      </c>
      <c r="M58" s="27" t="s">
        <v>34</v>
      </c>
    </row>
    <row r="59" spans="1:13" x14ac:dyDescent="0.25">
      <c r="A59" s="8">
        <v>41072</v>
      </c>
      <c r="B59" s="2">
        <v>0.64909722222222221</v>
      </c>
      <c r="C59" s="9">
        <f t="shared" si="3"/>
        <v>41072.649097222224</v>
      </c>
      <c r="D59" s="27" t="s">
        <v>23</v>
      </c>
      <c r="E59" s="1">
        <f t="shared" si="1"/>
        <v>-2</v>
      </c>
      <c r="F59">
        <v>3.25</v>
      </c>
      <c r="G59">
        <v>65.7</v>
      </c>
      <c r="H59" s="26">
        <v>1</v>
      </c>
      <c r="I59">
        <v>2</v>
      </c>
      <c r="J59">
        <f>VLOOKUP(I59,'Stratification Schemes'!$J$2:$L$3,2,TRUE)</f>
        <v>9.59</v>
      </c>
      <c r="K59">
        <f>VLOOKUP(I59,'Stratification Schemes'!$J$2:$L$3,3,TRUE)</f>
        <v>10.42</v>
      </c>
      <c r="L59">
        <f t="shared" si="2"/>
        <v>-4</v>
      </c>
      <c r="M59" s="27" t="s">
        <v>34</v>
      </c>
    </row>
    <row r="60" spans="1:13" x14ac:dyDescent="0.25">
      <c r="A60" s="8">
        <v>41072</v>
      </c>
      <c r="B60" s="2">
        <v>0.94687500000000002</v>
      </c>
      <c r="C60" s="9">
        <f t="shared" si="3"/>
        <v>41072.946875000001</v>
      </c>
      <c r="D60" s="27" t="s">
        <v>16</v>
      </c>
      <c r="E60" s="1">
        <f t="shared" si="1"/>
        <v>1</v>
      </c>
      <c r="F60">
        <v>7.35</v>
      </c>
      <c r="G60">
        <v>71.2</v>
      </c>
      <c r="H60" s="26">
        <v>1</v>
      </c>
      <c r="I60">
        <v>2</v>
      </c>
      <c r="J60">
        <f>VLOOKUP(I60,'Stratification Schemes'!$J$2:$L$3,2,TRUE)</f>
        <v>9.59</v>
      </c>
      <c r="K60">
        <f>VLOOKUP(I60,'Stratification Schemes'!$J$2:$L$3,3,TRUE)</f>
        <v>10.42</v>
      </c>
      <c r="L60">
        <f t="shared" si="2"/>
        <v>2</v>
      </c>
      <c r="M60" s="27" t="s">
        <v>34</v>
      </c>
    </row>
    <row r="61" spans="1:13" x14ac:dyDescent="0.25">
      <c r="A61" s="8">
        <v>41072</v>
      </c>
      <c r="B61" s="2">
        <v>0.98019675925925931</v>
      </c>
      <c r="C61" s="9">
        <f t="shared" si="3"/>
        <v>41072.980196759258</v>
      </c>
      <c r="D61" s="27" t="s">
        <v>16</v>
      </c>
      <c r="E61" s="1">
        <f t="shared" si="1"/>
        <v>1</v>
      </c>
      <c r="F61">
        <v>1.23</v>
      </c>
      <c r="G61">
        <v>58.6</v>
      </c>
      <c r="H61" s="26">
        <v>1</v>
      </c>
      <c r="I61">
        <v>2</v>
      </c>
      <c r="J61">
        <f>VLOOKUP(I61,'Stratification Schemes'!$J$2:$L$3,2,TRUE)</f>
        <v>9.59</v>
      </c>
      <c r="K61">
        <f>VLOOKUP(I61,'Stratification Schemes'!$J$2:$L$3,3,TRUE)</f>
        <v>10.42</v>
      </c>
      <c r="L61">
        <f t="shared" si="2"/>
        <v>2</v>
      </c>
      <c r="M61" s="27" t="s">
        <v>34</v>
      </c>
    </row>
    <row r="62" spans="1:13" x14ac:dyDescent="0.25">
      <c r="A62" s="8">
        <v>41072</v>
      </c>
      <c r="B62" s="2">
        <v>0.71513888888888888</v>
      </c>
      <c r="C62" s="9">
        <f t="shared" si="3"/>
        <v>41072.715138888889</v>
      </c>
      <c r="D62" s="27" t="s">
        <v>16</v>
      </c>
      <c r="E62" s="1">
        <f t="shared" si="1"/>
        <v>1</v>
      </c>
      <c r="F62">
        <v>7.66</v>
      </c>
      <c r="G62">
        <v>103.7</v>
      </c>
      <c r="H62" s="26">
        <v>1</v>
      </c>
      <c r="I62">
        <v>2</v>
      </c>
      <c r="J62">
        <f>VLOOKUP(I62,'Stratification Schemes'!$J$2:$L$3,2,TRUE)</f>
        <v>9.59</v>
      </c>
      <c r="K62">
        <f>VLOOKUP(I62,'Stratification Schemes'!$J$2:$L$3,3,TRUE)</f>
        <v>10.42</v>
      </c>
      <c r="L62">
        <f t="shared" si="2"/>
        <v>2</v>
      </c>
      <c r="M62" s="27" t="s">
        <v>34</v>
      </c>
    </row>
    <row r="63" spans="1:13" x14ac:dyDescent="0.25">
      <c r="A63" s="8">
        <v>41073</v>
      </c>
      <c r="B63" s="2">
        <v>0.17281250000000001</v>
      </c>
      <c r="C63" s="9">
        <f t="shared" si="3"/>
        <v>41073.172812500001</v>
      </c>
      <c r="D63" s="27" t="s">
        <v>16</v>
      </c>
      <c r="E63" s="1">
        <f t="shared" si="1"/>
        <v>1</v>
      </c>
      <c r="F63">
        <v>7.79</v>
      </c>
      <c r="G63">
        <v>101.4</v>
      </c>
      <c r="H63" s="26">
        <v>1</v>
      </c>
      <c r="I63">
        <v>2</v>
      </c>
      <c r="J63">
        <f>VLOOKUP(I63,'Stratification Schemes'!$J$2:$L$3,2,TRUE)</f>
        <v>9.59</v>
      </c>
      <c r="K63">
        <f>VLOOKUP(I63,'Stratification Schemes'!$J$2:$L$3,3,TRUE)</f>
        <v>10.42</v>
      </c>
      <c r="L63">
        <f t="shared" si="2"/>
        <v>2</v>
      </c>
      <c r="M63" s="27" t="s">
        <v>34</v>
      </c>
    </row>
    <row r="64" spans="1:13" x14ac:dyDescent="0.25">
      <c r="A64" s="8">
        <v>41073</v>
      </c>
      <c r="B64" s="2">
        <v>0.79447916666666663</v>
      </c>
      <c r="C64" s="9">
        <f t="shared" si="3"/>
        <v>41073.794479166667</v>
      </c>
      <c r="D64" s="27" t="s">
        <v>23</v>
      </c>
      <c r="E64" s="1">
        <f t="shared" si="1"/>
        <v>-2</v>
      </c>
      <c r="F64">
        <v>2.95</v>
      </c>
      <c r="G64">
        <v>47.6</v>
      </c>
      <c r="H64" s="26">
        <v>1</v>
      </c>
      <c r="I64">
        <v>2</v>
      </c>
      <c r="J64">
        <f>VLOOKUP(I64,'Stratification Schemes'!$J$2:$L$3,2,TRUE)</f>
        <v>9.59</v>
      </c>
      <c r="K64">
        <f>VLOOKUP(I64,'Stratification Schemes'!$J$2:$L$3,3,TRUE)</f>
        <v>10.42</v>
      </c>
      <c r="L64">
        <f t="shared" si="2"/>
        <v>-4</v>
      </c>
      <c r="M64" s="27" t="s">
        <v>34</v>
      </c>
    </row>
    <row r="65" spans="1:13" x14ac:dyDescent="0.25">
      <c r="A65" s="8">
        <v>41073</v>
      </c>
      <c r="B65" s="2">
        <v>6.834490740740741E-2</v>
      </c>
      <c r="C65" s="9">
        <f t="shared" si="3"/>
        <v>41073.068344907406</v>
      </c>
      <c r="D65" s="27" t="s">
        <v>16</v>
      </c>
      <c r="E65" s="1">
        <f t="shared" si="1"/>
        <v>1</v>
      </c>
      <c r="F65">
        <v>2.9</v>
      </c>
      <c r="G65">
        <v>89.5</v>
      </c>
      <c r="H65" s="26">
        <v>1</v>
      </c>
      <c r="I65">
        <v>2</v>
      </c>
      <c r="J65">
        <f>VLOOKUP(I65,'Stratification Schemes'!$J$2:$L$3,2,TRUE)</f>
        <v>9.59</v>
      </c>
      <c r="K65">
        <f>VLOOKUP(I65,'Stratification Schemes'!$J$2:$L$3,3,TRUE)</f>
        <v>10.42</v>
      </c>
      <c r="L65">
        <f t="shared" si="2"/>
        <v>2</v>
      </c>
      <c r="M65" s="27" t="s">
        <v>34</v>
      </c>
    </row>
    <row r="66" spans="1:13" x14ac:dyDescent="0.25">
      <c r="A66" s="8">
        <v>41074</v>
      </c>
      <c r="B66" s="2">
        <v>0.6541203703703703</v>
      </c>
      <c r="C66" s="9">
        <f t="shared" si="3"/>
        <v>41074.654120370367</v>
      </c>
      <c r="D66" s="27" t="s">
        <v>16</v>
      </c>
      <c r="E66" s="1">
        <f t="shared" si="1"/>
        <v>1</v>
      </c>
      <c r="F66">
        <v>8.1199999999999992</v>
      </c>
      <c r="G66">
        <v>113.6</v>
      </c>
      <c r="H66" s="26">
        <v>1</v>
      </c>
      <c r="I66">
        <v>2</v>
      </c>
      <c r="J66">
        <f>VLOOKUP(I66,'Stratification Schemes'!$J$2:$L$3,2,TRUE)</f>
        <v>9.59</v>
      </c>
      <c r="K66">
        <f>VLOOKUP(I66,'Stratification Schemes'!$J$2:$L$3,3,TRUE)</f>
        <v>10.42</v>
      </c>
      <c r="L66">
        <f t="shared" si="2"/>
        <v>2</v>
      </c>
      <c r="M66" s="27" t="s">
        <v>34</v>
      </c>
    </row>
    <row r="67" spans="1:13" x14ac:dyDescent="0.25">
      <c r="A67" s="8">
        <v>41074</v>
      </c>
      <c r="B67" s="2">
        <v>0.18824074074074074</v>
      </c>
      <c r="C67" s="9">
        <f t="shared" si="3"/>
        <v>41074.188240740739</v>
      </c>
      <c r="D67" s="27" t="s">
        <v>16</v>
      </c>
      <c r="E67" s="1">
        <f t="shared" ref="E67:E130" si="4">IF(D67="Up", 1, -2)</f>
        <v>1</v>
      </c>
      <c r="F67">
        <v>4.87</v>
      </c>
      <c r="G67">
        <v>100.8</v>
      </c>
      <c r="H67" s="26">
        <v>1</v>
      </c>
      <c r="I67">
        <v>2</v>
      </c>
      <c r="J67">
        <f>VLOOKUP(I67,'Stratification Schemes'!$J$2:$L$3,2,TRUE)</f>
        <v>9.59</v>
      </c>
      <c r="K67">
        <f>VLOOKUP(I67,'Stratification Schemes'!$J$2:$L$3,3,TRUE)</f>
        <v>10.42</v>
      </c>
      <c r="L67">
        <f t="shared" ref="L67:L86" si="5">IF(AND(F67&gt;J67,F67&lt;K67),1*E67,2*E67)</f>
        <v>2</v>
      </c>
      <c r="M67" s="27" t="s">
        <v>34</v>
      </c>
    </row>
    <row r="68" spans="1:13" x14ac:dyDescent="0.25">
      <c r="A68" s="8">
        <v>41074</v>
      </c>
      <c r="B68" s="2">
        <v>0.52460648148148148</v>
      </c>
      <c r="C68" s="9">
        <f t="shared" si="3"/>
        <v>41074.524606481478</v>
      </c>
      <c r="D68" s="27" t="s">
        <v>16</v>
      </c>
      <c r="E68" s="1">
        <f t="shared" si="4"/>
        <v>1</v>
      </c>
      <c r="F68">
        <v>2.1800000000000002</v>
      </c>
      <c r="G68">
        <v>56.5</v>
      </c>
      <c r="H68" s="26">
        <v>1</v>
      </c>
      <c r="I68">
        <v>2</v>
      </c>
      <c r="J68">
        <f>VLOOKUP(I68,'Stratification Schemes'!$J$2:$L$3,2,TRUE)</f>
        <v>9.59</v>
      </c>
      <c r="K68">
        <f>VLOOKUP(I68,'Stratification Schemes'!$J$2:$L$3,3,TRUE)</f>
        <v>10.42</v>
      </c>
      <c r="L68">
        <f t="shared" si="5"/>
        <v>2</v>
      </c>
      <c r="M68" s="27" t="s">
        <v>34</v>
      </c>
    </row>
    <row r="69" spans="1:13" x14ac:dyDescent="0.25">
      <c r="A69" s="8">
        <v>41074</v>
      </c>
      <c r="B69" s="2">
        <v>0.5267708333333333</v>
      </c>
      <c r="C69" s="9">
        <f t="shared" si="3"/>
        <v>41074.526770833334</v>
      </c>
      <c r="D69" s="27" t="s">
        <v>16</v>
      </c>
      <c r="E69" s="1">
        <f t="shared" si="4"/>
        <v>1</v>
      </c>
      <c r="F69">
        <v>1.97</v>
      </c>
      <c r="G69">
        <v>52.7</v>
      </c>
      <c r="H69" s="26">
        <v>1</v>
      </c>
      <c r="I69">
        <v>2</v>
      </c>
      <c r="J69">
        <f>VLOOKUP(I69,'Stratification Schemes'!$J$2:$L$3,2,TRUE)</f>
        <v>9.59</v>
      </c>
      <c r="K69">
        <f>VLOOKUP(I69,'Stratification Schemes'!$J$2:$L$3,3,TRUE)</f>
        <v>10.42</v>
      </c>
      <c r="L69">
        <f t="shared" si="5"/>
        <v>2</v>
      </c>
      <c r="M69" s="27" t="s">
        <v>34</v>
      </c>
    </row>
    <row r="70" spans="1:13" x14ac:dyDescent="0.25">
      <c r="A70" s="8">
        <v>41074</v>
      </c>
      <c r="B70" s="2">
        <v>7.0717592592592594E-3</v>
      </c>
      <c r="C70" s="9">
        <f t="shared" si="3"/>
        <v>41074.007071759261</v>
      </c>
      <c r="D70" s="27" t="s">
        <v>16</v>
      </c>
      <c r="E70" s="1">
        <f t="shared" si="4"/>
        <v>1</v>
      </c>
      <c r="F70">
        <v>6.33</v>
      </c>
      <c r="G70">
        <v>108.4</v>
      </c>
      <c r="H70" s="26">
        <v>1</v>
      </c>
      <c r="I70">
        <v>2</v>
      </c>
      <c r="J70">
        <f>VLOOKUP(I70,'Stratification Schemes'!$J$2:$L$3,2,TRUE)</f>
        <v>9.59</v>
      </c>
      <c r="K70">
        <f>VLOOKUP(I70,'Stratification Schemes'!$J$2:$L$3,3,TRUE)</f>
        <v>10.42</v>
      </c>
      <c r="L70">
        <f t="shared" si="5"/>
        <v>2</v>
      </c>
      <c r="M70" s="27" t="s">
        <v>34</v>
      </c>
    </row>
    <row r="71" spans="1:13" x14ac:dyDescent="0.25">
      <c r="A71" s="8">
        <v>41074</v>
      </c>
      <c r="B71" s="2">
        <v>0.75096064814814811</v>
      </c>
      <c r="C71" s="9">
        <f t="shared" si="3"/>
        <v>41074.750960648147</v>
      </c>
      <c r="D71" s="27" t="s">
        <v>16</v>
      </c>
      <c r="E71" s="1">
        <f t="shared" si="4"/>
        <v>1</v>
      </c>
      <c r="F71">
        <v>7.92</v>
      </c>
      <c r="G71">
        <v>79.099999999999994</v>
      </c>
      <c r="H71" s="26">
        <v>1</v>
      </c>
      <c r="I71">
        <v>2</v>
      </c>
      <c r="J71">
        <f>VLOOKUP(I71,'Stratification Schemes'!$J$2:$L$3,2,TRUE)</f>
        <v>9.59</v>
      </c>
      <c r="K71">
        <f>VLOOKUP(I71,'Stratification Schemes'!$J$2:$L$3,3,TRUE)</f>
        <v>10.42</v>
      </c>
      <c r="L71">
        <f t="shared" si="5"/>
        <v>2</v>
      </c>
      <c r="M71" s="27" t="s">
        <v>34</v>
      </c>
    </row>
    <row r="72" spans="1:13" x14ac:dyDescent="0.25">
      <c r="A72" s="8">
        <v>41074</v>
      </c>
      <c r="B72" s="2">
        <v>0.91922453703703699</v>
      </c>
      <c r="C72" s="9">
        <f t="shared" si="3"/>
        <v>41074.919224537036</v>
      </c>
      <c r="D72" s="27" t="s">
        <v>16</v>
      </c>
      <c r="E72" s="1">
        <f t="shared" si="4"/>
        <v>1</v>
      </c>
      <c r="F72">
        <v>9.2200000000000006</v>
      </c>
      <c r="G72">
        <v>123.5</v>
      </c>
      <c r="H72" s="26">
        <v>1</v>
      </c>
      <c r="I72">
        <v>2</v>
      </c>
      <c r="J72">
        <f>VLOOKUP(I72,'Stratification Schemes'!$J$2:$L$3,2,TRUE)</f>
        <v>9.59</v>
      </c>
      <c r="K72">
        <f>VLOOKUP(I72,'Stratification Schemes'!$J$2:$L$3,3,TRUE)</f>
        <v>10.42</v>
      </c>
      <c r="L72">
        <f t="shared" si="5"/>
        <v>2</v>
      </c>
      <c r="M72" s="27" t="s">
        <v>34</v>
      </c>
    </row>
    <row r="73" spans="1:13" x14ac:dyDescent="0.25">
      <c r="A73" s="8">
        <v>41074</v>
      </c>
      <c r="B73" s="2">
        <v>0.92203703703703699</v>
      </c>
      <c r="C73" s="9">
        <f t="shared" si="3"/>
        <v>41074.922037037039</v>
      </c>
      <c r="D73" s="27" t="s">
        <v>16</v>
      </c>
      <c r="E73" s="1">
        <f t="shared" si="4"/>
        <v>1</v>
      </c>
      <c r="F73">
        <v>8.07</v>
      </c>
      <c r="G73">
        <v>106</v>
      </c>
      <c r="H73" s="26">
        <v>1</v>
      </c>
      <c r="I73">
        <v>2</v>
      </c>
      <c r="J73">
        <f>VLOOKUP(I73,'Stratification Schemes'!$J$2:$L$3,2,TRUE)</f>
        <v>9.59</v>
      </c>
      <c r="K73">
        <f>VLOOKUP(I73,'Stratification Schemes'!$J$2:$L$3,3,TRUE)</f>
        <v>10.42</v>
      </c>
      <c r="L73">
        <f t="shared" si="5"/>
        <v>2</v>
      </c>
      <c r="M73" s="27" t="s">
        <v>34</v>
      </c>
    </row>
    <row r="74" spans="1:13" x14ac:dyDescent="0.25">
      <c r="A74" s="8">
        <v>41074</v>
      </c>
      <c r="B74" s="2">
        <v>0.92278935185185185</v>
      </c>
      <c r="C74" s="9">
        <f t="shared" si="3"/>
        <v>41074.922789351855</v>
      </c>
      <c r="D74" s="27" t="s">
        <v>16</v>
      </c>
      <c r="E74" s="1">
        <f t="shared" si="4"/>
        <v>1</v>
      </c>
      <c r="F74">
        <v>3.79</v>
      </c>
      <c r="G74">
        <v>41.8</v>
      </c>
      <c r="H74" s="26">
        <v>1</v>
      </c>
      <c r="I74">
        <v>2</v>
      </c>
      <c r="J74">
        <f>VLOOKUP(I74,'Stratification Schemes'!$J$2:$L$3,2,TRUE)</f>
        <v>9.59</v>
      </c>
      <c r="K74">
        <f>VLOOKUP(I74,'Stratification Schemes'!$J$2:$L$3,3,TRUE)</f>
        <v>10.42</v>
      </c>
      <c r="L74">
        <f t="shared" si="5"/>
        <v>2</v>
      </c>
      <c r="M74" s="27" t="s">
        <v>34</v>
      </c>
    </row>
    <row r="75" spans="1:13" x14ac:dyDescent="0.25">
      <c r="A75" s="8">
        <v>41074</v>
      </c>
      <c r="B75" s="2">
        <v>0.50555555555555554</v>
      </c>
      <c r="C75" s="9">
        <f t="shared" si="3"/>
        <v>41074.505555555559</v>
      </c>
      <c r="D75" s="27" t="s">
        <v>16</v>
      </c>
      <c r="E75" s="1">
        <f t="shared" si="4"/>
        <v>1</v>
      </c>
      <c r="F75">
        <v>2.09</v>
      </c>
      <c r="G75">
        <v>62.8</v>
      </c>
      <c r="H75" s="26">
        <v>1</v>
      </c>
      <c r="I75">
        <v>2</v>
      </c>
      <c r="J75">
        <f>VLOOKUP(I75,'Stratification Schemes'!$J$2:$L$3,2,TRUE)</f>
        <v>9.59</v>
      </c>
      <c r="K75">
        <f>VLOOKUP(I75,'Stratification Schemes'!$J$2:$L$3,3,TRUE)</f>
        <v>10.42</v>
      </c>
      <c r="L75">
        <f t="shared" si="5"/>
        <v>2</v>
      </c>
      <c r="M75" s="27" t="s">
        <v>34</v>
      </c>
    </row>
    <row r="76" spans="1:13" x14ac:dyDescent="0.25">
      <c r="A76" s="8">
        <v>41074</v>
      </c>
      <c r="B76" s="2">
        <v>0.44339120370370372</v>
      </c>
      <c r="C76" s="9">
        <f t="shared" si="3"/>
        <v>41074.443391203706</v>
      </c>
      <c r="D76" s="27" t="s">
        <v>16</v>
      </c>
      <c r="E76" s="1">
        <f t="shared" si="4"/>
        <v>1</v>
      </c>
      <c r="F76">
        <v>6.21</v>
      </c>
      <c r="G76">
        <v>89.7</v>
      </c>
      <c r="H76" s="26">
        <v>1</v>
      </c>
      <c r="I76">
        <v>2</v>
      </c>
      <c r="J76">
        <f>VLOOKUP(I76,'Stratification Schemes'!$J$2:$L$3,2,TRUE)</f>
        <v>9.59</v>
      </c>
      <c r="K76">
        <f>VLOOKUP(I76,'Stratification Schemes'!$J$2:$L$3,3,TRUE)</f>
        <v>10.42</v>
      </c>
      <c r="L76">
        <f t="shared" si="5"/>
        <v>2</v>
      </c>
      <c r="M76" s="27" t="s">
        <v>34</v>
      </c>
    </row>
    <row r="77" spans="1:13" x14ac:dyDescent="0.25">
      <c r="A77" s="8">
        <v>41074</v>
      </c>
      <c r="B77" s="2">
        <v>0.94356481481481491</v>
      </c>
      <c r="C77" s="9">
        <f t="shared" si="3"/>
        <v>41074.943564814814</v>
      </c>
      <c r="D77" s="27" t="s">
        <v>16</v>
      </c>
      <c r="E77" s="1">
        <f t="shared" si="4"/>
        <v>1</v>
      </c>
      <c r="F77">
        <v>3.35</v>
      </c>
      <c r="G77">
        <v>43.4</v>
      </c>
      <c r="H77" s="26">
        <v>1</v>
      </c>
      <c r="I77">
        <v>2</v>
      </c>
      <c r="J77">
        <f>VLOOKUP(I77,'Stratification Schemes'!$J$2:$L$3,2,TRUE)</f>
        <v>9.59</v>
      </c>
      <c r="K77">
        <f>VLOOKUP(I77,'Stratification Schemes'!$J$2:$L$3,3,TRUE)</f>
        <v>10.42</v>
      </c>
      <c r="L77">
        <f t="shared" si="5"/>
        <v>2</v>
      </c>
      <c r="M77" s="27" t="s">
        <v>34</v>
      </c>
    </row>
    <row r="78" spans="1:13" x14ac:dyDescent="0.25">
      <c r="A78" s="8">
        <v>41075</v>
      </c>
      <c r="B78" s="2">
        <v>0.64943287037037034</v>
      </c>
      <c r="C78" s="9">
        <f t="shared" si="3"/>
        <v>41075.64943287037</v>
      </c>
      <c r="D78" s="27" t="s">
        <v>16</v>
      </c>
      <c r="E78" s="1">
        <f t="shared" si="4"/>
        <v>1</v>
      </c>
      <c r="F78">
        <v>3.14</v>
      </c>
      <c r="G78">
        <v>48.3</v>
      </c>
      <c r="H78" s="26">
        <v>1</v>
      </c>
      <c r="I78">
        <v>2</v>
      </c>
      <c r="J78">
        <f>VLOOKUP(I78,'Stratification Schemes'!$J$2:$L$3,2,TRUE)</f>
        <v>9.59</v>
      </c>
      <c r="K78">
        <f>VLOOKUP(I78,'Stratification Schemes'!$J$2:$L$3,3,TRUE)</f>
        <v>10.42</v>
      </c>
      <c r="L78">
        <f t="shared" si="5"/>
        <v>2</v>
      </c>
      <c r="M78" s="27" t="s">
        <v>34</v>
      </c>
    </row>
    <row r="79" spans="1:13" x14ac:dyDescent="0.25">
      <c r="A79" s="8">
        <v>41075</v>
      </c>
      <c r="B79" s="2">
        <v>0.71493055555555562</v>
      </c>
      <c r="C79" s="9">
        <f t="shared" si="3"/>
        <v>41075.714930555558</v>
      </c>
      <c r="D79" s="27" t="s">
        <v>16</v>
      </c>
      <c r="E79" s="1">
        <f t="shared" si="4"/>
        <v>1</v>
      </c>
      <c r="F79">
        <v>7.95</v>
      </c>
      <c r="G79">
        <v>112.7</v>
      </c>
      <c r="H79" s="26">
        <v>1</v>
      </c>
      <c r="I79">
        <v>2</v>
      </c>
      <c r="J79">
        <f>VLOOKUP(I79,'Stratification Schemes'!$J$2:$L$3,2,TRUE)</f>
        <v>9.59</v>
      </c>
      <c r="K79">
        <f>VLOOKUP(I79,'Stratification Schemes'!$J$2:$L$3,3,TRUE)</f>
        <v>10.42</v>
      </c>
      <c r="L79">
        <f t="shared" si="5"/>
        <v>2</v>
      </c>
      <c r="M79" s="27" t="s">
        <v>34</v>
      </c>
    </row>
    <row r="80" spans="1:13" x14ac:dyDescent="0.25">
      <c r="A80" s="8">
        <v>41075</v>
      </c>
      <c r="B80" s="2">
        <v>0.9889930555555555</v>
      </c>
      <c r="C80" s="9">
        <f t="shared" ref="C80:C85" si="6">A80+B80</f>
        <v>41075.988993055558</v>
      </c>
      <c r="D80" s="27" t="s">
        <v>16</v>
      </c>
      <c r="E80" s="1">
        <f t="shared" si="4"/>
        <v>1</v>
      </c>
      <c r="F80">
        <v>3.59</v>
      </c>
      <c r="G80">
        <v>41.2</v>
      </c>
      <c r="H80" s="26">
        <v>1</v>
      </c>
      <c r="I80">
        <v>2</v>
      </c>
      <c r="J80">
        <f>VLOOKUP(I80,'Stratification Schemes'!$J$2:$L$3,2,TRUE)</f>
        <v>9.59</v>
      </c>
      <c r="K80">
        <f>VLOOKUP(I80,'Stratification Schemes'!$J$2:$L$3,3,TRUE)</f>
        <v>10.42</v>
      </c>
      <c r="L80">
        <f t="shared" si="5"/>
        <v>2</v>
      </c>
      <c r="M80" s="27" t="s">
        <v>34</v>
      </c>
    </row>
    <row r="81" spans="1:13" x14ac:dyDescent="0.25">
      <c r="A81" s="8">
        <v>41075</v>
      </c>
      <c r="B81" s="2">
        <v>0.20879629629629629</v>
      </c>
      <c r="C81" s="9">
        <f t="shared" si="6"/>
        <v>41075.208796296298</v>
      </c>
      <c r="D81" s="27" t="s">
        <v>16</v>
      </c>
      <c r="E81" s="1">
        <f t="shared" si="4"/>
        <v>1</v>
      </c>
      <c r="F81">
        <v>7.09</v>
      </c>
      <c r="G81">
        <v>98.4</v>
      </c>
      <c r="H81" s="26">
        <v>1</v>
      </c>
      <c r="I81">
        <v>2</v>
      </c>
      <c r="J81">
        <f>VLOOKUP(I81,'Stratification Schemes'!$J$2:$L$3,2,TRUE)</f>
        <v>9.59</v>
      </c>
      <c r="K81">
        <f>VLOOKUP(I81,'Stratification Schemes'!$J$2:$L$3,3,TRUE)</f>
        <v>10.42</v>
      </c>
      <c r="L81">
        <f t="shared" si="5"/>
        <v>2</v>
      </c>
      <c r="M81" s="27" t="s">
        <v>34</v>
      </c>
    </row>
    <row r="82" spans="1:13" x14ac:dyDescent="0.25">
      <c r="A82" s="8">
        <v>41075</v>
      </c>
      <c r="B82" s="2">
        <v>0.23648148148148149</v>
      </c>
      <c r="C82" s="9">
        <f t="shared" si="6"/>
        <v>41075.236481481479</v>
      </c>
      <c r="D82" s="27" t="s">
        <v>16</v>
      </c>
      <c r="E82" s="1">
        <f t="shared" si="4"/>
        <v>1</v>
      </c>
      <c r="F82">
        <v>6.83</v>
      </c>
      <c r="G82">
        <v>106.4</v>
      </c>
      <c r="H82" s="26">
        <v>1</v>
      </c>
      <c r="I82">
        <v>2</v>
      </c>
      <c r="J82">
        <f>VLOOKUP(I82,'Stratification Schemes'!$J$2:$L$3,2,TRUE)</f>
        <v>9.59</v>
      </c>
      <c r="K82">
        <f>VLOOKUP(I82,'Stratification Schemes'!$J$2:$L$3,3,TRUE)</f>
        <v>10.42</v>
      </c>
      <c r="L82">
        <f t="shared" si="5"/>
        <v>2</v>
      </c>
      <c r="M82" s="27" t="s">
        <v>34</v>
      </c>
    </row>
    <row r="83" spans="1:13" x14ac:dyDescent="0.25">
      <c r="A83" s="8">
        <v>41075</v>
      </c>
      <c r="B83" s="2">
        <v>0.25222222222222224</v>
      </c>
      <c r="C83" s="9">
        <f t="shared" si="6"/>
        <v>41075.252222222225</v>
      </c>
      <c r="D83" s="27" t="s">
        <v>16</v>
      </c>
      <c r="E83" s="1">
        <f t="shared" si="4"/>
        <v>1</v>
      </c>
      <c r="F83">
        <v>7.3</v>
      </c>
      <c r="G83">
        <v>90.7</v>
      </c>
      <c r="H83" s="26">
        <v>1</v>
      </c>
      <c r="I83">
        <v>2</v>
      </c>
      <c r="J83">
        <f>VLOOKUP(I83,'Stratification Schemes'!$J$2:$L$3,2,TRUE)</f>
        <v>9.59</v>
      </c>
      <c r="K83">
        <f>VLOOKUP(I83,'Stratification Schemes'!$J$2:$L$3,3,TRUE)</f>
        <v>10.42</v>
      </c>
      <c r="L83">
        <f t="shared" si="5"/>
        <v>2</v>
      </c>
      <c r="M83" s="27" t="s">
        <v>34</v>
      </c>
    </row>
    <row r="84" spans="1:13" x14ac:dyDescent="0.25">
      <c r="A84" s="8">
        <v>41075</v>
      </c>
      <c r="B84" s="2">
        <v>0.25702546296296297</v>
      </c>
      <c r="C84" s="9">
        <f t="shared" si="6"/>
        <v>41075.257025462961</v>
      </c>
      <c r="D84" s="27" t="s">
        <v>16</v>
      </c>
      <c r="E84" s="1">
        <f t="shared" si="4"/>
        <v>1</v>
      </c>
      <c r="F84">
        <v>7.44</v>
      </c>
      <c r="G84">
        <v>88.9</v>
      </c>
      <c r="H84" s="26">
        <v>1</v>
      </c>
      <c r="I84">
        <v>2</v>
      </c>
      <c r="J84">
        <f>VLOOKUP(I84,'Stratification Schemes'!$J$2:$L$3,2,TRUE)</f>
        <v>9.59</v>
      </c>
      <c r="K84">
        <f>VLOOKUP(I84,'Stratification Schemes'!$J$2:$L$3,3,TRUE)</f>
        <v>10.42</v>
      </c>
      <c r="L84">
        <f t="shared" si="5"/>
        <v>2</v>
      </c>
      <c r="M84" s="27" t="s">
        <v>34</v>
      </c>
    </row>
    <row r="85" spans="1:13" x14ac:dyDescent="0.25">
      <c r="A85" s="8">
        <v>41074</v>
      </c>
      <c r="B85" s="2">
        <v>0.73059027777777785</v>
      </c>
      <c r="C85" s="9">
        <f t="shared" si="6"/>
        <v>41074.730590277781</v>
      </c>
      <c r="D85" s="27" t="s">
        <v>23</v>
      </c>
      <c r="E85" s="1">
        <f t="shared" si="4"/>
        <v>-2</v>
      </c>
      <c r="F85">
        <v>1.73</v>
      </c>
      <c r="G85">
        <v>47.3</v>
      </c>
      <c r="H85" s="26">
        <v>1</v>
      </c>
      <c r="I85">
        <v>2</v>
      </c>
      <c r="J85">
        <f>VLOOKUP(I85,'Stratification Schemes'!$J$2:$L$3,2,TRUE)</f>
        <v>9.59</v>
      </c>
      <c r="K85">
        <f>VLOOKUP(I85,'Stratification Schemes'!$J$2:$L$3,3,TRUE)</f>
        <v>10.42</v>
      </c>
      <c r="L85">
        <f t="shared" si="5"/>
        <v>-4</v>
      </c>
      <c r="M85" s="27" t="s">
        <v>34</v>
      </c>
    </row>
    <row r="86" spans="1:13" x14ac:dyDescent="0.25">
      <c r="A86" s="8">
        <v>41076</v>
      </c>
      <c r="B86" s="2">
        <v>0.10425925925925926</v>
      </c>
      <c r="C86" s="9">
        <f t="shared" ref="C86:C132" si="7">B86+A86</f>
        <v>41076.104259259257</v>
      </c>
      <c r="D86" s="27" t="s">
        <v>16</v>
      </c>
      <c r="E86" s="1">
        <f t="shared" si="4"/>
        <v>1</v>
      </c>
      <c r="F86">
        <v>1.99</v>
      </c>
      <c r="G86">
        <v>46.4</v>
      </c>
      <c r="H86" s="27">
        <v>1</v>
      </c>
      <c r="I86">
        <v>2</v>
      </c>
      <c r="J86">
        <f>VLOOKUP(I86,'Stratification Schemes'!$J$2:$L$3,2,TRUE)</f>
        <v>9.59</v>
      </c>
      <c r="K86">
        <f>VLOOKUP(I86,'Stratification Schemes'!$J$2:$L$3,3,TRUE)</f>
        <v>10.42</v>
      </c>
      <c r="L86">
        <f>IF(AND(F86&gt;J86,F86&lt;K86),1*E86,2*E86)</f>
        <v>2</v>
      </c>
      <c r="M86" s="27" t="s">
        <v>35</v>
      </c>
    </row>
    <row r="87" spans="1:13" x14ac:dyDescent="0.25">
      <c r="A87" s="8">
        <v>41076</v>
      </c>
      <c r="B87" s="2">
        <v>0.11049768518518517</v>
      </c>
      <c r="C87" s="9">
        <f t="shared" si="7"/>
        <v>41076.110497685186</v>
      </c>
      <c r="D87" s="27" t="s">
        <v>16</v>
      </c>
      <c r="E87" s="1">
        <f t="shared" si="4"/>
        <v>1</v>
      </c>
      <c r="F87">
        <v>1.1399999999999999</v>
      </c>
      <c r="G87">
        <v>51.9</v>
      </c>
      <c r="H87" s="27">
        <v>1</v>
      </c>
      <c r="I87">
        <v>2</v>
      </c>
      <c r="J87">
        <f>VLOOKUP(I87,'Stratification Schemes'!$J$2:$L$3,2,TRUE)</f>
        <v>9.59</v>
      </c>
      <c r="K87">
        <f>VLOOKUP(I87,'Stratification Schemes'!$J$2:$L$3,3,TRUE)</f>
        <v>10.42</v>
      </c>
      <c r="L87">
        <f t="shared" ref="L87:L132" si="8">IF(AND(F87&gt;J87,F87&lt;K87),1*E87,2*E87)</f>
        <v>2</v>
      </c>
      <c r="M87" s="27" t="s">
        <v>35</v>
      </c>
    </row>
    <row r="88" spans="1:13" x14ac:dyDescent="0.25">
      <c r="A88" s="8">
        <v>41076</v>
      </c>
      <c r="B88" s="2">
        <v>0.25201388888888887</v>
      </c>
      <c r="C88" s="9">
        <f t="shared" si="7"/>
        <v>41076.252013888887</v>
      </c>
      <c r="D88" s="27" t="s">
        <v>16</v>
      </c>
      <c r="E88" s="1">
        <f t="shared" si="4"/>
        <v>1</v>
      </c>
      <c r="F88">
        <v>8.82</v>
      </c>
      <c r="G88">
        <v>82.8</v>
      </c>
      <c r="H88" s="27">
        <v>1</v>
      </c>
      <c r="I88">
        <v>2</v>
      </c>
      <c r="J88">
        <f>VLOOKUP(I88,'Stratification Schemes'!$J$2:$L$3,2,TRUE)</f>
        <v>9.59</v>
      </c>
      <c r="K88">
        <f>VLOOKUP(I88,'Stratification Schemes'!$J$2:$L$3,3,TRUE)</f>
        <v>10.42</v>
      </c>
      <c r="L88">
        <f t="shared" si="8"/>
        <v>2</v>
      </c>
      <c r="M88" s="27" t="s">
        <v>35</v>
      </c>
    </row>
    <row r="89" spans="1:13" x14ac:dyDescent="0.25">
      <c r="A89" s="8">
        <v>41076</v>
      </c>
      <c r="B89" s="2">
        <v>0.27512731481481484</v>
      </c>
      <c r="C89" s="9">
        <f t="shared" si="7"/>
        <v>41076.275127314817</v>
      </c>
      <c r="D89" s="27" t="s">
        <v>16</v>
      </c>
      <c r="E89" s="1">
        <f t="shared" si="4"/>
        <v>1</v>
      </c>
      <c r="F89">
        <v>2.5499999999999998</v>
      </c>
      <c r="G89">
        <v>49</v>
      </c>
      <c r="H89" s="27">
        <v>1</v>
      </c>
      <c r="I89">
        <v>2</v>
      </c>
      <c r="J89">
        <f>VLOOKUP(I89,'Stratification Schemes'!$J$2:$L$3,2,TRUE)</f>
        <v>9.59</v>
      </c>
      <c r="K89">
        <f>VLOOKUP(I89,'Stratification Schemes'!$J$2:$L$3,3,TRUE)</f>
        <v>10.42</v>
      </c>
      <c r="L89">
        <f t="shared" si="8"/>
        <v>2</v>
      </c>
      <c r="M89" s="27" t="s">
        <v>35</v>
      </c>
    </row>
    <row r="90" spans="1:13" x14ac:dyDescent="0.25">
      <c r="A90" s="8">
        <v>41076</v>
      </c>
      <c r="B90" s="2">
        <v>0.55150462962962965</v>
      </c>
      <c r="C90" s="9">
        <f t="shared" si="7"/>
        <v>41076.551504629628</v>
      </c>
      <c r="D90" s="27" t="s">
        <v>16</v>
      </c>
      <c r="E90" s="1">
        <f t="shared" si="4"/>
        <v>1</v>
      </c>
      <c r="F90">
        <v>7.94</v>
      </c>
      <c r="G90">
        <v>110.3</v>
      </c>
      <c r="H90" s="27">
        <v>1</v>
      </c>
      <c r="I90">
        <v>2</v>
      </c>
      <c r="J90">
        <f>VLOOKUP(I90,'Stratification Schemes'!$J$2:$L$3,2,TRUE)</f>
        <v>9.59</v>
      </c>
      <c r="K90">
        <f>VLOOKUP(I90,'Stratification Schemes'!$J$2:$L$3,3,TRUE)</f>
        <v>10.42</v>
      </c>
      <c r="L90">
        <f t="shared" si="8"/>
        <v>2</v>
      </c>
      <c r="M90" s="27" t="s">
        <v>35</v>
      </c>
    </row>
    <row r="91" spans="1:13" x14ac:dyDescent="0.25">
      <c r="A91" s="8">
        <v>41076</v>
      </c>
      <c r="B91" s="2">
        <v>0.56503472222222217</v>
      </c>
      <c r="C91" s="9">
        <f t="shared" si="7"/>
        <v>41076.565034722225</v>
      </c>
      <c r="D91" s="27" t="s">
        <v>16</v>
      </c>
      <c r="E91" s="1">
        <f t="shared" si="4"/>
        <v>1</v>
      </c>
      <c r="F91">
        <v>5.38</v>
      </c>
      <c r="G91">
        <v>57</v>
      </c>
      <c r="H91" s="27">
        <v>1</v>
      </c>
      <c r="I91">
        <v>2</v>
      </c>
      <c r="J91">
        <f>VLOOKUP(I91,'Stratification Schemes'!$J$2:$L$3,2,TRUE)</f>
        <v>9.59</v>
      </c>
      <c r="K91">
        <f>VLOOKUP(I91,'Stratification Schemes'!$J$2:$L$3,3,TRUE)</f>
        <v>10.42</v>
      </c>
      <c r="L91">
        <f t="shared" si="8"/>
        <v>2</v>
      </c>
      <c r="M91" s="27" t="s">
        <v>35</v>
      </c>
    </row>
    <row r="92" spans="1:13" x14ac:dyDescent="0.25">
      <c r="A92" s="8">
        <v>41076</v>
      </c>
      <c r="B92" s="2">
        <v>0.59111111111111114</v>
      </c>
      <c r="C92" s="9">
        <f t="shared" si="7"/>
        <v>41076.591111111113</v>
      </c>
      <c r="D92" s="27" t="s">
        <v>16</v>
      </c>
      <c r="E92" s="1">
        <f t="shared" si="4"/>
        <v>1</v>
      </c>
      <c r="F92">
        <v>7.6</v>
      </c>
      <c r="G92">
        <v>110.4</v>
      </c>
      <c r="H92" s="27">
        <v>1</v>
      </c>
      <c r="I92">
        <v>2</v>
      </c>
      <c r="J92">
        <f>VLOOKUP(I92,'Stratification Schemes'!$J$2:$L$3,2,TRUE)</f>
        <v>9.59</v>
      </c>
      <c r="K92">
        <f>VLOOKUP(I92,'Stratification Schemes'!$J$2:$L$3,3,TRUE)</f>
        <v>10.42</v>
      </c>
      <c r="L92">
        <f t="shared" si="8"/>
        <v>2</v>
      </c>
      <c r="M92" s="27" t="s">
        <v>35</v>
      </c>
    </row>
    <row r="93" spans="1:13" x14ac:dyDescent="0.25">
      <c r="A93" s="8">
        <v>41076</v>
      </c>
      <c r="B93" s="2">
        <v>0.94395833333333334</v>
      </c>
      <c r="C93" s="9">
        <f t="shared" si="7"/>
        <v>41076.943958333337</v>
      </c>
      <c r="D93" s="27" t="s">
        <v>16</v>
      </c>
      <c r="E93" s="1">
        <f t="shared" si="4"/>
        <v>1</v>
      </c>
      <c r="F93">
        <v>8.1300000000000008</v>
      </c>
      <c r="G93">
        <v>125.3</v>
      </c>
      <c r="H93" s="27">
        <v>1</v>
      </c>
      <c r="I93">
        <v>2</v>
      </c>
      <c r="J93">
        <f>VLOOKUP(I93,'Stratification Schemes'!$J$2:$L$3,2,TRUE)</f>
        <v>9.59</v>
      </c>
      <c r="K93">
        <f>VLOOKUP(I93,'Stratification Schemes'!$J$2:$L$3,3,TRUE)</f>
        <v>10.42</v>
      </c>
      <c r="L93">
        <f t="shared" si="8"/>
        <v>2</v>
      </c>
      <c r="M93" s="27" t="s">
        <v>35</v>
      </c>
    </row>
    <row r="94" spans="1:13" x14ac:dyDescent="0.25">
      <c r="A94" s="8">
        <v>41077</v>
      </c>
      <c r="B94" s="2">
        <v>4.6412037037037036E-2</v>
      </c>
      <c r="C94" s="9">
        <f t="shared" si="7"/>
        <v>41077.046412037038</v>
      </c>
      <c r="D94" s="27" t="s">
        <v>16</v>
      </c>
      <c r="E94" s="1">
        <f t="shared" si="4"/>
        <v>1</v>
      </c>
      <c r="F94">
        <v>3.29</v>
      </c>
      <c r="G94">
        <v>52.7</v>
      </c>
      <c r="H94" s="27">
        <v>1</v>
      </c>
      <c r="I94">
        <v>2</v>
      </c>
      <c r="J94">
        <f>VLOOKUP(I94,'Stratification Schemes'!$J$2:$L$3,2,TRUE)</f>
        <v>9.59</v>
      </c>
      <c r="K94">
        <f>VLOOKUP(I94,'Stratification Schemes'!$J$2:$L$3,3,TRUE)</f>
        <v>10.42</v>
      </c>
      <c r="L94">
        <f t="shared" si="8"/>
        <v>2</v>
      </c>
      <c r="M94" s="27" t="s">
        <v>35</v>
      </c>
    </row>
    <row r="95" spans="1:13" x14ac:dyDescent="0.25">
      <c r="A95" s="8">
        <v>41077</v>
      </c>
      <c r="B95" s="2">
        <v>7.1608796296296295E-2</v>
      </c>
      <c r="C95" s="9">
        <f t="shared" si="7"/>
        <v>41077.071608796294</v>
      </c>
      <c r="D95" s="27" t="s">
        <v>16</v>
      </c>
      <c r="E95" s="1">
        <f t="shared" si="4"/>
        <v>1</v>
      </c>
      <c r="F95">
        <v>5.98</v>
      </c>
      <c r="G95">
        <v>78.2</v>
      </c>
      <c r="H95" s="27">
        <v>1</v>
      </c>
      <c r="I95">
        <v>2</v>
      </c>
      <c r="J95">
        <f>VLOOKUP(I95,'Stratification Schemes'!$J$2:$L$3,2,TRUE)</f>
        <v>9.59</v>
      </c>
      <c r="K95">
        <f>VLOOKUP(I95,'Stratification Schemes'!$J$2:$L$3,3,TRUE)</f>
        <v>10.42</v>
      </c>
      <c r="L95">
        <f t="shared" si="8"/>
        <v>2</v>
      </c>
      <c r="M95" s="27" t="s">
        <v>35</v>
      </c>
    </row>
    <row r="96" spans="1:13" x14ac:dyDescent="0.25">
      <c r="A96" s="8">
        <v>41077</v>
      </c>
      <c r="B96" s="2">
        <v>0.10990740740740741</v>
      </c>
      <c r="C96" s="9">
        <f t="shared" si="7"/>
        <v>41077.109907407408</v>
      </c>
      <c r="D96" s="27" t="s">
        <v>16</v>
      </c>
      <c r="E96" s="1">
        <f t="shared" si="4"/>
        <v>1</v>
      </c>
      <c r="F96">
        <v>2.35</v>
      </c>
      <c r="G96">
        <v>50.5</v>
      </c>
      <c r="H96" s="27">
        <v>1</v>
      </c>
      <c r="I96">
        <v>2</v>
      </c>
      <c r="J96">
        <f>VLOOKUP(I96,'Stratification Schemes'!$J$2:$L$3,2,TRUE)</f>
        <v>9.59</v>
      </c>
      <c r="K96">
        <f>VLOOKUP(I96,'Stratification Schemes'!$J$2:$L$3,3,TRUE)</f>
        <v>10.42</v>
      </c>
      <c r="L96">
        <f t="shared" si="8"/>
        <v>2</v>
      </c>
      <c r="M96" s="27" t="s">
        <v>35</v>
      </c>
    </row>
    <row r="97" spans="1:13" x14ac:dyDescent="0.25">
      <c r="A97" s="8">
        <v>41077</v>
      </c>
      <c r="B97" s="2">
        <v>0.11119212962962964</v>
      </c>
      <c r="C97" s="9">
        <f t="shared" si="7"/>
        <v>41077.111192129632</v>
      </c>
      <c r="D97" s="27" t="s">
        <v>16</v>
      </c>
      <c r="E97" s="1">
        <f t="shared" si="4"/>
        <v>1</v>
      </c>
      <c r="F97">
        <v>7.61</v>
      </c>
      <c r="G97">
        <v>97.5</v>
      </c>
      <c r="H97" s="27">
        <v>1</v>
      </c>
      <c r="I97">
        <v>2</v>
      </c>
      <c r="J97">
        <f>VLOOKUP(I97,'Stratification Schemes'!$J$2:$L$3,2,TRUE)</f>
        <v>9.59</v>
      </c>
      <c r="K97">
        <f>VLOOKUP(I97,'Stratification Schemes'!$J$2:$L$3,3,TRUE)</f>
        <v>10.42</v>
      </c>
      <c r="L97">
        <f t="shared" si="8"/>
        <v>2</v>
      </c>
      <c r="M97" s="27" t="s">
        <v>35</v>
      </c>
    </row>
    <row r="98" spans="1:13" x14ac:dyDescent="0.25">
      <c r="A98" s="8">
        <v>41077</v>
      </c>
      <c r="B98" s="2">
        <v>0.15158564814814815</v>
      </c>
      <c r="C98" s="9">
        <f t="shared" si="7"/>
        <v>41077.151585648149</v>
      </c>
      <c r="D98" s="27" t="s">
        <v>23</v>
      </c>
      <c r="E98" s="1">
        <f t="shared" si="4"/>
        <v>-2</v>
      </c>
      <c r="F98">
        <v>3.36</v>
      </c>
      <c r="G98">
        <v>50.7</v>
      </c>
      <c r="H98" s="27">
        <v>1</v>
      </c>
      <c r="I98">
        <v>2</v>
      </c>
      <c r="J98">
        <f>VLOOKUP(I98,'Stratification Schemes'!$J$2:$L$3,2,TRUE)</f>
        <v>9.59</v>
      </c>
      <c r="K98">
        <f>VLOOKUP(I98,'Stratification Schemes'!$J$2:$L$3,3,TRUE)</f>
        <v>10.42</v>
      </c>
      <c r="L98">
        <f t="shared" si="8"/>
        <v>-4</v>
      </c>
      <c r="M98" s="27" t="s">
        <v>35</v>
      </c>
    </row>
    <row r="99" spans="1:13" x14ac:dyDescent="0.25">
      <c r="A99" s="8">
        <v>41077</v>
      </c>
      <c r="B99" s="2">
        <v>0.33611111111111108</v>
      </c>
      <c r="C99" s="9">
        <f t="shared" si="7"/>
        <v>41077.336111111108</v>
      </c>
      <c r="D99" s="27" t="s">
        <v>16</v>
      </c>
      <c r="E99" s="1">
        <f t="shared" si="4"/>
        <v>1</v>
      </c>
      <c r="F99">
        <v>3.41</v>
      </c>
      <c r="G99">
        <v>66.8</v>
      </c>
      <c r="H99" s="27">
        <v>1</v>
      </c>
      <c r="I99">
        <v>2</v>
      </c>
      <c r="J99">
        <f>VLOOKUP(I99,'Stratification Schemes'!$J$2:$L$3,2,TRUE)</f>
        <v>9.59</v>
      </c>
      <c r="K99">
        <f>VLOOKUP(I99,'Stratification Schemes'!$J$2:$L$3,3,TRUE)</f>
        <v>10.42</v>
      </c>
      <c r="L99">
        <f t="shared" si="8"/>
        <v>2</v>
      </c>
      <c r="M99" s="27" t="s">
        <v>35</v>
      </c>
    </row>
    <row r="100" spans="1:13" x14ac:dyDescent="0.25">
      <c r="A100" s="8">
        <v>41077</v>
      </c>
      <c r="B100" s="2">
        <v>0.35424768518518518</v>
      </c>
      <c r="C100" s="9">
        <f t="shared" si="7"/>
        <v>41077.354247685187</v>
      </c>
      <c r="D100" s="27" t="s">
        <v>16</v>
      </c>
      <c r="E100" s="1">
        <f t="shared" si="4"/>
        <v>1</v>
      </c>
      <c r="F100">
        <v>1.37</v>
      </c>
      <c r="G100">
        <v>36.5</v>
      </c>
      <c r="H100" s="27">
        <v>1</v>
      </c>
      <c r="I100">
        <v>2</v>
      </c>
      <c r="J100">
        <f>VLOOKUP(I100,'Stratification Schemes'!$J$2:$L$3,2,TRUE)</f>
        <v>9.59</v>
      </c>
      <c r="K100">
        <f>VLOOKUP(I100,'Stratification Schemes'!$J$2:$L$3,3,TRUE)</f>
        <v>10.42</v>
      </c>
      <c r="L100">
        <f t="shared" si="8"/>
        <v>2</v>
      </c>
      <c r="M100" s="27" t="s">
        <v>35</v>
      </c>
    </row>
    <row r="101" spans="1:13" x14ac:dyDescent="0.25">
      <c r="A101" s="8">
        <v>41077</v>
      </c>
      <c r="B101" s="2">
        <v>0.64721064814814822</v>
      </c>
      <c r="C101" s="9">
        <f t="shared" si="7"/>
        <v>41077.647210648145</v>
      </c>
      <c r="D101" s="27" t="s">
        <v>16</v>
      </c>
      <c r="E101" s="1">
        <f t="shared" si="4"/>
        <v>1</v>
      </c>
      <c r="F101">
        <v>3.44</v>
      </c>
      <c r="G101">
        <v>45.1</v>
      </c>
      <c r="H101" s="27">
        <v>1</v>
      </c>
      <c r="I101">
        <v>2</v>
      </c>
      <c r="J101">
        <f>VLOOKUP(I101,'Stratification Schemes'!$J$2:$L$3,2,TRUE)</f>
        <v>9.59</v>
      </c>
      <c r="K101">
        <f>VLOOKUP(I101,'Stratification Schemes'!$J$2:$L$3,3,TRUE)</f>
        <v>10.42</v>
      </c>
      <c r="L101">
        <f t="shared" si="8"/>
        <v>2</v>
      </c>
      <c r="M101" s="27" t="s">
        <v>35</v>
      </c>
    </row>
    <row r="102" spans="1:13" x14ac:dyDescent="0.25">
      <c r="A102" s="8">
        <v>41077</v>
      </c>
      <c r="B102" s="2">
        <v>0.84208333333333341</v>
      </c>
      <c r="C102" s="9">
        <f t="shared" si="7"/>
        <v>41077.842083333337</v>
      </c>
      <c r="D102" s="27" t="s">
        <v>16</v>
      </c>
      <c r="E102" s="1">
        <f t="shared" si="4"/>
        <v>1</v>
      </c>
      <c r="F102">
        <v>6</v>
      </c>
      <c r="G102">
        <v>93</v>
      </c>
      <c r="H102" s="27">
        <v>1</v>
      </c>
      <c r="I102">
        <v>2</v>
      </c>
      <c r="J102">
        <f>VLOOKUP(I102,'Stratification Schemes'!$J$2:$L$3,2,TRUE)</f>
        <v>9.59</v>
      </c>
      <c r="K102">
        <f>VLOOKUP(I102,'Stratification Schemes'!$J$2:$L$3,3,TRUE)</f>
        <v>10.42</v>
      </c>
      <c r="L102">
        <f t="shared" si="8"/>
        <v>2</v>
      </c>
      <c r="M102" s="27" t="s">
        <v>35</v>
      </c>
    </row>
    <row r="103" spans="1:13" x14ac:dyDescent="0.25">
      <c r="A103" s="8">
        <v>41077</v>
      </c>
      <c r="B103" s="2">
        <v>0.84370370370370373</v>
      </c>
      <c r="C103" s="9">
        <f t="shared" si="7"/>
        <v>41077.8437037037</v>
      </c>
      <c r="D103" s="27" t="s">
        <v>16</v>
      </c>
      <c r="E103" s="1">
        <f t="shared" si="4"/>
        <v>1</v>
      </c>
      <c r="F103">
        <v>7.52</v>
      </c>
      <c r="G103">
        <v>79</v>
      </c>
      <c r="H103" s="27">
        <v>1</v>
      </c>
      <c r="I103">
        <v>2</v>
      </c>
      <c r="J103">
        <f>VLOOKUP(I103,'Stratification Schemes'!$J$2:$L$3,2,TRUE)</f>
        <v>9.59</v>
      </c>
      <c r="K103">
        <f>VLOOKUP(I103,'Stratification Schemes'!$J$2:$L$3,3,TRUE)</f>
        <v>10.42</v>
      </c>
      <c r="L103">
        <f t="shared" si="8"/>
        <v>2</v>
      </c>
      <c r="M103" s="27" t="s">
        <v>35</v>
      </c>
    </row>
    <row r="104" spans="1:13" x14ac:dyDescent="0.25">
      <c r="A104" s="8">
        <v>41077</v>
      </c>
      <c r="B104" s="2">
        <v>0.91719907407407408</v>
      </c>
      <c r="C104" s="9">
        <f t="shared" si="7"/>
        <v>41077.917199074072</v>
      </c>
      <c r="D104" s="27" t="s">
        <v>16</v>
      </c>
      <c r="E104" s="1">
        <f t="shared" si="4"/>
        <v>1</v>
      </c>
      <c r="F104">
        <v>3.32</v>
      </c>
      <c r="G104">
        <v>56.3</v>
      </c>
      <c r="H104" s="27">
        <v>1</v>
      </c>
      <c r="I104">
        <v>2</v>
      </c>
      <c r="J104">
        <f>VLOOKUP(I104,'Stratification Schemes'!$J$2:$L$3,2,TRUE)</f>
        <v>9.59</v>
      </c>
      <c r="K104">
        <f>VLOOKUP(I104,'Stratification Schemes'!$J$2:$L$3,3,TRUE)</f>
        <v>10.42</v>
      </c>
      <c r="L104">
        <f t="shared" si="8"/>
        <v>2</v>
      </c>
      <c r="M104" s="27" t="s">
        <v>35</v>
      </c>
    </row>
    <row r="105" spans="1:13" x14ac:dyDescent="0.25">
      <c r="A105" s="8">
        <v>41077</v>
      </c>
      <c r="B105" s="2">
        <v>0.96350694444444451</v>
      </c>
      <c r="C105" s="9">
        <f t="shared" si="7"/>
        <v>41077.963506944441</v>
      </c>
      <c r="D105" s="27" t="s">
        <v>16</v>
      </c>
      <c r="E105" s="1">
        <f t="shared" si="4"/>
        <v>1</v>
      </c>
      <c r="F105">
        <v>6.12</v>
      </c>
      <c r="G105">
        <v>88.1</v>
      </c>
      <c r="H105" s="27">
        <v>1</v>
      </c>
      <c r="I105">
        <v>2</v>
      </c>
      <c r="J105">
        <f>VLOOKUP(I105,'Stratification Schemes'!$J$2:$L$3,2,TRUE)</f>
        <v>9.59</v>
      </c>
      <c r="K105">
        <f>VLOOKUP(I105,'Stratification Schemes'!$J$2:$L$3,3,TRUE)</f>
        <v>10.42</v>
      </c>
      <c r="L105">
        <f t="shared" si="8"/>
        <v>2</v>
      </c>
      <c r="M105" s="27" t="s">
        <v>35</v>
      </c>
    </row>
    <row r="106" spans="1:13" x14ac:dyDescent="0.25">
      <c r="A106" s="8">
        <v>41077</v>
      </c>
      <c r="B106" s="2">
        <v>0.9644328703703704</v>
      </c>
      <c r="C106" s="9">
        <f t="shared" si="7"/>
        <v>41077.964432870373</v>
      </c>
      <c r="D106" s="27" t="s">
        <v>16</v>
      </c>
      <c r="E106" s="1">
        <f t="shared" si="4"/>
        <v>1</v>
      </c>
      <c r="F106">
        <v>8.43</v>
      </c>
      <c r="G106">
        <v>99.9</v>
      </c>
      <c r="H106" s="27">
        <v>1</v>
      </c>
      <c r="I106">
        <v>2</v>
      </c>
      <c r="J106">
        <f>VLOOKUP(I106,'Stratification Schemes'!$J$2:$L$3,2,TRUE)</f>
        <v>9.59</v>
      </c>
      <c r="K106">
        <f>VLOOKUP(I106,'Stratification Schemes'!$J$2:$L$3,3,TRUE)</f>
        <v>10.42</v>
      </c>
      <c r="L106">
        <f t="shared" si="8"/>
        <v>2</v>
      </c>
      <c r="M106" s="27" t="s">
        <v>35</v>
      </c>
    </row>
    <row r="107" spans="1:13" x14ac:dyDescent="0.25">
      <c r="A107" s="8">
        <v>41078</v>
      </c>
      <c r="B107" s="2">
        <v>4.431712962962963E-2</v>
      </c>
      <c r="C107" s="9">
        <f t="shared" si="7"/>
        <v>41078.044317129628</v>
      </c>
      <c r="D107" s="27" t="s">
        <v>16</v>
      </c>
      <c r="E107" s="1">
        <f t="shared" si="4"/>
        <v>1</v>
      </c>
      <c r="F107">
        <v>5.83</v>
      </c>
      <c r="G107">
        <v>91.3</v>
      </c>
      <c r="H107" s="27">
        <v>1</v>
      </c>
      <c r="I107">
        <v>2</v>
      </c>
      <c r="J107">
        <f>VLOOKUP(I107,'Stratification Schemes'!$J$2:$L$3,2,TRUE)</f>
        <v>9.59</v>
      </c>
      <c r="K107">
        <f>VLOOKUP(I107,'Stratification Schemes'!$J$2:$L$3,3,TRUE)</f>
        <v>10.42</v>
      </c>
      <c r="L107">
        <f t="shared" si="8"/>
        <v>2</v>
      </c>
      <c r="M107" s="27" t="s">
        <v>35</v>
      </c>
    </row>
    <row r="108" spans="1:13" x14ac:dyDescent="0.25">
      <c r="A108" s="8">
        <v>41078</v>
      </c>
      <c r="B108" s="2">
        <v>4.5034722222222219E-2</v>
      </c>
      <c r="C108" s="9">
        <f t="shared" si="7"/>
        <v>41078.045034722221</v>
      </c>
      <c r="D108" s="27" t="s">
        <v>16</v>
      </c>
      <c r="E108" s="1">
        <f t="shared" si="4"/>
        <v>1</v>
      </c>
      <c r="F108">
        <v>1.21</v>
      </c>
      <c r="G108">
        <v>42.6</v>
      </c>
      <c r="H108" s="27">
        <v>1</v>
      </c>
      <c r="I108">
        <v>2</v>
      </c>
      <c r="J108">
        <f>VLOOKUP(I108,'Stratification Schemes'!$J$2:$L$3,2,TRUE)</f>
        <v>9.59</v>
      </c>
      <c r="K108">
        <f>VLOOKUP(I108,'Stratification Schemes'!$J$2:$L$3,3,TRUE)</f>
        <v>10.42</v>
      </c>
      <c r="L108">
        <f t="shared" si="8"/>
        <v>2</v>
      </c>
      <c r="M108" s="27" t="s">
        <v>35</v>
      </c>
    </row>
    <row r="109" spans="1:13" x14ac:dyDescent="0.25">
      <c r="A109" s="8">
        <v>41078</v>
      </c>
      <c r="B109" s="2">
        <v>4.5462962962962962E-2</v>
      </c>
      <c r="C109" s="9">
        <f t="shared" si="7"/>
        <v>41078.04546296296</v>
      </c>
      <c r="D109" s="27" t="s">
        <v>16</v>
      </c>
      <c r="E109" s="1">
        <f t="shared" si="4"/>
        <v>1</v>
      </c>
      <c r="F109">
        <v>3.18</v>
      </c>
      <c r="G109">
        <v>55.9</v>
      </c>
      <c r="H109" s="27">
        <v>1</v>
      </c>
      <c r="I109">
        <v>2</v>
      </c>
      <c r="J109">
        <f>VLOOKUP(I109,'Stratification Schemes'!$J$2:$L$3,2,TRUE)</f>
        <v>9.59</v>
      </c>
      <c r="K109">
        <f>VLOOKUP(I109,'Stratification Schemes'!$J$2:$L$3,3,TRUE)</f>
        <v>10.42</v>
      </c>
      <c r="L109">
        <f t="shared" si="8"/>
        <v>2</v>
      </c>
      <c r="M109" s="27" t="s">
        <v>35</v>
      </c>
    </row>
    <row r="110" spans="1:13" x14ac:dyDescent="0.25">
      <c r="A110" s="8">
        <v>41078</v>
      </c>
      <c r="B110" s="2">
        <v>4.6273148148148147E-2</v>
      </c>
      <c r="C110" s="9">
        <f t="shared" si="7"/>
        <v>41078.046273148146</v>
      </c>
      <c r="D110" s="27" t="s">
        <v>16</v>
      </c>
      <c r="E110" s="1">
        <f t="shared" si="4"/>
        <v>1</v>
      </c>
      <c r="F110">
        <v>2.09</v>
      </c>
      <c r="G110">
        <v>47.2</v>
      </c>
      <c r="H110" s="27">
        <v>1</v>
      </c>
      <c r="I110">
        <v>2</v>
      </c>
      <c r="J110">
        <f>VLOOKUP(I110,'Stratification Schemes'!$J$2:$L$3,2,TRUE)</f>
        <v>9.59</v>
      </c>
      <c r="K110">
        <f>VLOOKUP(I110,'Stratification Schemes'!$J$2:$L$3,3,TRUE)</f>
        <v>10.42</v>
      </c>
      <c r="L110">
        <f t="shared" si="8"/>
        <v>2</v>
      </c>
      <c r="M110" s="27" t="s">
        <v>35</v>
      </c>
    </row>
    <row r="111" spans="1:13" x14ac:dyDescent="0.25">
      <c r="A111" s="8">
        <v>41078</v>
      </c>
      <c r="B111" s="2">
        <v>5.0590277777777776E-2</v>
      </c>
      <c r="C111" s="9">
        <f t="shared" si="7"/>
        <v>41078.05059027778</v>
      </c>
      <c r="D111" s="27" t="s">
        <v>16</v>
      </c>
      <c r="E111" s="1">
        <f t="shared" si="4"/>
        <v>1</v>
      </c>
      <c r="F111">
        <v>2.14</v>
      </c>
      <c r="G111">
        <v>48.2</v>
      </c>
      <c r="H111" s="27">
        <v>1</v>
      </c>
      <c r="I111">
        <v>2</v>
      </c>
      <c r="J111">
        <f>VLOOKUP(I111,'Stratification Schemes'!$J$2:$L$3,2,TRUE)</f>
        <v>9.59</v>
      </c>
      <c r="K111">
        <f>VLOOKUP(I111,'Stratification Schemes'!$J$2:$L$3,3,TRUE)</f>
        <v>10.42</v>
      </c>
      <c r="L111">
        <f t="shared" si="8"/>
        <v>2</v>
      </c>
      <c r="M111" s="27" t="s">
        <v>35</v>
      </c>
    </row>
    <row r="112" spans="1:13" x14ac:dyDescent="0.25">
      <c r="A112" s="8">
        <v>41078</v>
      </c>
      <c r="B112" s="2">
        <v>6.5138888888888885E-2</v>
      </c>
      <c r="C112" s="9">
        <f t="shared" si="7"/>
        <v>41078.065138888887</v>
      </c>
      <c r="D112" s="27" t="s">
        <v>16</v>
      </c>
      <c r="E112" s="1">
        <f t="shared" si="4"/>
        <v>1</v>
      </c>
      <c r="F112">
        <v>3.35</v>
      </c>
      <c r="G112">
        <v>66.3</v>
      </c>
      <c r="H112" s="27">
        <v>1</v>
      </c>
      <c r="I112">
        <v>2</v>
      </c>
      <c r="J112">
        <f>VLOOKUP(I112,'Stratification Schemes'!$J$2:$L$3,2,TRUE)</f>
        <v>9.59</v>
      </c>
      <c r="K112">
        <f>VLOOKUP(I112,'Stratification Schemes'!$J$2:$L$3,3,TRUE)</f>
        <v>10.42</v>
      </c>
      <c r="L112">
        <f t="shared" si="8"/>
        <v>2</v>
      </c>
      <c r="M112" s="27" t="s">
        <v>35</v>
      </c>
    </row>
    <row r="113" spans="1:13" x14ac:dyDescent="0.25">
      <c r="A113" s="8">
        <v>41078</v>
      </c>
      <c r="B113" s="2">
        <v>0.13208333333333333</v>
      </c>
      <c r="C113" s="9">
        <f t="shared" si="7"/>
        <v>41078.13208333333</v>
      </c>
      <c r="D113" s="27" t="s">
        <v>16</v>
      </c>
      <c r="E113" s="1">
        <f t="shared" si="4"/>
        <v>1</v>
      </c>
      <c r="F113">
        <v>4.49</v>
      </c>
      <c r="G113">
        <v>95.8</v>
      </c>
      <c r="H113" s="27">
        <v>1</v>
      </c>
      <c r="I113">
        <v>2</v>
      </c>
      <c r="J113">
        <f>VLOOKUP(I113,'Stratification Schemes'!$J$2:$L$3,2,TRUE)</f>
        <v>9.59</v>
      </c>
      <c r="K113">
        <f>VLOOKUP(I113,'Stratification Schemes'!$J$2:$L$3,3,TRUE)</f>
        <v>10.42</v>
      </c>
      <c r="L113">
        <f t="shared" si="8"/>
        <v>2</v>
      </c>
      <c r="M113" s="27" t="s">
        <v>35</v>
      </c>
    </row>
    <row r="114" spans="1:13" x14ac:dyDescent="0.25">
      <c r="A114" s="8">
        <v>41078</v>
      </c>
      <c r="B114" s="2">
        <v>0.16820601851851849</v>
      </c>
      <c r="C114" s="9">
        <f t="shared" si="7"/>
        <v>41078.168206018519</v>
      </c>
      <c r="D114" s="27" t="s">
        <v>16</v>
      </c>
      <c r="E114" s="1">
        <f t="shared" si="4"/>
        <v>1</v>
      </c>
      <c r="F114">
        <v>7.77</v>
      </c>
      <c r="G114">
        <v>120.4</v>
      </c>
      <c r="H114" s="27">
        <v>1</v>
      </c>
      <c r="I114">
        <v>2</v>
      </c>
      <c r="J114">
        <f>VLOOKUP(I114,'Stratification Schemes'!$J$2:$L$3,2,TRUE)</f>
        <v>9.59</v>
      </c>
      <c r="K114">
        <f>VLOOKUP(I114,'Stratification Schemes'!$J$2:$L$3,3,TRUE)</f>
        <v>10.42</v>
      </c>
      <c r="L114">
        <f t="shared" si="8"/>
        <v>2</v>
      </c>
      <c r="M114" s="27" t="s">
        <v>35</v>
      </c>
    </row>
    <row r="115" spans="1:13" x14ac:dyDescent="0.25">
      <c r="A115" s="8">
        <v>41078</v>
      </c>
      <c r="B115" s="2">
        <v>0.23890046296296297</v>
      </c>
      <c r="C115" s="9">
        <f t="shared" si="7"/>
        <v>41078.238900462966</v>
      </c>
      <c r="D115" s="27" t="s">
        <v>16</v>
      </c>
      <c r="E115" s="1">
        <f t="shared" si="4"/>
        <v>1</v>
      </c>
      <c r="F115">
        <v>4.12</v>
      </c>
      <c r="G115">
        <v>94.1</v>
      </c>
      <c r="H115" s="27">
        <v>1</v>
      </c>
      <c r="I115">
        <v>2</v>
      </c>
      <c r="J115">
        <f>VLOOKUP(I115,'Stratification Schemes'!$J$2:$L$3,2,TRUE)</f>
        <v>9.59</v>
      </c>
      <c r="K115">
        <f>VLOOKUP(I115,'Stratification Schemes'!$J$2:$L$3,3,TRUE)</f>
        <v>10.42</v>
      </c>
      <c r="L115">
        <f t="shared" si="8"/>
        <v>2</v>
      </c>
      <c r="M115" s="27" t="s">
        <v>35</v>
      </c>
    </row>
    <row r="116" spans="1:13" x14ac:dyDescent="0.25">
      <c r="A116" s="8">
        <v>41078</v>
      </c>
      <c r="B116" s="2">
        <v>0.3401851851851852</v>
      </c>
      <c r="C116" s="9">
        <f t="shared" si="7"/>
        <v>41078.340185185189</v>
      </c>
      <c r="D116" s="27" t="s">
        <v>16</v>
      </c>
      <c r="E116" s="1">
        <f t="shared" si="4"/>
        <v>1</v>
      </c>
      <c r="F116">
        <v>3</v>
      </c>
      <c r="G116">
        <v>95.8</v>
      </c>
      <c r="H116" s="27">
        <v>1</v>
      </c>
      <c r="I116">
        <v>2</v>
      </c>
      <c r="J116">
        <f>VLOOKUP(I116,'Stratification Schemes'!$J$2:$L$3,2,TRUE)</f>
        <v>9.59</v>
      </c>
      <c r="K116">
        <f>VLOOKUP(I116,'Stratification Schemes'!$J$2:$L$3,3,TRUE)</f>
        <v>10.42</v>
      </c>
      <c r="L116">
        <f t="shared" si="8"/>
        <v>2</v>
      </c>
      <c r="M116" s="27" t="s">
        <v>35</v>
      </c>
    </row>
    <row r="117" spans="1:13" x14ac:dyDescent="0.25">
      <c r="A117" s="8">
        <v>41078</v>
      </c>
      <c r="B117" s="2">
        <v>0.36280092592592594</v>
      </c>
      <c r="C117" s="9">
        <f t="shared" si="7"/>
        <v>41078.362800925926</v>
      </c>
      <c r="D117" s="27" t="s">
        <v>16</v>
      </c>
      <c r="E117" s="1">
        <f t="shared" si="4"/>
        <v>1</v>
      </c>
      <c r="F117">
        <v>1.59</v>
      </c>
      <c r="G117">
        <v>38.299999999999997</v>
      </c>
      <c r="H117" s="27">
        <v>1</v>
      </c>
      <c r="I117">
        <v>2</v>
      </c>
      <c r="J117">
        <f>VLOOKUP(I117,'Stratification Schemes'!$J$2:$L$3,2,TRUE)</f>
        <v>9.59</v>
      </c>
      <c r="K117">
        <f>VLOOKUP(I117,'Stratification Schemes'!$J$2:$L$3,3,TRUE)</f>
        <v>10.42</v>
      </c>
      <c r="L117">
        <f t="shared" si="8"/>
        <v>2</v>
      </c>
      <c r="M117" s="27" t="s">
        <v>35</v>
      </c>
    </row>
    <row r="118" spans="1:13" x14ac:dyDescent="0.25">
      <c r="A118" s="8">
        <v>41078</v>
      </c>
      <c r="B118" s="2">
        <v>0.37511574074074078</v>
      </c>
      <c r="C118" s="9">
        <f t="shared" si="7"/>
        <v>41078.375115740739</v>
      </c>
      <c r="D118" s="27" t="s">
        <v>16</v>
      </c>
      <c r="E118" s="1">
        <f t="shared" si="4"/>
        <v>1</v>
      </c>
      <c r="F118">
        <v>4.08</v>
      </c>
      <c r="G118">
        <v>70.5</v>
      </c>
      <c r="H118" s="27">
        <v>1</v>
      </c>
      <c r="I118">
        <v>2</v>
      </c>
      <c r="J118">
        <f>VLOOKUP(I118,'Stratification Schemes'!$J$2:$L$3,2,TRUE)</f>
        <v>9.59</v>
      </c>
      <c r="K118">
        <f>VLOOKUP(I118,'Stratification Schemes'!$J$2:$L$3,3,TRUE)</f>
        <v>10.42</v>
      </c>
      <c r="L118">
        <f t="shared" si="8"/>
        <v>2</v>
      </c>
      <c r="M118" s="27" t="s">
        <v>35</v>
      </c>
    </row>
    <row r="119" spans="1:13" x14ac:dyDescent="0.25">
      <c r="A119" s="8">
        <v>41078</v>
      </c>
      <c r="B119" s="2">
        <v>0.37819444444444444</v>
      </c>
      <c r="C119" s="9">
        <f t="shared" si="7"/>
        <v>41078.378194444442</v>
      </c>
      <c r="D119" s="27" t="s">
        <v>16</v>
      </c>
      <c r="E119" s="1">
        <f t="shared" si="4"/>
        <v>1</v>
      </c>
      <c r="F119">
        <v>2.7</v>
      </c>
      <c r="G119">
        <v>33.200000000000003</v>
      </c>
      <c r="H119" s="27">
        <v>1</v>
      </c>
      <c r="I119">
        <v>2</v>
      </c>
      <c r="J119">
        <f>VLOOKUP(I119,'Stratification Schemes'!$J$2:$L$3,2,TRUE)</f>
        <v>9.59</v>
      </c>
      <c r="K119">
        <f>VLOOKUP(I119,'Stratification Schemes'!$J$2:$L$3,3,TRUE)</f>
        <v>10.42</v>
      </c>
      <c r="L119">
        <f t="shared" si="8"/>
        <v>2</v>
      </c>
      <c r="M119" s="27" t="s">
        <v>35</v>
      </c>
    </row>
    <row r="120" spans="1:13" x14ac:dyDescent="0.25">
      <c r="A120" s="8">
        <v>41078</v>
      </c>
      <c r="B120" s="2">
        <v>0.48365740740740742</v>
      </c>
      <c r="C120" s="9">
        <f t="shared" si="7"/>
        <v>41078.483657407407</v>
      </c>
      <c r="D120" s="27" t="s">
        <v>16</v>
      </c>
      <c r="E120" s="1">
        <f t="shared" si="4"/>
        <v>1</v>
      </c>
      <c r="F120">
        <v>6.01</v>
      </c>
      <c r="G120">
        <v>73.2</v>
      </c>
      <c r="H120" s="27">
        <v>1</v>
      </c>
      <c r="I120">
        <v>2</v>
      </c>
      <c r="J120">
        <f>VLOOKUP(I120,'Stratification Schemes'!$J$2:$L$3,2,TRUE)</f>
        <v>9.59</v>
      </c>
      <c r="K120">
        <f>VLOOKUP(I120,'Stratification Schemes'!$J$2:$L$3,3,TRUE)</f>
        <v>10.42</v>
      </c>
      <c r="L120">
        <f t="shared" si="8"/>
        <v>2</v>
      </c>
      <c r="M120" s="27" t="s">
        <v>35</v>
      </c>
    </row>
    <row r="121" spans="1:13" x14ac:dyDescent="0.25">
      <c r="A121" s="8">
        <v>41078</v>
      </c>
      <c r="B121" s="2">
        <v>0.50672453703703701</v>
      </c>
      <c r="C121" s="9">
        <f t="shared" si="7"/>
        <v>41078.506724537037</v>
      </c>
      <c r="D121" s="27" t="s">
        <v>16</v>
      </c>
      <c r="E121" s="1">
        <f t="shared" si="4"/>
        <v>1</v>
      </c>
      <c r="F121">
        <v>2.77</v>
      </c>
      <c r="G121">
        <v>68.8</v>
      </c>
      <c r="H121" s="27">
        <v>1</v>
      </c>
      <c r="I121">
        <v>2</v>
      </c>
      <c r="J121">
        <f>VLOOKUP(I121,'Stratification Schemes'!$J$2:$L$3,2,TRUE)</f>
        <v>9.59</v>
      </c>
      <c r="K121">
        <f>VLOOKUP(I121,'Stratification Schemes'!$J$2:$L$3,3,TRUE)</f>
        <v>10.42</v>
      </c>
      <c r="L121">
        <f t="shared" si="8"/>
        <v>2</v>
      </c>
      <c r="M121" s="27" t="s">
        <v>35</v>
      </c>
    </row>
    <row r="122" spans="1:13" x14ac:dyDescent="0.25">
      <c r="A122" s="8">
        <v>41078</v>
      </c>
      <c r="B122" s="2">
        <v>0.71111111111111114</v>
      </c>
      <c r="C122" s="9">
        <f t="shared" si="7"/>
        <v>41078.711111111108</v>
      </c>
      <c r="D122" s="27" t="s">
        <v>16</v>
      </c>
      <c r="E122" s="1">
        <f t="shared" si="4"/>
        <v>1</v>
      </c>
      <c r="F122">
        <v>3.3</v>
      </c>
      <c r="G122">
        <v>62.4</v>
      </c>
      <c r="H122" s="27">
        <v>1</v>
      </c>
      <c r="I122">
        <v>2</v>
      </c>
      <c r="J122">
        <f>VLOOKUP(I122,'Stratification Schemes'!$J$2:$L$3,2,TRUE)</f>
        <v>9.59</v>
      </c>
      <c r="K122">
        <f>VLOOKUP(I122,'Stratification Schemes'!$J$2:$L$3,3,TRUE)</f>
        <v>10.42</v>
      </c>
      <c r="L122">
        <f t="shared" si="8"/>
        <v>2</v>
      </c>
      <c r="M122" s="27" t="s">
        <v>35</v>
      </c>
    </row>
    <row r="123" spans="1:13" x14ac:dyDescent="0.25">
      <c r="A123" s="8">
        <v>41078</v>
      </c>
      <c r="B123" s="2">
        <v>0.7353587962962963</v>
      </c>
      <c r="C123" s="9">
        <f t="shared" si="7"/>
        <v>41078.735358796293</v>
      </c>
      <c r="D123" s="27" t="s">
        <v>16</v>
      </c>
      <c r="E123" s="1">
        <f t="shared" si="4"/>
        <v>1</v>
      </c>
      <c r="F123">
        <v>3.99</v>
      </c>
      <c r="G123">
        <v>67.7</v>
      </c>
      <c r="H123" s="27">
        <v>1</v>
      </c>
      <c r="I123">
        <v>2</v>
      </c>
      <c r="J123">
        <f>VLOOKUP(I123,'Stratification Schemes'!$J$2:$L$3,2,TRUE)</f>
        <v>9.59</v>
      </c>
      <c r="K123">
        <f>VLOOKUP(I123,'Stratification Schemes'!$J$2:$L$3,3,TRUE)</f>
        <v>10.42</v>
      </c>
      <c r="L123">
        <f t="shared" si="8"/>
        <v>2</v>
      </c>
      <c r="M123" s="27" t="s">
        <v>35</v>
      </c>
    </row>
    <row r="124" spans="1:13" x14ac:dyDescent="0.25">
      <c r="A124" s="8">
        <v>41078</v>
      </c>
      <c r="B124" s="2">
        <v>0.89637731481481486</v>
      </c>
      <c r="C124" s="9">
        <f t="shared" si="7"/>
        <v>41078.896377314813</v>
      </c>
      <c r="D124" s="27" t="s">
        <v>16</v>
      </c>
      <c r="E124" s="1">
        <f t="shared" si="4"/>
        <v>1</v>
      </c>
      <c r="F124">
        <v>5.85</v>
      </c>
      <c r="G124">
        <v>109.1</v>
      </c>
      <c r="H124" s="27">
        <v>1</v>
      </c>
      <c r="I124">
        <v>2</v>
      </c>
      <c r="J124">
        <f>VLOOKUP(I124,'Stratification Schemes'!$J$2:$L$3,2,TRUE)</f>
        <v>9.59</v>
      </c>
      <c r="K124">
        <f>VLOOKUP(I124,'Stratification Schemes'!$J$2:$L$3,3,TRUE)</f>
        <v>10.42</v>
      </c>
      <c r="L124">
        <f t="shared" si="8"/>
        <v>2</v>
      </c>
      <c r="M124" s="27" t="s">
        <v>35</v>
      </c>
    </row>
    <row r="125" spans="1:13" x14ac:dyDescent="0.25">
      <c r="A125" s="8">
        <v>41078</v>
      </c>
      <c r="B125" s="2">
        <v>0.9197685185185186</v>
      </c>
      <c r="C125" s="9">
        <f t="shared" si="7"/>
        <v>41078.919768518521</v>
      </c>
      <c r="D125" s="27" t="s">
        <v>16</v>
      </c>
      <c r="E125" s="1">
        <f t="shared" si="4"/>
        <v>1</v>
      </c>
      <c r="F125">
        <v>7.87</v>
      </c>
      <c r="G125">
        <v>97.8</v>
      </c>
      <c r="H125" s="27">
        <v>1</v>
      </c>
      <c r="I125">
        <v>2</v>
      </c>
      <c r="J125">
        <f>VLOOKUP(I125,'Stratification Schemes'!$J$2:$L$3,2,TRUE)</f>
        <v>9.59</v>
      </c>
      <c r="K125">
        <f>VLOOKUP(I125,'Stratification Schemes'!$J$2:$L$3,3,TRUE)</f>
        <v>10.42</v>
      </c>
      <c r="L125">
        <f t="shared" si="8"/>
        <v>2</v>
      </c>
      <c r="M125" s="27" t="s">
        <v>35</v>
      </c>
    </row>
    <row r="126" spans="1:13" x14ac:dyDescent="0.25">
      <c r="A126" s="8">
        <v>41078</v>
      </c>
      <c r="B126" s="2">
        <v>0.95876157407407403</v>
      </c>
      <c r="C126" s="9">
        <f t="shared" si="7"/>
        <v>41078.958761574075</v>
      </c>
      <c r="D126" s="27" t="s">
        <v>16</v>
      </c>
      <c r="E126" s="1">
        <f t="shared" si="4"/>
        <v>1</v>
      </c>
      <c r="F126">
        <v>7.59</v>
      </c>
      <c r="G126">
        <v>112.6</v>
      </c>
      <c r="H126" s="27">
        <v>1</v>
      </c>
      <c r="I126">
        <v>2</v>
      </c>
      <c r="J126">
        <f>VLOOKUP(I126,'Stratification Schemes'!$J$2:$L$3,2,TRUE)</f>
        <v>9.59</v>
      </c>
      <c r="K126">
        <f>VLOOKUP(I126,'Stratification Schemes'!$J$2:$L$3,3,TRUE)</f>
        <v>10.42</v>
      </c>
      <c r="L126">
        <f t="shared" si="8"/>
        <v>2</v>
      </c>
      <c r="M126" s="27" t="s">
        <v>35</v>
      </c>
    </row>
    <row r="127" spans="1:13" x14ac:dyDescent="0.25">
      <c r="A127" s="8">
        <v>41078</v>
      </c>
      <c r="B127" s="2">
        <v>0.96097222222222223</v>
      </c>
      <c r="C127" s="9">
        <f t="shared" si="7"/>
        <v>41078.960972222223</v>
      </c>
      <c r="D127" s="27" t="s">
        <v>16</v>
      </c>
      <c r="E127" s="1">
        <f t="shared" si="4"/>
        <v>1</v>
      </c>
      <c r="F127">
        <v>8.84</v>
      </c>
      <c r="G127">
        <v>129.1</v>
      </c>
      <c r="H127" s="27">
        <v>1</v>
      </c>
      <c r="I127">
        <v>2</v>
      </c>
      <c r="J127">
        <f>VLOOKUP(I127,'Stratification Schemes'!$J$2:$L$3,2,TRUE)</f>
        <v>9.59</v>
      </c>
      <c r="K127">
        <f>VLOOKUP(I127,'Stratification Schemes'!$J$2:$L$3,3,TRUE)</f>
        <v>10.42</v>
      </c>
      <c r="L127">
        <f t="shared" si="8"/>
        <v>2</v>
      </c>
      <c r="M127" s="27" t="s">
        <v>35</v>
      </c>
    </row>
    <row r="128" spans="1:13" x14ac:dyDescent="0.25">
      <c r="A128" s="8">
        <v>41079</v>
      </c>
      <c r="B128" s="2">
        <v>2.3287037037037037E-2</v>
      </c>
      <c r="C128" s="9">
        <f t="shared" si="7"/>
        <v>41079.023287037038</v>
      </c>
      <c r="D128" s="27" t="s">
        <v>16</v>
      </c>
      <c r="E128" s="1">
        <f t="shared" si="4"/>
        <v>1</v>
      </c>
      <c r="F128">
        <v>1.47</v>
      </c>
      <c r="G128">
        <v>37.9</v>
      </c>
      <c r="H128" s="27">
        <v>1</v>
      </c>
      <c r="I128">
        <v>2</v>
      </c>
      <c r="J128">
        <f>VLOOKUP(I128,'Stratification Schemes'!$J$2:$L$3,2,TRUE)</f>
        <v>9.59</v>
      </c>
      <c r="K128">
        <f>VLOOKUP(I128,'Stratification Schemes'!$J$2:$L$3,3,TRUE)</f>
        <v>10.42</v>
      </c>
      <c r="L128">
        <f t="shared" si="8"/>
        <v>2</v>
      </c>
      <c r="M128" s="27" t="s">
        <v>35</v>
      </c>
    </row>
    <row r="129" spans="1:13" x14ac:dyDescent="0.25">
      <c r="A129" s="8">
        <v>41079</v>
      </c>
      <c r="B129" s="2">
        <v>2.3483796296296298E-2</v>
      </c>
      <c r="C129" s="9">
        <f t="shared" si="7"/>
        <v>41079.0234837963</v>
      </c>
      <c r="D129" s="27" t="s">
        <v>16</v>
      </c>
      <c r="E129" s="1">
        <f t="shared" si="4"/>
        <v>1</v>
      </c>
      <c r="F129">
        <v>5.17</v>
      </c>
      <c r="G129">
        <v>93.1</v>
      </c>
      <c r="H129" s="27">
        <v>1</v>
      </c>
      <c r="I129">
        <v>2</v>
      </c>
      <c r="J129">
        <f>VLOOKUP(I129,'Stratification Schemes'!$J$2:$L$3,2,TRUE)</f>
        <v>9.59</v>
      </c>
      <c r="K129">
        <f>VLOOKUP(I129,'Stratification Schemes'!$J$2:$L$3,3,TRUE)</f>
        <v>10.42</v>
      </c>
      <c r="L129">
        <f t="shared" si="8"/>
        <v>2</v>
      </c>
      <c r="M129" s="27" t="s">
        <v>35</v>
      </c>
    </row>
    <row r="130" spans="1:13" x14ac:dyDescent="0.25">
      <c r="A130" s="8">
        <v>41079</v>
      </c>
      <c r="B130" s="2">
        <v>7.2037037037037038E-2</v>
      </c>
      <c r="C130" s="9">
        <f t="shared" si="7"/>
        <v>41079.07203703704</v>
      </c>
      <c r="D130" s="27" t="s">
        <v>16</v>
      </c>
      <c r="E130" s="1">
        <f t="shared" si="4"/>
        <v>1</v>
      </c>
      <c r="F130">
        <v>4.28</v>
      </c>
      <c r="G130">
        <v>96.7</v>
      </c>
      <c r="H130" s="27">
        <v>1</v>
      </c>
      <c r="I130">
        <v>2</v>
      </c>
      <c r="J130">
        <f>VLOOKUP(I130,'Stratification Schemes'!$J$2:$L$3,2,TRUE)</f>
        <v>9.59</v>
      </c>
      <c r="K130">
        <f>VLOOKUP(I130,'Stratification Schemes'!$J$2:$L$3,3,TRUE)</f>
        <v>10.42</v>
      </c>
      <c r="L130">
        <f t="shared" si="8"/>
        <v>2</v>
      </c>
      <c r="M130" s="27" t="s">
        <v>35</v>
      </c>
    </row>
    <row r="131" spans="1:13" x14ac:dyDescent="0.25">
      <c r="A131" s="8">
        <v>41079</v>
      </c>
      <c r="B131" s="2">
        <v>0.10715277777777778</v>
      </c>
      <c r="C131" s="9">
        <f t="shared" si="7"/>
        <v>41079.107152777775</v>
      </c>
      <c r="D131" s="27" t="s">
        <v>16</v>
      </c>
      <c r="E131" s="1">
        <f t="shared" ref="E131:E132" si="9">IF(D131="Up", 1, -2)</f>
        <v>1</v>
      </c>
      <c r="F131">
        <v>2.86</v>
      </c>
      <c r="G131">
        <v>77.2</v>
      </c>
      <c r="H131" s="27">
        <v>1</v>
      </c>
      <c r="I131">
        <v>2</v>
      </c>
      <c r="J131">
        <f>VLOOKUP(I131,'Stratification Schemes'!$J$2:$L$3,2,TRUE)</f>
        <v>9.59</v>
      </c>
      <c r="K131">
        <f>VLOOKUP(I131,'Stratification Schemes'!$J$2:$L$3,3,TRUE)</f>
        <v>10.42</v>
      </c>
      <c r="L131">
        <f t="shared" si="8"/>
        <v>2</v>
      </c>
      <c r="M131" s="27" t="s">
        <v>35</v>
      </c>
    </row>
    <row r="132" spans="1:13" x14ac:dyDescent="0.25">
      <c r="A132" s="8">
        <v>41079</v>
      </c>
      <c r="B132" s="2">
        <v>0.11055555555555556</v>
      </c>
      <c r="C132" s="9">
        <f t="shared" si="7"/>
        <v>41079.110555555555</v>
      </c>
      <c r="D132" s="27" t="s">
        <v>16</v>
      </c>
      <c r="E132" s="1">
        <f t="shared" si="9"/>
        <v>1</v>
      </c>
      <c r="F132">
        <v>3.67</v>
      </c>
      <c r="G132">
        <v>104.8</v>
      </c>
      <c r="H132" s="27">
        <v>1</v>
      </c>
      <c r="I132">
        <v>2</v>
      </c>
      <c r="J132">
        <f>VLOOKUP(I132,'Stratification Schemes'!$J$2:$L$3,2,TRUE)</f>
        <v>9.59</v>
      </c>
      <c r="K132">
        <f>VLOOKUP(I132,'Stratification Schemes'!$J$2:$L$3,3,TRUE)</f>
        <v>10.42</v>
      </c>
      <c r="L132">
        <f t="shared" si="8"/>
        <v>2</v>
      </c>
      <c r="M132" s="27" t="s">
        <v>35</v>
      </c>
    </row>
  </sheetData>
  <sortState ref="A2:M119">
    <sortCondition ref="H2:H119"/>
    <sortCondition ref="C2:C11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1"/>
  <sheetViews>
    <sheetView workbookViewId="0">
      <selection activeCell="E41" sqref="E41"/>
    </sheetView>
  </sheetViews>
  <sheetFormatPr defaultRowHeight="15" x14ac:dyDescent="0.25"/>
  <cols>
    <col min="3" max="3" width="19.5703125" bestFit="1" customWidth="1"/>
    <col min="4" max="4" width="9.140625" style="27"/>
    <col min="5" max="5" width="9.140625" style="26"/>
    <col min="6" max="6" width="9.140625" style="16"/>
    <col min="7" max="7" width="11.42578125" bestFit="1" customWidth="1"/>
    <col min="8" max="8" width="9.140625" style="3"/>
    <col min="9" max="9" width="20.140625" bestFit="1" customWidth="1"/>
    <col min="10" max="10" width="14.28515625" bestFit="1" customWidth="1"/>
    <col min="11" max="11" width="13.42578125" bestFit="1" customWidth="1"/>
    <col min="12" max="12" width="15.5703125" bestFit="1" customWidth="1"/>
    <col min="13" max="13" width="10.7109375" style="27" customWidth="1"/>
  </cols>
  <sheetData>
    <row r="1" spans="1:13" x14ac:dyDescent="0.25">
      <c r="A1" s="14" t="s">
        <v>1</v>
      </c>
      <c r="B1" s="14" t="s">
        <v>2</v>
      </c>
      <c r="C1" s="55" t="s">
        <v>17</v>
      </c>
      <c r="D1" s="13" t="s">
        <v>3</v>
      </c>
      <c r="E1" s="59" t="s">
        <v>22</v>
      </c>
      <c r="F1" s="15" t="s">
        <v>18</v>
      </c>
      <c r="G1" s="14" t="s">
        <v>19</v>
      </c>
      <c r="H1" s="12" t="s">
        <v>0</v>
      </c>
      <c r="I1" s="11" t="s">
        <v>37</v>
      </c>
      <c r="J1" s="11" t="s">
        <v>9</v>
      </c>
      <c r="K1" s="11" t="s">
        <v>8</v>
      </c>
      <c r="L1" s="11" t="s">
        <v>20</v>
      </c>
      <c r="M1" s="25" t="s">
        <v>33</v>
      </c>
    </row>
    <row r="2" spans="1:13" x14ac:dyDescent="0.25">
      <c r="A2" s="8">
        <v>41046</v>
      </c>
      <c r="B2" s="2">
        <v>0.20371527777777776</v>
      </c>
      <c r="C2" s="9">
        <f>A2+B2</f>
        <v>41046.203715277778</v>
      </c>
      <c r="D2" s="27" t="s">
        <v>16</v>
      </c>
      <c r="E2" s="1">
        <f>IF(D2="Up", 1, -2)</f>
        <v>1</v>
      </c>
      <c r="F2">
        <v>9.6300000000000008</v>
      </c>
      <c r="G2">
        <v>39.299999999999997</v>
      </c>
      <c r="H2" s="3">
        <v>2</v>
      </c>
      <c r="I2">
        <v>1</v>
      </c>
      <c r="J2">
        <f>VLOOKUP(I2,'Stratification Schemes'!$J$2:$L$3,2,TRUE)</f>
        <v>3.33</v>
      </c>
      <c r="K2">
        <f>VLOOKUP(I2,'Stratification Schemes'!$J$2:$L$3,3,TRUE)</f>
        <v>10.42</v>
      </c>
      <c r="L2">
        <f>IF(AND(F2&gt;J2,F2&lt;K2),1*E2,2*E2)</f>
        <v>1</v>
      </c>
      <c r="M2" s="27" t="s">
        <v>34</v>
      </c>
    </row>
    <row r="3" spans="1:13" x14ac:dyDescent="0.25">
      <c r="A3" s="8">
        <v>41049</v>
      </c>
      <c r="B3" s="2">
        <v>0.49299768518518516</v>
      </c>
      <c r="C3" s="9">
        <f>A3+B3</f>
        <v>41049.492997685185</v>
      </c>
      <c r="D3" s="27" t="s">
        <v>16</v>
      </c>
      <c r="E3" s="1">
        <f t="shared" ref="E3:E66" si="0">IF(D3="Up", 1, -2)</f>
        <v>1</v>
      </c>
      <c r="F3">
        <v>7.05</v>
      </c>
      <c r="G3">
        <v>34.6</v>
      </c>
      <c r="H3" s="3">
        <v>2</v>
      </c>
      <c r="I3">
        <v>1</v>
      </c>
      <c r="J3">
        <f>VLOOKUP(I3,'Stratification Schemes'!$J$2:$L$3,2,TRUE)</f>
        <v>3.33</v>
      </c>
      <c r="K3">
        <f>VLOOKUP(I3,'Stratification Schemes'!$J$2:$L$3,3,TRUE)</f>
        <v>10.42</v>
      </c>
      <c r="L3">
        <f t="shared" ref="L3:L63" si="1">IF(AND(F3&gt;J3,F3&lt;K3),1*E3,2*E3)</f>
        <v>1</v>
      </c>
      <c r="M3" s="27" t="s">
        <v>34</v>
      </c>
    </row>
    <row r="4" spans="1:13" x14ac:dyDescent="0.25">
      <c r="A4" s="8">
        <v>41051</v>
      </c>
      <c r="B4" s="2">
        <v>9.4745370370370383E-2</v>
      </c>
      <c r="C4" s="9">
        <f>A4+B4</f>
        <v>41051.09474537037</v>
      </c>
      <c r="D4" s="27" t="s">
        <v>16</v>
      </c>
      <c r="E4" s="1">
        <f t="shared" si="0"/>
        <v>1</v>
      </c>
      <c r="F4">
        <v>5.63</v>
      </c>
      <c r="G4">
        <v>87.3</v>
      </c>
      <c r="H4" s="3">
        <v>2</v>
      </c>
      <c r="I4">
        <v>1</v>
      </c>
      <c r="J4">
        <f>VLOOKUP(I4,'Stratification Schemes'!$J$2:$L$3,2,TRUE)</f>
        <v>3.33</v>
      </c>
      <c r="K4">
        <f>VLOOKUP(I4,'Stratification Schemes'!$J$2:$L$3,3,TRUE)</f>
        <v>10.42</v>
      </c>
      <c r="L4">
        <f t="shared" si="1"/>
        <v>1</v>
      </c>
      <c r="M4" s="27" t="s">
        <v>34</v>
      </c>
    </row>
    <row r="5" spans="1:13" x14ac:dyDescent="0.25">
      <c r="A5" s="8">
        <v>41055</v>
      </c>
      <c r="B5" s="2">
        <v>0.12430555555555556</v>
      </c>
      <c r="C5" s="9">
        <f>A5+B5</f>
        <v>41055.124305555553</v>
      </c>
      <c r="D5" s="27" t="s">
        <v>16</v>
      </c>
      <c r="E5" s="1">
        <f t="shared" si="0"/>
        <v>1</v>
      </c>
      <c r="F5">
        <v>15.91</v>
      </c>
      <c r="G5">
        <v>75.2</v>
      </c>
      <c r="H5" s="3">
        <v>2</v>
      </c>
      <c r="I5">
        <v>2</v>
      </c>
      <c r="J5">
        <f>VLOOKUP(I5,'Stratification Schemes'!$J$2:$L$3,2,TRUE)</f>
        <v>9.59</v>
      </c>
      <c r="K5">
        <f>VLOOKUP(I5,'Stratification Schemes'!$J$2:$L$3,3,TRUE)</f>
        <v>10.42</v>
      </c>
      <c r="L5">
        <f t="shared" si="1"/>
        <v>2</v>
      </c>
      <c r="M5" s="27" t="s">
        <v>34</v>
      </c>
    </row>
    <row r="6" spans="1:13" x14ac:dyDescent="0.25">
      <c r="A6" s="8">
        <v>41057</v>
      </c>
      <c r="B6" s="2">
        <v>0.12472222222222222</v>
      </c>
      <c r="C6" s="9">
        <f>A6+B6</f>
        <v>41057.124722222223</v>
      </c>
      <c r="D6" s="27" t="s">
        <v>16</v>
      </c>
      <c r="E6" s="1">
        <f t="shared" si="0"/>
        <v>1</v>
      </c>
      <c r="F6">
        <v>9.93</v>
      </c>
      <c r="G6">
        <v>64.7</v>
      </c>
      <c r="H6" s="3">
        <v>2</v>
      </c>
      <c r="I6">
        <v>2</v>
      </c>
      <c r="J6">
        <f>VLOOKUP(I6,'Stratification Schemes'!$J$2:$L$3,2,TRUE)</f>
        <v>9.59</v>
      </c>
      <c r="K6">
        <f>VLOOKUP(I6,'Stratification Schemes'!$J$2:$L$3,3,TRUE)</f>
        <v>10.42</v>
      </c>
      <c r="L6">
        <f t="shared" si="1"/>
        <v>1</v>
      </c>
      <c r="M6" s="27" t="s">
        <v>34</v>
      </c>
    </row>
    <row r="7" spans="1:13" x14ac:dyDescent="0.25">
      <c r="A7" s="8">
        <v>41059</v>
      </c>
      <c r="B7" s="2">
        <v>3.243055555555556E-2</v>
      </c>
      <c r="C7" s="9">
        <f>A7+B7</f>
        <v>41059.032430555555</v>
      </c>
      <c r="D7" s="27" t="s">
        <v>16</v>
      </c>
      <c r="E7" s="1">
        <f t="shared" si="0"/>
        <v>1</v>
      </c>
      <c r="F7">
        <v>14.49</v>
      </c>
      <c r="G7">
        <v>93.1</v>
      </c>
      <c r="H7" s="3">
        <v>2</v>
      </c>
      <c r="I7">
        <v>2</v>
      </c>
      <c r="J7">
        <f>VLOOKUP(I7,'Stratification Schemes'!$J$2:$L$3,2,TRUE)</f>
        <v>9.59</v>
      </c>
      <c r="K7">
        <f>VLOOKUP(I7,'Stratification Schemes'!$J$2:$L$3,3,TRUE)</f>
        <v>10.42</v>
      </c>
      <c r="L7">
        <f t="shared" si="1"/>
        <v>2</v>
      </c>
      <c r="M7" s="27" t="s">
        <v>34</v>
      </c>
    </row>
    <row r="8" spans="1:13" x14ac:dyDescent="0.25">
      <c r="A8" s="8">
        <v>41059</v>
      </c>
      <c r="B8" s="2">
        <v>0.11983796296296297</v>
      </c>
      <c r="C8" s="9">
        <f>A8+B8</f>
        <v>41059.119837962964</v>
      </c>
      <c r="D8" s="27" t="s">
        <v>16</v>
      </c>
      <c r="E8" s="1">
        <f t="shared" si="0"/>
        <v>1</v>
      </c>
      <c r="F8">
        <v>15.22</v>
      </c>
      <c r="G8">
        <v>80.400000000000006</v>
      </c>
      <c r="H8" s="3">
        <v>2</v>
      </c>
      <c r="I8">
        <v>2</v>
      </c>
      <c r="J8">
        <f>VLOOKUP(I8,'Stratification Schemes'!$J$2:$L$3,2,TRUE)</f>
        <v>9.59</v>
      </c>
      <c r="K8">
        <f>VLOOKUP(I8,'Stratification Schemes'!$J$2:$L$3,3,TRUE)</f>
        <v>10.42</v>
      </c>
      <c r="L8">
        <f t="shared" si="1"/>
        <v>2</v>
      </c>
      <c r="M8" s="27" t="s">
        <v>34</v>
      </c>
    </row>
    <row r="9" spans="1:13" x14ac:dyDescent="0.25">
      <c r="A9" s="8">
        <v>41059</v>
      </c>
      <c r="B9" s="2">
        <v>0.139375</v>
      </c>
      <c r="C9" s="9">
        <f>A9+B9</f>
        <v>41059.139374999999</v>
      </c>
      <c r="D9" s="27" t="s">
        <v>16</v>
      </c>
      <c r="E9" s="1">
        <f t="shared" si="0"/>
        <v>1</v>
      </c>
      <c r="F9">
        <v>14.42</v>
      </c>
      <c r="G9">
        <v>91.5</v>
      </c>
      <c r="H9" s="3">
        <v>2</v>
      </c>
      <c r="I9">
        <v>2</v>
      </c>
      <c r="J9">
        <f>VLOOKUP(I9,'Stratification Schemes'!$J$2:$L$3,2,TRUE)</f>
        <v>9.59</v>
      </c>
      <c r="K9">
        <f>VLOOKUP(I9,'Stratification Schemes'!$J$2:$L$3,3,TRUE)</f>
        <v>10.42</v>
      </c>
      <c r="L9">
        <f t="shared" si="1"/>
        <v>2</v>
      </c>
      <c r="M9" s="27" t="s">
        <v>34</v>
      </c>
    </row>
    <row r="10" spans="1:13" x14ac:dyDescent="0.25">
      <c r="A10" s="8">
        <v>41061</v>
      </c>
      <c r="B10" s="2">
        <v>0.14335648148148147</v>
      </c>
      <c r="C10" s="9">
        <f>A10+B10</f>
        <v>41061.14335648148</v>
      </c>
      <c r="D10" s="27" t="s">
        <v>16</v>
      </c>
      <c r="E10" s="1">
        <f t="shared" si="0"/>
        <v>1</v>
      </c>
      <c r="F10">
        <v>11.18</v>
      </c>
      <c r="G10">
        <v>102.2</v>
      </c>
      <c r="H10" s="3">
        <v>2</v>
      </c>
      <c r="I10">
        <v>2</v>
      </c>
      <c r="J10">
        <f>VLOOKUP(I10,'Stratification Schemes'!$J$2:$L$3,2,TRUE)</f>
        <v>9.59</v>
      </c>
      <c r="K10">
        <f>VLOOKUP(I10,'Stratification Schemes'!$J$2:$L$3,3,TRUE)</f>
        <v>10.42</v>
      </c>
      <c r="L10">
        <f t="shared" si="1"/>
        <v>2</v>
      </c>
      <c r="M10" s="27" t="s">
        <v>34</v>
      </c>
    </row>
    <row r="11" spans="1:13" x14ac:dyDescent="0.25">
      <c r="A11" s="8">
        <v>41062</v>
      </c>
      <c r="B11" s="2">
        <v>8.2442129629629629E-2</v>
      </c>
      <c r="C11" s="9">
        <f>A11+B11</f>
        <v>41062.082442129627</v>
      </c>
      <c r="D11" s="27" t="s">
        <v>16</v>
      </c>
      <c r="E11" s="1">
        <f t="shared" si="0"/>
        <v>1</v>
      </c>
      <c r="F11">
        <v>12.84</v>
      </c>
      <c r="G11">
        <v>126.8</v>
      </c>
      <c r="H11" s="3">
        <v>2</v>
      </c>
      <c r="I11">
        <v>2</v>
      </c>
      <c r="J11">
        <f>VLOOKUP(I11,'Stratification Schemes'!$J$2:$L$3,2,TRUE)</f>
        <v>9.59</v>
      </c>
      <c r="K11">
        <f>VLOOKUP(I11,'Stratification Schemes'!$J$2:$L$3,3,TRUE)</f>
        <v>10.42</v>
      </c>
      <c r="L11">
        <f t="shared" si="1"/>
        <v>2</v>
      </c>
      <c r="M11" s="27" t="s">
        <v>34</v>
      </c>
    </row>
    <row r="12" spans="1:13" x14ac:dyDescent="0.25">
      <c r="A12" s="8">
        <v>41062</v>
      </c>
      <c r="B12" s="2">
        <v>0.26086805555555553</v>
      </c>
      <c r="C12" s="9">
        <f>A12+B12</f>
        <v>41062.260868055557</v>
      </c>
      <c r="D12" s="27" t="s">
        <v>16</v>
      </c>
      <c r="E12" s="1">
        <f t="shared" si="0"/>
        <v>1</v>
      </c>
      <c r="F12">
        <v>10.3</v>
      </c>
      <c r="G12">
        <v>100.6</v>
      </c>
      <c r="H12" s="3">
        <v>2</v>
      </c>
      <c r="I12">
        <v>2</v>
      </c>
      <c r="J12">
        <f>VLOOKUP(I12,'Stratification Schemes'!$J$2:$L$3,2,TRUE)</f>
        <v>9.59</v>
      </c>
      <c r="K12">
        <f>VLOOKUP(I12,'Stratification Schemes'!$J$2:$L$3,3,TRUE)</f>
        <v>10.42</v>
      </c>
      <c r="L12">
        <f t="shared" si="1"/>
        <v>1</v>
      </c>
      <c r="M12" s="27" t="s">
        <v>34</v>
      </c>
    </row>
    <row r="13" spans="1:13" x14ac:dyDescent="0.25">
      <c r="A13" s="8">
        <v>41063</v>
      </c>
      <c r="B13" s="2">
        <v>6.0729166666666667E-2</v>
      </c>
      <c r="C13" s="9">
        <f>A13+B13</f>
        <v>41063.060729166667</v>
      </c>
      <c r="D13" s="27" t="s">
        <v>16</v>
      </c>
      <c r="E13" s="1">
        <f t="shared" si="0"/>
        <v>1</v>
      </c>
      <c r="F13">
        <v>15.38</v>
      </c>
      <c r="G13">
        <v>123.9</v>
      </c>
      <c r="H13" s="3">
        <v>2</v>
      </c>
      <c r="I13">
        <v>2</v>
      </c>
      <c r="J13">
        <f>VLOOKUP(I13,'Stratification Schemes'!$J$2:$L$3,2,TRUE)</f>
        <v>9.59</v>
      </c>
      <c r="K13">
        <f>VLOOKUP(I13,'Stratification Schemes'!$J$2:$L$3,3,TRUE)</f>
        <v>10.42</v>
      </c>
      <c r="L13">
        <f t="shared" si="1"/>
        <v>2</v>
      </c>
      <c r="M13" s="27" t="s">
        <v>34</v>
      </c>
    </row>
    <row r="14" spans="1:13" x14ac:dyDescent="0.25">
      <c r="A14" s="8">
        <v>41063</v>
      </c>
      <c r="B14" s="2">
        <v>7.8599537037037037E-2</v>
      </c>
      <c r="C14" s="9">
        <f>A14+B14</f>
        <v>41063.078599537039</v>
      </c>
      <c r="D14" s="27" t="s">
        <v>16</v>
      </c>
      <c r="E14" s="1">
        <f t="shared" si="0"/>
        <v>1</v>
      </c>
      <c r="F14">
        <v>13.03</v>
      </c>
      <c r="G14">
        <v>127.8</v>
      </c>
      <c r="H14" s="3">
        <v>2</v>
      </c>
      <c r="I14">
        <v>2</v>
      </c>
      <c r="J14">
        <f>VLOOKUP(I14,'Stratification Schemes'!$J$2:$L$3,2,TRUE)</f>
        <v>9.59</v>
      </c>
      <c r="K14">
        <f>VLOOKUP(I14,'Stratification Schemes'!$J$2:$L$3,3,TRUE)</f>
        <v>10.42</v>
      </c>
      <c r="L14">
        <f t="shared" si="1"/>
        <v>2</v>
      </c>
      <c r="M14" s="27" t="s">
        <v>34</v>
      </c>
    </row>
    <row r="15" spans="1:13" x14ac:dyDescent="0.25">
      <c r="A15" s="8">
        <v>41063</v>
      </c>
      <c r="B15" s="2">
        <v>0.16376157407407407</v>
      </c>
      <c r="C15" s="9">
        <f>A15+B15</f>
        <v>41063.163761574076</v>
      </c>
      <c r="D15" s="27" t="s">
        <v>16</v>
      </c>
      <c r="E15" s="1">
        <f t="shared" si="0"/>
        <v>1</v>
      </c>
      <c r="F15">
        <v>12.69</v>
      </c>
      <c r="G15">
        <v>109.2</v>
      </c>
      <c r="H15" s="3">
        <v>2</v>
      </c>
      <c r="I15">
        <v>2</v>
      </c>
      <c r="J15">
        <f>VLOOKUP(I15,'Stratification Schemes'!$J$2:$L$3,2,TRUE)</f>
        <v>9.59</v>
      </c>
      <c r="K15">
        <f>VLOOKUP(I15,'Stratification Schemes'!$J$2:$L$3,3,TRUE)</f>
        <v>10.42</v>
      </c>
      <c r="L15">
        <f t="shared" si="1"/>
        <v>2</v>
      </c>
      <c r="M15" s="27" t="s">
        <v>34</v>
      </c>
    </row>
    <row r="16" spans="1:13" x14ac:dyDescent="0.25">
      <c r="A16" s="8">
        <v>41063</v>
      </c>
      <c r="B16" s="2">
        <v>0.62427083333333333</v>
      </c>
      <c r="C16" s="9">
        <f>A16+B16</f>
        <v>41063.62427083333</v>
      </c>
      <c r="D16" s="27" t="s">
        <v>16</v>
      </c>
      <c r="E16" s="1">
        <f t="shared" si="0"/>
        <v>1</v>
      </c>
      <c r="F16">
        <v>12.99</v>
      </c>
      <c r="G16">
        <v>116.5</v>
      </c>
      <c r="H16" s="3">
        <v>2</v>
      </c>
      <c r="I16">
        <v>2</v>
      </c>
      <c r="J16">
        <f>VLOOKUP(I16,'Stratification Schemes'!$J$2:$L$3,2,TRUE)</f>
        <v>9.59</v>
      </c>
      <c r="K16">
        <f>VLOOKUP(I16,'Stratification Schemes'!$J$2:$L$3,3,TRUE)</f>
        <v>10.42</v>
      </c>
      <c r="L16">
        <f t="shared" si="1"/>
        <v>2</v>
      </c>
      <c r="M16" s="27" t="s">
        <v>34</v>
      </c>
    </row>
    <row r="17" spans="1:13" x14ac:dyDescent="0.25">
      <c r="A17" s="8">
        <v>41063</v>
      </c>
      <c r="B17" s="2">
        <v>0.64538194444444441</v>
      </c>
      <c r="C17" s="9">
        <f>A17+B17</f>
        <v>41063.645381944443</v>
      </c>
      <c r="D17" s="27" t="s">
        <v>16</v>
      </c>
      <c r="E17" s="1">
        <f t="shared" si="0"/>
        <v>1</v>
      </c>
      <c r="F17">
        <v>12.18</v>
      </c>
      <c r="G17">
        <v>117.3</v>
      </c>
      <c r="H17" s="3">
        <v>2</v>
      </c>
      <c r="I17">
        <v>2</v>
      </c>
      <c r="J17">
        <f>VLOOKUP(I17,'Stratification Schemes'!$J$2:$L$3,2,TRUE)</f>
        <v>9.59</v>
      </c>
      <c r="K17">
        <f>VLOOKUP(I17,'Stratification Schemes'!$J$2:$L$3,3,TRUE)</f>
        <v>10.42</v>
      </c>
      <c r="L17">
        <f t="shared" si="1"/>
        <v>2</v>
      </c>
      <c r="M17" s="27" t="s">
        <v>34</v>
      </c>
    </row>
    <row r="18" spans="1:13" x14ac:dyDescent="0.25">
      <c r="A18" s="8">
        <v>41063</v>
      </c>
      <c r="B18" s="2">
        <v>0.70222222222222219</v>
      </c>
      <c r="C18" s="9">
        <f>A18+B18</f>
        <v>41063.702222222222</v>
      </c>
      <c r="D18" s="27" t="s">
        <v>16</v>
      </c>
      <c r="E18" s="1">
        <f t="shared" si="0"/>
        <v>1</v>
      </c>
      <c r="F18">
        <v>10.220000000000001</v>
      </c>
      <c r="G18">
        <v>102.9</v>
      </c>
      <c r="H18" s="3">
        <v>2</v>
      </c>
      <c r="I18">
        <v>2</v>
      </c>
      <c r="J18">
        <f>VLOOKUP(I18,'Stratification Schemes'!$J$2:$L$3,2,TRUE)</f>
        <v>9.59</v>
      </c>
      <c r="K18">
        <f>VLOOKUP(I18,'Stratification Schemes'!$J$2:$L$3,3,TRUE)</f>
        <v>10.42</v>
      </c>
      <c r="L18">
        <f t="shared" si="1"/>
        <v>1</v>
      </c>
      <c r="M18" s="27" t="s">
        <v>34</v>
      </c>
    </row>
    <row r="19" spans="1:13" x14ac:dyDescent="0.25">
      <c r="A19" s="8">
        <v>41064</v>
      </c>
      <c r="B19" s="2">
        <v>0.12415509259259259</v>
      </c>
      <c r="C19" s="9">
        <f>A19+B19</f>
        <v>41064.124155092592</v>
      </c>
      <c r="D19" s="27" t="s">
        <v>16</v>
      </c>
      <c r="E19" s="1">
        <f t="shared" si="0"/>
        <v>1</v>
      </c>
      <c r="F19">
        <v>11.25</v>
      </c>
      <c r="G19">
        <v>128.30000000000001</v>
      </c>
      <c r="H19" s="3">
        <v>2</v>
      </c>
      <c r="I19">
        <v>2</v>
      </c>
      <c r="J19">
        <f>VLOOKUP(I19,'Stratification Schemes'!$J$2:$L$3,2,TRUE)</f>
        <v>9.59</v>
      </c>
      <c r="K19">
        <f>VLOOKUP(I19,'Stratification Schemes'!$J$2:$L$3,3,TRUE)</f>
        <v>10.42</v>
      </c>
      <c r="L19">
        <f t="shared" si="1"/>
        <v>2</v>
      </c>
      <c r="M19" s="27" t="s">
        <v>34</v>
      </c>
    </row>
    <row r="20" spans="1:13" x14ac:dyDescent="0.25">
      <c r="A20" s="8">
        <v>41064</v>
      </c>
      <c r="B20" s="2">
        <v>0.46879629629629632</v>
      </c>
      <c r="C20" s="9">
        <f>A20+B20</f>
        <v>41064.4687962963</v>
      </c>
      <c r="D20" s="27" t="s">
        <v>16</v>
      </c>
      <c r="E20" s="1">
        <f t="shared" si="0"/>
        <v>1</v>
      </c>
      <c r="F20">
        <v>10.79</v>
      </c>
      <c r="G20">
        <v>120.5</v>
      </c>
      <c r="H20" s="3">
        <v>2</v>
      </c>
      <c r="I20">
        <v>2</v>
      </c>
      <c r="J20">
        <f>VLOOKUP(I20,'Stratification Schemes'!$J$2:$L$3,2,TRUE)</f>
        <v>9.59</v>
      </c>
      <c r="K20">
        <f>VLOOKUP(I20,'Stratification Schemes'!$J$2:$L$3,3,TRUE)</f>
        <v>10.42</v>
      </c>
      <c r="L20">
        <f t="shared" si="1"/>
        <v>2</v>
      </c>
      <c r="M20" s="27" t="s">
        <v>34</v>
      </c>
    </row>
    <row r="21" spans="1:13" x14ac:dyDescent="0.25">
      <c r="A21" s="8">
        <v>41065</v>
      </c>
      <c r="B21" s="2">
        <v>6.1678240740740742E-2</v>
      </c>
      <c r="C21" s="9">
        <f>A21+B21</f>
        <v>41065.061678240738</v>
      </c>
      <c r="D21" s="27" t="s">
        <v>16</v>
      </c>
      <c r="E21" s="1">
        <f t="shared" si="0"/>
        <v>1</v>
      </c>
      <c r="F21">
        <v>10.33</v>
      </c>
      <c r="G21">
        <v>86.2</v>
      </c>
      <c r="H21" s="3">
        <v>2</v>
      </c>
      <c r="I21">
        <v>2</v>
      </c>
      <c r="J21">
        <f>VLOOKUP(I21,'Stratification Schemes'!$J$2:$L$3,2,TRUE)</f>
        <v>9.59</v>
      </c>
      <c r="K21">
        <f>VLOOKUP(I21,'Stratification Schemes'!$J$2:$L$3,3,TRUE)</f>
        <v>10.42</v>
      </c>
      <c r="L21">
        <f t="shared" si="1"/>
        <v>1</v>
      </c>
      <c r="M21" s="27" t="s">
        <v>34</v>
      </c>
    </row>
    <row r="22" spans="1:13" x14ac:dyDescent="0.25">
      <c r="A22" s="8">
        <v>41065</v>
      </c>
      <c r="B22" s="2">
        <v>0.5621180555555555</v>
      </c>
      <c r="C22" s="9">
        <f>A22+B22</f>
        <v>41065.562118055554</v>
      </c>
      <c r="D22" s="27" t="s">
        <v>16</v>
      </c>
      <c r="E22" s="1">
        <f t="shared" si="0"/>
        <v>1</v>
      </c>
      <c r="F22">
        <v>13.03</v>
      </c>
      <c r="G22">
        <v>115.2</v>
      </c>
      <c r="H22" s="3">
        <v>2</v>
      </c>
      <c r="I22">
        <v>2</v>
      </c>
      <c r="J22">
        <f>VLOOKUP(I22,'Stratification Schemes'!$J$2:$L$3,2,TRUE)</f>
        <v>9.59</v>
      </c>
      <c r="K22">
        <f>VLOOKUP(I22,'Stratification Schemes'!$J$2:$L$3,3,TRUE)</f>
        <v>10.42</v>
      </c>
      <c r="L22">
        <f t="shared" si="1"/>
        <v>2</v>
      </c>
      <c r="M22" s="27" t="s">
        <v>34</v>
      </c>
    </row>
    <row r="23" spans="1:13" x14ac:dyDescent="0.25">
      <c r="A23" s="8">
        <v>41065</v>
      </c>
      <c r="B23" s="2">
        <v>0.74651620370370375</v>
      </c>
      <c r="C23" s="9">
        <f>A23+B23</f>
        <v>41065.746516203704</v>
      </c>
      <c r="D23" s="27" t="s">
        <v>16</v>
      </c>
      <c r="E23" s="1">
        <f t="shared" si="0"/>
        <v>1</v>
      </c>
      <c r="F23">
        <v>14.74</v>
      </c>
      <c r="G23">
        <v>105.7</v>
      </c>
      <c r="H23" s="3">
        <v>2</v>
      </c>
      <c r="I23">
        <v>2</v>
      </c>
      <c r="J23">
        <f>VLOOKUP(I23,'Stratification Schemes'!$J$2:$L$3,2,TRUE)</f>
        <v>9.59</v>
      </c>
      <c r="K23">
        <f>VLOOKUP(I23,'Stratification Schemes'!$J$2:$L$3,3,TRUE)</f>
        <v>10.42</v>
      </c>
      <c r="L23">
        <f t="shared" si="1"/>
        <v>2</v>
      </c>
      <c r="M23" s="27" t="s">
        <v>34</v>
      </c>
    </row>
    <row r="24" spans="1:13" x14ac:dyDescent="0.25">
      <c r="A24" s="8">
        <v>41065</v>
      </c>
      <c r="B24" s="2">
        <v>0.76194444444444442</v>
      </c>
      <c r="C24" s="9">
        <f>A24+B24</f>
        <v>41065.761944444443</v>
      </c>
      <c r="D24" s="27" t="s">
        <v>16</v>
      </c>
      <c r="E24" s="1">
        <f t="shared" si="0"/>
        <v>1</v>
      </c>
      <c r="F24">
        <v>12.58</v>
      </c>
      <c r="G24">
        <v>107.9</v>
      </c>
      <c r="H24" s="3">
        <v>2</v>
      </c>
      <c r="I24">
        <v>2</v>
      </c>
      <c r="J24">
        <f>VLOOKUP(I24,'Stratification Schemes'!$J$2:$L$3,2,TRUE)</f>
        <v>9.59</v>
      </c>
      <c r="K24">
        <f>VLOOKUP(I24,'Stratification Schemes'!$J$2:$L$3,3,TRUE)</f>
        <v>10.42</v>
      </c>
      <c r="L24">
        <f t="shared" si="1"/>
        <v>2</v>
      </c>
      <c r="M24" s="27" t="s">
        <v>34</v>
      </c>
    </row>
    <row r="25" spans="1:13" x14ac:dyDescent="0.25">
      <c r="A25" s="8">
        <v>41066</v>
      </c>
      <c r="B25" s="2">
        <v>5.4571759259259257E-2</v>
      </c>
      <c r="C25" s="9">
        <f>A25+B25</f>
        <v>41066.054571759261</v>
      </c>
      <c r="D25" s="27" t="s">
        <v>16</v>
      </c>
      <c r="E25" s="1">
        <f t="shared" si="0"/>
        <v>1</v>
      </c>
      <c r="F25">
        <v>10.6</v>
      </c>
      <c r="G25">
        <v>72.5</v>
      </c>
      <c r="H25" s="3">
        <v>2</v>
      </c>
      <c r="I25">
        <v>2</v>
      </c>
      <c r="J25">
        <f>VLOOKUP(I25,'Stratification Schemes'!$J$2:$L$3,2,TRUE)</f>
        <v>9.59</v>
      </c>
      <c r="K25">
        <f>VLOOKUP(I25,'Stratification Schemes'!$J$2:$L$3,3,TRUE)</f>
        <v>10.42</v>
      </c>
      <c r="L25">
        <f t="shared" si="1"/>
        <v>2</v>
      </c>
      <c r="M25" s="27" t="s">
        <v>34</v>
      </c>
    </row>
    <row r="26" spans="1:13" x14ac:dyDescent="0.25">
      <c r="A26" s="8">
        <v>41066</v>
      </c>
      <c r="B26" s="2">
        <v>0.13603009259259261</v>
      </c>
      <c r="C26" s="9">
        <f>A26+B26</f>
        <v>41066.136030092595</v>
      </c>
      <c r="D26" s="27" t="s">
        <v>16</v>
      </c>
      <c r="E26" s="1">
        <f t="shared" si="0"/>
        <v>1</v>
      </c>
      <c r="F26">
        <v>13.81</v>
      </c>
      <c r="G26">
        <v>90.1</v>
      </c>
      <c r="H26" s="3">
        <v>2</v>
      </c>
      <c r="I26">
        <v>2</v>
      </c>
      <c r="J26">
        <f>VLOOKUP(I26,'Stratification Schemes'!$J$2:$L$3,2,TRUE)</f>
        <v>9.59</v>
      </c>
      <c r="K26">
        <f>VLOOKUP(I26,'Stratification Schemes'!$J$2:$L$3,3,TRUE)</f>
        <v>10.42</v>
      </c>
      <c r="L26">
        <f t="shared" si="1"/>
        <v>2</v>
      </c>
      <c r="M26" s="27" t="s">
        <v>34</v>
      </c>
    </row>
    <row r="27" spans="1:13" x14ac:dyDescent="0.25">
      <c r="A27" s="8">
        <v>41066</v>
      </c>
      <c r="B27" s="2">
        <v>0.32839120370370373</v>
      </c>
      <c r="C27" s="9">
        <f>A27+B27</f>
        <v>41066.3283912037</v>
      </c>
      <c r="D27" s="27" t="s">
        <v>16</v>
      </c>
      <c r="E27" s="1">
        <f t="shared" si="0"/>
        <v>1</v>
      </c>
      <c r="F27">
        <v>11.45</v>
      </c>
      <c r="G27">
        <v>66.900000000000006</v>
      </c>
      <c r="H27" s="3">
        <v>2</v>
      </c>
      <c r="I27">
        <v>2</v>
      </c>
      <c r="J27">
        <f>VLOOKUP(I27,'Stratification Schemes'!$J$2:$L$3,2,TRUE)</f>
        <v>9.59</v>
      </c>
      <c r="K27">
        <f>VLOOKUP(I27,'Stratification Schemes'!$J$2:$L$3,3,TRUE)</f>
        <v>10.42</v>
      </c>
      <c r="L27">
        <f t="shared" si="1"/>
        <v>2</v>
      </c>
      <c r="M27" s="27" t="s">
        <v>34</v>
      </c>
    </row>
    <row r="28" spans="1:13" x14ac:dyDescent="0.25">
      <c r="A28" s="8">
        <v>41066</v>
      </c>
      <c r="B28" s="2">
        <v>0.35391203703703705</v>
      </c>
      <c r="C28" s="9">
        <f>A28+B28</f>
        <v>41066.353912037041</v>
      </c>
      <c r="D28" s="27" t="s">
        <v>16</v>
      </c>
      <c r="E28" s="1">
        <f t="shared" si="0"/>
        <v>1</v>
      </c>
      <c r="F28">
        <v>9.82</v>
      </c>
      <c r="G28">
        <v>65.099999999999994</v>
      </c>
      <c r="H28" s="3">
        <v>2</v>
      </c>
      <c r="I28">
        <v>2</v>
      </c>
      <c r="J28">
        <f>VLOOKUP(I28,'Stratification Schemes'!$J$2:$L$3,2,TRUE)</f>
        <v>9.59</v>
      </c>
      <c r="K28">
        <f>VLOOKUP(I28,'Stratification Schemes'!$J$2:$L$3,3,TRUE)</f>
        <v>10.42</v>
      </c>
      <c r="L28">
        <f t="shared" si="1"/>
        <v>1</v>
      </c>
      <c r="M28" s="27" t="s">
        <v>34</v>
      </c>
    </row>
    <row r="29" spans="1:13" x14ac:dyDescent="0.25">
      <c r="A29" s="8">
        <v>41066</v>
      </c>
      <c r="B29" s="2">
        <v>0.42936342592592597</v>
      </c>
      <c r="C29" s="9">
        <f>A29+B29</f>
        <v>41066.429363425923</v>
      </c>
      <c r="D29" s="27" t="s">
        <v>16</v>
      </c>
      <c r="E29" s="1">
        <f t="shared" si="0"/>
        <v>1</v>
      </c>
      <c r="F29">
        <v>14.63</v>
      </c>
      <c r="G29">
        <v>74.2</v>
      </c>
      <c r="H29" s="3">
        <v>2</v>
      </c>
      <c r="I29">
        <v>2</v>
      </c>
      <c r="J29">
        <f>VLOOKUP(I29,'Stratification Schemes'!$J$2:$L$3,2,TRUE)</f>
        <v>9.59</v>
      </c>
      <c r="K29">
        <f>VLOOKUP(I29,'Stratification Schemes'!$J$2:$L$3,3,TRUE)</f>
        <v>10.42</v>
      </c>
      <c r="L29">
        <f t="shared" si="1"/>
        <v>2</v>
      </c>
      <c r="M29" s="27" t="s">
        <v>34</v>
      </c>
    </row>
    <row r="30" spans="1:13" x14ac:dyDescent="0.25">
      <c r="A30" s="8">
        <v>41066</v>
      </c>
      <c r="B30" s="2">
        <v>0.74021990740740751</v>
      </c>
      <c r="C30" s="9">
        <f>A30+B30</f>
        <v>41066.740219907406</v>
      </c>
      <c r="D30" s="27" t="s">
        <v>16</v>
      </c>
      <c r="E30" s="1">
        <f t="shared" si="0"/>
        <v>1</v>
      </c>
      <c r="F30">
        <v>14.76</v>
      </c>
      <c r="G30">
        <v>79.099999999999994</v>
      </c>
      <c r="H30" s="3">
        <v>2</v>
      </c>
      <c r="I30">
        <v>2</v>
      </c>
      <c r="J30">
        <f>VLOOKUP(I30,'Stratification Schemes'!$J$2:$L$3,2,TRUE)</f>
        <v>9.59</v>
      </c>
      <c r="K30">
        <f>VLOOKUP(I30,'Stratification Schemes'!$J$2:$L$3,3,TRUE)</f>
        <v>10.42</v>
      </c>
      <c r="L30">
        <f t="shared" si="1"/>
        <v>2</v>
      </c>
      <c r="M30" s="27" t="s">
        <v>34</v>
      </c>
    </row>
    <row r="31" spans="1:13" x14ac:dyDescent="0.25">
      <c r="A31" s="8">
        <v>41066</v>
      </c>
      <c r="B31" s="2">
        <v>0.96908564814814813</v>
      </c>
      <c r="C31" s="9">
        <f>A31+B31</f>
        <v>41066.969085648147</v>
      </c>
      <c r="D31" s="27" t="s">
        <v>16</v>
      </c>
      <c r="E31" s="1">
        <f t="shared" si="0"/>
        <v>1</v>
      </c>
      <c r="F31">
        <v>11.96</v>
      </c>
      <c r="G31">
        <v>84.5</v>
      </c>
      <c r="H31" s="3">
        <v>2</v>
      </c>
      <c r="I31">
        <v>2</v>
      </c>
      <c r="J31">
        <f>VLOOKUP(I31,'Stratification Schemes'!$J$2:$L$3,2,TRUE)</f>
        <v>9.59</v>
      </c>
      <c r="K31">
        <f>VLOOKUP(I31,'Stratification Schemes'!$J$2:$L$3,3,TRUE)</f>
        <v>10.42</v>
      </c>
      <c r="L31">
        <f t="shared" si="1"/>
        <v>2</v>
      </c>
      <c r="M31" s="27" t="s">
        <v>34</v>
      </c>
    </row>
    <row r="32" spans="1:13" x14ac:dyDescent="0.25">
      <c r="A32" s="8">
        <v>41067</v>
      </c>
      <c r="B32" s="2">
        <v>3.5798611111111107E-2</v>
      </c>
      <c r="C32" s="9">
        <f>A32+B32</f>
        <v>41067.035798611112</v>
      </c>
      <c r="D32" s="27" t="s">
        <v>16</v>
      </c>
      <c r="E32" s="1">
        <f t="shared" si="0"/>
        <v>1</v>
      </c>
      <c r="F32">
        <v>15.6</v>
      </c>
      <c r="G32">
        <v>99.4</v>
      </c>
      <c r="H32" s="3">
        <v>2</v>
      </c>
      <c r="I32">
        <v>2</v>
      </c>
      <c r="J32">
        <f>VLOOKUP(I32,'Stratification Schemes'!$J$2:$L$3,2,TRUE)</f>
        <v>9.59</v>
      </c>
      <c r="K32">
        <f>VLOOKUP(I32,'Stratification Schemes'!$J$2:$L$3,3,TRUE)</f>
        <v>10.42</v>
      </c>
      <c r="L32">
        <f t="shared" si="1"/>
        <v>2</v>
      </c>
      <c r="M32" s="27" t="s">
        <v>34</v>
      </c>
    </row>
    <row r="33" spans="1:13" x14ac:dyDescent="0.25">
      <c r="A33" s="8">
        <v>41067</v>
      </c>
      <c r="B33" s="2">
        <v>0.22576388888888888</v>
      </c>
      <c r="C33" s="9">
        <f>A33+B33</f>
        <v>41067.225763888891</v>
      </c>
      <c r="D33" s="27" t="s">
        <v>16</v>
      </c>
      <c r="E33" s="1">
        <f t="shared" si="0"/>
        <v>1</v>
      </c>
      <c r="F33">
        <v>10.029999999999999</v>
      </c>
      <c r="G33">
        <v>59.6</v>
      </c>
      <c r="H33" s="3">
        <v>2</v>
      </c>
      <c r="I33">
        <v>2</v>
      </c>
      <c r="J33">
        <f>VLOOKUP(I33,'Stratification Schemes'!$J$2:$L$3,2,TRUE)</f>
        <v>9.59</v>
      </c>
      <c r="K33">
        <f>VLOOKUP(I33,'Stratification Schemes'!$J$2:$L$3,3,TRUE)</f>
        <v>10.42</v>
      </c>
      <c r="L33">
        <f t="shared" si="1"/>
        <v>1</v>
      </c>
      <c r="M33" s="27" t="s">
        <v>34</v>
      </c>
    </row>
    <row r="34" spans="1:13" x14ac:dyDescent="0.25">
      <c r="A34" s="8">
        <v>41067</v>
      </c>
      <c r="B34" s="2">
        <v>0.30888888888888888</v>
      </c>
      <c r="C34" s="9">
        <f>A34+B34</f>
        <v>41067.308888888889</v>
      </c>
      <c r="D34" s="27" t="s">
        <v>16</v>
      </c>
      <c r="E34" s="1">
        <f t="shared" si="0"/>
        <v>1</v>
      </c>
      <c r="F34">
        <v>13.74</v>
      </c>
      <c r="G34">
        <v>88.6</v>
      </c>
      <c r="H34" s="3">
        <v>2</v>
      </c>
      <c r="I34">
        <v>2</v>
      </c>
      <c r="J34">
        <f>VLOOKUP(I34,'Stratification Schemes'!$J$2:$L$3,2,TRUE)</f>
        <v>9.59</v>
      </c>
      <c r="K34">
        <f>VLOOKUP(I34,'Stratification Schemes'!$J$2:$L$3,3,TRUE)</f>
        <v>10.42</v>
      </c>
      <c r="L34">
        <f t="shared" si="1"/>
        <v>2</v>
      </c>
      <c r="M34" s="27" t="s">
        <v>34</v>
      </c>
    </row>
    <row r="35" spans="1:13" x14ac:dyDescent="0.25">
      <c r="A35" s="8">
        <v>41067</v>
      </c>
      <c r="B35" s="2">
        <v>0.44909722222222226</v>
      </c>
      <c r="C35" s="9">
        <f>A35+B35</f>
        <v>41067.449097222219</v>
      </c>
      <c r="D35" s="27" t="s">
        <v>16</v>
      </c>
      <c r="E35" s="1">
        <f t="shared" si="0"/>
        <v>1</v>
      </c>
      <c r="F35">
        <v>15.86</v>
      </c>
      <c r="G35">
        <v>82.9</v>
      </c>
      <c r="H35" s="3">
        <v>2</v>
      </c>
      <c r="I35">
        <v>2</v>
      </c>
      <c r="J35">
        <f>VLOOKUP(I35,'Stratification Schemes'!$J$2:$L$3,2,TRUE)</f>
        <v>9.59</v>
      </c>
      <c r="K35">
        <f>VLOOKUP(I35,'Stratification Schemes'!$J$2:$L$3,3,TRUE)</f>
        <v>10.42</v>
      </c>
      <c r="L35">
        <f t="shared" si="1"/>
        <v>2</v>
      </c>
      <c r="M35" s="27" t="s">
        <v>34</v>
      </c>
    </row>
    <row r="36" spans="1:13" x14ac:dyDescent="0.25">
      <c r="A36" s="8">
        <v>41067</v>
      </c>
      <c r="B36" s="2">
        <v>0.76991898148148152</v>
      </c>
      <c r="C36" s="9">
        <f>A36+B36</f>
        <v>41067.769918981481</v>
      </c>
      <c r="D36" s="27" t="s">
        <v>16</v>
      </c>
      <c r="E36" s="1">
        <f t="shared" si="0"/>
        <v>1</v>
      </c>
      <c r="F36">
        <v>14.3</v>
      </c>
      <c r="G36">
        <v>108.6</v>
      </c>
      <c r="H36" s="3">
        <v>2</v>
      </c>
      <c r="I36">
        <v>2</v>
      </c>
      <c r="J36">
        <f>VLOOKUP(I36,'Stratification Schemes'!$J$2:$L$3,2,TRUE)</f>
        <v>9.59</v>
      </c>
      <c r="K36">
        <f>VLOOKUP(I36,'Stratification Schemes'!$J$2:$L$3,3,TRUE)</f>
        <v>10.42</v>
      </c>
      <c r="L36">
        <f t="shared" si="1"/>
        <v>2</v>
      </c>
      <c r="M36" s="27" t="s">
        <v>34</v>
      </c>
    </row>
    <row r="37" spans="1:13" x14ac:dyDescent="0.25">
      <c r="A37" s="8">
        <v>41067</v>
      </c>
      <c r="B37" s="2">
        <v>0.97453703703703709</v>
      </c>
      <c r="C37" s="9">
        <f>A37+B37</f>
        <v>41067.974537037036</v>
      </c>
      <c r="D37" s="27" t="s">
        <v>16</v>
      </c>
      <c r="E37" s="1">
        <f t="shared" si="0"/>
        <v>1</v>
      </c>
      <c r="F37">
        <v>14.62</v>
      </c>
      <c r="G37">
        <v>105.5</v>
      </c>
      <c r="H37" s="3">
        <v>2</v>
      </c>
      <c r="I37">
        <v>2</v>
      </c>
      <c r="J37">
        <f>VLOOKUP(I37,'Stratification Schemes'!$J$2:$L$3,2,TRUE)</f>
        <v>9.59</v>
      </c>
      <c r="K37">
        <f>VLOOKUP(I37,'Stratification Schemes'!$J$2:$L$3,3,TRUE)</f>
        <v>10.42</v>
      </c>
      <c r="L37">
        <f t="shared" si="1"/>
        <v>2</v>
      </c>
      <c r="M37" s="27" t="s">
        <v>34</v>
      </c>
    </row>
    <row r="38" spans="1:13" x14ac:dyDescent="0.25">
      <c r="A38" s="8">
        <v>41068</v>
      </c>
      <c r="B38" s="2">
        <v>3.5231481481481482E-2</v>
      </c>
      <c r="C38" s="9">
        <f>A38+B38</f>
        <v>41068.035231481481</v>
      </c>
      <c r="D38" s="27" t="s">
        <v>16</v>
      </c>
      <c r="E38" s="1">
        <f t="shared" si="0"/>
        <v>1</v>
      </c>
      <c r="F38">
        <v>16.18</v>
      </c>
      <c r="G38">
        <v>83.5</v>
      </c>
      <c r="H38" s="3">
        <v>2</v>
      </c>
      <c r="I38">
        <v>2</v>
      </c>
      <c r="J38">
        <f>VLOOKUP(I38,'Stratification Schemes'!$J$2:$L$3,2,TRUE)</f>
        <v>9.59</v>
      </c>
      <c r="K38">
        <f>VLOOKUP(I38,'Stratification Schemes'!$J$2:$L$3,3,TRUE)</f>
        <v>10.42</v>
      </c>
      <c r="L38">
        <f t="shared" si="1"/>
        <v>2</v>
      </c>
      <c r="M38" s="27" t="s">
        <v>34</v>
      </c>
    </row>
    <row r="39" spans="1:13" x14ac:dyDescent="0.25">
      <c r="A39" s="8">
        <v>41068</v>
      </c>
      <c r="B39" s="2">
        <v>3.5856481481481482E-2</v>
      </c>
      <c r="C39" s="9">
        <f>A39+B39</f>
        <v>41068.035856481481</v>
      </c>
      <c r="D39" s="27" t="s">
        <v>16</v>
      </c>
      <c r="E39" s="1">
        <f t="shared" si="0"/>
        <v>1</v>
      </c>
      <c r="F39">
        <v>15.97</v>
      </c>
      <c r="G39">
        <v>58.6</v>
      </c>
      <c r="H39" s="3">
        <v>2</v>
      </c>
      <c r="I39">
        <v>2</v>
      </c>
      <c r="J39">
        <f>VLOOKUP(I39,'Stratification Schemes'!$J$2:$L$3,2,TRUE)</f>
        <v>9.59</v>
      </c>
      <c r="K39">
        <f>VLOOKUP(I39,'Stratification Schemes'!$J$2:$L$3,3,TRUE)</f>
        <v>10.42</v>
      </c>
      <c r="L39">
        <f t="shared" si="1"/>
        <v>2</v>
      </c>
      <c r="M39" s="27" t="s">
        <v>34</v>
      </c>
    </row>
    <row r="40" spans="1:13" x14ac:dyDescent="0.25">
      <c r="A40" s="8">
        <v>41068</v>
      </c>
      <c r="B40" s="2">
        <v>3.6770833333333336E-2</v>
      </c>
      <c r="C40" s="9">
        <f>A40+B40</f>
        <v>41068.036770833336</v>
      </c>
      <c r="D40" s="27" t="s">
        <v>23</v>
      </c>
      <c r="E40" s="1">
        <f t="shared" si="0"/>
        <v>-2</v>
      </c>
      <c r="F40">
        <v>11.4</v>
      </c>
      <c r="G40">
        <v>79</v>
      </c>
      <c r="H40" s="3">
        <v>2</v>
      </c>
      <c r="I40">
        <v>2</v>
      </c>
      <c r="J40">
        <f>VLOOKUP(I40,'Stratification Schemes'!$J$2:$L$3,2,TRUE)</f>
        <v>9.59</v>
      </c>
      <c r="K40">
        <f>VLOOKUP(I40,'Stratification Schemes'!$J$2:$L$3,3,TRUE)</f>
        <v>10.42</v>
      </c>
      <c r="L40">
        <f t="shared" si="1"/>
        <v>-4</v>
      </c>
      <c r="M40" s="27" t="s">
        <v>34</v>
      </c>
    </row>
    <row r="41" spans="1:13" x14ac:dyDescent="0.25">
      <c r="A41" s="8">
        <v>41068</v>
      </c>
      <c r="B41" s="2">
        <v>3.8287037037037036E-2</v>
      </c>
      <c r="C41" s="9">
        <f>A41+B41</f>
        <v>41068.038287037038</v>
      </c>
      <c r="D41" s="27" t="s">
        <v>16</v>
      </c>
      <c r="E41" s="1">
        <f t="shared" si="0"/>
        <v>1</v>
      </c>
      <c r="F41">
        <v>17.07</v>
      </c>
      <c r="G41">
        <v>50.7</v>
      </c>
      <c r="H41" s="3">
        <v>2</v>
      </c>
      <c r="I41">
        <v>2</v>
      </c>
      <c r="J41">
        <f>VLOOKUP(I41,'Stratification Schemes'!$J$2:$L$3,2,TRUE)</f>
        <v>9.59</v>
      </c>
      <c r="K41">
        <f>VLOOKUP(I41,'Stratification Schemes'!$J$2:$L$3,3,TRUE)</f>
        <v>10.42</v>
      </c>
      <c r="L41">
        <f t="shared" si="1"/>
        <v>2</v>
      </c>
      <c r="M41" s="27" t="s">
        <v>34</v>
      </c>
    </row>
    <row r="42" spans="1:13" x14ac:dyDescent="0.25">
      <c r="A42" s="8">
        <v>41068</v>
      </c>
      <c r="B42" s="2">
        <v>9.5532407407407413E-2</v>
      </c>
      <c r="C42" s="9">
        <f>A42+B42</f>
        <v>41068.095532407409</v>
      </c>
      <c r="D42" s="27" t="s">
        <v>16</v>
      </c>
      <c r="E42" s="1">
        <f t="shared" si="0"/>
        <v>1</v>
      </c>
      <c r="F42">
        <v>16.16</v>
      </c>
      <c r="G42">
        <v>70.3</v>
      </c>
      <c r="H42" s="3">
        <v>2</v>
      </c>
      <c r="I42">
        <v>2</v>
      </c>
      <c r="J42">
        <f>VLOOKUP(I42,'Stratification Schemes'!$J$2:$L$3,2,TRUE)</f>
        <v>9.59</v>
      </c>
      <c r="K42">
        <f>VLOOKUP(I42,'Stratification Schemes'!$J$2:$L$3,3,TRUE)</f>
        <v>10.42</v>
      </c>
      <c r="L42">
        <f t="shared" si="1"/>
        <v>2</v>
      </c>
      <c r="M42" s="27" t="s">
        <v>34</v>
      </c>
    </row>
    <row r="43" spans="1:13" x14ac:dyDescent="0.25">
      <c r="A43" s="8">
        <v>41068</v>
      </c>
      <c r="B43" s="2">
        <v>9.554398148148148E-2</v>
      </c>
      <c r="C43" s="9">
        <f>A43+B43</f>
        <v>41068.095543981479</v>
      </c>
      <c r="D43" s="27" t="s">
        <v>16</v>
      </c>
      <c r="E43" s="1">
        <f t="shared" si="0"/>
        <v>1</v>
      </c>
      <c r="F43">
        <v>13.1</v>
      </c>
      <c r="G43">
        <v>113.3</v>
      </c>
      <c r="H43" s="3">
        <v>2</v>
      </c>
      <c r="I43">
        <v>2</v>
      </c>
      <c r="J43">
        <f>VLOOKUP(I43,'Stratification Schemes'!$J$2:$L$3,2,TRUE)</f>
        <v>9.59</v>
      </c>
      <c r="K43">
        <f>VLOOKUP(I43,'Stratification Schemes'!$J$2:$L$3,3,TRUE)</f>
        <v>10.42</v>
      </c>
      <c r="L43">
        <f t="shared" si="1"/>
        <v>2</v>
      </c>
      <c r="M43" s="27" t="s">
        <v>34</v>
      </c>
    </row>
    <row r="44" spans="1:13" x14ac:dyDescent="0.25">
      <c r="A44" s="8">
        <v>41069</v>
      </c>
      <c r="B44" s="2">
        <v>7.9444444444444443E-2</v>
      </c>
      <c r="C44" s="9">
        <f>A44+B44</f>
        <v>41069.079444444447</v>
      </c>
      <c r="D44" s="27" t="s">
        <v>16</v>
      </c>
      <c r="E44" s="1">
        <f t="shared" si="0"/>
        <v>1</v>
      </c>
      <c r="F44">
        <v>15.53</v>
      </c>
      <c r="G44">
        <v>75.400000000000006</v>
      </c>
      <c r="H44" s="3">
        <v>2</v>
      </c>
      <c r="I44">
        <v>2</v>
      </c>
      <c r="J44">
        <f>VLOOKUP(I44,'Stratification Schemes'!$J$2:$L$3,2,TRUE)</f>
        <v>9.59</v>
      </c>
      <c r="K44">
        <f>VLOOKUP(I44,'Stratification Schemes'!$J$2:$L$3,3,TRUE)</f>
        <v>10.42</v>
      </c>
      <c r="L44">
        <f t="shared" si="1"/>
        <v>2</v>
      </c>
      <c r="M44" s="27" t="s">
        <v>34</v>
      </c>
    </row>
    <row r="45" spans="1:13" x14ac:dyDescent="0.25">
      <c r="A45" s="8">
        <v>41069</v>
      </c>
      <c r="B45" s="2">
        <v>7.9594907407407406E-2</v>
      </c>
      <c r="C45" s="9">
        <f>A45+B45</f>
        <v>41069.079594907409</v>
      </c>
      <c r="D45" s="27" t="s">
        <v>16</v>
      </c>
      <c r="E45" s="1">
        <f t="shared" si="0"/>
        <v>1</v>
      </c>
      <c r="F45">
        <v>14.9</v>
      </c>
      <c r="G45">
        <v>68.400000000000006</v>
      </c>
      <c r="H45" s="3">
        <v>2</v>
      </c>
      <c r="I45">
        <v>2</v>
      </c>
      <c r="J45">
        <f>VLOOKUP(I45,'Stratification Schemes'!$J$2:$L$3,2,TRUE)</f>
        <v>9.59</v>
      </c>
      <c r="K45">
        <f>VLOOKUP(I45,'Stratification Schemes'!$J$2:$L$3,3,TRUE)</f>
        <v>10.42</v>
      </c>
      <c r="L45">
        <f t="shared" si="1"/>
        <v>2</v>
      </c>
      <c r="M45" s="27" t="s">
        <v>34</v>
      </c>
    </row>
    <row r="46" spans="1:13" x14ac:dyDescent="0.25">
      <c r="A46" s="8">
        <v>41069</v>
      </c>
      <c r="B46" s="2">
        <v>0.11646990740740741</v>
      </c>
      <c r="C46" s="9">
        <f>A46+B46</f>
        <v>41069.116469907407</v>
      </c>
      <c r="D46" s="27" t="s">
        <v>16</v>
      </c>
      <c r="E46" s="1">
        <f t="shared" si="0"/>
        <v>1</v>
      </c>
      <c r="F46">
        <v>15.31</v>
      </c>
      <c r="G46">
        <v>94</v>
      </c>
      <c r="H46" s="3">
        <v>2</v>
      </c>
      <c r="I46">
        <v>2</v>
      </c>
      <c r="J46">
        <f>VLOOKUP(I46,'Stratification Schemes'!$J$2:$L$3,2,TRUE)</f>
        <v>9.59</v>
      </c>
      <c r="K46">
        <f>VLOOKUP(I46,'Stratification Schemes'!$J$2:$L$3,3,TRUE)</f>
        <v>10.42</v>
      </c>
      <c r="L46">
        <f t="shared" si="1"/>
        <v>2</v>
      </c>
      <c r="M46" s="27" t="s">
        <v>34</v>
      </c>
    </row>
    <row r="47" spans="1:13" x14ac:dyDescent="0.25">
      <c r="A47" s="8">
        <v>41069</v>
      </c>
      <c r="B47" s="2">
        <v>0.19999999999999998</v>
      </c>
      <c r="C47" s="9">
        <f>A47+B47</f>
        <v>41069.199999999997</v>
      </c>
      <c r="D47" s="27" t="s">
        <v>16</v>
      </c>
      <c r="E47" s="1">
        <f t="shared" si="0"/>
        <v>1</v>
      </c>
      <c r="F47">
        <v>10.15</v>
      </c>
      <c r="G47">
        <v>58.1</v>
      </c>
      <c r="H47" s="3">
        <v>2</v>
      </c>
      <c r="I47">
        <v>2</v>
      </c>
      <c r="J47">
        <f>VLOOKUP(I47,'Stratification Schemes'!$J$2:$L$3,2,TRUE)</f>
        <v>9.59</v>
      </c>
      <c r="K47">
        <f>VLOOKUP(I47,'Stratification Schemes'!$J$2:$L$3,3,TRUE)</f>
        <v>10.42</v>
      </c>
      <c r="L47">
        <f t="shared" si="1"/>
        <v>1</v>
      </c>
      <c r="M47" s="27" t="s">
        <v>34</v>
      </c>
    </row>
    <row r="48" spans="1:13" x14ac:dyDescent="0.25">
      <c r="A48" s="8">
        <v>41069</v>
      </c>
      <c r="B48" s="2">
        <v>0.30739583333333337</v>
      </c>
      <c r="C48" s="9">
        <f>A48+B48</f>
        <v>41069.307395833333</v>
      </c>
      <c r="D48" s="27" t="s">
        <v>16</v>
      </c>
      <c r="E48" s="1">
        <f t="shared" si="0"/>
        <v>1</v>
      </c>
      <c r="F48">
        <v>14.55</v>
      </c>
      <c r="G48">
        <v>101.9</v>
      </c>
      <c r="H48" s="3">
        <v>2</v>
      </c>
      <c r="I48">
        <v>2</v>
      </c>
      <c r="J48">
        <f>VLOOKUP(I48,'Stratification Schemes'!$J$2:$L$3,2,TRUE)</f>
        <v>9.59</v>
      </c>
      <c r="K48">
        <f>VLOOKUP(I48,'Stratification Schemes'!$J$2:$L$3,3,TRUE)</f>
        <v>10.42</v>
      </c>
      <c r="L48">
        <f t="shared" si="1"/>
        <v>2</v>
      </c>
      <c r="M48" s="27" t="s">
        <v>34</v>
      </c>
    </row>
    <row r="49" spans="1:13" x14ac:dyDescent="0.25">
      <c r="A49" s="8">
        <v>41069</v>
      </c>
      <c r="B49" s="2">
        <v>0.34637731481481482</v>
      </c>
      <c r="C49" s="9">
        <f>A49+B49</f>
        <v>41069.346377314818</v>
      </c>
      <c r="D49" s="27" t="s">
        <v>16</v>
      </c>
      <c r="E49" s="1">
        <f t="shared" si="0"/>
        <v>1</v>
      </c>
      <c r="F49">
        <v>16.41</v>
      </c>
      <c r="G49">
        <v>62.6</v>
      </c>
      <c r="H49" s="3">
        <v>2</v>
      </c>
      <c r="I49">
        <v>2</v>
      </c>
      <c r="J49">
        <f>VLOOKUP(I49,'Stratification Schemes'!$J$2:$L$3,2,TRUE)</f>
        <v>9.59</v>
      </c>
      <c r="K49">
        <f>VLOOKUP(I49,'Stratification Schemes'!$J$2:$L$3,3,TRUE)</f>
        <v>10.42</v>
      </c>
      <c r="L49">
        <f t="shared" si="1"/>
        <v>2</v>
      </c>
      <c r="M49" s="27" t="s">
        <v>34</v>
      </c>
    </row>
    <row r="50" spans="1:13" x14ac:dyDescent="0.25">
      <c r="A50" s="8">
        <v>41069</v>
      </c>
      <c r="B50" s="2">
        <v>0.41195601851851849</v>
      </c>
      <c r="C50" s="9">
        <f>A50+B50</f>
        <v>41069.411956018521</v>
      </c>
      <c r="D50" s="27" t="s">
        <v>16</v>
      </c>
      <c r="E50" s="1">
        <f t="shared" si="0"/>
        <v>1</v>
      </c>
      <c r="F50">
        <v>15.34</v>
      </c>
      <c r="G50">
        <v>82</v>
      </c>
      <c r="H50" s="3">
        <v>2</v>
      </c>
      <c r="I50">
        <v>2</v>
      </c>
      <c r="J50">
        <f>VLOOKUP(I50,'Stratification Schemes'!$J$2:$L$3,2,TRUE)</f>
        <v>9.59</v>
      </c>
      <c r="K50">
        <f>VLOOKUP(I50,'Stratification Schemes'!$J$2:$L$3,3,TRUE)</f>
        <v>10.42</v>
      </c>
      <c r="L50">
        <f t="shared" si="1"/>
        <v>2</v>
      </c>
      <c r="M50" s="27" t="s">
        <v>34</v>
      </c>
    </row>
    <row r="51" spans="1:13" x14ac:dyDescent="0.25">
      <c r="A51" s="8">
        <v>41070</v>
      </c>
      <c r="B51" s="2">
        <v>6.2488425925925926E-2</v>
      </c>
      <c r="C51" s="9">
        <f>A51+B51</f>
        <v>41070.062488425923</v>
      </c>
      <c r="D51" s="27" t="s">
        <v>16</v>
      </c>
      <c r="E51" s="1">
        <f t="shared" si="0"/>
        <v>1</v>
      </c>
      <c r="F51">
        <v>15.99</v>
      </c>
      <c r="G51">
        <v>102.9</v>
      </c>
      <c r="H51" s="3">
        <v>2</v>
      </c>
      <c r="I51">
        <v>2</v>
      </c>
      <c r="J51">
        <f>VLOOKUP(I51,'Stratification Schemes'!$J$2:$L$3,2,TRUE)</f>
        <v>9.59</v>
      </c>
      <c r="K51">
        <f>VLOOKUP(I51,'Stratification Schemes'!$J$2:$L$3,3,TRUE)</f>
        <v>10.42</v>
      </c>
      <c r="L51">
        <f t="shared" si="1"/>
        <v>2</v>
      </c>
      <c r="M51" s="27" t="s">
        <v>34</v>
      </c>
    </row>
    <row r="52" spans="1:13" x14ac:dyDescent="0.25">
      <c r="A52" s="8">
        <v>41070</v>
      </c>
      <c r="B52" s="2">
        <v>0.33203703703703707</v>
      </c>
      <c r="C52" s="9">
        <f>A52+B52</f>
        <v>41070.332037037035</v>
      </c>
      <c r="D52" s="27" t="s">
        <v>16</v>
      </c>
      <c r="E52" s="1">
        <f t="shared" si="0"/>
        <v>1</v>
      </c>
      <c r="F52">
        <v>15.81</v>
      </c>
      <c r="G52">
        <v>103.1</v>
      </c>
      <c r="H52" s="3">
        <v>2</v>
      </c>
      <c r="I52">
        <v>2</v>
      </c>
      <c r="J52">
        <f>VLOOKUP(I52,'Stratification Schemes'!$J$2:$L$3,2,TRUE)</f>
        <v>9.59</v>
      </c>
      <c r="K52">
        <f>VLOOKUP(I52,'Stratification Schemes'!$J$2:$L$3,3,TRUE)</f>
        <v>10.42</v>
      </c>
      <c r="L52">
        <f t="shared" si="1"/>
        <v>2</v>
      </c>
      <c r="M52" s="27" t="s">
        <v>34</v>
      </c>
    </row>
    <row r="53" spans="1:13" x14ac:dyDescent="0.25">
      <c r="A53" s="8">
        <v>41070</v>
      </c>
      <c r="B53" s="2">
        <v>0.91368055555555561</v>
      </c>
      <c r="C53" s="9">
        <f>A53+B53</f>
        <v>41070.913680555554</v>
      </c>
      <c r="D53" s="27" t="s">
        <v>16</v>
      </c>
      <c r="E53" s="1">
        <f t="shared" si="0"/>
        <v>1</v>
      </c>
      <c r="F53">
        <v>11.36</v>
      </c>
      <c r="G53">
        <v>53.6</v>
      </c>
      <c r="H53" s="3">
        <v>2</v>
      </c>
      <c r="I53">
        <v>2</v>
      </c>
      <c r="J53">
        <f>VLOOKUP(I53,'Stratification Schemes'!$J$2:$L$3,2,TRUE)</f>
        <v>9.59</v>
      </c>
      <c r="K53">
        <f>VLOOKUP(I53,'Stratification Schemes'!$J$2:$L$3,3,TRUE)</f>
        <v>10.42</v>
      </c>
      <c r="L53">
        <f t="shared" si="1"/>
        <v>2</v>
      </c>
      <c r="M53" s="27" t="s">
        <v>34</v>
      </c>
    </row>
    <row r="54" spans="1:13" x14ac:dyDescent="0.25">
      <c r="A54" s="8">
        <v>41071</v>
      </c>
      <c r="B54" s="2">
        <v>9.6539351851851848E-2</v>
      </c>
      <c r="C54" s="9">
        <f>A54+B54</f>
        <v>41071.096539351849</v>
      </c>
      <c r="D54" s="27" t="s">
        <v>16</v>
      </c>
      <c r="E54" s="1">
        <f t="shared" si="0"/>
        <v>1</v>
      </c>
      <c r="F54">
        <v>10.15</v>
      </c>
      <c r="G54">
        <v>93.7</v>
      </c>
      <c r="H54" s="3">
        <v>2</v>
      </c>
      <c r="I54">
        <v>2</v>
      </c>
      <c r="J54">
        <f>VLOOKUP(I54,'Stratification Schemes'!$J$2:$L$3,2,TRUE)</f>
        <v>9.59</v>
      </c>
      <c r="K54">
        <f>VLOOKUP(I54,'Stratification Schemes'!$J$2:$L$3,3,TRUE)</f>
        <v>10.42</v>
      </c>
      <c r="L54">
        <f t="shared" si="1"/>
        <v>1</v>
      </c>
      <c r="M54" s="27" t="s">
        <v>34</v>
      </c>
    </row>
    <row r="55" spans="1:13" x14ac:dyDescent="0.25">
      <c r="A55" s="8">
        <v>41071</v>
      </c>
      <c r="B55" s="2">
        <v>0.70829861111111114</v>
      </c>
      <c r="C55" s="9">
        <f>A55+B55</f>
        <v>41071.708298611113</v>
      </c>
      <c r="D55" s="27" t="s">
        <v>16</v>
      </c>
      <c r="E55" s="1">
        <f t="shared" si="0"/>
        <v>1</v>
      </c>
      <c r="F55">
        <v>11.15</v>
      </c>
      <c r="G55">
        <v>74.2</v>
      </c>
      <c r="H55" s="3">
        <v>2</v>
      </c>
      <c r="I55">
        <v>2</v>
      </c>
      <c r="J55">
        <f>VLOOKUP(I55,'Stratification Schemes'!$J$2:$L$3,2,TRUE)</f>
        <v>9.59</v>
      </c>
      <c r="K55">
        <f>VLOOKUP(I55,'Stratification Schemes'!$J$2:$L$3,3,TRUE)</f>
        <v>10.42</v>
      </c>
      <c r="L55">
        <f t="shared" si="1"/>
        <v>2</v>
      </c>
      <c r="M55" s="27" t="s">
        <v>34</v>
      </c>
    </row>
    <row r="56" spans="1:13" x14ac:dyDescent="0.25">
      <c r="A56" s="8">
        <v>41072</v>
      </c>
      <c r="B56" s="2">
        <v>0.1572337962962963</v>
      </c>
      <c r="C56" s="9">
        <f>A56+B56</f>
        <v>41072.157233796293</v>
      </c>
      <c r="D56" s="22" t="s">
        <v>16</v>
      </c>
      <c r="E56" s="1">
        <f t="shared" si="0"/>
        <v>1</v>
      </c>
      <c r="F56" s="21">
        <v>18.95</v>
      </c>
      <c r="G56" s="21">
        <v>91</v>
      </c>
      <c r="H56" s="3">
        <v>2</v>
      </c>
      <c r="I56">
        <v>2</v>
      </c>
      <c r="J56">
        <f>VLOOKUP(I56,'Stratification Schemes'!$J$2:$L$3,2,TRUE)</f>
        <v>9.59</v>
      </c>
      <c r="K56">
        <f>VLOOKUP(I56,'Stratification Schemes'!$J$2:$L$3,3,TRUE)</f>
        <v>10.42</v>
      </c>
      <c r="L56">
        <f t="shared" si="1"/>
        <v>2</v>
      </c>
      <c r="M56" s="27" t="s">
        <v>34</v>
      </c>
    </row>
    <row r="57" spans="1:13" x14ac:dyDescent="0.25">
      <c r="A57" s="8">
        <v>41072</v>
      </c>
      <c r="B57" s="2">
        <v>0.20317129629629629</v>
      </c>
      <c r="C57" s="9">
        <f>A57+B57</f>
        <v>41072.2031712963</v>
      </c>
      <c r="D57" s="22" t="s">
        <v>16</v>
      </c>
      <c r="E57" s="1">
        <f t="shared" si="0"/>
        <v>1</v>
      </c>
      <c r="F57" s="21">
        <v>18.850000000000001</v>
      </c>
      <c r="G57" s="21">
        <v>102.9</v>
      </c>
      <c r="H57" s="3">
        <v>2</v>
      </c>
      <c r="I57">
        <v>2</v>
      </c>
      <c r="J57">
        <f>VLOOKUP(I57,'Stratification Schemes'!$J$2:$L$3,2,TRUE)</f>
        <v>9.59</v>
      </c>
      <c r="K57">
        <f>VLOOKUP(I57,'Stratification Schemes'!$J$2:$L$3,3,TRUE)</f>
        <v>10.42</v>
      </c>
      <c r="L57">
        <f t="shared" si="1"/>
        <v>2</v>
      </c>
      <c r="M57" s="27" t="s">
        <v>34</v>
      </c>
    </row>
    <row r="58" spans="1:13" x14ac:dyDescent="0.25">
      <c r="A58" s="8">
        <v>41072</v>
      </c>
      <c r="B58" s="2">
        <v>0.66410879629629627</v>
      </c>
      <c r="C58" s="9">
        <f>A58+B58</f>
        <v>41072.6641087963</v>
      </c>
      <c r="D58" s="22" t="s">
        <v>16</v>
      </c>
      <c r="E58" s="1">
        <f t="shared" si="0"/>
        <v>1</v>
      </c>
      <c r="F58" s="21">
        <v>9.74</v>
      </c>
      <c r="G58" s="21">
        <v>89</v>
      </c>
      <c r="H58" s="3">
        <v>2</v>
      </c>
      <c r="I58">
        <v>2</v>
      </c>
      <c r="J58">
        <f>VLOOKUP(I58,'Stratification Schemes'!$J$2:$L$3,2,TRUE)</f>
        <v>9.59</v>
      </c>
      <c r="K58">
        <f>VLOOKUP(I58,'Stratification Schemes'!$J$2:$L$3,3,TRUE)</f>
        <v>10.42</v>
      </c>
      <c r="L58">
        <f t="shared" si="1"/>
        <v>1</v>
      </c>
      <c r="M58" s="27" t="s">
        <v>34</v>
      </c>
    </row>
    <row r="59" spans="1:13" x14ac:dyDescent="0.25">
      <c r="A59" s="8">
        <v>41073</v>
      </c>
      <c r="B59" s="2">
        <v>0.18263888888888891</v>
      </c>
      <c r="C59" s="9">
        <f>A59+B59</f>
        <v>41073.182638888888</v>
      </c>
      <c r="D59" s="22" t="s">
        <v>16</v>
      </c>
      <c r="E59" s="1">
        <f t="shared" si="0"/>
        <v>1</v>
      </c>
      <c r="F59" s="21">
        <v>10.58</v>
      </c>
      <c r="G59" s="21">
        <v>80.599999999999994</v>
      </c>
      <c r="H59" s="3">
        <v>2</v>
      </c>
      <c r="I59">
        <v>2</v>
      </c>
      <c r="J59">
        <f>VLOOKUP(I59,'Stratification Schemes'!$J$2:$L$3,2,TRUE)</f>
        <v>9.59</v>
      </c>
      <c r="K59">
        <f>VLOOKUP(I59,'Stratification Schemes'!$J$2:$L$3,3,TRUE)</f>
        <v>10.42</v>
      </c>
      <c r="L59">
        <f t="shared" si="1"/>
        <v>2</v>
      </c>
      <c r="M59" s="27" t="s">
        <v>34</v>
      </c>
    </row>
    <row r="60" spans="1:13" x14ac:dyDescent="0.25">
      <c r="A60" s="8">
        <v>41074</v>
      </c>
      <c r="B60" s="2">
        <v>0.66166666666666674</v>
      </c>
      <c r="C60" s="9">
        <f>A60+B60</f>
        <v>41074.661666666667</v>
      </c>
      <c r="D60" s="27" t="s">
        <v>16</v>
      </c>
      <c r="E60" s="1">
        <f t="shared" si="0"/>
        <v>1</v>
      </c>
      <c r="F60" s="21">
        <v>18.91</v>
      </c>
      <c r="G60" s="21">
        <v>84.2</v>
      </c>
      <c r="H60" s="3">
        <v>2</v>
      </c>
      <c r="I60">
        <v>2</v>
      </c>
      <c r="J60">
        <f>VLOOKUP(I60,'Stratification Schemes'!$J$2:$L$3,2,TRUE)</f>
        <v>9.59</v>
      </c>
      <c r="K60">
        <f>VLOOKUP(I60,'Stratification Schemes'!$J$2:$L$3,3,TRUE)</f>
        <v>10.42</v>
      </c>
      <c r="L60">
        <f t="shared" si="1"/>
        <v>2</v>
      </c>
      <c r="M60" s="27" t="s">
        <v>34</v>
      </c>
    </row>
    <row r="61" spans="1:13" x14ac:dyDescent="0.25">
      <c r="A61" s="8">
        <v>41074</v>
      </c>
      <c r="B61" s="2">
        <v>0.74836805555555552</v>
      </c>
      <c r="C61" s="9">
        <f>A61+B61</f>
        <v>41074.748368055552</v>
      </c>
      <c r="D61" s="23" t="s">
        <v>16</v>
      </c>
      <c r="E61" s="1">
        <f t="shared" si="0"/>
        <v>1</v>
      </c>
      <c r="F61" s="21">
        <v>10.31</v>
      </c>
      <c r="G61" s="21">
        <v>103.1</v>
      </c>
      <c r="H61" s="3">
        <v>2</v>
      </c>
      <c r="I61">
        <v>2</v>
      </c>
      <c r="J61">
        <f>VLOOKUP(I61,'Stratification Schemes'!$J$2:$L$3,2,TRUE)</f>
        <v>9.59</v>
      </c>
      <c r="K61">
        <f>VLOOKUP(I61,'Stratification Schemes'!$J$2:$L$3,3,TRUE)</f>
        <v>10.42</v>
      </c>
      <c r="L61">
        <f t="shared" si="1"/>
        <v>1</v>
      </c>
      <c r="M61" s="27" t="s">
        <v>34</v>
      </c>
    </row>
    <row r="62" spans="1:13" x14ac:dyDescent="0.25">
      <c r="A62" s="8">
        <v>41074</v>
      </c>
      <c r="B62" s="2">
        <v>0.90802083333333339</v>
      </c>
      <c r="C62" s="9">
        <f>A62+B62</f>
        <v>41074.908020833333</v>
      </c>
      <c r="D62" s="22" t="s">
        <v>16</v>
      </c>
      <c r="E62" s="1">
        <f t="shared" si="0"/>
        <v>1</v>
      </c>
      <c r="F62" s="21">
        <v>17.809999999999999</v>
      </c>
      <c r="G62" s="21">
        <v>88.7</v>
      </c>
      <c r="H62" s="3">
        <v>2</v>
      </c>
      <c r="I62">
        <v>2</v>
      </c>
      <c r="J62">
        <f>VLOOKUP(I62,'Stratification Schemes'!$J$2:$L$3,2,TRUE)</f>
        <v>9.59</v>
      </c>
      <c r="K62">
        <f>VLOOKUP(I62,'Stratification Schemes'!$J$2:$L$3,3,TRUE)</f>
        <v>10.42</v>
      </c>
      <c r="L62">
        <f t="shared" si="1"/>
        <v>2</v>
      </c>
      <c r="M62" s="27" t="s">
        <v>34</v>
      </c>
    </row>
    <row r="63" spans="1:13" x14ac:dyDescent="0.25">
      <c r="A63" s="8">
        <v>41075</v>
      </c>
      <c r="B63" s="2">
        <v>0.88886574074074076</v>
      </c>
      <c r="C63" s="9">
        <f>A63+B63</f>
        <v>41075.888865740744</v>
      </c>
      <c r="D63" s="22" t="s">
        <v>16</v>
      </c>
      <c r="E63" s="1">
        <f t="shared" si="0"/>
        <v>1</v>
      </c>
      <c r="F63" s="21">
        <v>10.58</v>
      </c>
      <c r="G63" s="21">
        <v>75.5</v>
      </c>
      <c r="H63" s="3">
        <v>2</v>
      </c>
      <c r="I63">
        <v>2</v>
      </c>
      <c r="J63">
        <f>VLOOKUP(I63,'Stratification Schemes'!$J$2:$L$3,2,TRUE)</f>
        <v>9.59</v>
      </c>
      <c r="K63">
        <f>VLOOKUP(I63,'Stratification Schemes'!$J$2:$L$3,3,TRUE)</f>
        <v>10.42</v>
      </c>
      <c r="L63">
        <f t="shared" si="1"/>
        <v>2</v>
      </c>
      <c r="M63" s="27" t="s">
        <v>34</v>
      </c>
    </row>
    <row r="64" spans="1:13" x14ac:dyDescent="0.25">
      <c r="A64" s="8">
        <v>41076</v>
      </c>
      <c r="B64" s="2">
        <v>0.35275462962962961</v>
      </c>
      <c r="C64" s="9">
        <f>A64+B64</f>
        <v>41076.352754629632</v>
      </c>
      <c r="D64" s="27" t="s">
        <v>16</v>
      </c>
      <c r="E64" s="1">
        <f t="shared" si="0"/>
        <v>1</v>
      </c>
      <c r="F64">
        <v>16.899999999999999</v>
      </c>
      <c r="G64">
        <v>72.400000000000006</v>
      </c>
      <c r="H64" s="27">
        <v>2</v>
      </c>
      <c r="I64">
        <v>2</v>
      </c>
      <c r="J64">
        <f>VLOOKUP(I64,'Stratification Schemes'!$J$2:$L$3,2,TRUE)</f>
        <v>9.59</v>
      </c>
      <c r="K64">
        <f>VLOOKUP(I64,'Stratification Schemes'!$J$2:$L$3,3,TRUE)</f>
        <v>10.42</v>
      </c>
      <c r="L64">
        <f t="shared" ref="L64:L71" si="2">IF(AND(F64&gt;J64,F64&lt;K64),1*E64,2*E64)</f>
        <v>2</v>
      </c>
      <c r="M64" s="27" t="s">
        <v>35</v>
      </c>
    </row>
    <row r="65" spans="1:13" x14ac:dyDescent="0.25">
      <c r="A65" s="8">
        <v>41076</v>
      </c>
      <c r="B65" s="2">
        <v>0.58040509259259265</v>
      </c>
      <c r="C65" s="9">
        <f>A65+B65</f>
        <v>41076.580405092594</v>
      </c>
      <c r="D65" s="27" t="s">
        <v>16</v>
      </c>
      <c r="E65" s="1">
        <f t="shared" si="0"/>
        <v>1</v>
      </c>
      <c r="F65">
        <v>10.55</v>
      </c>
      <c r="G65">
        <v>96.9</v>
      </c>
      <c r="H65" s="27">
        <v>2</v>
      </c>
      <c r="I65">
        <v>2</v>
      </c>
      <c r="J65">
        <f>VLOOKUP(I65,'Stratification Schemes'!$J$2:$L$3,2,TRUE)</f>
        <v>9.59</v>
      </c>
      <c r="K65">
        <f>VLOOKUP(I65,'Stratification Schemes'!$J$2:$L$3,3,TRUE)</f>
        <v>10.42</v>
      </c>
      <c r="L65">
        <f t="shared" si="2"/>
        <v>2</v>
      </c>
      <c r="M65" s="27" t="s">
        <v>35</v>
      </c>
    </row>
    <row r="66" spans="1:13" x14ac:dyDescent="0.25">
      <c r="A66" s="8">
        <v>41076</v>
      </c>
      <c r="B66" s="2">
        <v>0.90989583333333324</v>
      </c>
      <c r="C66" s="9">
        <f>A66+B66</f>
        <v>41076.909895833334</v>
      </c>
      <c r="D66" s="27" t="s">
        <v>16</v>
      </c>
      <c r="E66" s="1">
        <f t="shared" si="0"/>
        <v>1</v>
      </c>
      <c r="F66">
        <v>17.38</v>
      </c>
      <c r="G66">
        <v>107.4</v>
      </c>
      <c r="H66" s="27">
        <v>2</v>
      </c>
      <c r="I66">
        <v>2</v>
      </c>
      <c r="J66">
        <f>VLOOKUP(I66,'Stratification Schemes'!$J$2:$L$3,2,TRUE)</f>
        <v>9.59</v>
      </c>
      <c r="K66">
        <f>VLOOKUP(I66,'Stratification Schemes'!$J$2:$L$3,3,TRUE)</f>
        <v>10.42</v>
      </c>
      <c r="L66">
        <f t="shared" si="2"/>
        <v>2</v>
      </c>
      <c r="M66" s="27" t="s">
        <v>35</v>
      </c>
    </row>
    <row r="67" spans="1:13" x14ac:dyDescent="0.25">
      <c r="A67" s="8">
        <v>41077</v>
      </c>
      <c r="B67" s="2">
        <v>0.81065972222222227</v>
      </c>
      <c r="C67" s="9">
        <f>A67+B67</f>
        <v>41077.810659722221</v>
      </c>
      <c r="D67" s="27" t="s">
        <v>16</v>
      </c>
      <c r="E67" s="1">
        <f t="shared" ref="E67:E71" si="3">IF(D67="Up", 1, -2)</f>
        <v>1</v>
      </c>
      <c r="F67">
        <v>16.84</v>
      </c>
      <c r="G67">
        <v>98.1</v>
      </c>
      <c r="H67" s="27">
        <v>2</v>
      </c>
      <c r="I67">
        <v>2</v>
      </c>
      <c r="J67">
        <f>VLOOKUP(I67,'Stratification Schemes'!$J$2:$L$3,2,TRUE)</f>
        <v>9.59</v>
      </c>
      <c r="K67">
        <f>VLOOKUP(I67,'Stratification Schemes'!$J$2:$L$3,3,TRUE)</f>
        <v>10.42</v>
      </c>
      <c r="L67">
        <f t="shared" si="2"/>
        <v>2</v>
      </c>
      <c r="M67" s="27" t="s">
        <v>35</v>
      </c>
    </row>
    <row r="68" spans="1:13" x14ac:dyDescent="0.25">
      <c r="A68" s="8">
        <v>41077</v>
      </c>
      <c r="B68" s="2">
        <v>0.81090277777777775</v>
      </c>
      <c r="C68" s="9">
        <f>A68+B68</f>
        <v>41077.810902777775</v>
      </c>
      <c r="D68" s="27" t="s">
        <v>16</v>
      </c>
      <c r="E68" s="1">
        <f t="shared" si="3"/>
        <v>1</v>
      </c>
      <c r="F68">
        <v>18.54</v>
      </c>
      <c r="G68">
        <v>87.9</v>
      </c>
      <c r="H68" s="27">
        <v>2</v>
      </c>
      <c r="I68">
        <v>2</v>
      </c>
      <c r="J68">
        <f>VLOOKUP(I68,'Stratification Schemes'!$J$2:$L$3,2,TRUE)</f>
        <v>9.59</v>
      </c>
      <c r="K68">
        <f>VLOOKUP(I68,'Stratification Schemes'!$J$2:$L$3,3,TRUE)</f>
        <v>10.42</v>
      </c>
      <c r="L68">
        <f t="shared" si="2"/>
        <v>2</v>
      </c>
      <c r="M68" s="27" t="s">
        <v>35</v>
      </c>
    </row>
    <row r="69" spans="1:13" x14ac:dyDescent="0.25">
      <c r="A69" s="8">
        <v>41077</v>
      </c>
      <c r="B69" s="2">
        <v>0.99284722222222221</v>
      </c>
      <c r="C69" s="9">
        <f>A69+B69</f>
        <v>41077.992847222224</v>
      </c>
      <c r="D69" s="27" t="s">
        <v>16</v>
      </c>
      <c r="E69" s="1">
        <f t="shared" si="3"/>
        <v>1</v>
      </c>
      <c r="F69">
        <v>17.399999999999999</v>
      </c>
      <c r="G69">
        <v>91.8</v>
      </c>
      <c r="H69" s="27">
        <v>2</v>
      </c>
      <c r="I69">
        <v>2</v>
      </c>
      <c r="J69">
        <f>VLOOKUP(I69,'Stratification Schemes'!$J$2:$L$3,2,TRUE)</f>
        <v>9.59</v>
      </c>
      <c r="K69">
        <f>VLOOKUP(I69,'Stratification Schemes'!$J$2:$L$3,3,TRUE)</f>
        <v>10.42</v>
      </c>
      <c r="L69">
        <f t="shared" si="2"/>
        <v>2</v>
      </c>
      <c r="M69" s="27" t="s">
        <v>35</v>
      </c>
    </row>
    <row r="70" spans="1:13" x14ac:dyDescent="0.25">
      <c r="A70" s="8">
        <v>41078</v>
      </c>
      <c r="B70" s="2">
        <v>0.17871527777777776</v>
      </c>
      <c r="C70" s="9">
        <f>A70+B70</f>
        <v>41078.178715277776</v>
      </c>
      <c r="D70" s="27" t="s">
        <v>16</v>
      </c>
      <c r="E70" s="1">
        <f t="shared" si="3"/>
        <v>1</v>
      </c>
      <c r="F70">
        <v>17.82</v>
      </c>
      <c r="G70">
        <v>119.1</v>
      </c>
      <c r="H70" s="27">
        <v>2</v>
      </c>
      <c r="I70">
        <v>2</v>
      </c>
      <c r="J70">
        <f>VLOOKUP(I70,'Stratification Schemes'!$J$2:$L$3,2,TRUE)</f>
        <v>9.59</v>
      </c>
      <c r="K70">
        <f>VLOOKUP(I70,'Stratification Schemes'!$J$2:$L$3,3,TRUE)</f>
        <v>10.42</v>
      </c>
      <c r="L70">
        <f t="shared" si="2"/>
        <v>2</v>
      </c>
      <c r="M70" s="27" t="s">
        <v>35</v>
      </c>
    </row>
    <row r="71" spans="1:13" x14ac:dyDescent="0.25">
      <c r="A71" s="8">
        <v>41078</v>
      </c>
      <c r="B71" s="2">
        <v>0.51285879629629627</v>
      </c>
      <c r="C71" s="9">
        <f>A71+B71</f>
        <v>41078.512858796297</v>
      </c>
      <c r="D71" s="27" t="s">
        <v>16</v>
      </c>
      <c r="E71" s="1">
        <f t="shared" si="3"/>
        <v>1</v>
      </c>
      <c r="F71">
        <v>11.1</v>
      </c>
      <c r="G71">
        <v>107.9</v>
      </c>
      <c r="H71" s="27">
        <v>2</v>
      </c>
      <c r="I71">
        <v>2</v>
      </c>
      <c r="J71">
        <f>VLOOKUP(I71,'Stratification Schemes'!$J$2:$L$3,2,TRUE)</f>
        <v>9.59</v>
      </c>
      <c r="K71">
        <f>VLOOKUP(I71,'Stratification Schemes'!$J$2:$L$3,3,TRUE)</f>
        <v>10.42</v>
      </c>
      <c r="L71">
        <f t="shared" si="2"/>
        <v>2</v>
      </c>
      <c r="M71" s="27" t="s">
        <v>35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selection activeCell="I40" sqref="I40"/>
    </sheetView>
  </sheetViews>
  <sheetFormatPr defaultRowHeight="15" x14ac:dyDescent="0.25"/>
  <cols>
    <col min="2" max="2" width="16.85546875" style="5" bestFit="1" customWidth="1"/>
    <col min="3" max="3" width="13.5703125" style="5" customWidth="1"/>
    <col min="4" max="4" width="11.140625" style="5" bestFit="1" customWidth="1"/>
    <col min="5" max="5" width="11.140625" style="5" customWidth="1"/>
    <col min="7" max="7" width="9.7109375" customWidth="1"/>
    <col min="11" max="11" width="14.28515625" bestFit="1" customWidth="1"/>
    <col min="12" max="12" width="13.42578125" bestFit="1" customWidth="1"/>
  </cols>
  <sheetData>
    <row r="1" spans="1:14" x14ac:dyDescent="0.25">
      <c r="A1" s="4" t="s">
        <v>36</v>
      </c>
      <c r="B1" s="53" t="s">
        <v>10</v>
      </c>
      <c r="C1" s="53" t="s">
        <v>11</v>
      </c>
      <c r="D1" s="53" t="s">
        <v>12</v>
      </c>
      <c r="E1" s="53" t="s">
        <v>14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36</v>
      </c>
      <c r="K1" s="54" t="s">
        <v>9</v>
      </c>
      <c r="L1" s="54" t="s">
        <v>8</v>
      </c>
    </row>
    <row r="2" spans="1:14" x14ac:dyDescent="0.25">
      <c r="A2">
        <v>1</v>
      </c>
      <c r="B2" s="5">
        <v>41043.572916666664</v>
      </c>
      <c r="D2" s="5" t="s">
        <v>13</v>
      </c>
      <c r="E2" s="5" t="s">
        <v>15</v>
      </c>
      <c r="F2">
        <v>0.42</v>
      </c>
      <c r="G2">
        <v>10.42</v>
      </c>
      <c r="H2">
        <v>3.33</v>
      </c>
      <c r="I2">
        <v>13.33</v>
      </c>
      <c r="J2">
        <v>1</v>
      </c>
      <c r="K2" s="6">
        <v>3.33</v>
      </c>
      <c r="L2" s="6">
        <v>10.42</v>
      </c>
    </row>
    <row r="3" spans="1:14" x14ac:dyDescent="0.25">
      <c r="A3">
        <v>2</v>
      </c>
      <c r="B3" s="5">
        <v>41054.510416666664</v>
      </c>
      <c r="D3" s="5" t="s">
        <v>13</v>
      </c>
      <c r="E3" s="5" t="s">
        <v>15</v>
      </c>
      <c r="F3">
        <v>0.42</v>
      </c>
      <c r="G3">
        <v>10.42</v>
      </c>
      <c r="H3">
        <v>9.58</v>
      </c>
      <c r="I3">
        <v>19.579999999999998</v>
      </c>
      <c r="J3">
        <v>2</v>
      </c>
      <c r="K3" s="6">
        <v>9.59</v>
      </c>
      <c r="L3" s="6">
        <v>10.42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Fish R1</vt:lpstr>
      <vt:lpstr>Fish R2</vt:lpstr>
      <vt:lpstr>Stratification Schemes</vt:lpstr>
    </vt:vector>
  </TitlesOfParts>
  <Company>Aquacoustics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2012-06-13T19:04:35Z</dcterms:created>
  <dcterms:modified xsi:type="dcterms:W3CDTF">2012-07-20T23:47:59Z</dcterms:modified>
</cp:coreProperties>
</file>