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bookViews>
    <workbookView xWindow="0" yWindow="0" windowWidth="21570" windowHeight="8145" tabRatio="500"/>
  </bookViews>
  <sheets>
    <sheet name="Experiment 1" sheetId="1" r:id="rId1"/>
    <sheet name="Experiment 2" sheetId="2" r:id="rId2"/>
    <sheet name="Experiment 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4" i="1" l="1"/>
  <c r="D43" i="1"/>
  <c r="D42" i="1"/>
  <c r="D41" i="1"/>
  <c r="D40" i="1"/>
  <c r="N44" i="1"/>
  <c r="N43" i="1"/>
  <c r="N42" i="1"/>
  <c r="N41" i="1"/>
  <c r="N40" i="1"/>
  <c r="N39" i="1"/>
  <c r="D39" i="1"/>
  <c r="I44" i="1"/>
  <c r="I43" i="1"/>
  <c r="I42" i="1"/>
  <c r="I41" i="1"/>
  <c r="I40" i="1"/>
  <c r="I39" i="1"/>
  <c r="C3" i="3"/>
  <c r="E5" i="3"/>
  <c r="E4" i="3"/>
  <c r="E3" i="3"/>
  <c r="D5" i="3"/>
  <c r="D3" i="3"/>
  <c r="C5" i="3"/>
  <c r="G10" i="1"/>
  <c r="G9" i="1"/>
  <c r="G8" i="1"/>
  <c r="G7" i="1"/>
  <c r="G6" i="1"/>
  <c r="G5" i="1"/>
  <c r="G21" i="1"/>
  <c r="G20" i="1"/>
  <c r="G19" i="1"/>
  <c r="G18" i="1"/>
  <c r="G17" i="1"/>
  <c r="G16" i="1"/>
  <c r="G32" i="1"/>
  <c r="G31" i="1"/>
  <c r="G30" i="1"/>
  <c r="G29" i="1"/>
  <c r="G28" i="1"/>
  <c r="G27" i="1"/>
  <c r="D4" i="3"/>
  <c r="D3" i="2"/>
  <c r="D4" i="2"/>
  <c r="C4" i="3"/>
  <c r="C4" i="2"/>
  <c r="C3" i="2"/>
  <c r="B21" i="1"/>
  <c r="B20" i="1"/>
  <c r="B19" i="1"/>
  <c r="B18" i="1"/>
  <c r="B17" i="1"/>
  <c r="B16" i="1"/>
  <c r="B32" i="1"/>
  <c r="B27" i="1"/>
  <c r="B28" i="1"/>
  <c r="B29" i="1"/>
  <c r="B30" i="1"/>
  <c r="B3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<sst xmlns="http://schemas.openxmlformats.org/spreadsheetml/2006/main" count="98" uniqueCount="34">
  <si>
    <t>Trace File 1</t>
  </si>
  <si>
    <t>Total Accesses =</t>
  </si>
  <si>
    <t>Cache Size =</t>
  </si>
  <si>
    <t>1 KB</t>
  </si>
  <si>
    <t>16 KB</t>
  </si>
  <si>
    <t>Block Size (Bytes)</t>
  </si>
  <si>
    <t>Misses</t>
  </si>
  <si>
    <t>Misses w/ WB</t>
  </si>
  <si>
    <t>Trace File 2</t>
  </si>
  <si>
    <t>Trace File 3</t>
  </si>
  <si>
    <t>Block Size</t>
  </si>
  <si>
    <t>Sample Large 1 Summary</t>
  </si>
  <si>
    <t>Sample Large 2 Summary</t>
  </si>
  <si>
    <t>Sample Large 3 Summary</t>
  </si>
  <si>
    <t>Miss Rate</t>
  </si>
  <si>
    <t>Bytes Written Back</t>
  </si>
  <si>
    <t>LRU</t>
  </si>
  <si>
    <t>FIFO</t>
  </si>
  <si>
    <t>Replacement Policy</t>
  </si>
  <si>
    <t>1 Way</t>
  </si>
  <si>
    <t>4 Way</t>
  </si>
  <si>
    <t>8 Way</t>
  </si>
  <si>
    <t xml:space="preserve">Miss Rate </t>
  </si>
  <si>
    <t>Comparing the results, as associativity increased, the miss rate decreased.</t>
  </si>
  <si>
    <t>This was consistent across all traces. This implies that for these parameters</t>
  </si>
  <si>
    <t>there will be less hits with 1-way associativity</t>
  </si>
  <si>
    <t>Comparing LRU and FIFO with these input parameters,</t>
  </si>
  <si>
    <t>there is a small difference between the two, with LRU</t>
  </si>
  <si>
    <t>small in both cases.</t>
  </si>
  <si>
    <t>having a lower miss rate than FIFO but the delta is very</t>
  </si>
  <si>
    <t>large_trace_1</t>
  </si>
  <si>
    <t>large_trace_2</t>
  </si>
  <si>
    <t>large_trace_3</t>
  </si>
  <si>
    <t>128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</si>
</sst>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2"/>
      <color rgb="FF1155CC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Arial"/>
    </font>
    <font>
      <b/>
      <sz val="20"/>
      <color theme="1"/>
      <name val="Calibri"/>
      <scheme val="minor"/>
    </font>
    <font>
      <sz val="12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0" fontId="4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8" fillId="0" borderId="0" xfId="0" applyFont="1"/>
    <xf numFmtId="0" fontId="9" fillId="0" borderId="0" xfId="0" applyFont="1"/>
    <xf numFmtId="10" fontId="0" fillId="0" borderId="0" xfId="1" applyNumberFormat="1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</cellXfs>
  <cellStyles count="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sample_</a:t>
            </a:r>
            <a:r>
              <a:rPr lang="en-US" baseline="0"/>
              <a:t>large_1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1'!$B$38</c:f>
              <c:strCache>
                <c:ptCount val="1"/>
                <c:pt idx="0">
                  <c:v>1 KB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1'!$B$39:$B$44</c:f>
              <c:numCache>
                <c:formatCode>0.00%</c:formatCode>
                <c:ptCount val="6"/>
                <c:pt idx="0">
                  <c:v>0.95015894975059023</c:v>
                </c:pt>
                <c:pt idx="1">
                  <c:v>0.95020753894732934</c:v>
                </c:pt>
                <c:pt idx="2">
                  <c:v>0.95021529219305645</c:v>
                </c:pt>
                <c:pt idx="3">
                  <c:v>0.95143623127866295</c:v>
                </c:pt>
                <c:pt idx="4">
                  <c:v>0.95208917940928484</c:v>
                </c:pt>
                <c:pt idx="5">
                  <c:v>0.96501617258067929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1'!$C$38</c:f>
              <c:strCache>
                <c:ptCount val="1"/>
                <c:pt idx="0">
                  <c:v>16 KB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1'!$C$39:$C$44</c:f>
              <c:numCache>
                <c:formatCode>0.00%</c:formatCode>
                <c:ptCount val="6"/>
                <c:pt idx="0">
                  <c:v>0.89714429233810133</c:v>
                </c:pt>
                <c:pt idx="1">
                  <c:v>0.89727530904979536</c:v>
                </c:pt>
                <c:pt idx="2">
                  <c:v>0.8972934437601402</c:v>
                </c:pt>
                <c:pt idx="3">
                  <c:v>0.90488196586830683</c:v>
                </c:pt>
                <c:pt idx="4">
                  <c:v>0.90490972643033829</c:v>
                </c:pt>
                <c:pt idx="5">
                  <c:v>0.91791819438734001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1'!$D$38</c:f>
              <c:strCache>
                <c:ptCount val="1"/>
                <c:pt idx="0">
                  <c:v>128 KB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1'!$D$39:$D$44</c:f>
              <c:numCache>
                <c:formatCode>0.00%</c:formatCode>
                <c:ptCount val="6"/>
                <c:pt idx="0">
                  <c:v>0.89690959239117485</c:v>
                </c:pt>
                <c:pt idx="1">
                  <c:v>0.89704251456156459</c:v>
                </c:pt>
                <c:pt idx="2">
                  <c:v>0.89705578706696187</c:v>
                </c:pt>
                <c:pt idx="3">
                  <c:v>0.90462459753344937</c:v>
                </c:pt>
                <c:pt idx="4">
                  <c:v>0.90463977549754238</c:v>
                </c:pt>
                <c:pt idx="5">
                  <c:v>0.91227626260046157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5696"/>
        <c:axId val="17486784"/>
      </c:lineChart>
      <c:catAx>
        <c:axId val="17485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784"/>
        <c:crosses val="autoZero"/>
        <c:auto val="1"/>
        <c:lblAlgn val="ctr"/>
        <c:lblOffset val="100"/>
        <c:tickMarkSkip val="32"/>
        <c:noMultiLvlLbl val="0"/>
      </c:catAx>
      <c:valAx>
        <c:axId val="174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69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sample_large_2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1'!$B$38</c:f>
              <c:strCache>
                <c:ptCount val="1"/>
                <c:pt idx="0">
                  <c:v>1 KB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1'!$G$39:$G$44</c:f>
              <c:numCache>
                <c:formatCode>0.00%</c:formatCode>
                <c:ptCount val="6"/>
                <c:pt idx="0">
                  <c:v>0.8100807025415141</c:v>
                </c:pt>
                <c:pt idx="1">
                  <c:v>0.81007976032136353</c:v>
                </c:pt>
                <c:pt idx="2">
                  <c:v>0.81010955110553595</c:v>
                </c:pt>
                <c:pt idx="3">
                  <c:v>0.84065386198719494</c:v>
                </c:pt>
                <c:pt idx="4">
                  <c:v>0.84221259895216805</c:v>
                </c:pt>
                <c:pt idx="5">
                  <c:v>0.84365322585003155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1'!$C$38</c:f>
              <c:strCache>
                <c:ptCount val="1"/>
                <c:pt idx="0">
                  <c:v>16 KB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1'!$H$39:$H$44</c:f>
              <c:numCache>
                <c:formatCode>0.00%</c:formatCode>
                <c:ptCount val="6"/>
                <c:pt idx="0">
                  <c:v>0.75597648163079467</c:v>
                </c:pt>
                <c:pt idx="1">
                  <c:v>0.7564501412429574</c:v>
                </c:pt>
                <c:pt idx="2">
                  <c:v>0.75647951634176935</c:v>
                </c:pt>
                <c:pt idx="3">
                  <c:v>0.76882132554579141</c:v>
                </c:pt>
                <c:pt idx="4">
                  <c:v>0.76897235789345619</c:v>
                </c:pt>
                <c:pt idx="5">
                  <c:v>0.77204402329667032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1'!$D$38</c:f>
              <c:strCache>
                <c:ptCount val="1"/>
                <c:pt idx="0">
                  <c:v>128 KB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1'!$I$39:$I$44</c:f>
              <c:numCache>
                <c:formatCode>0.00%</c:formatCode>
                <c:ptCount val="6"/>
                <c:pt idx="0">
                  <c:v>0.75180790569817335</c:v>
                </c:pt>
                <c:pt idx="1">
                  <c:v>0.75276115536697608</c:v>
                </c:pt>
                <c:pt idx="2">
                  <c:v>0.75385141493061447</c:v>
                </c:pt>
                <c:pt idx="3">
                  <c:v>0.76365349743113375</c:v>
                </c:pt>
                <c:pt idx="4">
                  <c:v>0.76368323279059147</c:v>
                </c:pt>
                <c:pt idx="5">
                  <c:v>0.76501187405232396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8416"/>
        <c:axId val="17482432"/>
      </c:lineChart>
      <c:catAx>
        <c:axId val="1748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2432"/>
        <c:crosses val="autoZero"/>
        <c:auto val="1"/>
        <c:lblAlgn val="ctr"/>
        <c:lblOffset val="100"/>
        <c:tickMarkSkip val="2"/>
        <c:noMultiLvlLbl val="0"/>
      </c:catAx>
      <c:valAx>
        <c:axId val="174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84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sample_large_3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1'!$B$38</c:f>
              <c:strCache>
                <c:ptCount val="1"/>
                <c:pt idx="0">
                  <c:v>1 KB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1'!$L$39:$L$44</c:f>
              <c:numCache>
                <c:formatCode>0.00%</c:formatCode>
                <c:ptCount val="6"/>
                <c:pt idx="0">
                  <c:v>0.85193826614405455</c:v>
                </c:pt>
                <c:pt idx="1">
                  <c:v>0.85388221030258538</c:v>
                </c:pt>
                <c:pt idx="2">
                  <c:v>0.86233985189524076</c:v>
                </c:pt>
                <c:pt idx="3">
                  <c:v>0.88053974741530128</c:v>
                </c:pt>
                <c:pt idx="4">
                  <c:v>0.91061863072011029</c:v>
                </c:pt>
                <c:pt idx="5">
                  <c:v>0.92474237721664121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1'!$C$38</c:f>
              <c:strCache>
                <c:ptCount val="1"/>
                <c:pt idx="0">
                  <c:v>16 KB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1'!$M$39:$M$44</c:f>
              <c:numCache>
                <c:formatCode>0.00%</c:formatCode>
                <c:ptCount val="6"/>
                <c:pt idx="0">
                  <c:v>0.78977605698434084</c:v>
                </c:pt>
                <c:pt idx="1">
                  <c:v>0.79008553812788118</c:v>
                </c:pt>
                <c:pt idx="2">
                  <c:v>0.7933374664581988</c:v>
                </c:pt>
                <c:pt idx="3">
                  <c:v>0.79937081113637842</c:v>
                </c:pt>
                <c:pt idx="4">
                  <c:v>0.80262858242595536</c:v>
                </c:pt>
                <c:pt idx="5">
                  <c:v>0.82170802503336215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1'!$D$38</c:f>
              <c:strCache>
                <c:ptCount val="1"/>
                <c:pt idx="0">
                  <c:v>128 KB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1'!$N$39:$N$44</c:f>
              <c:numCache>
                <c:formatCode>0.00%</c:formatCode>
                <c:ptCount val="6"/>
                <c:pt idx="0">
                  <c:v>0.77414239476229307</c:v>
                </c:pt>
                <c:pt idx="1">
                  <c:v>0.77417060311584607</c:v>
                </c:pt>
                <c:pt idx="2">
                  <c:v>0.77434854778419604</c:v>
                </c:pt>
                <c:pt idx="3">
                  <c:v>0.7763516763673769</c:v>
                </c:pt>
                <c:pt idx="4">
                  <c:v>0.7767076775310483</c:v>
                </c:pt>
                <c:pt idx="5">
                  <c:v>0.79071151755742164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7328"/>
        <c:axId val="17488960"/>
      </c:lineChart>
      <c:catAx>
        <c:axId val="1748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8960"/>
        <c:crosses val="autoZero"/>
        <c:auto val="1"/>
        <c:lblAlgn val="ctr"/>
        <c:lblOffset val="100"/>
        <c:tickMarkSkip val="2"/>
        <c:noMultiLvlLbl val="0"/>
      </c:catAx>
      <c:valAx>
        <c:axId val="174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73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sample_</a:t>
            </a:r>
            <a:r>
              <a:rPr lang="en-US" baseline="0"/>
              <a:t>large_1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1'!$B$38</c:f>
              <c:strCache>
                <c:ptCount val="1"/>
                <c:pt idx="0">
                  <c:v>1 KB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1'!$B$65:$B$70</c:f>
              <c:numCache>
                <c:formatCode>General</c:formatCode>
                <c:ptCount val="6"/>
                <c:pt idx="0">
                  <c:v>28921504</c:v>
                </c:pt>
                <c:pt idx="1">
                  <c:v>28923175</c:v>
                </c:pt>
                <c:pt idx="2">
                  <c:v>28923443</c:v>
                </c:pt>
                <c:pt idx="3">
                  <c:v>28960623</c:v>
                </c:pt>
                <c:pt idx="4">
                  <c:v>28980506</c:v>
                </c:pt>
                <c:pt idx="5">
                  <c:v>29373993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1'!$C$38</c:f>
              <c:strCache>
                <c:ptCount val="1"/>
                <c:pt idx="0">
                  <c:v>16 KB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1'!$C$65:$C$70</c:f>
              <c:numCache>
                <c:formatCode>General</c:formatCode>
                <c:ptCount val="6"/>
                <c:pt idx="0">
                  <c:v>27303958</c:v>
                </c:pt>
                <c:pt idx="1">
                  <c:v>27311018</c:v>
                </c:pt>
                <c:pt idx="2">
                  <c:v>27312082</c:v>
                </c:pt>
                <c:pt idx="3">
                  <c:v>27543324</c:v>
                </c:pt>
                <c:pt idx="4">
                  <c:v>27544297</c:v>
                </c:pt>
                <c:pt idx="5">
                  <c:v>27940324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1'!$D$38</c:f>
              <c:strCache>
                <c:ptCount val="1"/>
                <c:pt idx="0">
                  <c:v>128 KB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1'!$D$65:$D$70</c:f>
              <c:numCache>
                <c:formatCode>General</c:formatCode>
                <c:ptCount val="6"/>
                <c:pt idx="0">
                  <c:v>27268142</c:v>
                </c:pt>
                <c:pt idx="1">
                  <c:v>27296764</c:v>
                </c:pt>
                <c:pt idx="2">
                  <c:v>27301264</c:v>
                </c:pt>
                <c:pt idx="3">
                  <c:v>27533698</c:v>
                </c:pt>
                <c:pt idx="4">
                  <c:v>27535184</c:v>
                </c:pt>
                <c:pt idx="5">
                  <c:v>27756455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3520"/>
        <c:axId val="17484608"/>
      </c:lineChart>
      <c:catAx>
        <c:axId val="1748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608"/>
        <c:crosses val="autoZero"/>
        <c:auto val="1"/>
        <c:lblAlgn val="ctr"/>
        <c:lblOffset val="100"/>
        <c:tickMarkSkip val="32"/>
        <c:noMultiLvlLbl val="0"/>
      </c:catAx>
      <c:valAx>
        <c:axId val="174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 b="1" i="0" baseline="0">
                    <a:effectLst/>
                  </a:rPr>
                  <a:t>Bytes Written Back</a:t>
                </a:r>
                <a:endParaRPr lang="de-DE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sample_large_2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1'!$B$38</c:f>
              <c:strCache>
                <c:ptCount val="1"/>
                <c:pt idx="0">
                  <c:v>1 KB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1'!$G$66:$G$71</c:f>
              <c:numCache>
                <c:formatCode>General</c:formatCode>
                <c:ptCount val="6"/>
                <c:pt idx="0">
                  <c:v>29231688</c:v>
                </c:pt>
                <c:pt idx="1">
                  <c:v>29231688</c:v>
                </c:pt>
                <c:pt idx="2">
                  <c:v>29232771</c:v>
                </c:pt>
                <c:pt idx="3">
                  <c:v>30334966</c:v>
                </c:pt>
                <c:pt idx="4">
                  <c:v>30391221</c:v>
                </c:pt>
                <c:pt idx="5">
                  <c:v>30443210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1'!$C$38</c:f>
              <c:strCache>
                <c:ptCount val="1"/>
                <c:pt idx="0">
                  <c:v>16 KB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1'!$H$66:$H$71</c:f>
              <c:numCache>
                <c:formatCode>General</c:formatCode>
                <c:ptCount val="6"/>
                <c:pt idx="0">
                  <c:v>27278598</c:v>
                </c:pt>
                <c:pt idx="1">
                  <c:v>27296160</c:v>
                </c:pt>
                <c:pt idx="2">
                  <c:v>27297288</c:v>
                </c:pt>
                <c:pt idx="3">
                  <c:v>27742706</c:v>
                </c:pt>
                <c:pt idx="4">
                  <c:v>27748228</c:v>
                </c:pt>
                <c:pt idx="5">
                  <c:v>27859133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1'!$D$38</c:f>
              <c:strCache>
                <c:ptCount val="1"/>
                <c:pt idx="0">
                  <c:v>128 KB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1'!$I$66:$I$71</c:f>
              <c:numCache>
                <c:formatCode>General</c:formatCode>
                <c:ptCount val="6"/>
                <c:pt idx="0">
                  <c:v>27123752</c:v>
                </c:pt>
                <c:pt idx="1">
                  <c:v>27161116</c:v>
                </c:pt>
                <c:pt idx="2">
                  <c:v>27200970</c:v>
                </c:pt>
                <c:pt idx="3">
                  <c:v>27555190</c:v>
                </c:pt>
                <c:pt idx="4">
                  <c:v>27556533</c:v>
                </c:pt>
                <c:pt idx="5">
                  <c:v>27604930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251984"/>
        <c:axId val="230254160"/>
      </c:lineChart>
      <c:catAx>
        <c:axId val="23025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4160"/>
        <c:crosses val="autoZero"/>
        <c:auto val="1"/>
        <c:lblAlgn val="ctr"/>
        <c:lblOffset val="100"/>
        <c:tickMarkSkip val="2"/>
        <c:noMultiLvlLbl val="0"/>
      </c:catAx>
      <c:valAx>
        <c:axId val="2302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 b="1" i="0" baseline="0">
                    <a:effectLst/>
                  </a:rPr>
                  <a:t>Bytes Written Back</a:t>
                </a:r>
                <a:endParaRPr lang="de-DE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19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sample_large_3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1'!$B$38</c:f>
              <c:strCache>
                <c:ptCount val="1"/>
                <c:pt idx="0">
                  <c:v>1 KB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1'!$L$66:$L$71</c:f>
              <c:numCache>
                <c:formatCode>General</c:formatCode>
                <c:ptCount val="6"/>
                <c:pt idx="0">
                  <c:v>30473189</c:v>
                </c:pt>
                <c:pt idx="1">
                  <c:v>30542915</c:v>
                </c:pt>
                <c:pt idx="2">
                  <c:v>30845473</c:v>
                </c:pt>
                <c:pt idx="3">
                  <c:v>31496491</c:v>
                </c:pt>
                <c:pt idx="4">
                  <c:v>32572407</c:v>
                </c:pt>
                <c:pt idx="5">
                  <c:v>33077611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'Experiment 1'!$C$38</c:f>
              <c:strCache>
                <c:ptCount val="1"/>
                <c:pt idx="0">
                  <c:v>16 KB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1'!$M$66:$M$71</c:f>
              <c:numCache>
                <c:formatCode>General</c:formatCode>
                <c:ptCount val="6"/>
                <c:pt idx="0">
                  <c:v>28247400</c:v>
                </c:pt>
                <c:pt idx="1">
                  <c:v>28260037</c:v>
                </c:pt>
                <c:pt idx="2">
                  <c:v>28376813</c:v>
                </c:pt>
                <c:pt idx="3">
                  <c:v>28592875</c:v>
                </c:pt>
                <c:pt idx="4">
                  <c:v>28709532</c:v>
                </c:pt>
                <c:pt idx="5">
                  <c:v>29392059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'Experiment 1'!$D$38</c:f>
              <c:strCache>
                <c:ptCount val="1"/>
                <c:pt idx="0">
                  <c:v>128 KB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'Experiment 1'!$A$39:$A$44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'Experiment 1'!$N$66:$N$71</c:f>
              <c:numCache>
                <c:formatCode>General</c:formatCode>
                <c:ptCount val="6"/>
                <c:pt idx="0">
                  <c:v>27684748</c:v>
                </c:pt>
                <c:pt idx="1">
                  <c:v>27687838</c:v>
                </c:pt>
                <c:pt idx="2">
                  <c:v>27695356</c:v>
                </c:pt>
                <c:pt idx="3">
                  <c:v>27768025</c:v>
                </c:pt>
                <c:pt idx="4">
                  <c:v>27781458</c:v>
                </c:pt>
                <c:pt idx="5">
                  <c:v>28282880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259056"/>
        <c:axId val="230253072"/>
      </c:lineChart>
      <c:catAx>
        <c:axId val="2302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3072"/>
        <c:crosses val="autoZero"/>
        <c:auto val="1"/>
        <c:lblAlgn val="ctr"/>
        <c:lblOffset val="100"/>
        <c:tickMarkSkip val="2"/>
        <c:noMultiLvlLbl val="0"/>
      </c:catAx>
      <c:valAx>
        <c:axId val="2302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 b="1" i="0" baseline="0">
                    <a:effectLst/>
                  </a:rPr>
                  <a:t>Bytes Written Back</a:t>
                </a:r>
                <a:endParaRPr lang="de-DE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9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 2'!$B$3</c:f>
              <c:strCache>
                <c:ptCount val="1"/>
                <c:pt idx="0">
                  <c:v>LRU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'Experiment 2'!$C$2:$D$2</c:f>
              <c:strCache>
                <c:ptCount val="2"/>
                <c:pt idx="0">
                  <c:v>large_trace_1</c:v>
                </c:pt>
                <c:pt idx="1">
                  <c:v>large_trace_2</c:v>
                </c:pt>
              </c:strCache>
            </c:strRef>
          </c:cat>
          <c:val>
            <c:numRef>
              <c:f>'Experiment 2'!$C$3:$D$3</c:f>
              <c:numCache>
                <c:formatCode>0.00%</c:formatCode>
                <c:ptCount val="2"/>
                <c:pt idx="0">
                  <c:v>0.91201472196811539</c:v>
                </c:pt>
                <c:pt idx="1">
                  <c:v>0.76035705709729406</c:v>
                </c:pt>
              </c:numCache>
            </c:numRef>
          </c:val>
        </c:ser>
        <c:ser>
          <c:idx val="1"/>
          <c:order val="1"/>
          <c:tx>
            <c:strRef>
              <c:f>'Experiment 2'!$B$4</c:f>
              <c:strCache>
                <c:ptCount val="1"/>
                <c:pt idx="0">
                  <c:v>FIFO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30000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'Experiment 2'!$C$2:$D$2</c:f>
              <c:strCache>
                <c:ptCount val="2"/>
                <c:pt idx="0">
                  <c:v>large_trace_1</c:v>
                </c:pt>
                <c:pt idx="1">
                  <c:v>large_trace_2</c:v>
                </c:pt>
              </c:strCache>
            </c:strRef>
          </c:cat>
          <c:val>
            <c:numRef>
              <c:f>'Experiment 2'!$C$4:$D$4</c:f>
              <c:numCache>
                <c:formatCode>0.00%</c:formatCode>
                <c:ptCount val="2"/>
                <c:pt idx="0">
                  <c:v>0.9124049796206265</c:v>
                </c:pt>
                <c:pt idx="1">
                  <c:v>0.77163279962566145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253616"/>
        <c:axId val="230256336"/>
      </c:barChart>
      <c:catAx>
        <c:axId val="230253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6336"/>
        <c:crosses val="autoZero"/>
        <c:auto val="1"/>
        <c:lblAlgn val="ctr"/>
        <c:lblOffset val="100"/>
        <c:noMultiLvlLbl val="0"/>
      </c:catAx>
      <c:valAx>
        <c:axId val="2302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536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 3'!$B$3</c:f>
              <c:strCache>
                <c:ptCount val="1"/>
                <c:pt idx="0">
                  <c:v>1 Way</c:v>
                </c:pt>
              </c:strCache>
            </c:strRef>
          </c:tx>
          <c:invertIfNegative val="0"/>
          <c:cat>
            <c:strRef>
              <c:f>'Experiment 3'!$C$2:$E$2</c:f>
              <c:strCache>
                <c:ptCount val="3"/>
                <c:pt idx="0">
                  <c:v>large_trace_1</c:v>
                </c:pt>
                <c:pt idx="1">
                  <c:v>large_trace_2</c:v>
                </c:pt>
                <c:pt idx="2">
                  <c:v>large_trace_3</c:v>
                </c:pt>
              </c:strCache>
            </c:strRef>
          </c:cat>
          <c:val>
            <c:numRef>
              <c:f>'Experiment 3'!$C$3:$E$3</c:f>
              <c:numCache>
                <c:formatCode>0.00%</c:formatCode>
                <c:ptCount val="3"/>
                <c:pt idx="0">
                  <c:v>0.95945666830875598</c:v>
                </c:pt>
                <c:pt idx="1">
                  <c:v>0.80543633402559822</c:v>
                </c:pt>
                <c:pt idx="2">
                  <c:v>0.90949748146090537</c:v>
                </c:pt>
              </c:numCache>
            </c:numRef>
          </c:val>
        </c:ser>
        <c:ser>
          <c:idx val="1"/>
          <c:order val="1"/>
          <c:tx>
            <c:strRef>
              <c:f>'Experiment 3'!$B$4</c:f>
              <c:strCache>
                <c:ptCount val="1"/>
                <c:pt idx="0">
                  <c:v>4 Way</c:v>
                </c:pt>
              </c:strCache>
            </c:strRef>
          </c:tx>
          <c:invertIfNegative val="0"/>
          <c:cat>
            <c:strRef>
              <c:f>'Experiment 3'!$C$2:$E$2</c:f>
              <c:strCache>
                <c:ptCount val="3"/>
                <c:pt idx="0">
                  <c:v>large_trace_1</c:v>
                </c:pt>
                <c:pt idx="1">
                  <c:v>large_trace_2</c:v>
                </c:pt>
                <c:pt idx="2">
                  <c:v>large_trace_3</c:v>
                </c:pt>
              </c:strCache>
            </c:strRef>
          </c:cat>
          <c:val>
            <c:numRef>
              <c:f>'Experiment 3'!$C$4:$E$4</c:f>
              <c:numCache>
                <c:formatCode>0.00%</c:formatCode>
                <c:ptCount val="3"/>
                <c:pt idx="0">
                  <c:v>0.91201472196811539</c:v>
                </c:pt>
                <c:pt idx="1">
                  <c:v>0.76035705709729406</c:v>
                </c:pt>
                <c:pt idx="2">
                  <c:v>0.81393674943484051</c:v>
                </c:pt>
              </c:numCache>
            </c:numRef>
          </c:val>
        </c:ser>
        <c:ser>
          <c:idx val="2"/>
          <c:order val="2"/>
          <c:tx>
            <c:strRef>
              <c:f>'Experiment 3'!$B$5</c:f>
              <c:strCache>
                <c:ptCount val="1"/>
                <c:pt idx="0">
                  <c:v>8 Way</c:v>
                </c:pt>
              </c:strCache>
            </c:strRef>
          </c:tx>
          <c:invertIfNegative val="0"/>
          <c:cat>
            <c:strRef>
              <c:f>'Experiment 3'!$C$2:$E$2</c:f>
              <c:strCache>
                <c:ptCount val="3"/>
                <c:pt idx="0">
                  <c:v>large_trace_1</c:v>
                </c:pt>
                <c:pt idx="1">
                  <c:v>large_trace_2</c:v>
                </c:pt>
                <c:pt idx="2">
                  <c:v>large_trace_3</c:v>
                </c:pt>
              </c:strCache>
            </c:strRef>
          </c:cat>
          <c:val>
            <c:numRef>
              <c:f>'Experiment 3'!$C$5:$E$5</c:f>
              <c:numCache>
                <c:formatCode>0.00%</c:formatCode>
                <c:ptCount val="3"/>
                <c:pt idx="0">
                  <c:v>0.79860858806660495</c:v>
                </c:pt>
                <c:pt idx="1">
                  <c:v>0.75297648452121813</c:v>
                </c:pt>
                <c:pt idx="2">
                  <c:v>0.7749137492547431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45648"/>
        <c:axId val="17246192"/>
      </c:barChart>
      <c:catAx>
        <c:axId val="17245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46192"/>
        <c:crosses val="autoZero"/>
        <c:auto val="1"/>
        <c:lblAlgn val="ctr"/>
        <c:lblOffset val="100"/>
        <c:noMultiLvlLbl val="0"/>
      </c:catAx>
      <c:valAx>
        <c:axId val="172461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24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45</xdr:row>
      <xdr:rowOff>0</xdr:rowOff>
    </xdr:from>
    <xdr:to>
      <xdr:col>3</xdr:col>
      <xdr:colOff>762000</xdr:colOff>
      <xdr:row>59</xdr:row>
      <xdr:rowOff>50800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45</xdr:row>
      <xdr:rowOff>12700</xdr:rowOff>
    </xdr:from>
    <xdr:to>
      <xdr:col>8</xdr:col>
      <xdr:colOff>749300</xdr:colOff>
      <xdr:row>59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812800</xdr:colOff>
      <xdr:row>45</xdr:row>
      <xdr:rowOff>25400</xdr:rowOff>
    </xdr:from>
    <xdr:to>
      <xdr:col>13</xdr:col>
      <xdr:colOff>736600</xdr:colOff>
      <xdr:row>59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50800</xdr:colOff>
      <xdr:row>72</xdr:row>
      <xdr:rowOff>25400</xdr:rowOff>
    </xdr:from>
    <xdr:to>
      <xdr:col>3</xdr:col>
      <xdr:colOff>787400</xdr:colOff>
      <xdr:row>86</xdr:row>
      <xdr:rowOff>101600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72</xdr:row>
      <xdr:rowOff>0</xdr:rowOff>
    </xdr:from>
    <xdr:to>
      <xdr:col>8</xdr:col>
      <xdr:colOff>749300</xdr:colOff>
      <xdr:row>86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72</xdr:row>
      <xdr:rowOff>0</xdr:rowOff>
    </xdr:from>
    <xdr:to>
      <xdr:col>13</xdr:col>
      <xdr:colOff>749300</xdr:colOff>
      <xdr:row>86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0</xdr:rowOff>
    </xdr:from>
    <xdr:to>
      <xdr:col>5</xdr:col>
      <xdr:colOff>0</xdr:colOff>
      <xdr:row>19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12700</xdr:rowOff>
    </xdr:from>
    <xdr:to>
      <xdr:col>6</xdr:col>
      <xdr:colOff>63500</xdr:colOff>
      <xdr:row>20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Q55" sqref="Q55"/>
    </sheetView>
  </sheetViews>
  <sheetFormatPr defaultColWidth="11" defaultRowHeight="15.75" x14ac:dyDescent="0.25"/>
  <cols>
    <col min="1" max="1" width="20.125" customWidth="1"/>
    <col min="2" max="3" width="17.375" bestFit="1" customWidth="1"/>
    <col min="4" max="4" width="15.5" bestFit="1" customWidth="1"/>
    <col min="6" max="6" width="20" bestFit="1" customWidth="1"/>
    <col min="7" max="7" width="12.875" bestFit="1" customWidth="1"/>
    <col min="8" max="8" width="17.375" bestFit="1" customWidth="1"/>
    <col min="9" max="9" width="15.5" bestFit="1" customWidth="1"/>
    <col min="11" max="11" width="20" bestFit="1" customWidth="1"/>
    <col min="12" max="12" width="12.875" bestFit="1" customWidth="1"/>
    <col min="13" max="13" width="17.375" bestFit="1" customWidth="1"/>
    <col min="14" max="14" width="15.5" bestFit="1" customWidth="1"/>
  </cols>
  <sheetData>
    <row r="1" spans="1:15" ht="16.5" x14ac:dyDescent="0.25">
      <c r="A1" s="1" t="s">
        <v>0</v>
      </c>
      <c r="B1" s="2"/>
      <c r="C1" s="2" t="s">
        <v>1</v>
      </c>
      <c r="D1" s="11">
        <v>30438865</v>
      </c>
      <c r="E1" s="2"/>
      <c r="F1" s="1" t="s">
        <v>0</v>
      </c>
      <c r="G1" s="2"/>
      <c r="H1" s="2" t="s">
        <v>1</v>
      </c>
      <c r="I1" s="11">
        <v>30438865</v>
      </c>
      <c r="J1" s="2"/>
      <c r="K1" s="1"/>
      <c r="L1" s="2"/>
      <c r="M1" s="2"/>
      <c r="N1" s="3"/>
      <c r="O1" s="2"/>
    </row>
    <row r="2" spans="1:15" ht="16.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5" x14ac:dyDescent="0.25">
      <c r="A3" s="5" t="s">
        <v>2</v>
      </c>
      <c r="B3" s="1" t="s">
        <v>3</v>
      </c>
      <c r="C3" s="2"/>
      <c r="D3" s="2"/>
      <c r="E3" s="2"/>
      <c r="F3" s="5" t="s">
        <v>2</v>
      </c>
      <c r="G3" s="1" t="s">
        <v>4</v>
      </c>
      <c r="H3" s="2"/>
      <c r="I3" s="2"/>
      <c r="J3" s="2"/>
      <c r="K3" s="5"/>
      <c r="L3" s="1"/>
      <c r="M3" s="2"/>
      <c r="N3" s="2"/>
      <c r="O3" s="2"/>
    </row>
    <row r="4" spans="1:15" ht="16.5" x14ac:dyDescent="0.25">
      <c r="A4" s="1" t="s">
        <v>5</v>
      </c>
      <c r="B4" s="12" t="s">
        <v>22</v>
      </c>
      <c r="C4" s="1" t="s">
        <v>6</v>
      </c>
      <c r="D4" s="1" t="s">
        <v>7</v>
      </c>
      <c r="E4" s="2"/>
      <c r="F4" s="1" t="s">
        <v>5</v>
      </c>
      <c r="G4" s="12" t="s">
        <v>22</v>
      </c>
      <c r="H4" s="1" t="s">
        <v>6</v>
      </c>
      <c r="I4" s="1" t="s">
        <v>7</v>
      </c>
      <c r="J4" s="2"/>
      <c r="K4" s="1"/>
      <c r="L4" s="1"/>
      <c r="M4" s="1"/>
      <c r="N4" s="1"/>
      <c r="O4" s="2"/>
    </row>
    <row r="5" spans="1:15" ht="16.5" x14ac:dyDescent="0.25">
      <c r="A5" s="2">
        <v>4</v>
      </c>
      <c r="B5" s="4">
        <f>(C5+D5) / D1</f>
        <v>0.95015894975059023</v>
      </c>
      <c r="C5" s="2">
        <v>256</v>
      </c>
      <c r="D5" s="2">
        <v>28921504</v>
      </c>
      <c r="E5" s="2"/>
      <c r="F5" s="2">
        <v>4</v>
      </c>
      <c r="G5" s="4">
        <f>(H5+I5) / I1</f>
        <v>0.89714429233810133</v>
      </c>
      <c r="H5" s="2">
        <v>4096</v>
      </c>
      <c r="I5" s="2">
        <v>27303958</v>
      </c>
      <c r="J5" s="2"/>
      <c r="K5" s="2"/>
      <c r="L5" s="4"/>
      <c r="M5" s="2"/>
      <c r="N5" s="2"/>
      <c r="O5" s="2"/>
    </row>
    <row r="6" spans="1:15" ht="16.5" x14ac:dyDescent="0.25">
      <c r="A6" s="2">
        <v>16</v>
      </c>
      <c r="B6" s="4">
        <f>(C6+D6) / D1</f>
        <v>0.95020753894732934</v>
      </c>
      <c r="C6" s="2">
        <v>64</v>
      </c>
      <c r="D6" s="2">
        <v>28923175</v>
      </c>
      <c r="E6" s="2"/>
      <c r="F6" s="2">
        <v>16</v>
      </c>
      <c r="G6" s="4">
        <f>(H6+I6) / I1</f>
        <v>0.89727530904979536</v>
      </c>
      <c r="H6" s="2">
        <v>1024</v>
      </c>
      <c r="I6" s="2">
        <v>27311018</v>
      </c>
      <c r="J6" s="2"/>
      <c r="K6" s="2"/>
      <c r="L6" s="4"/>
      <c r="M6" s="2"/>
      <c r="N6" s="2"/>
      <c r="O6" s="2"/>
    </row>
    <row r="7" spans="1:15" ht="16.5" x14ac:dyDescent="0.25">
      <c r="A7" s="2">
        <v>32</v>
      </c>
      <c r="B7" s="4">
        <f>(C7+D7) / D1</f>
        <v>0.95021529219305645</v>
      </c>
      <c r="C7" s="2">
        <v>32</v>
      </c>
      <c r="D7" s="2">
        <v>28923443</v>
      </c>
      <c r="E7" s="2"/>
      <c r="F7" s="2">
        <v>32</v>
      </c>
      <c r="G7" s="4">
        <f>(H7+I7) / I1</f>
        <v>0.8972934437601402</v>
      </c>
      <c r="H7" s="2">
        <v>512</v>
      </c>
      <c r="I7" s="2">
        <v>27312082</v>
      </c>
      <c r="J7" s="2"/>
      <c r="K7" s="2"/>
      <c r="L7" s="4"/>
      <c r="M7" s="2"/>
      <c r="N7" s="2"/>
      <c r="O7" s="2"/>
    </row>
    <row r="8" spans="1:15" ht="16.5" x14ac:dyDescent="0.25">
      <c r="A8" s="2">
        <v>64</v>
      </c>
      <c r="B8" s="4">
        <f>(C8+D8) / D1</f>
        <v>0.95143623127866295</v>
      </c>
      <c r="C8" s="2">
        <v>16</v>
      </c>
      <c r="D8" s="2">
        <v>28960623</v>
      </c>
      <c r="E8" s="2"/>
      <c r="F8" s="2">
        <v>64</v>
      </c>
      <c r="G8" s="4">
        <f>(H8+I8) / I1</f>
        <v>0.90488196586830683</v>
      </c>
      <c r="H8" s="2">
        <v>256</v>
      </c>
      <c r="I8" s="2">
        <v>27543324</v>
      </c>
      <c r="J8" s="2"/>
      <c r="K8" s="2"/>
      <c r="L8" s="4"/>
      <c r="M8" s="2"/>
      <c r="N8" s="2"/>
      <c r="O8" s="2"/>
    </row>
    <row r="9" spans="1:15" ht="16.5" x14ac:dyDescent="0.25">
      <c r="A9" s="2">
        <v>128</v>
      </c>
      <c r="B9" s="4">
        <f>(C9+D9) / D1</f>
        <v>0.95208917940928484</v>
      </c>
      <c r="C9" s="2">
        <v>8</v>
      </c>
      <c r="D9" s="2">
        <v>28980506</v>
      </c>
      <c r="E9" s="2"/>
      <c r="F9" s="2">
        <v>128</v>
      </c>
      <c r="G9" s="4">
        <f>(H9+I9) / I1</f>
        <v>0.90490972643033829</v>
      </c>
      <c r="H9" s="2">
        <v>128</v>
      </c>
      <c r="I9" s="2">
        <v>27544297</v>
      </c>
      <c r="J9" s="2"/>
      <c r="K9" s="2"/>
      <c r="L9" s="4"/>
      <c r="M9" s="2"/>
      <c r="N9" s="2"/>
      <c r="O9" s="2"/>
    </row>
    <row r="10" spans="1:15" ht="16.5" x14ac:dyDescent="0.25">
      <c r="A10" s="2">
        <v>256</v>
      </c>
      <c r="B10" s="4">
        <f>(C10+D10) / D1</f>
        <v>0.96501617258067929</v>
      </c>
      <c r="C10" s="2">
        <v>4</v>
      </c>
      <c r="D10" s="2">
        <v>29373993</v>
      </c>
      <c r="E10" s="2"/>
      <c r="F10" s="2">
        <v>256</v>
      </c>
      <c r="G10" s="4">
        <f>(H10+I10) / I1</f>
        <v>0.91791819438734001</v>
      </c>
      <c r="H10" s="2">
        <v>64</v>
      </c>
      <c r="I10" s="2">
        <v>27940324</v>
      </c>
      <c r="J10" s="2"/>
      <c r="K10" s="2"/>
      <c r="L10" s="4"/>
      <c r="M10" s="2"/>
      <c r="N10" s="2"/>
      <c r="O10" s="2"/>
    </row>
    <row r="11" spans="1:15" ht="16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6.5" x14ac:dyDescent="0.25">
      <c r="A12" s="1" t="s">
        <v>8</v>
      </c>
      <c r="B12" s="2"/>
      <c r="C12" s="2" t="s">
        <v>1</v>
      </c>
      <c r="D12" s="11">
        <v>36084985</v>
      </c>
      <c r="E12" s="2"/>
      <c r="F12" s="1" t="s">
        <v>8</v>
      </c>
      <c r="G12" s="2"/>
      <c r="H12" s="2" t="s">
        <v>1</v>
      </c>
      <c r="I12" s="11">
        <v>36084985</v>
      </c>
      <c r="J12" s="2"/>
      <c r="K12" s="1"/>
      <c r="L12" s="2"/>
      <c r="M12" s="2"/>
      <c r="N12" s="3"/>
      <c r="O12" s="2"/>
    </row>
    <row r="13" spans="1:15" ht="16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6.5" x14ac:dyDescent="0.25">
      <c r="A14" s="5" t="s">
        <v>2</v>
      </c>
      <c r="B14" s="1" t="s">
        <v>3</v>
      </c>
      <c r="C14" s="2"/>
      <c r="D14" s="2"/>
      <c r="E14" s="2"/>
      <c r="F14" s="5" t="s">
        <v>2</v>
      </c>
      <c r="G14" s="1" t="s">
        <v>4</v>
      </c>
      <c r="H14" s="2"/>
      <c r="I14" s="2"/>
      <c r="J14" s="2"/>
      <c r="K14" s="5"/>
      <c r="L14" s="1"/>
      <c r="M14" s="2"/>
      <c r="N14" s="2"/>
      <c r="O14" s="2"/>
    </row>
    <row r="15" spans="1:15" ht="16.5" x14ac:dyDescent="0.25">
      <c r="A15" s="1" t="s">
        <v>5</v>
      </c>
      <c r="B15" s="12" t="s">
        <v>22</v>
      </c>
      <c r="C15" s="1" t="s">
        <v>6</v>
      </c>
      <c r="D15" s="1" t="s">
        <v>7</v>
      </c>
      <c r="E15" s="2"/>
      <c r="F15" s="1" t="s">
        <v>5</v>
      </c>
      <c r="G15" s="12" t="s">
        <v>22</v>
      </c>
      <c r="H15" s="1" t="s">
        <v>6</v>
      </c>
      <c r="I15" s="1" t="s">
        <v>7</v>
      </c>
      <c r="J15" s="2"/>
      <c r="K15" s="1"/>
      <c r="L15" s="1"/>
      <c r="M15" s="1"/>
      <c r="N15" s="1"/>
      <c r="O15" s="2"/>
    </row>
    <row r="16" spans="1:15" ht="16.5" x14ac:dyDescent="0.25">
      <c r="A16" s="2">
        <v>4</v>
      </c>
      <c r="B16" s="4">
        <f xml:space="preserve"> (C16+D16) / D12</f>
        <v>0.8100807025415141</v>
      </c>
      <c r="C16" s="2">
        <v>62</v>
      </c>
      <c r="D16" s="2">
        <v>29231688</v>
      </c>
      <c r="E16" s="2"/>
      <c r="F16" s="2">
        <v>4</v>
      </c>
      <c r="G16" s="4">
        <f xml:space="preserve"> (H16+I16) / I12</f>
        <v>0.75597648163079467</v>
      </c>
      <c r="H16" s="2">
        <v>802</v>
      </c>
      <c r="I16" s="2">
        <v>27278598</v>
      </c>
      <c r="J16" s="2"/>
      <c r="K16" s="2"/>
      <c r="L16" s="4"/>
      <c r="M16" s="2"/>
      <c r="N16" s="2"/>
      <c r="O16" s="2"/>
    </row>
    <row r="17" spans="1:15" ht="16.5" x14ac:dyDescent="0.25">
      <c r="A17" s="2">
        <v>16</v>
      </c>
      <c r="B17" s="4">
        <f xml:space="preserve"> (C17+D17) / D12</f>
        <v>0.81007976032136353</v>
      </c>
      <c r="C17" s="2">
        <v>28</v>
      </c>
      <c r="D17" s="2">
        <v>29231688</v>
      </c>
      <c r="E17" s="2"/>
      <c r="F17" s="2">
        <v>16</v>
      </c>
      <c r="G17" s="4">
        <f xml:space="preserve"> (H17+I17) / I12</f>
        <v>0.7564501412429574</v>
      </c>
      <c r="H17" s="2">
        <v>332</v>
      </c>
      <c r="I17" s="2">
        <v>27296160</v>
      </c>
      <c r="J17" s="2"/>
      <c r="K17" s="2"/>
      <c r="L17" s="4"/>
      <c r="M17" s="2"/>
      <c r="N17" s="2"/>
      <c r="O17" s="2"/>
    </row>
    <row r="18" spans="1:15" ht="16.5" x14ac:dyDescent="0.25">
      <c r="A18" s="2">
        <v>32</v>
      </c>
      <c r="B18" s="4">
        <f xml:space="preserve"> (C18+D18) / D12</f>
        <v>0.81010955110553595</v>
      </c>
      <c r="C18" s="2">
        <v>20</v>
      </c>
      <c r="D18" s="2">
        <v>29232771</v>
      </c>
      <c r="E18" s="2"/>
      <c r="F18" s="2">
        <v>32</v>
      </c>
      <c r="G18" s="4">
        <f xml:space="preserve"> (H18+I18) / I12</f>
        <v>0.75647951634176935</v>
      </c>
      <c r="H18" s="2">
        <v>264</v>
      </c>
      <c r="I18" s="2">
        <v>27297288</v>
      </c>
      <c r="J18" s="2"/>
      <c r="K18" s="2"/>
      <c r="L18" s="4"/>
      <c r="M18" s="2"/>
      <c r="N18" s="2"/>
      <c r="O18" s="2"/>
    </row>
    <row r="19" spans="1:15" ht="16.5" x14ac:dyDescent="0.25">
      <c r="A19" s="2">
        <v>64</v>
      </c>
      <c r="B19" s="4">
        <f xml:space="preserve"> (C19+D19) / D12</f>
        <v>0.84065386198719494</v>
      </c>
      <c r="C19" s="2">
        <v>16</v>
      </c>
      <c r="D19" s="2">
        <v>30334966</v>
      </c>
      <c r="E19" s="2"/>
      <c r="F19" s="2">
        <v>64</v>
      </c>
      <c r="G19" s="4">
        <f xml:space="preserve"> (H19+I19) / I12</f>
        <v>0.76882132554579141</v>
      </c>
      <c r="H19" s="2">
        <v>200</v>
      </c>
      <c r="I19" s="2">
        <v>27742706</v>
      </c>
      <c r="J19" s="2"/>
      <c r="K19" s="2"/>
      <c r="L19" s="4"/>
      <c r="M19" s="2"/>
      <c r="N19" s="2"/>
      <c r="O19" s="2"/>
    </row>
    <row r="20" spans="1:15" ht="16.5" x14ac:dyDescent="0.25">
      <c r="A20" s="2">
        <v>128</v>
      </c>
      <c r="B20" s="4">
        <f xml:space="preserve"> (C20+D20) / D12</f>
        <v>0.84221259895216805</v>
      </c>
      <c r="C20" s="2">
        <v>8</v>
      </c>
      <c r="D20" s="2">
        <v>30391221</v>
      </c>
      <c r="E20" s="2"/>
      <c r="F20" s="2">
        <v>128</v>
      </c>
      <c r="G20" s="4">
        <f xml:space="preserve"> (H20+I20) / I12</f>
        <v>0.76897235789345619</v>
      </c>
      <c r="H20" s="2">
        <v>128</v>
      </c>
      <c r="I20" s="2">
        <v>27748228</v>
      </c>
      <c r="J20" s="2"/>
      <c r="K20" s="2"/>
      <c r="L20" s="4"/>
      <c r="M20" s="2"/>
      <c r="N20" s="2"/>
      <c r="O20" s="2"/>
    </row>
    <row r="21" spans="1:15" ht="16.5" x14ac:dyDescent="0.25">
      <c r="A21" s="2">
        <v>256</v>
      </c>
      <c r="B21" s="4">
        <f xml:space="preserve"> (C21+D21) / D12</f>
        <v>0.84365322585003155</v>
      </c>
      <c r="C21" s="2">
        <v>4</v>
      </c>
      <c r="D21" s="2">
        <v>30443210</v>
      </c>
      <c r="E21" s="2"/>
      <c r="F21" s="2">
        <v>256</v>
      </c>
      <c r="G21" s="4">
        <f xml:space="preserve"> (H21+I21) / I12</f>
        <v>0.77204402329667032</v>
      </c>
      <c r="H21" s="2">
        <v>64</v>
      </c>
      <c r="I21" s="2">
        <v>27859133</v>
      </c>
      <c r="J21" s="2"/>
      <c r="K21" s="2"/>
      <c r="L21" s="4"/>
      <c r="M21" s="2"/>
      <c r="N21" s="2"/>
      <c r="O21" s="2"/>
    </row>
    <row r="22" spans="1:15" ht="16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6.5" x14ac:dyDescent="0.25">
      <c r="A23" s="1" t="s">
        <v>9</v>
      </c>
      <c r="B23" s="2"/>
      <c r="C23" s="2" t="s">
        <v>1</v>
      </c>
      <c r="D23" s="11">
        <v>35769546</v>
      </c>
      <c r="E23" s="2"/>
      <c r="F23" s="1" t="s">
        <v>9</v>
      </c>
      <c r="G23" s="2"/>
      <c r="H23" s="2" t="s">
        <v>1</v>
      </c>
      <c r="I23" s="11">
        <v>35769546</v>
      </c>
      <c r="J23" s="2"/>
      <c r="K23" s="1"/>
      <c r="L23" s="2"/>
      <c r="M23" s="2"/>
      <c r="N23" s="3"/>
      <c r="O23" s="2"/>
    </row>
    <row r="24" spans="1:15" ht="16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6.5" x14ac:dyDescent="0.25">
      <c r="A25" s="5" t="s">
        <v>2</v>
      </c>
      <c r="B25" s="1" t="s">
        <v>3</v>
      </c>
      <c r="C25" s="2"/>
      <c r="D25" s="2"/>
      <c r="E25" s="2"/>
      <c r="F25" s="5" t="s">
        <v>2</v>
      </c>
      <c r="G25" s="1" t="s">
        <v>4</v>
      </c>
      <c r="H25" s="2"/>
      <c r="I25" s="2"/>
      <c r="J25" s="2"/>
      <c r="K25" s="5"/>
      <c r="L25" s="1"/>
      <c r="M25" s="2"/>
      <c r="N25" s="2"/>
      <c r="O25" s="2"/>
    </row>
    <row r="26" spans="1:15" ht="16.5" x14ac:dyDescent="0.25">
      <c r="A26" s="1" t="s">
        <v>5</v>
      </c>
      <c r="B26" s="12" t="s">
        <v>22</v>
      </c>
      <c r="C26" s="1" t="s">
        <v>6</v>
      </c>
      <c r="D26" s="1" t="s">
        <v>7</v>
      </c>
      <c r="E26" s="2"/>
      <c r="F26" s="1" t="s">
        <v>5</v>
      </c>
      <c r="G26" s="12" t="s">
        <v>22</v>
      </c>
      <c r="H26" s="1" t="s">
        <v>6</v>
      </c>
      <c r="I26" s="1" t="s">
        <v>7</v>
      </c>
      <c r="J26" s="2"/>
      <c r="K26" s="1"/>
      <c r="L26" s="1"/>
      <c r="M26" s="1"/>
      <c r="N26" s="1"/>
      <c r="O26" s="2"/>
    </row>
    <row r="27" spans="1:15" ht="16.5" x14ac:dyDescent="0.25">
      <c r="A27" s="2">
        <v>4</v>
      </c>
      <c r="B27" s="4">
        <f xml:space="preserve"> (C27+D27) / D23</f>
        <v>0.85193826614405455</v>
      </c>
      <c r="C27" s="2">
        <v>256</v>
      </c>
      <c r="D27" s="2">
        <v>30473189</v>
      </c>
      <c r="E27" s="2"/>
      <c r="F27" s="2">
        <v>4</v>
      </c>
      <c r="G27" s="4">
        <f xml:space="preserve"> (H27+I27) / I23</f>
        <v>0.78977605698434084</v>
      </c>
      <c r="H27" s="2">
        <v>2531</v>
      </c>
      <c r="I27" s="2">
        <v>28247400</v>
      </c>
      <c r="J27" s="2"/>
      <c r="K27" s="2"/>
      <c r="L27" s="4"/>
      <c r="M27" s="2"/>
      <c r="N27" s="2"/>
      <c r="O27" s="2"/>
    </row>
    <row r="28" spans="1:15" ht="16.5" x14ac:dyDescent="0.25">
      <c r="A28" s="2">
        <v>16</v>
      </c>
      <c r="B28" s="4">
        <f xml:space="preserve"> (C28+D28) / D23</f>
        <v>0.85388221030258538</v>
      </c>
      <c r="C28" s="2">
        <v>64</v>
      </c>
      <c r="D28" s="2">
        <v>30542915</v>
      </c>
      <c r="E28" s="2"/>
      <c r="F28" s="2">
        <v>16</v>
      </c>
      <c r="G28" s="4">
        <f xml:space="preserve"> (H28+I28) / I23</f>
        <v>0.79008553812788118</v>
      </c>
      <c r="H28" s="2">
        <v>964</v>
      </c>
      <c r="I28" s="2">
        <v>28260037</v>
      </c>
      <c r="J28" s="2"/>
      <c r="K28" s="2"/>
      <c r="L28" s="4"/>
      <c r="M28" s="2"/>
      <c r="N28" s="2"/>
      <c r="O28" s="2"/>
    </row>
    <row r="29" spans="1:15" ht="16.5" x14ac:dyDescent="0.25">
      <c r="A29" s="2">
        <v>32</v>
      </c>
      <c r="B29" s="4">
        <f xml:space="preserve"> (C29+D29) / D23</f>
        <v>0.86233985189524076</v>
      </c>
      <c r="C29" s="2">
        <v>32</v>
      </c>
      <c r="D29" s="2">
        <v>30845473</v>
      </c>
      <c r="E29" s="2"/>
      <c r="F29" s="2">
        <v>32</v>
      </c>
      <c r="G29" s="4">
        <f xml:space="preserve"> (H29+I29) / I23</f>
        <v>0.7933374664581988</v>
      </c>
      <c r="H29" s="2">
        <v>508</v>
      </c>
      <c r="I29" s="2">
        <v>28376813</v>
      </c>
      <c r="J29" s="2"/>
      <c r="K29" s="2"/>
      <c r="L29" s="4"/>
      <c r="M29" s="2"/>
      <c r="N29" s="2"/>
      <c r="O29" s="2"/>
    </row>
    <row r="30" spans="1:15" ht="16.5" x14ac:dyDescent="0.25">
      <c r="A30" s="2">
        <v>64</v>
      </c>
      <c r="B30" s="4">
        <f xml:space="preserve"> (C30+D30) / D23</f>
        <v>0.88053974741530128</v>
      </c>
      <c r="C30" s="2">
        <v>16</v>
      </c>
      <c r="D30" s="2">
        <v>31496491</v>
      </c>
      <c r="E30" s="2"/>
      <c r="F30" s="2">
        <v>64</v>
      </c>
      <c r="G30" s="4">
        <f xml:space="preserve"> (H30+I30) / I23</f>
        <v>0.79937081113637842</v>
      </c>
      <c r="H30" s="2">
        <v>256</v>
      </c>
      <c r="I30" s="2">
        <v>28592875</v>
      </c>
      <c r="J30" s="2"/>
      <c r="K30" s="2"/>
      <c r="L30" s="4"/>
      <c r="M30" s="2"/>
      <c r="N30" s="2"/>
      <c r="O30" s="2"/>
    </row>
    <row r="31" spans="1:15" ht="16.5" x14ac:dyDescent="0.25">
      <c r="A31" s="2">
        <v>128</v>
      </c>
      <c r="B31" s="4">
        <f xml:space="preserve"> (C31+D31) / D23</f>
        <v>0.91061863072011029</v>
      </c>
      <c r="C31" s="2">
        <v>8</v>
      </c>
      <c r="D31" s="2">
        <v>32572407</v>
      </c>
      <c r="E31" s="2"/>
      <c r="F31" s="2">
        <v>128</v>
      </c>
      <c r="G31" s="4">
        <f xml:space="preserve"> (H31+I31) / I23</f>
        <v>0.80262858242595536</v>
      </c>
      <c r="H31" s="2">
        <v>128</v>
      </c>
      <c r="I31" s="2">
        <v>28709532</v>
      </c>
      <c r="J31" s="2"/>
      <c r="K31" s="2"/>
      <c r="L31" s="4"/>
      <c r="M31" s="2"/>
      <c r="N31" s="2"/>
      <c r="O31" s="2"/>
    </row>
    <row r="32" spans="1:15" ht="16.5" x14ac:dyDescent="0.25">
      <c r="A32" s="2">
        <v>256</v>
      </c>
      <c r="B32" s="4">
        <f xml:space="preserve"> (C32+D32) / D23</f>
        <v>0.92474237721664121</v>
      </c>
      <c r="C32" s="2">
        <v>4</v>
      </c>
      <c r="D32" s="2">
        <v>33077611</v>
      </c>
      <c r="E32" s="2"/>
      <c r="F32" s="2">
        <v>256</v>
      </c>
      <c r="G32" s="4">
        <f xml:space="preserve"> (H32+I32) / I23</f>
        <v>0.82170802503336215</v>
      </c>
      <c r="H32" s="2">
        <v>64</v>
      </c>
      <c r="I32" s="2">
        <v>29392059</v>
      </c>
      <c r="J32" s="2"/>
      <c r="K32" s="2"/>
      <c r="L32" s="4"/>
      <c r="M32" s="2"/>
      <c r="N32" s="2"/>
      <c r="O32" s="2"/>
    </row>
    <row r="33" spans="1:15" ht="16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6.5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6.5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6.25" x14ac:dyDescent="0.4">
      <c r="A36" s="7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6.5" x14ac:dyDescent="0.25">
      <c r="A37" s="1" t="s">
        <v>11</v>
      </c>
      <c r="B37" s="2"/>
      <c r="C37" s="2"/>
      <c r="D37" s="2"/>
      <c r="E37" s="2"/>
      <c r="F37" s="1" t="s">
        <v>12</v>
      </c>
      <c r="J37" s="2"/>
      <c r="K37" s="1" t="s">
        <v>13</v>
      </c>
      <c r="L37" s="2"/>
      <c r="M37" s="2"/>
      <c r="N37" s="2"/>
      <c r="O37" s="2"/>
    </row>
    <row r="38" spans="1:15" ht="16.5" x14ac:dyDescent="0.25">
      <c r="A38" s="1" t="s">
        <v>10</v>
      </c>
      <c r="B38" s="1" t="s">
        <v>3</v>
      </c>
      <c r="C38" s="1" t="s">
        <v>4</v>
      </c>
      <c r="D38" s="12" t="s">
        <v>33</v>
      </c>
      <c r="E38" s="2"/>
      <c r="F38" s="1" t="s">
        <v>10</v>
      </c>
      <c r="G38" s="1" t="s">
        <v>3</v>
      </c>
      <c r="H38" s="1" t="s">
        <v>4</v>
      </c>
      <c r="I38" s="12" t="s">
        <v>33</v>
      </c>
      <c r="J38" s="2"/>
      <c r="K38" s="1" t="s">
        <v>10</v>
      </c>
      <c r="L38" s="1" t="s">
        <v>3</v>
      </c>
      <c r="M38" s="1" t="s">
        <v>4</v>
      </c>
      <c r="N38" s="12" t="s">
        <v>33</v>
      </c>
      <c r="O38" s="2"/>
    </row>
    <row r="39" spans="1:15" ht="16.5" x14ac:dyDescent="0.25">
      <c r="A39" s="2">
        <v>4</v>
      </c>
      <c r="B39" s="4">
        <v>0.95015894975059023</v>
      </c>
      <c r="C39" s="4">
        <v>0.89714429233810133</v>
      </c>
      <c r="D39" s="4">
        <f xml:space="preserve"> (32768 + 27268142) / 30438865</f>
        <v>0.89690959239117485</v>
      </c>
      <c r="E39" s="2"/>
      <c r="F39" s="2">
        <v>4</v>
      </c>
      <c r="G39" s="4">
        <v>0.8100807025415141</v>
      </c>
      <c r="H39" s="4">
        <v>0.75597648163079467</v>
      </c>
      <c r="I39" s="4">
        <f xml:space="preserve"> (5225 + 27123752) / 36084985</f>
        <v>0.75180790569817335</v>
      </c>
      <c r="J39" s="2"/>
      <c r="K39" s="2">
        <v>4</v>
      </c>
      <c r="L39" s="4">
        <v>0.85193826614405455</v>
      </c>
      <c r="M39" s="4">
        <v>0.78977605698434084</v>
      </c>
      <c r="N39" s="4">
        <f xml:space="preserve"> (5974 + 27684748) / 35769546</f>
        <v>0.77414239476229307</v>
      </c>
      <c r="O39" s="2"/>
    </row>
    <row r="40" spans="1:15" ht="16.5" x14ac:dyDescent="0.25">
      <c r="A40" s="2">
        <v>16</v>
      </c>
      <c r="B40" s="4">
        <v>0.95020753894732934</v>
      </c>
      <c r="C40" s="4">
        <v>0.89727530904979536</v>
      </c>
      <c r="D40" s="4">
        <f xml:space="preserve"> (8192 + 27296764) / 30438865</f>
        <v>0.89704251456156459</v>
      </c>
      <c r="E40" s="2"/>
      <c r="F40" s="2">
        <v>16</v>
      </c>
      <c r="G40" s="4">
        <v>0.81007976032136353</v>
      </c>
      <c r="H40" s="4">
        <v>0.7564501412429574</v>
      </c>
      <c r="I40" s="4">
        <f xml:space="preserve"> (2259 + 27161116) / 36084985</f>
        <v>0.75276115536697608</v>
      </c>
      <c r="J40" s="2"/>
      <c r="K40" s="2">
        <v>16</v>
      </c>
      <c r="L40" s="4">
        <v>0.85388221030258538</v>
      </c>
      <c r="M40" s="4">
        <v>0.79008553812788118</v>
      </c>
      <c r="N40" s="4">
        <f xml:space="preserve"> (3893 + 27687838) / 35769546</f>
        <v>0.77417060311584607</v>
      </c>
      <c r="O40" s="2"/>
    </row>
    <row r="41" spans="1:15" ht="16.5" x14ac:dyDescent="0.25">
      <c r="A41" s="2">
        <v>32</v>
      </c>
      <c r="B41" s="4">
        <v>0.95021529219305645</v>
      </c>
      <c r="C41" s="4">
        <v>0.8972934437601402</v>
      </c>
      <c r="D41" s="4">
        <f xml:space="preserve"> (4096 + 27301264) / 30438865</f>
        <v>0.89705578706696187</v>
      </c>
      <c r="E41" s="2"/>
      <c r="F41" s="2">
        <v>32</v>
      </c>
      <c r="G41" s="4">
        <v>0.81010955110553595</v>
      </c>
      <c r="H41" s="4">
        <v>0.75647951634176935</v>
      </c>
      <c r="I41" s="4">
        <f xml:space="preserve"> (1747 + 27200970) / 36084985</f>
        <v>0.75385141493061447</v>
      </c>
      <c r="J41" s="2"/>
      <c r="K41" s="2">
        <v>32</v>
      </c>
      <c r="L41" s="4">
        <v>0.86233985189524076</v>
      </c>
      <c r="M41" s="4">
        <v>0.7933374664581988</v>
      </c>
      <c r="N41" s="4">
        <f xml:space="preserve"> (2740 + 27695356) / 35769546</f>
        <v>0.77434854778419604</v>
      </c>
      <c r="O41" s="2"/>
    </row>
    <row r="42" spans="1:15" ht="16.5" x14ac:dyDescent="0.25">
      <c r="A42" s="2">
        <v>64</v>
      </c>
      <c r="B42" s="4">
        <v>0.95143623127866295</v>
      </c>
      <c r="C42" s="4">
        <v>0.90488196586830683</v>
      </c>
      <c r="D42" s="4">
        <f xml:space="preserve"> (2048 + 27533698) / 30438865</f>
        <v>0.90462459753344937</v>
      </c>
      <c r="E42" s="2"/>
      <c r="F42" s="2">
        <v>64</v>
      </c>
      <c r="G42" s="4">
        <v>0.84065386198719494</v>
      </c>
      <c r="H42" s="4">
        <v>0.76882132554579141</v>
      </c>
      <c r="I42" s="4">
        <f xml:space="preserve"> (1235 + 27555190) / 36084985</f>
        <v>0.76365349743113375</v>
      </c>
      <c r="J42" s="2"/>
      <c r="K42" s="2">
        <v>64</v>
      </c>
      <c r="L42" s="4">
        <v>0.88053974741530128</v>
      </c>
      <c r="M42" s="4">
        <v>0.79937081113637842</v>
      </c>
      <c r="N42" s="4">
        <f xml:space="preserve"> (1722 + 27768025) / 35769546</f>
        <v>0.7763516763673769</v>
      </c>
      <c r="O42" s="2"/>
    </row>
    <row r="43" spans="1:15" ht="16.5" x14ac:dyDescent="0.25">
      <c r="A43" s="2">
        <v>128</v>
      </c>
      <c r="B43" s="4">
        <v>0.95208917940928484</v>
      </c>
      <c r="C43" s="4">
        <v>0.90490972643033829</v>
      </c>
      <c r="D43" s="4">
        <f xml:space="preserve"> (1024 + 27535184) / 30438865</f>
        <v>0.90463977549754238</v>
      </c>
      <c r="E43" s="2"/>
      <c r="F43" s="2">
        <v>128</v>
      </c>
      <c r="G43" s="4">
        <v>0.84221259895216805</v>
      </c>
      <c r="H43" s="4">
        <v>0.76897235789345619</v>
      </c>
      <c r="I43" s="4">
        <f xml:space="preserve"> (965 + 27556533) / 36084985</f>
        <v>0.76368323279059147</v>
      </c>
      <c r="J43" s="2"/>
      <c r="K43" s="2">
        <v>128</v>
      </c>
      <c r="L43" s="4">
        <v>0.91061863072011029</v>
      </c>
      <c r="M43" s="4">
        <v>0.80262858242595536</v>
      </c>
      <c r="N43" s="4">
        <f xml:space="preserve"> (1023 + 27781458) / 35769546</f>
        <v>0.7767076775310483</v>
      </c>
      <c r="O43" s="2"/>
    </row>
    <row r="44" spans="1:15" ht="16.5" x14ac:dyDescent="0.25">
      <c r="A44" s="2">
        <v>256</v>
      </c>
      <c r="B44" s="4">
        <v>0.96501617258067929</v>
      </c>
      <c r="C44" s="4">
        <v>0.91791819438734001</v>
      </c>
      <c r="D44" s="4">
        <f xml:space="preserve"> (512 + 27768142) / 30438865</f>
        <v>0.91227626260046157</v>
      </c>
      <c r="E44" s="2"/>
      <c r="F44" s="2">
        <v>256</v>
      </c>
      <c r="G44" s="4">
        <v>0.84365322585003155</v>
      </c>
      <c r="H44" s="4">
        <v>0.77204402329667032</v>
      </c>
      <c r="I44" s="4">
        <f xml:space="preserve"> (512 + 27604930) / 36084985</f>
        <v>0.76501187405232396</v>
      </c>
      <c r="J44" s="2"/>
      <c r="K44" s="2">
        <v>256</v>
      </c>
      <c r="L44" s="4">
        <v>0.92474237721664121</v>
      </c>
      <c r="M44" s="4">
        <v>0.82170802503336215</v>
      </c>
      <c r="N44" s="4">
        <f xml:space="preserve"> (512 + 28282880) / 35769546</f>
        <v>0.79071151755742164</v>
      </c>
      <c r="O44" s="2"/>
    </row>
    <row r="45" spans="1:15" ht="16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6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6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62" spans="1:14" ht="26.25" x14ac:dyDescent="0.4">
      <c r="A62" s="8" t="s">
        <v>15</v>
      </c>
    </row>
    <row r="63" spans="1:14" ht="16.5" x14ac:dyDescent="0.25">
      <c r="A63" s="1" t="s">
        <v>11</v>
      </c>
      <c r="B63" s="2"/>
      <c r="C63" s="2"/>
      <c r="D63" s="2"/>
    </row>
    <row r="64" spans="1:14" ht="16.5" x14ac:dyDescent="0.25">
      <c r="A64" s="1" t="s">
        <v>10</v>
      </c>
      <c r="B64" s="1" t="s">
        <v>3</v>
      </c>
      <c r="C64" s="1" t="s">
        <v>4</v>
      </c>
      <c r="D64" s="12" t="s">
        <v>33</v>
      </c>
      <c r="F64" s="1" t="s">
        <v>12</v>
      </c>
      <c r="K64" s="1" t="s">
        <v>13</v>
      </c>
      <c r="L64" s="2"/>
      <c r="M64" s="2"/>
      <c r="N64" s="2"/>
    </row>
    <row r="65" spans="1:14" ht="16.5" x14ac:dyDescent="0.25">
      <c r="A65" s="2">
        <v>4</v>
      </c>
      <c r="B65" s="2">
        <v>28921504</v>
      </c>
      <c r="C65" s="2">
        <v>27303958</v>
      </c>
      <c r="D65" s="2">
        <v>27268142</v>
      </c>
      <c r="F65" s="1" t="s">
        <v>10</v>
      </c>
      <c r="G65" s="1" t="s">
        <v>3</v>
      </c>
      <c r="H65" s="1" t="s">
        <v>4</v>
      </c>
      <c r="I65" s="12" t="s">
        <v>33</v>
      </c>
      <c r="K65" s="1" t="s">
        <v>10</v>
      </c>
      <c r="L65" s="1" t="s">
        <v>3</v>
      </c>
      <c r="M65" s="1" t="s">
        <v>4</v>
      </c>
      <c r="N65" s="12" t="s">
        <v>33</v>
      </c>
    </row>
    <row r="66" spans="1:14" ht="16.5" x14ac:dyDescent="0.25">
      <c r="A66" s="2">
        <v>16</v>
      </c>
      <c r="B66" s="2">
        <v>28923175</v>
      </c>
      <c r="C66" s="2">
        <v>27311018</v>
      </c>
      <c r="D66" s="2">
        <v>27296764</v>
      </c>
      <c r="F66" s="2">
        <v>4</v>
      </c>
      <c r="G66" s="2">
        <v>29231688</v>
      </c>
      <c r="H66" s="2">
        <v>27278598</v>
      </c>
      <c r="I66" s="2">
        <v>27123752</v>
      </c>
      <c r="K66" s="2">
        <v>4</v>
      </c>
      <c r="L66" s="2">
        <v>30473189</v>
      </c>
      <c r="M66" s="2">
        <v>28247400</v>
      </c>
      <c r="N66" s="2">
        <v>27684748</v>
      </c>
    </row>
    <row r="67" spans="1:14" ht="16.5" x14ac:dyDescent="0.25">
      <c r="A67" s="2">
        <v>32</v>
      </c>
      <c r="B67" s="2">
        <v>28923443</v>
      </c>
      <c r="C67" s="2">
        <v>27312082</v>
      </c>
      <c r="D67" s="2">
        <v>27301264</v>
      </c>
      <c r="F67" s="2">
        <v>16</v>
      </c>
      <c r="G67" s="2">
        <v>29231688</v>
      </c>
      <c r="H67" s="2">
        <v>27296160</v>
      </c>
      <c r="I67" s="2">
        <v>27161116</v>
      </c>
      <c r="K67" s="2">
        <v>16</v>
      </c>
      <c r="L67" s="2">
        <v>30542915</v>
      </c>
      <c r="M67" s="2">
        <v>28260037</v>
      </c>
      <c r="N67" s="2">
        <v>27687838</v>
      </c>
    </row>
    <row r="68" spans="1:14" ht="16.5" x14ac:dyDescent="0.25">
      <c r="A68" s="2">
        <v>64</v>
      </c>
      <c r="B68" s="2">
        <v>28960623</v>
      </c>
      <c r="C68" s="2">
        <v>27543324</v>
      </c>
      <c r="D68" s="2">
        <v>27533698</v>
      </c>
      <c r="F68" s="2">
        <v>32</v>
      </c>
      <c r="G68" s="2">
        <v>29232771</v>
      </c>
      <c r="H68" s="2">
        <v>27297288</v>
      </c>
      <c r="I68" s="2">
        <v>27200970</v>
      </c>
      <c r="K68" s="2">
        <v>32</v>
      </c>
      <c r="L68" s="2">
        <v>30845473</v>
      </c>
      <c r="M68" s="2">
        <v>28376813</v>
      </c>
      <c r="N68" s="2">
        <v>27695356</v>
      </c>
    </row>
    <row r="69" spans="1:14" ht="16.5" x14ac:dyDescent="0.25">
      <c r="A69" s="2">
        <v>128</v>
      </c>
      <c r="B69" s="2">
        <v>28980506</v>
      </c>
      <c r="C69" s="2">
        <v>27544297</v>
      </c>
      <c r="D69" s="2">
        <v>27535184</v>
      </c>
      <c r="F69" s="2">
        <v>64</v>
      </c>
      <c r="G69" s="2">
        <v>30334966</v>
      </c>
      <c r="H69" s="2">
        <v>27742706</v>
      </c>
      <c r="I69" s="2">
        <v>27555190</v>
      </c>
      <c r="K69" s="2">
        <v>64</v>
      </c>
      <c r="L69" s="2">
        <v>31496491</v>
      </c>
      <c r="M69" s="2">
        <v>28592875</v>
      </c>
      <c r="N69" s="2">
        <v>27768025</v>
      </c>
    </row>
    <row r="70" spans="1:14" ht="16.5" x14ac:dyDescent="0.25">
      <c r="A70" s="2">
        <v>256</v>
      </c>
      <c r="B70" s="2">
        <v>29373993</v>
      </c>
      <c r="C70" s="2">
        <v>27940324</v>
      </c>
      <c r="D70" s="2">
        <v>27756455</v>
      </c>
      <c r="F70" s="2">
        <v>128</v>
      </c>
      <c r="G70" s="2">
        <v>30391221</v>
      </c>
      <c r="H70" s="2">
        <v>27748228</v>
      </c>
      <c r="I70" s="2">
        <v>27556533</v>
      </c>
      <c r="K70" s="2">
        <v>128</v>
      </c>
      <c r="L70" s="2">
        <v>32572407</v>
      </c>
      <c r="M70" s="2">
        <v>28709532</v>
      </c>
      <c r="N70" s="2">
        <v>27781458</v>
      </c>
    </row>
    <row r="71" spans="1:14" ht="16.5" x14ac:dyDescent="0.25">
      <c r="F71" s="2">
        <v>256</v>
      </c>
      <c r="G71" s="2">
        <v>30443210</v>
      </c>
      <c r="H71" s="2">
        <v>27859133</v>
      </c>
      <c r="I71" s="2">
        <v>27604930</v>
      </c>
      <c r="K71" s="2">
        <v>256</v>
      </c>
      <c r="L71" s="2">
        <v>33077611</v>
      </c>
      <c r="M71" s="2">
        <v>29392059</v>
      </c>
      <c r="N71" s="2">
        <v>28282880</v>
      </c>
    </row>
  </sheetData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8" sqref="F8"/>
    </sheetView>
  </sheetViews>
  <sheetFormatPr defaultColWidth="11" defaultRowHeight="15.75" x14ac:dyDescent="0.25"/>
  <cols>
    <col min="2" max="2" width="17.125" bestFit="1" customWidth="1"/>
    <col min="3" max="5" width="11.5" bestFit="1" customWidth="1"/>
  </cols>
  <sheetData>
    <row r="2" spans="2:7" x14ac:dyDescent="0.25">
      <c r="B2" s="6" t="s">
        <v>18</v>
      </c>
      <c r="C2" s="6" t="s">
        <v>30</v>
      </c>
      <c r="D2" s="6" t="s">
        <v>31</v>
      </c>
      <c r="E2" s="6"/>
    </row>
    <row r="3" spans="2:7" x14ac:dyDescent="0.25">
      <c r="B3" s="10" t="s">
        <v>16</v>
      </c>
      <c r="C3" s="9">
        <f xml:space="preserve"> (128 + 27760565) / 30438865</f>
        <v>0.91201472196811539</v>
      </c>
      <c r="D3" s="9">
        <f xml:space="preserve"> (72+ 27437401) / 36084985</f>
        <v>0.76035705709729406</v>
      </c>
      <c r="E3" s="9"/>
      <c r="G3" t="s">
        <v>26</v>
      </c>
    </row>
    <row r="4" spans="2:7" x14ac:dyDescent="0.25">
      <c r="B4" s="10" t="s">
        <v>17</v>
      </c>
      <c r="C4" s="9">
        <f xml:space="preserve"> (128 + 27772444) / 30438865</f>
        <v>0.9124049796206265</v>
      </c>
      <c r="D4" s="9">
        <f xml:space="preserve"> (72+ 27844286) / 36084985</f>
        <v>0.77163279962566145</v>
      </c>
      <c r="E4" s="9"/>
      <c r="G4" t="s">
        <v>27</v>
      </c>
    </row>
    <row r="5" spans="2:7" x14ac:dyDescent="0.25">
      <c r="G5" t="s">
        <v>29</v>
      </c>
    </row>
    <row r="6" spans="2:7" x14ac:dyDescent="0.25">
      <c r="G6" t="s">
        <v>28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G12" sqref="G12"/>
    </sheetView>
  </sheetViews>
  <sheetFormatPr defaultColWidth="11" defaultRowHeight="15.75" x14ac:dyDescent="0.25"/>
  <cols>
    <col min="3" max="5" width="11.625" bestFit="1" customWidth="1"/>
  </cols>
  <sheetData>
    <row r="2" spans="2:8" x14ac:dyDescent="0.25">
      <c r="B2" s="6"/>
      <c r="C2" s="6" t="s">
        <v>30</v>
      </c>
      <c r="D2" s="6" t="s">
        <v>31</v>
      </c>
      <c r="E2" s="6" t="s">
        <v>32</v>
      </c>
    </row>
    <row r="3" spans="2:8" x14ac:dyDescent="0.25">
      <c r="B3" s="6" t="s">
        <v>19</v>
      </c>
      <c r="C3" s="9">
        <f xml:space="preserve"> (128 + 29204644) / 30438865</f>
        <v>0.95945666830875598</v>
      </c>
      <c r="D3" s="9">
        <f>(66 + 28810026) / 35769546</f>
        <v>0.80543633402559822</v>
      </c>
      <c r="E3" s="9">
        <f>(128 + 32532184) / 35769546</f>
        <v>0.90949748146090537</v>
      </c>
      <c r="H3" t="s">
        <v>23</v>
      </c>
    </row>
    <row r="4" spans="2:8" x14ac:dyDescent="0.25">
      <c r="B4" s="6" t="s">
        <v>20</v>
      </c>
      <c r="C4" s="9">
        <f xml:space="preserve"> (128 + 27760565) / 30438865</f>
        <v>0.91201472196811539</v>
      </c>
      <c r="D4" s="9">
        <f xml:space="preserve"> (72+ 27437401) / 36084985</f>
        <v>0.76035705709729406</v>
      </c>
      <c r="E4" s="9">
        <f>(128 + 29114020) / 35769546</f>
        <v>0.81393674943484051</v>
      </c>
      <c r="H4" t="s">
        <v>24</v>
      </c>
    </row>
    <row r="5" spans="2:8" x14ac:dyDescent="0.25">
      <c r="B5" s="6" t="s">
        <v>21</v>
      </c>
      <c r="C5" s="9">
        <f>(128 + 24308611) / 30438865</f>
        <v>0.79860858806660495</v>
      </c>
      <c r="D5" s="9">
        <f>(80 + 26933547) / 35769546</f>
        <v>0.75297648452121813</v>
      </c>
      <c r="E5" s="9">
        <f>(128 + 27718185) / 35769546</f>
        <v>0.7749137492547431</v>
      </c>
      <c r="H5" t="s">
        <v>25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Vallejo</dc:creator>
  <cp:lastModifiedBy>Dom Grigore</cp:lastModifiedBy>
  <dcterms:created xsi:type="dcterms:W3CDTF">2014-04-04T03:01:11Z</dcterms:created>
  <dcterms:modified xsi:type="dcterms:W3CDTF">2016-04-08T04:03:13Z</dcterms:modified>
</cp:coreProperties>
</file>