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gartee\AppData\Roaming\iManage\Work\Recent\Every LLC - Formation and Technology (CoPilot) (00465002) _465002.000_\"/>
    </mc:Choice>
  </mc:AlternateContent>
  <xr:revisionPtr revIDLastSave="0" documentId="13_ncr:1_{1A887DCE-A0C1-40A3-9BF6-C3AB98F3000A}" xr6:coauthVersionLast="47" xr6:coauthVersionMax="47" xr10:uidLastSave="{00000000-0000-0000-0000-000000000000}"/>
  <bookViews>
    <workbookView xWindow="-120" yWindow="-120" windowWidth="29040" windowHeight="15720" xr2:uid="{E4C542BD-54A8-4555-8F18-390700CE037D}"/>
  </bookViews>
  <sheets>
    <sheet name="Pro Forma Cap Table" sheetId="1" r:id="rId1"/>
    <sheet name="Pro Forma Cap Table (post-SAFE)" sheetId="4" r:id="rId2"/>
    <sheet name="SAFE Conversion" sheetId="3" r:id="rId3"/>
  </sheets>
  <definedNames>
    <definedName name="DetailedCapShares" localSheetId="2">#REF!</definedName>
    <definedName name="DetailedCapShares">#REF!</definedName>
    <definedName name="SummaryCapTableFullyDilutedShares" localSheetId="2">#REF!</definedName>
    <definedName name="SummaryCapTableFullyDilutedShares">#REF!</definedName>
    <definedName name="SummaryCapTableFullyDilutedSharesWithDrafts" localSheetId="2">#REF!</definedName>
    <definedName name="SummaryCapTableFullyDilutedSharesWithDrafts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G7" i="4" s="1"/>
  <c r="P7" i="4" s="1"/>
  <c r="H8" i="1"/>
  <c r="G8" i="4" s="1"/>
  <c r="H9" i="1"/>
  <c r="G9" i="4" s="1"/>
  <c r="H10" i="1"/>
  <c r="G10" i="4" s="1"/>
  <c r="H11" i="1"/>
  <c r="G11" i="4" s="1"/>
  <c r="H12" i="1"/>
  <c r="G12" i="4" s="1"/>
  <c r="H13" i="1"/>
  <c r="G13" i="4" s="1"/>
  <c r="H15" i="1"/>
  <c r="G15" i="4" s="1"/>
  <c r="H19" i="1"/>
  <c r="H6" i="1"/>
  <c r="G6" i="4" s="1"/>
  <c r="P6" i="4" s="1"/>
  <c r="B58" i="3"/>
  <c r="B54" i="3"/>
  <c r="N7" i="4"/>
  <c r="F13" i="4" l="1"/>
  <c r="F12" i="4"/>
  <c r="F9" i="4"/>
  <c r="F8" i="4"/>
  <c r="F6" i="4"/>
  <c r="O6" i="4" s="1"/>
  <c r="Q6" i="1" s="1"/>
  <c r="F7" i="4"/>
  <c r="O7" i="4" s="1"/>
  <c r="Q7" i="1" s="1"/>
  <c r="F11" i="4"/>
  <c r="F15" i="4"/>
  <c r="F10" i="4"/>
  <c r="D6" i="1"/>
  <c r="E6" i="1" s="1"/>
  <c r="I5" i="3"/>
  <c r="O2" i="1"/>
  <c r="O5" i="1"/>
  <c r="P5" i="1"/>
  <c r="Q5" i="1"/>
  <c r="R5" i="1"/>
  <c r="T5" i="1"/>
  <c r="V5" i="1"/>
  <c r="O6" i="1"/>
  <c r="O7" i="1"/>
  <c r="O8" i="1"/>
  <c r="P8" i="1"/>
  <c r="O9" i="1"/>
  <c r="Q9" i="1"/>
  <c r="O10" i="1"/>
  <c r="P10" i="1"/>
  <c r="O11" i="1"/>
  <c r="E7" i="1"/>
  <c r="F64" i="4"/>
  <c r="O10" i="4" s="1"/>
  <c r="D7" i="4"/>
  <c r="I50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E8" i="4"/>
  <c r="E9" i="4"/>
  <c r="E10" i="4"/>
  <c r="E11" i="4"/>
  <c r="E12" i="4"/>
  <c r="E13" i="4"/>
  <c r="E14" i="4"/>
  <c r="E15" i="4"/>
  <c r="E16" i="4"/>
  <c r="E17" i="4"/>
  <c r="E18" i="4"/>
  <c r="P10" i="4" l="1"/>
  <c r="R10" i="1" s="1"/>
  <c r="Q10" i="1"/>
  <c r="G64" i="4"/>
  <c r="D6" i="4"/>
  <c r="E6" i="4" s="1"/>
  <c r="N6" i="4" s="1"/>
  <c r="E7" i="4"/>
  <c r="R6" i="1" l="1"/>
  <c r="P6" i="1"/>
  <c r="R7" i="1"/>
  <c r="P7" i="1"/>
  <c r="E21" i="1"/>
  <c r="J17" i="1" l="1"/>
  <c r="J8" i="1"/>
  <c r="J19" i="1"/>
  <c r="J12" i="1"/>
  <c r="J9" i="1"/>
  <c r="J14" i="1"/>
  <c r="J10" i="1"/>
  <c r="J15" i="1"/>
  <c r="J7" i="1"/>
  <c r="J13" i="1"/>
  <c r="J16" i="1"/>
  <c r="J18" i="1"/>
  <c r="J11" i="1"/>
  <c r="J6" i="1"/>
  <c r="J21" i="1" l="1"/>
  <c r="D21" i="1" l="1"/>
  <c r="F21" i="1" l="1"/>
  <c r="H14" i="1" l="1"/>
  <c r="H16" i="1"/>
  <c r="H17" i="1"/>
  <c r="F17" i="4" s="1"/>
  <c r="H18" i="1"/>
  <c r="G21" i="1"/>
  <c r="C25" i="1"/>
  <c r="F14" i="4"/>
  <c r="F16" i="4"/>
  <c r="G16" i="4"/>
  <c r="G18" i="4" l="1"/>
  <c r="F18" i="4"/>
  <c r="F66" i="4" s="1"/>
  <c r="G14" i="4"/>
  <c r="G17" i="4"/>
  <c r="O8" i="4"/>
  <c r="H21" i="1"/>
  <c r="L14" i="1" s="1"/>
  <c r="Q8" i="1" l="1"/>
  <c r="P8" i="4"/>
  <c r="O11" i="4"/>
  <c r="Q11" i="1" s="1"/>
  <c r="L18" i="1"/>
  <c r="L13" i="1"/>
  <c r="B56" i="3"/>
  <c r="L7" i="1"/>
  <c r="L10" i="1"/>
  <c r="L19" i="1"/>
  <c r="L8" i="1"/>
  <c r="L15" i="1"/>
  <c r="L12" i="1"/>
  <c r="L11" i="1"/>
  <c r="L16" i="1"/>
  <c r="L9" i="1"/>
  <c r="L6" i="1"/>
  <c r="L17" i="1"/>
  <c r="R8" i="1" l="1"/>
  <c r="L21" i="1"/>
  <c r="T6" i="1"/>
  <c r="V6" i="1"/>
  <c r="T7" i="1"/>
  <c r="V7" i="1"/>
  <c r="T8" i="1"/>
  <c r="V8" i="1"/>
  <c r="P9" i="1"/>
  <c r="R9" i="1"/>
  <c r="T9" i="1"/>
  <c r="V9" i="1"/>
  <c r="T10" i="1"/>
  <c r="V10" i="1"/>
  <c r="P11" i="1"/>
  <c r="R11" i="1"/>
  <c r="T11" i="1"/>
  <c r="V11" i="1"/>
  <c r="I6" i="4"/>
  <c r="K6" i="4"/>
  <c r="R6" i="4"/>
  <c r="T6" i="4"/>
  <c r="I7" i="4"/>
  <c r="K7" i="4"/>
  <c r="R7" i="4"/>
  <c r="T7" i="4"/>
  <c r="I8" i="4"/>
  <c r="K8" i="4"/>
  <c r="R8" i="4"/>
  <c r="T8" i="4"/>
  <c r="I9" i="4"/>
  <c r="K9" i="4"/>
  <c r="N9" i="4"/>
  <c r="P9" i="4"/>
  <c r="R9" i="4"/>
  <c r="T9" i="4"/>
  <c r="I10" i="4"/>
  <c r="K10" i="4"/>
  <c r="R10" i="4"/>
  <c r="T10" i="4"/>
  <c r="I11" i="4"/>
  <c r="K11" i="4"/>
  <c r="N11" i="4"/>
  <c r="P11" i="4"/>
  <c r="R11" i="4"/>
  <c r="T11" i="4"/>
  <c r="I12" i="4"/>
  <c r="K12" i="4"/>
  <c r="I13" i="4"/>
  <c r="K13" i="4"/>
  <c r="I14" i="4"/>
  <c r="K14" i="4"/>
  <c r="I15" i="4"/>
  <c r="K15" i="4"/>
  <c r="I16" i="4"/>
  <c r="K16" i="4"/>
  <c r="I17" i="4"/>
  <c r="K17" i="4"/>
  <c r="I18" i="4"/>
  <c r="K18" i="4"/>
  <c r="D19" i="4"/>
  <c r="E19" i="4"/>
  <c r="G19" i="4"/>
  <c r="I19" i="4"/>
  <c r="K19" i="4"/>
  <c r="D20" i="4"/>
  <c r="E20" i="4"/>
  <c r="G20" i="4"/>
  <c r="I20" i="4"/>
  <c r="K20" i="4"/>
  <c r="D21" i="4"/>
  <c r="E21" i="4"/>
  <c r="G21" i="4"/>
  <c r="I21" i="4"/>
  <c r="K21" i="4"/>
  <c r="D22" i="4"/>
  <c r="E22" i="4"/>
  <c r="G22" i="4"/>
  <c r="I22" i="4"/>
  <c r="K22" i="4"/>
  <c r="D23" i="4"/>
  <c r="E23" i="4"/>
  <c r="G23" i="4"/>
  <c r="I23" i="4"/>
  <c r="K23" i="4"/>
  <c r="D24" i="4"/>
  <c r="E24" i="4"/>
  <c r="G24" i="4"/>
  <c r="I24" i="4"/>
  <c r="K24" i="4"/>
  <c r="D25" i="4"/>
  <c r="E25" i="4"/>
  <c r="G25" i="4"/>
  <c r="I25" i="4"/>
  <c r="K25" i="4"/>
  <c r="D26" i="4"/>
  <c r="E26" i="4"/>
  <c r="G26" i="4"/>
  <c r="I26" i="4"/>
  <c r="K26" i="4"/>
  <c r="D27" i="4"/>
  <c r="E27" i="4"/>
  <c r="G27" i="4"/>
  <c r="I27" i="4"/>
  <c r="K27" i="4"/>
  <c r="D28" i="4"/>
  <c r="E28" i="4"/>
  <c r="G28" i="4"/>
  <c r="I28" i="4"/>
  <c r="K28" i="4"/>
  <c r="D29" i="4"/>
  <c r="E29" i="4"/>
  <c r="G29" i="4"/>
  <c r="I29" i="4"/>
  <c r="K29" i="4"/>
  <c r="D30" i="4"/>
  <c r="E30" i="4"/>
  <c r="G30" i="4"/>
  <c r="I30" i="4"/>
  <c r="K30" i="4"/>
  <c r="D31" i="4"/>
  <c r="E31" i="4"/>
  <c r="G31" i="4"/>
  <c r="I31" i="4"/>
  <c r="K31" i="4"/>
  <c r="D32" i="4"/>
  <c r="E32" i="4"/>
  <c r="G32" i="4"/>
  <c r="I32" i="4"/>
  <c r="K32" i="4"/>
  <c r="D33" i="4"/>
  <c r="E33" i="4"/>
  <c r="G33" i="4"/>
  <c r="I33" i="4"/>
  <c r="K33" i="4"/>
  <c r="D34" i="4"/>
  <c r="E34" i="4"/>
  <c r="G34" i="4"/>
  <c r="I34" i="4"/>
  <c r="K34" i="4"/>
  <c r="D35" i="4"/>
  <c r="E35" i="4"/>
  <c r="G35" i="4"/>
  <c r="I35" i="4"/>
  <c r="K35" i="4"/>
  <c r="D36" i="4"/>
  <c r="E36" i="4"/>
  <c r="G36" i="4"/>
  <c r="I36" i="4"/>
  <c r="K36" i="4"/>
  <c r="D37" i="4"/>
  <c r="E37" i="4"/>
  <c r="G37" i="4"/>
  <c r="I37" i="4"/>
  <c r="K37" i="4"/>
  <c r="D38" i="4"/>
  <c r="E38" i="4"/>
  <c r="G38" i="4"/>
  <c r="I38" i="4"/>
  <c r="K38" i="4"/>
  <c r="D39" i="4"/>
  <c r="E39" i="4"/>
  <c r="G39" i="4"/>
  <c r="I39" i="4"/>
  <c r="K39" i="4"/>
  <c r="D40" i="4"/>
  <c r="E40" i="4"/>
  <c r="G40" i="4"/>
  <c r="I40" i="4"/>
  <c r="K40" i="4"/>
  <c r="D41" i="4"/>
  <c r="E41" i="4"/>
  <c r="G41" i="4"/>
  <c r="I41" i="4"/>
  <c r="K41" i="4"/>
  <c r="D42" i="4"/>
  <c r="E42" i="4"/>
  <c r="G42" i="4"/>
  <c r="I42" i="4"/>
  <c r="K42" i="4"/>
  <c r="D43" i="4"/>
  <c r="E43" i="4"/>
  <c r="G43" i="4"/>
  <c r="I43" i="4"/>
  <c r="K43" i="4"/>
  <c r="D44" i="4"/>
  <c r="E44" i="4"/>
  <c r="G44" i="4"/>
  <c r="I44" i="4"/>
  <c r="K44" i="4"/>
  <c r="D45" i="4"/>
  <c r="E45" i="4"/>
  <c r="G45" i="4"/>
  <c r="I45" i="4"/>
  <c r="K45" i="4"/>
  <c r="D46" i="4"/>
  <c r="E46" i="4"/>
  <c r="G46" i="4"/>
  <c r="I46" i="4"/>
  <c r="K46" i="4"/>
  <c r="D47" i="4"/>
  <c r="E47" i="4"/>
  <c r="G47" i="4"/>
  <c r="I47" i="4"/>
  <c r="K47" i="4"/>
  <c r="D48" i="4"/>
  <c r="E48" i="4"/>
  <c r="G48" i="4"/>
  <c r="I48" i="4"/>
  <c r="K48" i="4"/>
  <c r="D49" i="4"/>
  <c r="E49" i="4"/>
  <c r="G49" i="4"/>
  <c r="I49" i="4"/>
  <c r="K49" i="4"/>
  <c r="D50" i="4"/>
  <c r="E50" i="4"/>
  <c r="G50" i="4"/>
  <c r="I50" i="4"/>
  <c r="K50" i="4"/>
  <c r="D51" i="4"/>
  <c r="E51" i="4"/>
  <c r="G51" i="4"/>
  <c r="I51" i="4"/>
  <c r="K51" i="4"/>
  <c r="D52" i="4"/>
  <c r="E52" i="4"/>
  <c r="G52" i="4"/>
  <c r="I52" i="4"/>
  <c r="K52" i="4"/>
  <c r="D53" i="4"/>
  <c r="E53" i="4"/>
  <c r="G53" i="4"/>
  <c r="I53" i="4"/>
  <c r="K53" i="4"/>
  <c r="D54" i="4"/>
  <c r="E54" i="4"/>
  <c r="G54" i="4"/>
  <c r="I54" i="4"/>
  <c r="K54" i="4"/>
  <c r="D55" i="4"/>
  <c r="E55" i="4"/>
  <c r="G55" i="4"/>
  <c r="I55" i="4"/>
  <c r="K55" i="4"/>
  <c r="D56" i="4"/>
  <c r="E56" i="4"/>
  <c r="G56" i="4"/>
  <c r="I56" i="4"/>
  <c r="K56" i="4"/>
  <c r="D57" i="4"/>
  <c r="E57" i="4"/>
  <c r="G57" i="4"/>
  <c r="I57" i="4"/>
  <c r="K57" i="4"/>
  <c r="D58" i="4"/>
  <c r="E58" i="4"/>
  <c r="G58" i="4"/>
  <c r="I58" i="4"/>
  <c r="K58" i="4"/>
  <c r="D59" i="4"/>
  <c r="E59" i="4"/>
  <c r="G59" i="4"/>
  <c r="I59" i="4"/>
  <c r="K59" i="4"/>
  <c r="D60" i="4"/>
  <c r="E60" i="4"/>
  <c r="G60" i="4"/>
  <c r="I60" i="4"/>
  <c r="K60" i="4"/>
  <c r="D61" i="4"/>
  <c r="E61" i="4"/>
  <c r="G61" i="4"/>
  <c r="I61" i="4"/>
  <c r="K61" i="4"/>
  <c r="D62" i="4"/>
  <c r="E62" i="4"/>
  <c r="G62" i="4"/>
  <c r="I62" i="4"/>
  <c r="K62" i="4"/>
  <c r="D63" i="4"/>
  <c r="E63" i="4"/>
  <c r="G63" i="4"/>
  <c r="I63" i="4"/>
  <c r="K63" i="4"/>
  <c r="I64" i="4"/>
  <c r="K64" i="4"/>
  <c r="D66" i="4"/>
  <c r="E66" i="4"/>
  <c r="G66" i="4"/>
  <c r="I66" i="4"/>
  <c r="K66" i="4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H50" i="3"/>
  <c r="B55" i="3"/>
  <c r="B59" i="3"/>
</calcChain>
</file>

<file path=xl/sharedStrings.xml><?xml version="1.0" encoding="utf-8"?>
<sst xmlns="http://schemas.openxmlformats.org/spreadsheetml/2006/main" count="340" uniqueCount="148">
  <si>
    <t>Every Media Inc Summary Capitalization Table</t>
  </si>
  <si>
    <t>Generated by Derek Gartee (dgartee@cozen.com), data to 09-05-2024</t>
  </si>
  <si>
    <t>Stakeholder</t>
  </si>
  <si>
    <t>Stakeholder Type</t>
  </si>
  <si>
    <t>Common</t>
  </si>
  <si>
    <t>Issued and Outstanding</t>
  </si>
  <si>
    <t>Stock Options</t>
  </si>
  <si>
    <t>Fully Diluted</t>
  </si>
  <si>
    <t/>
  </si>
  <si>
    <t>Oustanding Ownership%</t>
  </si>
  <si>
    <t>Fully Diluted % Ownership</t>
  </si>
  <si>
    <t>Adam Ryan</t>
  </si>
  <si>
    <t>Investor</t>
  </si>
  <si>
    <t>Henrik Werdelin</t>
  </si>
  <si>
    <t>Employee</t>
  </si>
  <si>
    <t>Jesse Beyroutey</t>
  </si>
  <si>
    <t>Nathan Baschez</t>
  </si>
  <si>
    <t>Ex-Employee</t>
  </si>
  <si>
    <t>Nicholas Thorne</t>
  </si>
  <si>
    <t>Paul Smalera</t>
  </si>
  <si>
    <t>Sam Koppelman</t>
  </si>
  <si>
    <t>W. Daniel Shipper</t>
  </si>
  <si>
    <t>Founder</t>
  </si>
  <si>
    <t>Brandon Gell</t>
  </si>
  <si>
    <t>Adam Keesling</t>
  </si>
  <si>
    <t>Kate Lee</t>
  </si>
  <si>
    <t>Evan Armstrong</t>
  </si>
  <si>
    <t>Lucas Crespo</t>
  </si>
  <si>
    <t>2020 Equity Compensation Plan Available</t>
  </si>
  <si>
    <t>Total</t>
  </si>
  <si>
    <t>Post-Money</t>
  </si>
  <si>
    <t>SAFE-43</t>
  </si>
  <si>
    <t>Matt Kalmans</t>
  </si>
  <si>
    <t>SAFE-42</t>
  </si>
  <si>
    <t>Ben Congleton</t>
  </si>
  <si>
    <t>SAFE-41</t>
  </si>
  <si>
    <t>Taylor Majewski</t>
  </si>
  <si>
    <t>SAFE-40</t>
  </si>
  <si>
    <t>John Exley</t>
  </si>
  <si>
    <t>SAFE-39</t>
  </si>
  <si>
    <t>Cohen Inventions, LLC</t>
  </si>
  <si>
    <t>SAFE-38</t>
  </si>
  <si>
    <t>Transcoast Capital Management Co, Ltd.</t>
  </si>
  <si>
    <t>SAFE-37</t>
  </si>
  <si>
    <t>Gutter Capital LLC</t>
  </si>
  <si>
    <t>SAFE-36</t>
  </si>
  <si>
    <t>Ajay Mehta</t>
  </si>
  <si>
    <t>SAFE-35</t>
  </si>
  <si>
    <t>SAFE-34</t>
  </si>
  <si>
    <t>Jared Erondu</t>
  </si>
  <si>
    <t>SAFE-33</t>
  </si>
  <si>
    <t>William Van Lancker</t>
  </si>
  <si>
    <t>SAFE-32</t>
  </si>
  <si>
    <t>Web Smith</t>
  </si>
  <si>
    <t>SAFE-31</t>
  </si>
  <si>
    <t>Fund I, a Series of Earnest Capital, LP</t>
  </si>
  <si>
    <t>SAFE-30</t>
  </si>
  <si>
    <t>Sam Lessin</t>
  </si>
  <si>
    <t>SAFE-29</t>
  </si>
  <si>
    <t>The 2010 Nir Eyal and Julie Li-Eyal Revocable Trust</t>
  </si>
  <si>
    <t>SAFE-28</t>
  </si>
  <si>
    <t>Graduate Fund I LLC</t>
  </si>
  <si>
    <t>SAFE-27</t>
  </si>
  <si>
    <t>Alexis Tryon &amp; Scott Carleton</t>
  </si>
  <si>
    <t>SAFE-26</t>
  </si>
  <si>
    <t>Spencer Lazar</t>
  </si>
  <si>
    <t>SAFE-25</t>
  </si>
  <si>
    <t>Tiny Container, LLC</t>
  </si>
  <si>
    <t>SAFE-24</t>
  </si>
  <si>
    <t>Nashilu Mouen</t>
  </si>
  <si>
    <t>SAFE-23</t>
  </si>
  <si>
    <t>The Mehrotra Living Trust</t>
  </si>
  <si>
    <t>SAFE-22</t>
  </si>
  <si>
    <t>Sibjeet Mahapatra</t>
  </si>
  <si>
    <t>SAFE-21</t>
  </si>
  <si>
    <t>Fund I, a Series of Schlaf Angel, LP</t>
  </si>
  <si>
    <t>SAFE-20</t>
  </si>
  <si>
    <t>Liyun Jin</t>
  </si>
  <si>
    <t>SAFE-19</t>
  </si>
  <si>
    <t>Matthew Lieber</t>
  </si>
  <si>
    <t>SAFE-18</t>
  </si>
  <si>
    <t>Nathanial Zola</t>
  </si>
  <si>
    <t>SAFE-17</t>
  </si>
  <si>
    <t>Krishna Kaliannan</t>
  </si>
  <si>
    <t>SAFE-16</t>
  </si>
  <si>
    <t>Lenny Rachitsky</t>
  </si>
  <si>
    <t>SAFE-15</t>
  </si>
  <si>
    <t>Julian Weisser</t>
  </si>
  <si>
    <t>SAFE-14</t>
  </si>
  <si>
    <t>Flobot, LLC</t>
  </si>
  <si>
    <t>SAFE-13</t>
  </si>
  <si>
    <t>David Perell</t>
  </si>
  <si>
    <t>SAFE-12</t>
  </si>
  <si>
    <t>Daniel Terry</t>
  </si>
  <si>
    <t>SAFE-11</t>
  </si>
  <si>
    <t>Dan Putt</t>
  </si>
  <si>
    <t>SAFE-10</t>
  </si>
  <si>
    <t>Hursh Agrawal</t>
  </si>
  <si>
    <t>SAFE-09</t>
  </si>
  <si>
    <t>Bo Ren</t>
  </si>
  <si>
    <t>SAFE-08</t>
  </si>
  <si>
    <t>Backend Capital, a Series of Backend Capital, LP</t>
  </si>
  <si>
    <t>SAFE-07</t>
  </si>
  <si>
    <t>Conrad Barrett</t>
  </si>
  <si>
    <t>SAFE-06</t>
  </si>
  <si>
    <t>Austin Rief</t>
  </si>
  <si>
    <t>SAFE-05</t>
  </si>
  <si>
    <t>Nikita Miller</t>
  </si>
  <si>
    <t>SAFE-04</t>
  </si>
  <si>
    <t>Seth Godin</t>
  </si>
  <si>
    <t>SAFE-03</t>
  </si>
  <si>
    <t>Adam Wiggins</t>
  </si>
  <si>
    <t>SAFE-02</t>
  </si>
  <si>
    <t>Bedrock Capital Entrepreneurs Fund II, LP</t>
  </si>
  <si>
    <t>SAFE-01</t>
  </si>
  <si>
    <t>Bedrock Capital II, LP</t>
  </si>
  <si>
    <t>Issue Date</t>
  </si>
  <si>
    <r>
      <rPr>
        <b/>
        <sz val="12"/>
        <color rgb="FFFFFFFF"/>
        <rFont val="Arial"/>
        <family val="2"/>
      </rPr>
      <t xml:space="preserve">Convertible Type </t>
    </r>
    <r>
      <rPr>
        <sz val="12"/>
        <color rgb="FFFFFFFF"/>
        <rFont val="Arial"/>
        <family val="2"/>
      </rPr>
      <t>(Pre- or Post-Money)</t>
    </r>
  </si>
  <si>
    <r>
      <rPr>
        <b/>
        <sz val="12"/>
        <color rgb="FFFFFFFF"/>
        <rFont val="Arial"/>
        <family val="2"/>
      </rPr>
      <t>Valuation Cap</t>
    </r>
    <r>
      <rPr>
        <sz val="12"/>
        <color rgb="FFFFFFFF"/>
        <rFont val="Arial"/>
        <family val="2"/>
      </rPr>
      <t xml:space="preserve"> (If uncapped, write uncapped)</t>
    </r>
  </si>
  <si>
    <t>Principal</t>
  </si>
  <si>
    <r>
      <rPr>
        <b/>
        <sz val="12"/>
        <color rgb="FFFFFFFF"/>
        <rFont val="Arial"/>
        <family val="2"/>
      </rPr>
      <t>ID</t>
    </r>
    <r>
      <rPr>
        <sz val="12"/>
        <color rgb="FFFFFFFF"/>
        <rFont val="Arial"/>
        <family val="2"/>
      </rPr>
      <t xml:space="preserve"> (e.g. SAFE-XX)</t>
    </r>
  </si>
  <si>
    <t xml:space="preserve">SAFEs </t>
  </si>
  <si>
    <t>Golden Square I, LP</t>
  </si>
  <si>
    <t>SAFE-44</t>
  </si>
  <si>
    <t>SHL Capital, LP - E1</t>
  </si>
  <si>
    <t>SAFE-45</t>
  </si>
  <si>
    <t>All Shares issued and outstanding</t>
  </si>
  <si>
    <t>All converting securities</t>
  </si>
  <si>
    <t>All issued and outstanding options</t>
  </si>
  <si>
    <t>All promised options</t>
  </si>
  <si>
    <t>Availability under equity compensation plan</t>
  </si>
  <si>
    <t>Company Capitalization (SAFE definition)</t>
  </si>
  <si>
    <t>Safe Price</t>
  </si>
  <si>
    <t>Conversion Shares</t>
  </si>
  <si>
    <t>Shareholder Class</t>
  </si>
  <si>
    <t>Outstanding</t>
  </si>
  <si>
    <t>Options</t>
  </si>
  <si>
    <t>Outstanding %</t>
  </si>
  <si>
    <t>FD%</t>
  </si>
  <si>
    <t>SAFEholders</t>
  </si>
  <si>
    <t>Option Pool</t>
  </si>
  <si>
    <t>Every Media Inc Pro Forma Capitalization Table</t>
  </si>
  <si>
    <t>Approx % Purchased</t>
  </si>
  <si>
    <t>Additional Grants</t>
  </si>
  <si>
    <t>Other Optionholders</t>
  </si>
  <si>
    <t>Additional Shares?</t>
  </si>
  <si>
    <t>Y</t>
  </si>
  <si>
    <t>Required Increase to Stock Option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</si>
</sst>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&quot;??_);_(@_)"/>
    <numFmt numFmtId="165" formatCode="_(* #,##0_);_(* \(#,##0\);_(* &quot;-&quot;??_);_(@_)"/>
    <numFmt numFmtId="166" formatCode="_(&quot;$&quot;* #,##0.00000_);_(&quot;$&quot;* \(#,##0.00000\);_(&quot;$&quot;* &quot;-&quot;??_);_(@_)"/>
  </numFmts>
  <fonts count="19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rgb="FFF5F7FB"/>
      <name val="Calibri"/>
      <family val="2"/>
    </font>
    <font>
      <sz val="10"/>
      <color rgb="FFF5F7FB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</font>
    <font>
      <sz val="12"/>
      <color rgb="FF1F1F1F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sz val="11"/>
      <name val="Calibri"/>
      <family val="2"/>
    </font>
    <font>
      <b/>
      <sz val="16"/>
      <color rgb="FFFFFFFF"/>
      <name val="Calibri"/>
      <family val="2"/>
    </font>
    <font>
      <sz val="12"/>
      <color rgb="FF1F1F1F"/>
      <name val="Aprial"/>
    </font>
    <font>
      <sz val="12"/>
      <color theme="1"/>
      <name val="Aprial"/>
    </font>
    <font>
      <b/>
      <sz val="12"/>
      <color theme="1"/>
      <name val="Aprial"/>
    </font>
  </fonts>
  <fills count="9">
    <fill>
      <patternFill patternType="none"/>
    </fill>
    <fill>
      <patternFill patternType="gray125"/>
    </fill>
    <fill>
      <patternFill patternType="solid">
        <fgColor rgb="FF154633"/>
        <bgColor rgb="FFFFFFFF"/>
      </patternFill>
    </fill>
    <fill>
      <patternFill patternType="solid">
        <fgColor rgb="FF1C5C43"/>
        <bgColor rgb="FFFFFFFF"/>
      </patternFill>
    </fill>
    <fill>
      <patternFill patternType="solid">
        <fgColor rgb="FF164032"/>
        <bgColor rgb="FF16403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theme="4" tint="-0.499984740745262"/>
        <bgColor rgb="FFFFFFFF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ck">
        <color rgb="FFB7B7B7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</cellStyleXfs>
  <cellXfs count="71">
    <xf numFmtId="0" fontId="0" fillId="0" borderId="0" xfId="0"/>
    <xf numFmtId="0" fontId="5" fillId="2" borderId="0" xfId="0" applyFont="1" applyFill="1" applyAlignment="1">
      <alignment horizontal="left" indent="1"/>
    </xf>
    <xf numFmtId="0" fontId="6" fillId="2" borderId="0" xfId="0" applyFont="1" applyFill="1"/>
    <xf numFmtId="0" fontId="6" fillId="0" borderId="0" xfId="0" applyFont="1"/>
    <xf numFmtId="0" fontId="6" fillId="2" borderId="0" xfId="0" applyFont="1" applyFill="1" applyAlignment="1">
      <alignment horizontal="left" inden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10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9" fontId="0" fillId="0" borderId="0" xfId="0" applyNumberFormat="1"/>
    <xf numFmtId="0" fontId="7" fillId="0" borderId="1" xfId="0" applyFont="1" applyBorder="1"/>
    <xf numFmtId="164" fontId="8" fillId="0" borderId="1" xfId="0" applyNumberFormat="1" applyFont="1" applyBorder="1" applyAlignment="1">
      <alignment horizontal="right"/>
    </xf>
    <xf numFmtId="0" fontId="9" fillId="0" borderId="2" xfId="0" applyFont="1" applyBorder="1"/>
    <xf numFmtId="0" fontId="8" fillId="0" borderId="2" xfId="0" applyFont="1" applyBorder="1" applyAlignment="1">
      <alignment horizontal="left"/>
    </xf>
    <xf numFmtId="164" fontId="9" fillId="0" borderId="3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65" fontId="7" fillId="0" borderId="0" xfId="1" applyNumberFormat="1" applyFont="1"/>
    <xf numFmtId="165" fontId="8" fillId="0" borderId="0" xfId="1" applyNumberFormat="1" applyFont="1" applyAlignment="1">
      <alignment horizontal="right"/>
    </xf>
    <xf numFmtId="165" fontId="8" fillId="0" borderId="0" xfId="1" applyNumberFormat="1" applyFont="1" applyFill="1" applyAlignment="1">
      <alignment horizontal="right"/>
    </xf>
    <xf numFmtId="0" fontId="10" fillId="0" borderId="0" xfId="0" applyFont="1"/>
    <xf numFmtId="165" fontId="8" fillId="0" borderId="0" xfId="1" applyNumberFormat="1" applyFont="1" applyBorder="1" applyAlignment="1">
      <alignment horizontal="right"/>
    </xf>
    <xf numFmtId="0" fontId="2" fillId="0" borderId="0" xfId="4"/>
    <xf numFmtId="0" fontId="11" fillId="0" borderId="0" xfId="4" applyFont="1" applyAlignment="1">
      <alignment horizontal="left" vertical="center"/>
    </xf>
    <xf numFmtId="0" fontId="12" fillId="4" borderId="5" xfId="4" applyFont="1" applyFill="1" applyBorder="1" applyAlignment="1">
      <alignment horizontal="left" vertical="center" wrapText="1"/>
    </xf>
    <xf numFmtId="44" fontId="12" fillId="4" borderId="5" xfId="2" applyFont="1" applyFill="1" applyBorder="1" applyAlignment="1">
      <alignment horizontal="left" vertical="center" wrapText="1"/>
    </xf>
    <xf numFmtId="44" fontId="11" fillId="0" borderId="0" xfId="2" applyFont="1" applyAlignment="1">
      <alignment horizontal="left" vertical="center"/>
    </xf>
    <xf numFmtId="44" fontId="2" fillId="0" borderId="0" xfId="2" applyFont="1"/>
    <xf numFmtId="44" fontId="11" fillId="0" borderId="0" xfId="2" applyFont="1" applyAlignment="1">
      <alignment horizontal="right" vertical="center" wrapText="1"/>
    </xf>
    <xf numFmtId="14" fontId="11" fillId="0" borderId="0" xfId="4" applyNumberFormat="1" applyFont="1" applyAlignment="1">
      <alignment vertical="center" wrapText="1"/>
    </xf>
    <xf numFmtId="3" fontId="0" fillId="0" borderId="0" xfId="0" applyNumberFormat="1"/>
    <xf numFmtId="43" fontId="2" fillId="0" borderId="0" xfId="1" applyFont="1"/>
    <xf numFmtId="0" fontId="12" fillId="4" borderId="0" xfId="4" applyFont="1" applyFill="1" applyAlignment="1">
      <alignment horizontal="left" vertical="center" wrapText="1"/>
    </xf>
    <xf numFmtId="0" fontId="15" fillId="4" borderId="4" xfId="4" applyFont="1" applyFill="1" applyBorder="1" applyAlignment="1">
      <alignment vertical="center" wrapText="1"/>
    </xf>
    <xf numFmtId="166" fontId="11" fillId="0" borderId="0" xfId="2" applyNumberFormat="1" applyFont="1" applyFill="1" applyAlignment="1">
      <alignment vertical="center" wrapText="1"/>
    </xf>
    <xf numFmtId="0" fontId="15" fillId="4" borderId="0" xfId="4" applyFont="1" applyFill="1" applyAlignment="1">
      <alignment vertical="center" wrapText="1"/>
    </xf>
    <xf numFmtId="0" fontId="2" fillId="0" borderId="0" xfId="0" applyFont="1"/>
    <xf numFmtId="0" fontId="4" fillId="0" borderId="6" xfId="0" applyFont="1" applyBorder="1"/>
    <xf numFmtId="0" fontId="0" fillId="0" borderId="6" xfId="0" applyBorder="1"/>
    <xf numFmtId="165" fontId="0" fillId="0" borderId="0" xfId="0" applyNumberFormat="1"/>
    <xf numFmtId="165" fontId="0" fillId="0" borderId="6" xfId="0" applyNumberFormat="1" applyBorder="1"/>
    <xf numFmtId="10" fontId="0" fillId="0" borderId="6" xfId="3" applyNumberFormat="1" applyFont="1" applyBorder="1"/>
    <xf numFmtId="165" fontId="0" fillId="0" borderId="0" xfId="1" applyNumberFormat="1" applyFont="1"/>
    <xf numFmtId="165" fontId="0" fillId="0" borderId="0" xfId="1" applyNumberFormat="1" applyFont="1" applyBorder="1"/>
    <xf numFmtId="165" fontId="0" fillId="0" borderId="6" xfId="1" applyNumberFormat="1" applyFont="1" applyBorder="1"/>
    <xf numFmtId="10" fontId="0" fillId="0" borderId="0" xfId="3" applyNumberFormat="1" applyFont="1"/>
    <xf numFmtId="165" fontId="16" fillId="0" borderId="0" xfId="1" applyNumberFormat="1" applyFont="1" applyFill="1" applyAlignment="1">
      <alignment vertical="center" wrapText="1"/>
    </xf>
    <xf numFmtId="10" fontId="17" fillId="0" borderId="0" xfId="3" applyNumberFormat="1" applyFont="1"/>
    <xf numFmtId="165" fontId="18" fillId="0" borderId="0" xfId="4" applyNumberFormat="1" applyFont="1"/>
    <xf numFmtId="10" fontId="18" fillId="0" borderId="0" xfId="4" applyNumberFormat="1" applyFont="1"/>
    <xf numFmtId="0" fontId="4" fillId="0" borderId="0" xfId="0" applyFont="1"/>
    <xf numFmtId="0" fontId="1" fillId="0" borderId="0" xfId="0" applyFont="1"/>
    <xf numFmtId="43" fontId="0" fillId="0" borderId="0" xfId="0" applyNumberFormat="1"/>
    <xf numFmtId="10" fontId="0" fillId="0" borderId="0" xfId="0" applyNumberFormat="1"/>
    <xf numFmtId="0" fontId="6" fillId="6" borderId="1" xfId="0" applyFont="1" applyFill="1" applyBorder="1" applyAlignment="1">
      <alignment horizontal="right" vertical="center" wrapText="1"/>
    </xf>
    <xf numFmtId="0" fontId="6" fillId="7" borderId="0" xfId="0" applyFont="1" applyFill="1"/>
    <xf numFmtId="165" fontId="8" fillId="5" borderId="0" xfId="1" applyNumberFormat="1" applyFont="1" applyFill="1" applyAlignment="1">
      <alignment horizontal="right"/>
    </xf>
    <xf numFmtId="165" fontId="8" fillId="5" borderId="0" xfId="1" applyNumberFormat="1" applyFont="1" applyFill="1" applyBorder="1" applyAlignment="1">
      <alignment horizontal="right"/>
    </xf>
    <xf numFmtId="165" fontId="7" fillId="5" borderId="0" xfId="1" applyNumberFormat="1" applyFont="1" applyFill="1"/>
    <xf numFmtId="0" fontId="7" fillId="5" borderId="1" xfId="0" applyFont="1" applyFill="1" applyBorder="1"/>
    <xf numFmtId="164" fontId="9" fillId="5" borderId="3" xfId="0" applyNumberFormat="1" applyFont="1" applyFill="1" applyBorder="1" applyAlignment="1">
      <alignment horizontal="right"/>
    </xf>
    <xf numFmtId="10" fontId="8" fillId="8" borderId="7" xfId="0" applyNumberFormat="1" applyFont="1" applyFill="1" applyBorder="1" applyAlignment="1">
      <alignment horizontal="right"/>
    </xf>
    <xf numFmtId="10" fontId="8" fillId="8" borderId="8" xfId="0" applyNumberFormat="1" applyFont="1" applyFill="1" applyBorder="1" applyAlignment="1">
      <alignment horizontal="right"/>
    </xf>
    <xf numFmtId="10" fontId="8" fillId="8" borderId="9" xfId="0" applyNumberFormat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5" fillId="4" borderId="4" xfId="4" applyFont="1" applyFill="1" applyBorder="1" applyAlignment="1">
      <alignment horizontal="center" vertical="center" wrapText="1"/>
    </xf>
    <xf numFmtId="0" fontId="14" fillId="0" borderId="0" xfId="4" applyFont="1"/>
    <xf numFmtId="0" fontId="14" fillId="0" borderId="4" xfId="4" applyFont="1" applyBorder="1"/>
    <xf numFmtId="0" fontId="2" fillId="0" borderId="0" xfId="4"/>
  </cellXfs>
  <cellStyles count="5">
    <cellStyle name="Comma" xfId="1" builtinId="3"/>
    <cellStyle name="Currency" xfId="2" builtinId="4"/>
    <cellStyle name="Normal" xfId="0" builtinId="0"/>
    <cellStyle name="Normal 2" xfId="4" xr:uid="{D391FEDB-C647-4776-9F13-71C31D180CED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1A53-D96D-45B0-8C2F-B26C08E4CE8A}">
  <dimension ref="B2:V30"/>
  <sheetViews>
    <sheetView tabSelected="1" zoomScale="85" zoomScaleNormal="85" workbookViewId="0">
      <selection activeCell="M21" sqref="M21"/>
    </sheetView>
  </sheetViews>
  <sheetFormatPr defaultRowHeight="15"/>
  <cols>
    <col min="2" max="2" width="57.85546875" bestFit="1" customWidth="1"/>
    <col min="3" max="3" width="12.5703125" bestFit="1" customWidth="1"/>
    <col min="4" max="4" width="10.5703125" bestFit="1" customWidth="1"/>
    <col min="5" max="5" width="10.85546875" bestFit="1" customWidth="1"/>
    <col min="6" max="6" width="10.5703125" bestFit="1" customWidth="1"/>
    <col min="7" max="7" width="10.5703125" customWidth="1"/>
    <col min="8" max="8" width="12.28515625" bestFit="1" customWidth="1"/>
    <col min="9" max="9" width="2" customWidth="1"/>
    <col min="10" max="10" width="10.85546875" bestFit="1" customWidth="1"/>
    <col min="11" max="11" width="1.85546875" customWidth="1"/>
    <col min="12" max="12" width="14" customWidth="1"/>
    <col min="13" max="13" width="11.5703125" bestFit="1" customWidth="1"/>
    <col min="15" max="15" width="19.85546875" customWidth="1"/>
    <col min="16" max="16" width="11.85546875" bestFit="1" customWidth="1"/>
    <col min="17" max="17" width="10.5703125" bestFit="1" customWidth="1"/>
    <col min="18" max="18" width="13.140625" customWidth="1"/>
    <col min="19" max="19" width="2.140625" bestFit="1" customWidth="1"/>
    <col min="20" max="20" width="14" bestFit="1" customWidth="1"/>
    <col min="21" max="21" width="2.140625" bestFit="1" customWidth="1"/>
    <col min="22" max="22" width="8.140625" bestFit="1" customWidth="1"/>
  </cols>
  <sheetData>
    <row r="2" spans="2:22" ht="17.25">
      <c r="B2" s="1" t="s">
        <v>0</v>
      </c>
      <c r="C2" s="2"/>
      <c r="D2" s="2"/>
      <c r="E2" s="2"/>
      <c r="F2" s="2"/>
      <c r="G2" s="56"/>
      <c r="H2" s="2"/>
      <c r="I2" s="3"/>
      <c r="J2" s="2"/>
      <c r="K2" s="3"/>
      <c r="L2" s="2"/>
      <c r="O2" s="1" t="str">
        <f>'Pro Forma Cap Table (post-SAFE)'!M2</f>
        <v>Every Media Inc Summary Capitalization Table</v>
      </c>
      <c r="P2" s="2"/>
      <c r="Q2" s="2"/>
      <c r="R2" s="2"/>
      <c r="S2" s="3"/>
      <c r="T2" s="2"/>
      <c r="U2" s="3"/>
      <c r="V2" s="2"/>
    </row>
    <row r="3" spans="2:22" ht="17.25">
      <c r="B3" s="4" t="s">
        <v>1</v>
      </c>
      <c r="C3" s="2"/>
      <c r="D3" s="2"/>
      <c r="E3" s="2"/>
      <c r="F3" s="2"/>
      <c r="G3" s="56"/>
      <c r="H3" s="2"/>
      <c r="I3" s="3"/>
      <c r="J3" s="2"/>
      <c r="K3" s="3"/>
      <c r="L3" s="2"/>
      <c r="O3" s="1"/>
      <c r="P3" s="2"/>
      <c r="Q3" s="2"/>
      <c r="R3" s="2"/>
      <c r="S3" s="3"/>
      <c r="T3" s="2"/>
      <c r="U3" s="3"/>
      <c r="V3" s="2"/>
    </row>
    <row r="4" spans="2:22" ht="17.25">
      <c r="B4" s="2"/>
      <c r="C4" s="2"/>
      <c r="D4" s="2"/>
      <c r="E4" s="2"/>
      <c r="F4" s="2"/>
      <c r="G4" s="56"/>
      <c r="H4" s="2"/>
      <c r="I4" s="3"/>
      <c r="J4" s="2"/>
      <c r="K4" s="3"/>
      <c r="L4" s="2"/>
      <c r="O4" s="1"/>
      <c r="P4" s="2"/>
      <c r="Q4" s="2"/>
      <c r="R4" s="2"/>
      <c r="S4" s="3"/>
      <c r="T4" s="2"/>
      <c r="U4" s="3"/>
      <c r="V4" s="2"/>
    </row>
    <row r="5" spans="2:22" ht="25.5">
      <c r="B5" s="5" t="s">
        <v>2</v>
      </c>
      <c r="C5" s="5" t="s">
        <v>3</v>
      </c>
      <c r="D5" s="6" t="s">
        <v>4</v>
      </c>
      <c r="E5" s="6" t="s">
        <v>5</v>
      </c>
      <c r="F5" s="6" t="s">
        <v>6</v>
      </c>
      <c r="G5" s="55" t="s">
        <v>143</v>
      </c>
      <c r="H5" s="6" t="s">
        <v>7</v>
      </c>
      <c r="I5" s="7" t="s">
        <v>8</v>
      </c>
      <c r="J5" s="6" t="s">
        <v>9</v>
      </c>
      <c r="K5" s="7" t="s">
        <v>8</v>
      </c>
      <c r="L5" s="6" t="s">
        <v>10</v>
      </c>
      <c r="O5" s="5" t="str">
        <f>'Pro Forma Cap Table (post-SAFE)'!M5</f>
        <v>Shareholder Class</v>
      </c>
      <c r="P5" s="6" t="str">
        <f>'Pro Forma Cap Table (post-SAFE)'!N5</f>
        <v>Outstanding</v>
      </c>
      <c r="Q5" s="6" t="str">
        <f>'Pro Forma Cap Table (post-SAFE)'!O5</f>
        <v>Options</v>
      </c>
      <c r="R5" s="6" t="str">
        <f>'Pro Forma Cap Table (post-SAFE)'!P5</f>
        <v>Fully Diluted</v>
      </c>
      <c r="S5" s="7"/>
      <c r="T5" s="6" t="str">
        <f>'Pro Forma Cap Table (post-SAFE)'!R5</f>
        <v>Outstanding %</v>
      </c>
      <c r="U5" s="7"/>
      <c r="V5" s="6" t="str">
        <f>'Pro Forma Cap Table (post-SAFE)'!T5</f>
        <v>FD%</v>
      </c>
    </row>
    <row r="6" spans="2:22">
      <c r="B6" s="8" t="s">
        <v>21</v>
      </c>
      <c r="C6" s="8" t="s">
        <v>22</v>
      </c>
      <c r="D6" s="19">
        <f>4000000</f>
        <v>4000000</v>
      </c>
      <c r="E6" s="19">
        <f>D6</f>
        <v>4000000</v>
      </c>
      <c r="F6" s="19">
        <v>0</v>
      </c>
      <c r="G6" s="57">
        <v>3111112</v>
      </c>
      <c r="H6" s="19">
        <f>IF($C$24="Y",SUM(D6,F6,G6),SUM(D6,F6))</f>
        <v>7111112</v>
      </c>
      <c r="I6" s="8"/>
      <c r="J6" s="9">
        <f t="shared" ref="J6:J19" si="0">E6/$E$21</f>
        <v>0.85734543562150256</v>
      </c>
      <c r="K6" s="8"/>
      <c r="L6" s="9">
        <f t="shared" ref="L6:L19" si="1">H6/$H$21</f>
        <v>0.7363323501917064</v>
      </c>
      <c r="O6" t="str">
        <f>'Pro Forma Cap Table (post-SAFE)'!M6</f>
        <v>W. Daniel Shipper</v>
      </c>
      <c r="P6" s="43">
        <f>'Pro Forma Cap Table (post-SAFE)'!N6</f>
        <v>4000000</v>
      </c>
      <c r="Q6" s="43">
        <f>'Pro Forma Cap Table (post-SAFE)'!O6</f>
        <v>3111112</v>
      </c>
      <c r="R6" s="43">
        <f>'Pro Forma Cap Table (post-SAFE)'!P6</f>
        <v>7111112</v>
      </c>
      <c r="T6" s="46">
        <f ca="1">'Pro Forma Cap Table (post-SAFE)'!R6</f>
        <v>0.66394923311373766</v>
      </c>
      <c r="U6" s="46"/>
      <c r="V6" s="46">
        <f ca="1">'Pro Forma Cap Table (post-SAFE)'!T6</f>
        <v>0.6454982989558633</v>
      </c>
    </row>
    <row r="7" spans="2:22">
      <c r="B7" s="8" t="s">
        <v>16</v>
      </c>
      <c r="C7" s="8" t="s">
        <v>17</v>
      </c>
      <c r="D7" s="19">
        <v>665564</v>
      </c>
      <c r="E7" s="22">
        <f>D7</f>
        <v>665564</v>
      </c>
      <c r="F7" s="22">
        <v>0</v>
      </c>
      <c r="G7" s="58">
        <v>223324</v>
      </c>
      <c r="H7" s="19">
        <f t="shared" ref="H7:H19" si="2">IF($C$24="Y",SUM(D7,F7,G7),SUM(D7,F7))</f>
        <v>888888</v>
      </c>
      <c r="I7" s="8"/>
      <c r="J7" s="9">
        <f t="shared" si="0"/>
        <v>0.14265456437849744</v>
      </c>
      <c r="K7" s="8"/>
      <c r="L7" s="9">
        <f t="shared" si="1"/>
        <v>9.2041440227239493E-2</v>
      </c>
      <c r="M7" s="11"/>
      <c r="N7" s="51"/>
      <c r="O7" t="str">
        <f>'Pro Forma Cap Table (post-SAFE)'!M7</f>
        <v>Nathan Baschez</v>
      </c>
      <c r="P7" s="43">
        <f>'Pro Forma Cap Table (post-SAFE)'!N7</f>
        <v>665564</v>
      </c>
      <c r="Q7" s="43">
        <f>'Pro Forma Cap Table (post-SAFE)'!O7</f>
        <v>223324</v>
      </c>
      <c r="R7" s="43">
        <f>'Pro Forma Cap Table (post-SAFE)'!P7</f>
        <v>888888</v>
      </c>
      <c r="T7" s="46">
        <f ca="1">'Pro Forma Cap Table (post-SAFE)'!R7</f>
        <v>0.11047517684702793</v>
      </c>
      <c r="U7" s="46"/>
      <c r="V7" s="46">
        <f ca="1">'Pro Forma Cap Table (post-SAFE)'!T7</f>
        <v>8.068719659629596E-2</v>
      </c>
    </row>
    <row r="8" spans="2:22">
      <c r="B8" s="8" t="s">
        <v>11</v>
      </c>
      <c r="C8" s="8" t="s">
        <v>12</v>
      </c>
      <c r="D8" s="22">
        <v>0</v>
      </c>
      <c r="E8" s="22">
        <v>0</v>
      </c>
      <c r="F8" s="22">
        <v>13333</v>
      </c>
      <c r="G8" s="58"/>
      <c r="H8" s="19">
        <f t="shared" si="2"/>
        <v>13333</v>
      </c>
      <c r="I8" s="8"/>
      <c r="J8" s="9">
        <f t="shared" si="0"/>
        <v>0</v>
      </c>
      <c r="K8" s="8"/>
      <c r="L8" s="9">
        <f t="shared" si="1"/>
        <v>1.3805884684569758E-3</v>
      </c>
      <c r="O8" t="str">
        <f>'Pro Forma Cap Table (post-SAFE)'!M8</f>
        <v>Other Optionholders</v>
      </c>
      <c r="P8" s="43">
        <f>'Pro Forma Cap Table (post-SAFE)'!N8</f>
        <v>0</v>
      </c>
      <c r="Q8" s="43">
        <f>'Pro Forma Cap Table (post-SAFE)'!O8</f>
        <v>1657476</v>
      </c>
      <c r="R8" s="43">
        <f>'Pro Forma Cap Table (post-SAFE)'!P8</f>
        <v>1657476</v>
      </c>
      <c r="T8" s="46">
        <f ca="1">'Pro Forma Cap Table (post-SAFE)'!R8</f>
        <v>0</v>
      </c>
      <c r="U8" s="46"/>
      <c r="V8" s="46">
        <f ca="1">'Pro Forma Cap Table (post-SAFE)'!T8</f>
        <v>0.15045437880322635</v>
      </c>
    </row>
    <row r="9" spans="2:22">
      <c r="B9" s="8" t="s">
        <v>13</v>
      </c>
      <c r="C9" s="8" t="s">
        <v>14</v>
      </c>
      <c r="D9" s="19">
        <v>0</v>
      </c>
      <c r="E9" s="19">
        <v>0</v>
      </c>
      <c r="F9" s="19">
        <v>44444</v>
      </c>
      <c r="G9" s="57"/>
      <c r="H9" s="19">
        <f t="shared" si="2"/>
        <v>44444</v>
      </c>
      <c r="I9" s="8"/>
      <c r="J9" s="9">
        <f t="shared" si="0"/>
        <v>0</v>
      </c>
      <c r="K9" s="8"/>
      <c r="L9" s="9">
        <f t="shared" si="1"/>
        <v>4.6020305926724537E-3</v>
      </c>
      <c r="O9" t="str">
        <f>'Pro Forma Cap Table (post-SAFE)'!M9</f>
        <v>SAFEholders</v>
      </c>
      <c r="P9" s="43">
        <f ca="1">'Pro Forma Cap Table (post-SAFE)'!N9</f>
        <v>1358993</v>
      </c>
      <c r="Q9" s="43">
        <f>'Pro Forma Cap Table (post-SAFE)'!O9</f>
        <v>0</v>
      </c>
      <c r="R9" s="43">
        <f ca="1">'Pro Forma Cap Table (post-SAFE)'!P9</f>
        <v>1358993</v>
      </c>
      <c r="T9" s="46">
        <f ca="1">'Pro Forma Cap Table (post-SAFE)'!R9</f>
        <v>0.22557559003923441</v>
      </c>
      <c r="U9" s="46"/>
      <c r="V9" s="46">
        <f ca="1">'Pro Forma Cap Table (post-SAFE)'!T9</f>
        <v>0.12336012564461445</v>
      </c>
    </row>
    <row r="10" spans="2:22">
      <c r="B10" s="8" t="s">
        <v>15</v>
      </c>
      <c r="C10" s="8" t="s">
        <v>14</v>
      </c>
      <c r="D10" s="19">
        <v>0</v>
      </c>
      <c r="E10" s="19">
        <v>0</v>
      </c>
      <c r="F10" s="19">
        <v>13333</v>
      </c>
      <c r="G10" s="57"/>
      <c r="H10" s="19">
        <f t="shared" si="2"/>
        <v>13333</v>
      </c>
      <c r="I10" s="8"/>
      <c r="J10" s="9">
        <f t="shared" si="0"/>
        <v>0</v>
      </c>
      <c r="K10" s="8"/>
      <c r="L10" s="9">
        <f t="shared" si="1"/>
        <v>1.3805884684569758E-3</v>
      </c>
      <c r="O10" t="str">
        <f>'Pro Forma Cap Table (post-SAFE)'!M10</f>
        <v>Option Pool</v>
      </c>
      <c r="P10" s="43">
        <f>'Pro Forma Cap Table (post-SAFE)'!N10</f>
        <v>0</v>
      </c>
      <c r="Q10" s="43">
        <f>'Pro Forma Cap Table (post-SAFE)'!O10</f>
        <v>0</v>
      </c>
      <c r="R10" s="43">
        <f>'Pro Forma Cap Table (post-SAFE)'!P10</f>
        <v>0</v>
      </c>
      <c r="T10" s="46">
        <f ca="1">'Pro Forma Cap Table (post-SAFE)'!R10</f>
        <v>0</v>
      </c>
      <c r="U10" s="46"/>
      <c r="V10" s="46">
        <f ca="1">'Pro Forma Cap Table (post-SAFE)'!T10</f>
        <v>0</v>
      </c>
    </row>
    <row r="11" spans="2:22">
      <c r="B11" s="8" t="s">
        <v>18</v>
      </c>
      <c r="C11" s="8" t="s">
        <v>14</v>
      </c>
      <c r="D11" s="19">
        <v>0</v>
      </c>
      <c r="E11" s="19">
        <v>0</v>
      </c>
      <c r="F11" s="19">
        <v>44444</v>
      </c>
      <c r="G11" s="57"/>
      <c r="H11" s="19">
        <f t="shared" si="2"/>
        <v>44444</v>
      </c>
      <c r="I11" s="8"/>
      <c r="J11" s="9">
        <f t="shared" si="0"/>
        <v>0</v>
      </c>
      <c r="K11" s="8"/>
      <c r="L11" s="9">
        <f t="shared" si="1"/>
        <v>4.6020305926724537E-3</v>
      </c>
      <c r="O11" s="38" t="str">
        <f>'Pro Forma Cap Table (post-SAFE)'!M11</f>
        <v>Total</v>
      </c>
      <c r="P11" s="45">
        <f ca="1">'Pro Forma Cap Table (post-SAFE)'!N11</f>
        <v>6024557</v>
      </c>
      <c r="Q11" s="45">
        <f>'Pro Forma Cap Table (post-SAFE)'!O11</f>
        <v>4991912</v>
      </c>
      <c r="R11" s="41">
        <f ca="1">'Pro Forma Cap Table (post-SAFE)'!P11</f>
        <v>11016469</v>
      </c>
      <c r="S11" s="39"/>
      <c r="T11" s="42">
        <f ca="1">'Pro Forma Cap Table (post-SAFE)'!R11</f>
        <v>1</v>
      </c>
      <c r="U11" s="39"/>
      <c r="V11" s="42">
        <f ca="1">'Pro Forma Cap Table (post-SAFE)'!T11</f>
        <v>1</v>
      </c>
    </row>
    <row r="12" spans="2:22">
      <c r="B12" s="8" t="s">
        <v>19</v>
      </c>
      <c r="C12" s="8" t="s">
        <v>14</v>
      </c>
      <c r="D12" s="19">
        <v>0</v>
      </c>
      <c r="E12" s="19">
        <v>0</v>
      </c>
      <c r="F12" s="19">
        <v>13333</v>
      </c>
      <c r="G12" s="57"/>
      <c r="H12" s="19">
        <f t="shared" si="2"/>
        <v>13333</v>
      </c>
      <c r="I12" s="8"/>
      <c r="J12" s="9">
        <f t="shared" si="0"/>
        <v>0</v>
      </c>
      <c r="K12" s="8"/>
      <c r="L12" s="9">
        <f t="shared" si="1"/>
        <v>1.3805884684569758E-3</v>
      </c>
    </row>
    <row r="13" spans="2:22">
      <c r="B13" s="8" t="s">
        <v>20</v>
      </c>
      <c r="C13" s="8" t="s">
        <v>14</v>
      </c>
      <c r="D13" s="19">
        <v>0</v>
      </c>
      <c r="E13" s="19">
        <v>0</v>
      </c>
      <c r="F13" s="19">
        <v>13333</v>
      </c>
      <c r="G13" s="57"/>
      <c r="H13" s="19">
        <f t="shared" si="2"/>
        <v>13333</v>
      </c>
      <c r="I13" s="8"/>
      <c r="J13" s="9">
        <f t="shared" si="0"/>
        <v>0</v>
      </c>
      <c r="K13" s="8"/>
      <c r="L13" s="9">
        <f t="shared" si="1"/>
        <v>1.3805884684569758E-3</v>
      </c>
    </row>
    <row r="14" spans="2:22">
      <c r="B14" s="8" t="s">
        <v>23</v>
      </c>
      <c r="C14" s="8" t="s">
        <v>14</v>
      </c>
      <c r="D14" s="20">
        <v>0</v>
      </c>
      <c r="E14" s="20">
        <v>0</v>
      </c>
      <c r="F14" s="20">
        <v>288281</v>
      </c>
      <c r="G14" s="57">
        <v>189764</v>
      </c>
      <c r="H14" s="19">
        <f t="shared" si="2"/>
        <v>478045</v>
      </c>
      <c r="I14" s="8"/>
      <c r="J14" s="9">
        <f t="shared" si="0"/>
        <v>0</v>
      </c>
      <c r="K14" s="8"/>
      <c r="L14" s="62">
        <f t="shared" si="1"/>
        <v>4.9499993580103124E-2</v>
      </c>
      <c r="M14" s="53"/>
    </row>
    <row r="15" spans="2:22" hidden="1">
      <c r="B15" s="8" t="s">
        <v>24</v>
      </c>
      <c r="C15" s="8" t="s">
        <v>14</v>
      </c>
      <c r="D15" s="20">
        <v>0</v>
      </c>
      <c r="E15" s="20">
        <v>0</v>
      </c>
      <c r="F15" s="20">
        <v>0</v>
      </c>
      <c r="G15" s="57"/>
      <c r="H15" s="19">
        <f t="shared" si="2"/>
        <v>0</v>
      </c>
      <c r="I15" s="8"/>
      <c r="J15" s="9">
        <f t="shared" si="0"/>
        <v>0</v>
      </c>
      <c r="K15" s="8"/>
      <c r="L15" s="63">
        <f t="shared" si="1"/>
        <v>0</v>
      </c>
      <c r="M15" s="53"/>
    </row>
    <row r="16" spans="2:22">
      <c r="B16" s="8" t="s">
        <v>25</v>
      </c>
      <c r="C16" s="8" t="s">
        <v>14</v>
      </c>
      <c r="D16" s="20">
        <v>0</v>
      </c>
      <c r="E16" s="20">
        <v>0</v>
      </c>
      <c r="F16" s="20">
        <v>300679</v>
      </c>
      <c r="G16" s="57">
        <v>197646</v>
      </c>
      <c r="H16" s="19">
        <f t="shared" si="2"/>
        <v>498325</v>
      </c>
      <c r="I16" s="8"/>
      <c r="J16" s="9">
        <f t="shared" si="0"/>
        <v>0</v>
      </c>
      <c r="K16" s="8"/>
      <c r="L16" s="63">
        <f t="shared" si="1"/>
        <v>5.1599921138815154E-2</v>
      </c>
      <c r="M16" s="53"/>
    </row>
    <row r="17" spans="2:16">
      <c r="B17" s="8" t="s">
        <v>26</v>
      </c>
      <c r="C17" s="8" t="s">
        <v>14</v>
      </c>
      <c r="D17" s="20">
        <v>0</v>
      </c>
      <c r="E17" s="20">
        <v>0</v>
      </c>
      <c r="F17" s="20">
        <v>266664</v>
      </c>
      <c r="G17" s="57">
        <v>175648</v>
      </c>
      <c r="H17" s="19">
        <f t="shared" si="2"/>
        <v>442312</v>
      </c>
      <c r="I17" s="8"/>
      <c r="J17" s="9">
        <f t="shared" si="0"/>
        <v>0</v>
      </c>
      <c r="K17" s="8"/>
      <c r="L17" s="63">
        <f t="shared" si="1"/>
        <v>4.5799958498473098E-2</v>
      </c>
      <c r="M17" s="53"/>
    </row>
    <row r="18" spans="2:16">
      <c r="B18" s="8" t="s">
        <v>27</v>
      </c>
      <c r="C18" s="8" t="s">
        <v>14</v>
      </c>
      <c r="D18" s="20">
        <v>0</v>
      </c>
      <c r="E18" s="20">
        <v>0</v>
      </c>
      <c r="F18" s="20">
        <v>64843</v>
      </c>
      <c r="G18" s="57">
        <v>31731</v>
      </c>
      <c r="H18" s="19">
        <f t="shared" si="2"/>
        <v>96574</v>
      </c>
      <c r="I18" s="8"/>
      <c r="J18" s="9">
        <f t="shared" si="0"/>
        <v>0</v>
      </c>
      <c r="K18" s="8"/>
      <c r="L18" s="64">
        <f t="shared" si="1"/>
        <v>9.9999213044899109E-3</v>
      </c>
      <c r="M18" s="53"/>
    </row>
    <row r="19" spans="2:16">
      <c r="B19" s="21" t="s">
        <v>28</v>
      </c>
      <c r="C19" s="8"/>
      <c r="D19" s="18">
        <v>0</v>
      </c>
      <c r="E19" s="19">
        <v>0</v>
      </c>
      <c r="F19" s="18">
        <v>0</v>
      </c>
      <c r="G19" s="59"/>
      <c r="H19" s="19">
        <f t="shared" si="2"/>
        <v>0</v>
      </c>
      <c r="I19" s="8"/>
      <c r="J19" s="9">
        <f t="shared" si="0"/>
        <v>0</v>
      </c>
      <c r="K19" s="8"/>
      <c r="L19" s="9">
        <f t="shared" si="1"/>
        <v>0</v>
      </c>
    </row>
    <row r="20" spans="2:16">
      <c r="B20" s="12"/>
      <c r="C20" s="12"/>
      <c r="D20" s="12"/>
      <c r="E20" s="13"/>
      <c r="F20" s="12"/>
      <c r="G20" s="60"/>
      <c r="H20" s="13"/>
      <c r="I20" s="8"/>
      <c r="J20" s="10"/>
      <c r="K20" s="8"/>
      <c r="L20" s="10"/>
    </row>
    <row r="21" spans="2:16" ht="15.75" thickBot="1">
      <c r="B21" s="14" t="s">
        <v>29</v>
      </c>
      <c r="C21" s="15"/>
      <c r="D21" s="16">
        <f>SUM(D6:D20)</f>
        <v>4665564</v>
      </c>
      <c r="E21" s="16">
        <f>SUM(E6:E20)</f>
        <v>4665564</v>
      </c>
      <c r="F21" s="16">
        <f>SUM(F6:F20)</f>
        <v>1062687</v>
      </c>
      <c r="G21" s="61">
        <f>SUM(G6:G20)</f>
        <v>3929225</v>
      </c>
      <c r="H21" s="16">
        <f>SUM(H6:H20)</f>
        <v>9657476</v>
      </c>
      <c r="I21" s="8"/>
      <c r="J21" s="17">
        <f>SUM(J6:J20)</f>
        <v>1</v>
      </c>
      <c r="K21" s="8"/>
      <c r="L21" s="17">
        <f>SUM(L6:L20)</f>
        <v>1.0000000000000002</v>
      </c>
    </row>
    <row r="24" spans="2:16">
      <c r="B24" s="51" t="s">
        <v>145</v>
      </c>
      <c r="C24" s="65" t="s">
        <v>146</v>
      </c>
      <c r="D24" s="40"/>
      <c r="F24" s="40"/>
      <c r="P24" s="46"/>
    </row>
    <row r="25" spans="2:16">
      <c r="B25" s="51" t="s">
        <v>147</v>
      </c>
      <c r="C25" s="66">
        <f>SUM(F21:G21)-888888</f>
        <v>4103024</v>
      </c>
      <c r="G25" s="20"/>
      <c r="H25" s="53"/>
      <c r="P25" s="54"/>
    </row>
    <row r="26" spans="2:16">
      <c r="G26" s="40"/>
      <c r="H26" s="53"/>
      <c r="P26" s="46"/>
    </row>
    <row r="27" spans="2:16">
      <c r="E27" s="52"/>
      <c r="F27" s="52"/>
      <c r="G27" s="52"/>
      <c r="P27" s="46"/>
    </row>
    <row r="28" spans="2:16">
      <c r="E28" s="52"/>
      <c r="F28" s="52"/>
      <c r="G28" s="52"/>
    </row>
    <row r="29" spans="2:16">
      <c r="E29" s="52"/>
    </row>
    <row r="30" spans="2:16">
      <c r="E30" s="52"/>
    </row>
  </sheetData>
  <dataValidations disablePrompts="1" count="1">
    <dataValidation type="list" allowBlank="1" showInputMessage="1" showErrorMessage="1" sqref="D7" xr:uid="{B747B2D1-1D27-48E6-B9CB-BC4CCD06E66E}">
      <formula1>"4000000,665564"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8556-63C2-4EE0-A072-5E03343C53B8}">
  <dimension ref="B2:T66"/>
  <sheetViews>
    <sheetView topLeftCell="A3" zoomScale="85" zoomScaleNormal="85" workbookViewId="0">
      <selection activeCell="N11" sqref="N11"/>
    </sheetView>
  </sheetViews>
  <sheetFormatPr defaultRowHeight="15"/>
  <cols>
    <col min="2" max="2" width="57.85546875" bestFit="1" customWidth="1"/>
    <col min="3" max="3" width="12.5703125" bestFit="1" customWidth="1"/>
    <col min="4" max="4" width="10.5703125" bestFit="1" customWidth="1"/>
    <col min="5" max="5" width="10.85546875" bestFit="1" customWidth="1"/>
    <col min="6" max="6" width="10.5703125" bestFit="1" customWidth="1"/>
    <col min="7" max="7" width="11.5703125" bestFit="1" customWidth="1"/>
    <col min="8" max="8" width="2" customWidth="1"/>
    <col min="9" max="9" width="10.85546875" bestFit="1" customWidth="1"/>
    <col min="10" max="10" width="1.85546875" customWidth="1"/>
    <col min="11" max="11" width="14" customWidth="1"/>
    <col min="13" max="13" width="18.140625" bestFit="1" customWidth="1"/>
    <col min="14" max="14" width="10.85546875" bestFit="1" customWidth="1"/>
    <col min="15" max="15" width="10.5703125" bestFit="1" customWidth="1"/>
    <col min="16" max="16" width="13.5703125" customWidth="1"/>
    <col min="17" max="17" width="2.28515625" customWidth="1"/>
    <col min="18" max="18" width="12.5703125" bestFit="1" customWidth="1"/>
    <col min="19" max="19" width="1.85546875" customWidth="1"/>
  </cols>
  <sheetData>
    <row r="2" spans="2:20" ht="17.25">
      <c r="B2" s="1" t="s">
        <v>141</v>
      </c>
      <c r="C2" s="2"/>
      <c r="D2" s="2"/>
      <c r="E2" s="2"/>
      <c r="F2" s="2"/>
      <c r="G2" s="2"/>
      <c r="H2" s="3"/>
      <c r="I2" s="2"/>
      <c r="J2" s="3"/>
      <c r="K2" s="2"/>
      <c r="M2" s="1" t="s">
        <v>0</v>
      </c>
      <c r="N2" s="2"/>
      <c r="O2" s="2"/>
      <c r="P2" s="2"/>
      <c r="Q2" s="3"/>
      <c r="R2" s="2"/>
      <c r="S2" s="3"/>
      <c r="T2" s="2"/>
    </row>
    <row r="3" spans="2:20">
      <c r="B3" s="4" t="s">
        <v>1</v>
      </c>
      <c r="C3" s="2"/>
      <c r="D3" s="2"/>
      <c r="E3" s="2"/>
      <c r="F3" s="2"/>
      <c r="G3" s="2"/>
      <c r="H3" s="3"/>
      <c r="I3" s="2"/>
      <c r="J3" s="3"/>
      <c r="K3" s="2"/>
      <c r="M3" s="4"/>
      <c r="N3" s="2"/>
      <c r="O3" s="2"/>
      <c r="P3" s="2"/>
      <c r="Q3" s="3"/>
      <c r="R3" s="2"/>
      <c r="S3" s="3"/>
      <c r="T3" s="2"/>
    </row>
    <row r="4" spans="2:20">
      <c r="B4" s="2"/>
      <c r="C4" s="2"/>
      <c r="D4" s="2"/>
      <c r="E4" s="2"/>
      <c r="F4" s="2"/>
      <c r="G4" s="2"/>
      <c r="H4" s="3"/>
      <c r="I4" s="2"/>
      <c r="J4" s="3"/>
      <c r="K4" s="2"/>
      <c r="M4" s="2"/>
      <c r="N4" s="2"/>
      <c r="O4" s="2"/>
      <c r="P4" s="2"/>
      <c r="Q4" s="3"/>
      <c r="R4" s="2"/>
      <c r="S4" s="3"/>
      <c r="T4" s="2"/>
    </row>
    <row r="5" spans="2:20" ht="25.5">
      <c r="B5" s="5" t="s">
        <v>2</v>
      </c>
      <c r="C5" s="5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7" t="s">
        <v>8</v>
      </c>
      <c r="I5" s="6" t="s">
        <v>9</v>
      </c>
      <c r="J5" s="7" t="s">
        <v>8</v>
      </c>
      <c r="K5" s="6" t="s">
        <v>10</v>
      </c>
      <c r="M5" s="5" t="s">
        <v>134</v>
      </c>
      <c r="N5" s="6" t="s">
        <v>135</v>
      </c>
      <c r="O5" s="6" t="s">
        <v>136</v>
      </c>
      <c r="P5" s="6" t="s">
        <v>7</v>
      </c>
      <c r="Q5" s="7" t="s">
        <v>8</v>
      </c>
      <c r="R5" s="6" t="s">
        <v>137</v>
      </c>
      <c r="S5" s="7" t="s">
        <v>8</v>
      </c>
      <c r="T5" s="6" t="s">
        <v>138</v>
      </c>
    </row>
    <row r="6" spans="2:20">
      <c r="B6" s="8" t="s">
        <v>21</v>
      </c>
      <c r="C6" s="8" t="s">
        <v>22</v>
      </c>
      <c r="D6" s="19">
        <f>'Pro Forma Cap Table'!D6</f>
        <v>4000000</v>
      </c>
      <c r="E6" s="19">
        <f>D6</f>
        <v>4000000</v>
      </c>
      <c r="F6" s="19">
        <f>'Pro Forma Cap Table'!H6-'Pro Forma Cap Table'!E6</f>
        <v>3111112</v>
      </c>
      <c r="G6" s="19">
        <f>'Pro Forma Cap Table'!H6</f>
        <v>7111112</v>
      </c>
      <c r="H6" s="8"/>
      <c r="I6" s="9">
        <f t="shared" ref="I6:I18" ca="1" si="0">E6/$E$66</f>
        <v>0.66394923311373766</v>
      </c>
      <c r="J6" s="8"/>
      <c r="K6" s="9">
        <f t="shared" ref="K6:K18" ca="1" si="1">G6/$G$66</f>
        <v>0.6454982989558633</v>
      </c>
      <c r="M6" s="37" t="s">
        <v>21</v>
      </c>
      <c r="N6" s="43">
        <f t="shared" ref="N6:P7" si="2">E6</f>
        <v>4000000</v>
      </c>
      <c r="O6" s="43">
        <f t="shared" si="2"/>
        <v>3111112</v>
      </c>
      <c r="P6" s="40">
        <f t="shared" si="2"/>
        <v>7111112</v>
      </c>
      <c r="R6" s="46">
        <f ca="1">N6/$N$11</f>
        <v>0.66394923311373766</v>
      </c>
      <c r="T6" s="46">
        <f ca="1">P6/$P$11</f>
        <v>0.6454982989558633</v>
      </c>
    </row>
    <row r="7" spans="2:20">
      <c r="B7" s="8" t="s">
        <v>16</v>
      </c>
      <c r="C7" s="8" t="s">
        <v>17</v>
      </c>
      <c r="D7" s="22">
        <f>'Pro Forma Cap Table'!D7</f>
        <v>665564</v>
      </c>
      <c r="E7" s="19">
        <f t="shared" ref="E7:E63" si="3">D7</f>
        <v>665564</v>
      </c>
      <c r="F7" s="19">
        <f>'Pro Forma Cap Table'!H7-'Pro Forma Cap Table'!E7</f>
        <v>223324</v>
      </c>
      <c r="G7" s="19">
        <f>'Pro Forma Cap Table'!H7</f>
        <v>888888</v>
      </c>
      <c r="H7" s="8"/>
      <c r="I7" s="9">
        <f t="shared" ca="1" si="0"/>
        <v>0.11047517684702793</v>
      </c>
      <c r="J7" s="8"/>
      <c r="K7" s="9">
        <f t="shared" ca="1" si="1"/>
        <v>8.068719659629596E-2</v>
      </c>
      <c r="M7" s="37" t="s">
        <v>16</v>
      </c>
      <c r="N7" s="44">
        <f t="shared" si="2"/>
        <v>665564</v>
      </c>
      <c r="O7" s="44">
        <f t="shared" si="2"/>
        <v>223324</v>
      </c>
      <c r="P7" s="40">
        <f t="shared" si="2"/>
        <v>888888</v>
      </c>
      <c r="R7" s="46">
        <f t="shared" ref="R7:R10" ca="1" si="4">N7/$N$11</f>
        <v>0.11047517684702793</v>
      </c>
      <c r="T7" s="46">
        <f t="shared" ref="T7:T10" ca="1" si="5">P7/$P$11</f>
        <v>8.068719659629596E-2</v>
      </c>
    </row>
    <row r="8" spans="2:20">
      <c r="B8" s="8" t="s">
        <v>11</v>
      </c>
      <c r="C8" s="8" t="s">
        <v>12</v>
      </c>
      <c r="D8" s="22">
        <v>0</v>
      </c>
      <c r="E8" s="19">
        <f t="shared" si="3"/>
        <v>0</v>
      </c>
      <c r="F8" s="19">
        <f>'Pro Forma Cap Table'!H8-'Pro Forma Cap Table'!E8</f>
        <v>13333</v>
      </c>
      <c r="G8" s="19">
        <f>'Pro Forma Cap Table'!H8</f>
        <v>13333</v>
      </c>
      <c r="H8" s="8"/>
      <c r="I8" s="9">
        <f t="shared" ca="1" si="0"/>
        <v>0</v>
      </c>
      <c r="J8" s="8"/>
      <c r="K8" s="9">
        <f t="shared" ca="1" si="1"/>
        <v>1.2102789015246173E-3</v>
      </c>
      <c r="M8" s="52" t="s">
        <v>144</v>
      </c>
      <c r="N8" s="43">
        <v>0</v>
      </c>
      <c r="O8" s="43">
        <f>SUM(F8:F18)</f>
        <v>1657476</v>
      </c>
      <c r="P8" s="40">
        <f t="shared" ref="P8:P10" si="6">SUM(N8:O8)</f>
        <v>1657476</v>
      </c>
      <c r="R8" s="46">
        <f t="shared" ca="1" si="4"/>
        <v>0</v>
      </c>
      <c r="T8" s="46">
        <f t="shared" ca="1" si="5"/>
        <v>0.15045437880322635</v>
      </c>
    </row>
    <row r="9" spans="2:20">
      <c r="B9" s="8" t="s">
        <v>13</v>
      </c>
      <c r="C9" s="8" t="s">
        <v>14</v>
      </c>
      <c r="D9" s="19">
        <v>0</v>
      </c>
      <c r="E9" s="19">
        <f t="shared" si="3"/>
        <v>0</v>
      </c>
      <c r="F9" s="19">
        <f>'Pro Forma Cap Table'!H9-'Pro Forma Cap Table'!E9</f>
        <v>44444</v>
      </c>
      <c r="G9" s="19">
        <f>'Pro Forma Cap Table'!H9</f>
        <v>44444</v>
      </c>
      <c r="H9" s="8"/>
      <c r="I9" s="9">
        <f t="shared" ca="1" si="0"/>
        <v>0</v>
      </c>
      <c r="J9" s="8"/>
      <c r="K9" s="9">
        <f t="shared" ca="1" si="1"/>
        <v>4.0343235205400202E-3</v>
      </c>
      <c r="M9" s="37" t="s">
        <v>139</v>
      </c>
      <c r="N9" s="43">
        <f ca="1">SUM(D19:D63)</f>
        <v>1358993</v>
      </c>
      <c r="O9" s="43"/>
      <c r="P9" s="40">
        <f t="shared" ca="1" si="6"/>
        <v>1358993</v>
      </c>
      <c r="R9" s="46">
        <f t="shared" ca="1" si="4"/>
        <v>0.22557559003923441</v>
      </c>
      <c r="T9" s="46">
        <f t="shared" ca="1" si="5"/>
        <v>0.12336012564461445</v>
      </c>
    </row>
    <row r="10" spans="2:20">
      <c r="B10" s="8" t="s">
        <v>15</v>
      </c>
      <c r="C10" s="8" t="s">
        <v>14</v>
      </c>
      <c r="D10" s="19">
        <v>0</v>
      </c>
      <c r="E10" s="19">
        <f t="shared" si="3"/>
        <v>0</v>
      </c>
      <c r="F10" s="19">
        <f>'Pro Forma Cap Table'!H10-'Pro Forma Cap Table'!E10</f>
        <v>13333</v>
      </c>
      <c r="G10" s="19">
        <f>'Pro Forma Cap Table'!H10</f>
        <v>13333</v>
      </c>
      <c r="H10" s="8"/>
      <c r="I10" s="9">
        <f t="shared" ca="1" si="0"/>
        <v>0</v>
      </c>
      <c r="J10" s="8"/>
      <c r="K10" s="9">
        <f t="shared" ca="1" si="1"/>
        <v>1.2102789015246173E-3</v>
      </c>
      <c r="M10" s="37" t="s">
        <v>140</v>
      </c>
      <c r="N10" s="43">
        <v>0</v>
      </c>
      <c r="O10" s="43">
        <f>F64</f>
        <v>0</v>
      </c>
      <c r="P10" s="40">
        <f t="shared" si="6"/>
        <v>0</v>
      </c>
      <c r="R10" s="46">
        <f t="shared" ca="1" si="4"/>
        <v>0</v>
      </c>
      <c r="T10" s="46">
        <f t="shared" ca="1" si="5"/>
        <v>0</v>
      </c>
    </row>
    <row r="11" spans="2:20">
      <c r="B11" s="8" t="s">
        <v>18</v>
      </c>
      <c r="C11" s="8" t="s">
        <v>14</v>
      </c>
      <c r="D11" s="19">
        <v>0</v>
      </c>
      <c r="E11" s="19">
        <f t="shared" si="3"/>
        <v>0</v>
      </c>
      <c r="F11" s="19">
        <f>'Pro Forma Cap Table'!H11-'Pro Forma Cap Table'!E11</f>
        <v>44444</v>
      </c>
      <c r="G11" s="19">
        <f>'Pro Forma Cap Table'!H11</f>
        <v>44444</v>
      </c>
      <c r="H11" s="8"/>
      <c r="I11" s="9">
        <f t="shared" ca="1" si="0"/>
        <v>0</v>
      </c>
      <c r="J11" s="8"/>
      <c r="K11" s="9">
        <f t="shared" ca="1" si="1"/>
        <v>4.0343235205400202E-3</v>
      </c>
      <c r="M11" s="38" t="s">
        <v>29</v>
      </c>
      <c r="N11" s="45">
        <f ca="1">SUM(N6:N10)</f>
        <v>6024557</v>
      </c>
      <c r="O11" s="45">
        <f t="shared" ref="O11:T11" si="7">SUM(O6:O10)</f>
        <v>4991912</v>
      </c>
      <c r="P11" s="41">
        <f t="shared" ca="1" si="7"/>
        <v>11016469</v>
      </c>
      <c r="Q11" s="39"/>
      <c r="R11" s="42">
        <f t="shared" ca="1" si="7"/>
        <v>1</v>
      </c>
      <c r="S11" s="39"/>
      <c r="T11" s="42">
        <f t="shared" ca="1" si="7"/>
        <v>1</v>
      </c>
    </row>
    <row r="12" spans="2:20">
      <c r="B12" s="8" t="s">
        <v>19</v>
      </c>
      <c r="C12" s="8" t="s">
        <v>14</v>
      </c>
      <c r="D12" s="19">
        <v>0</v>
      </c>
      <c r="E12" s="19">
        <f t="shared" si="3"/>
        <v>0</v>
      </c>
      <c r="F12" s="19">
        <f>'Pro Forma Cap Table'!H12-'Pro Forma Cap Table'!E12</f>
        <v>13333</v>
      </c>
      <c r="G12" s="19">
        <f>'Pro Forma Cap Table'!H12</f>
        <v>13333</v>
      </c>
      <c r="H12" s="8"/>
      <c r="I12" s="9">
        <f t="shared" ca="1" si="0"/>
        <v>0</v>
      </c>
      <c r="J12" s="8"/>
      <c r="K12" s="9">
        <f t="shared" ca="1" si="1"/>
        <v>1.2102789015246173E-3</v>
      </c>
    </row>
    <row r="13" spans="2:20">
      <c r="B13" s="8" t="s">
        <v>20</v>
      </c>
      <c r="C13" s="8" t="s">
        <v>14</v>
      </c>
      <c r="D13" s="19">
        <v>0</v>
      </c>
      <c r="E13" s="19">
        <f t="shared" si="3"/>
        <v>0</v>
      </c>
      <c r="F13" s="19">
        <f>'Pro Forma Cap Table'!H13-'Pro Forma Cap Table'!E13</f>
        <v>13333</v>
      </c>
      <c r="G13" s="19">
        <f>'Pro Forma Cap Table'!H13</f>
        <v>13333</v>
      </c>
      <c r="H13" s="8"/>
      <c r="I13" s="9">
        <f t="shared" ca="1" si="0"/>
        <v>0</v>
      </c>
      <c r="J13" s="8"/>
      <c r="K13" s="9">
        <f t="shared" ca="1" si="1"/>
        <v>1.2102789015246173E-3</v>
      </c>
    </row>
    <row r="14" spans="2:20">
      <c r="B14" s="8" t="s">
        <v>23</v>
      </c>
      <c r="C14" s="8" t="s">
        <v>14</v>
      </c>
      <c r="D14" s="20">
        <v>0</v>
      </c>
      <c r="E14" s="19">
        <f t="shared" si="3"/>
        <v>0</v>
      </c>
      <c r="F14" s="19">
        <f>'Pro Forma Cap Table'!H14-'Pro Forma Cap Table'!E14</f>
        <v>478045</v>
      </c>
      <c r="G14" s="19">
        <f>'Pro Forma Cap Table'!H14</f>
        <v>478045</v>
      </c>
      <c r="H14" s="8"/>
      <c r="I14" s="9">
        <f t="shared" ca="1" si="0"/>
        <v>0</v>
      </c>
      <c r="J14" s="8"/>
      <c r="K14" s="9">
        <f t="shared" ca="1" si="1"/>
        <v>4.3393668152653997E-2</v>
      </c>
    </row>
    <row r="15" spans="2:20" hidden="1">
      <c r="B15" s="8" t="s">
        <v>24</v>
      </c>
      <c r="C15" s="8" t="s">
        <v>14</v>
      </c>
      <c r="D15" s="20">
        <v>0</v>
      </c>
      <c r="E15" s="19">
        <f t="shared" si="3"/>
        <v>0</v>
      </c>
      <c r="F15" s="19">
        <f>'Pro Forma Cap Table'!H15-'Pro Forma Cap Table'!E15</f>
        <v>0</v>
      </c>
      <c r="G15" s="19">
        <f>'Pro Forma Cap Table'!H15</f>
        <v>0</v>
      </c>
      <c r="H15" s="8"/>
      <c r="I15" s="9">
        <f t="shared" ca="1" si="0"/>
        <v>0</v>
      </c>
      <c r="J15" s="8"/>
      <c r="K15" s="9">
        <f t="shared" ca="1" si="1"/>
        <v>0</v>
      </c>
      <c r="O15" s="31"/>
    </row>
    <row r="16" spans="2:20">
      <c r="B16" s="8" t="s">
        <v>25</v>
      </c>
      <c r="C16" s="8" t="s">
        <v>14</v>
      </c>
      <c r="D16" s="20">
        <v>0</v>
      </c>
      <c r="E16" s="19">
        <f t="shared" si="3"/>
        <v>0</v>
      </c>
      <c r="F16" s="19">
        <f>'Pro Forma Cap Table'!H16-'Pro Forma Cap Table'!E16</f>
        <v>498325</v>
      </c>
      <c r="G16" s="19">
        <f>'Pro Forma Cap Table'!H16</f>
        <v>498325</v>
      </c>
      <c r="H16" s="8"/>
      <c r="I16" s="9">
        <f t="shared" ca="1" si="0"/>
        <v>0</v>
      </c>
      <c r="J16" s="8"/>
      <c r="K16" s="9">
        <f t="shared" ca="1" si="1"/>
        <v>4.523454838387872E-2</v>
      </c>
      <c r="O16" s="31"/>
    </row>
    <row r="17" spans="2:11">
      <c r="B17" s="8" t="s">
        <v>26</v>
      </c>
      <c r="C17" s="8" t="s">
        <v>14</v>
      </c>
      <c r="D17" s="20">
        <v>0</v>
      </c>
      <c r="E17" s="19">
        <f t="shared" si="3"/>
        <v>0</v>
      </c>
      <c r="F17" s="19">
        <f>'Pro Forma Cap Table'!H17-'Pro Forma Cap Table'!E17</f>
        <v>442312</v>
      </c>
      <c r="G17" s="19">
        <f>'Pro Forma Cap Table'!H17</f>
        <v>442312</v>
      </c>
      <c r="H17" s="8"/>
      <c r="I17" s="9">
        <f t="shared" ca="1" si="0"/>
        <v>0</v>
      </c>
      <c r="J17" s="8"/>
      <c r="K17" s="9">
        <f t="shared" ca="1" si="1"/>
        <v>4.0150069863583333E-2</v>
      </c>
    </row>
    <row r="18" spans="2:11">
      <c r="B18" s="8" t="s">
        <v>27</v>
      </c>
      <c r="C18" s="8" t="s">
        <v>14</v>
      </c>
      <c r="D18" s="20">
        <v>0</v>
      </c>
      <c r="E18" s="19">
        <f t="shared" si="3"/>
        <v>0</v>
      </c>
      <c r="F18" s="19">
        <f>'Pro Forma Cap Table'!H18-'Pro Forma Cap Table'!E18</f>
        <v>96574</v>
      </c>
      <c r="G18" s="19">
        <f>'Pro Forma Cap Table'!H18</f>
        <v>96574</v>
      </c>
      <c r="H18" s="8"/>
      <c r="I18" s="9">
        <f t="shared" ca="1" si="0"/>
        <v>0</v>
      </c>
      <c r="J18" s="8"/>
      <c r="K18" s="9">
        <f t="shared" ca="1" si="1"/>
        <v>8.7663297559317788E-3</v>
      </c>
    </row>
    <row r="19" spans="2:11">
      <c r="B19" s="8" t="s">
        <v>115</v>
      </c>
      <c r="C19" s="8" t="s">
        <v>12</v>
      </c>
      <c r="D19" s="22">
        <f ca="1">'SAFE Conversion'!H5</f>
        <v>536547</v>
      </c>
      <c r="E19" s="19">
        <f t="shared" ca="1" si="3"/>
        <v>536547</v>
      </c>
      <c r="F19" s="19">
        <v>0</v>
      </c>
      <c r="G19" s="20">
        <f t="shared" ref="G19:G64" ca="1" si="8">SUM(D19,F19)</f>
        <v>536547</v>
      </c>
      <c r="H19" s="24"/>
      <c r="I19" s="9">
        <f t="shared" ref="I19:I63" ca="1" si="9">E19/$E$66</f>
        <v>8.9059992294869147E-2</v>
      </c>
      <c r="J19" s="24"/>
      <c r="K19" s="9">
        <f t="shared" ref="K19:K63" ca="1" si="10">G19/$G$66</f>
        <v>4.8704081135253048E-2</v>
      </c>
    </row>
    <row r="20" spans="2:11">
      <c r="B20" s="8" t="s">
        <v>113</v>
      </c>
      <c r="C20" s="8" t="s">
        <v>12</v>
      </c>
      <c r="D20" s="22">
        <f ca="1">'SAFE Conversion'!H6</f>
        <v>14315</v>
      </c>
      <c r="E20" s="19">
        <f t="shared" ca="1" si="3"/>
        <v>14315</v>
      </c>
      <c r="F20" s="19">
        <v>0</v>
      </c>
      <c r="G20" s="20">
        <f t="shared" ca="1" si="8"/>
        <v>14315</v>
      </c>
      <c r="H20" s="24"/>
      <c r="I20" s="9">
        <f t="shared" ca="1" si="9"/>
        <v>2.3761083180057888E-3</v>
      </c>
      <c r="J20" s="24"/>
      <c r="K20" s="9">
        <f t="shared" ca="1" si="10"/>
        <v>1.2994181711036448E-3</v>
      </c>
    </row>
    <row r="21" spans="2:11">
      <c r="B21" s="8" t="s">
        <v>111</v>
      </c>
      <c r="C21" s="8" t="s">
        <v>12</v>
      </c>
      <c r="D21" s="22">
        <f ca="1">'SAFE Conversion'!H7</f>
        <v>9181</v>
      </c>
      <c r="E21" s="19">
        <f t="shared" ca="1" si="3"/>
        <v>9181</v>
      </c>
      <c r="F21" s="19">
        <v>0</v>
      </c>
      <c r="G21" s="20">
        <f t="shared" ca="1" si="8"/>
        <v>9181</v>
      </c>
      <c r="H21" s="24"/>
      <c r="I21" s="9">
        <f t="shared" ca="1" si="9"/>
        <v>1.5239294773043064E-3</v>
      </c>
      <c r="J21" s="24"/>
      <c r="K21" s="9">
        <f t="shared" ca="1" si="10"/>
        <v>8.3338862933304673E-4</v>
      </c>
    </row>
    <row r="22" spans="2:11">
      <c r="B22" s="8" t="s">
        <v>109</v>
      </c>
      <c r="C22" s="8" t="s">
        <v>12</v>
      </c>
      <c r="D22" s="22">
        <f ca="1">'SAFE Conversion'!H8</f>
        <v>9181</v>
      </c>
      <c r="E22" s="19">
        <f t="shared" ca="1" si="3"/>
        <v>9181</v>
      </c>
      <c r="F22" s="19">
        <v>0</v>
      </c>
      <c r="G22" s="20">
        <f t="shared" ca="1" si="8"/>
        <v>9181</v>
      </c>
      <c r="H22" s="24"/>
      <c r="I22" s="9">
        <f t="shared" ca="1" si="9"/>
        <v>1.5239294773043064E-3</v>
      </c>
      <c r="J22" s="24"/>
      <c r="K22" s="9">
        <f t="shared" ca="1" si="10"/>
        <v>8.3338862933304673E-4</v>
      </c>
    </row>
    <row r="23" spans="2:11">
      <c r="B23" s="8" t="s">
        <v>107</v>
      </c>
      <c r="C23" s="8" t="s">
        <v>12</v>
      </c>
      <c r="D23" s="22">
        <f ca="1">'SAFE Conversion'!H9</f>
        <v>9181</v>
      </c>
      <c r="E23" s="19">
        <f t="shared" ca="1" si="3"/>
        <v>9181</v>
      </c>
      <c r="F23" s="19">
        <v>0</v>
      </c>
      <c r="G23" s="20">
        <f t="shared" ca="1" si="8"/>
        <v>9181</v>
      </c>
      <c r="H23" s="24"/>
      <c r="I23" s="9">
        <f t="shared" ca="1" si="9"/>
        <v>1.5239294773043064E-3</v>
      </c>
      <c r="J23" s="24"/>
      <c r="K23" s="9">
        <f t="shared" ca="1" si="10"/>
        <v>8.3338862933304673E-4</v>
      </c>
    </row>
    <row r="24" spans="2:11">
      <c r="B24" s="8" t="s">
        <v>105</v>
      </c>
      <c r="C24" s="8" t="s">
        <v>12</v>
      </c>
      <c r="D24" s="22">
        <f ca="1">'SAFE Conversion'!H10</f>
        <v>18362</v>
      </c>
      <c r="E24" s="19">
        <f t="shared" ca="1" si="3"/>
        <v>18362</v>
      </c>
      <c r="F24" s="19">
        <v>0</v>
      </c>
      <c r="G24" s="20">
        <f t="shared" ca="1" si="8"/>
        <v>18362</v>
      </c>
      <c r="H24" s="24"/>
      <c r="I24" s="9">
        <f t="shared" ca="1" si="9"/>
        <v>3.0478589546086127E-3</v>
      </c>
      <c r="J24" s="24"/>
      <c r="K24" s="9">
        <f t="shared" ca="1" si="10"/>
        <v>1.6667772586660935E-3</v>
      </c>
    </row>
    <row r="25" spans="2:11">
      <c r="B25" s="8" t="s">
        <v>103</v>
      </c>
      <c r="C25" s="8" t="s">
        <v>12</v>
      </c>
      <c r="D25" s="22">
        <f ca="1">'SAFE Conversion'!H11</f>
        <v>9181</v>
      </c>
      <c r="E25" s="19">
        <f t="shared" ca="1" si="3"/>
        <v>9181</v>
      </c>
      <c r="F25" s="19">
        <v>0</v>
      </c>
      <c r="G25" s="20">
        <f t="shared" ca="1" si="8"/>
        <v>9181</v>
      </c>
      <c r="H25" s="24"/>
      <c r="I25" s="9">
        <f t="shared" ca="1" si="9"/>
        <v>1.5239294773043064E-3</v>
      </c>
      <c r="J25" s="24"/>
      <c r="K25" s="9">
        <f t="shared" ca="1" si="10"/>
        <v>8.3338862933304673E-4</v>
      </c>
    </row>
    <row r="26" spans="2:11">
      <c r="B26" s="8" t="s">
        <v>101</v>
      </c>
      <c r="C26" s="8" t="s">
        <v>12</v>
      </c>
      <c r="D26" s="22">
        <f ca="1">'SAFE Conversion'!H12</f>
        <v>45905</v>
      </c>
      <c r="E26" s="19">
        <f t="shared" ca="1" si="3"/>
        <v>45905</v>
      </c>
      <c r="F26" s="19">
        <v>0</v>
      </c>
      <c r="G26" s="20">
        <f t="shared" ca="1" si="8"/>
        <v>45905</v>
      </c>
      <c r="H26" s="24"/>
      <c r="I26" s="9">
        <f t="shared" ca="1" si="9"/>
        <v>7.619647386521532E-3</v>
      </c>
      <c r="J26" s="24"/>
      <c r="K26" s="9">
        <f t="shared" ca="1" si="10"/>
        <v>4.166943146665234E-3</v>
      </c>
    </row>
    <row r="27" spans="2:11">
      <c r="B27" s="8" t="s">
        <v>99</v>
      </c>
      <c r="C27" s="8" t="s">
        <v>12</v>
      </c>
      <c r="D27" s="22">
        <f ca="1">'SAFE Conversion'!H13</f>
        <v>9181</v>
      </c>
      <c r="E27" s="19">
        <f t="shared" ca="1" si="3"/>
        <v>9181</v>
      </c>
      <c r="F27" s="19">
        <v>0</v>
      </c>
      <c r="G27" s="20">
        <f t="shared" ca="1" si="8"/>
        <v>9181</v>
      </c>
      <c r="H27" s="24"/>
      <c r="I27" s="9">
        <f t="shared" ca="1" si="9"/>
        <v>1.5239294773043064E-3</v>
      </c>
      <c r="J27" s="24"/>
      <c r="K27" s="9">
        <f t="shared" ca="1" si="10"/>
        <v>8.3338862933304673E-4</v>
      </c>
    </row>
    <row r="28" spans="2:11">
      <c r="B28" s="8" t="s">
        <v>97</v>
      </c>
      <c r="C28" s="8" t="s">
        <v>12</v>
      </c>
      <c r="D28" s="22">
        <f ca="1">'SAFE Conversion'!H14</f>
        <v>9181</v>
      </c>
      <c r="E28" s="19">
        <f t="shared" ca="1" si="3"/>
        <v>9181</v>
      </c>
      <c r="F28" s="19">
        <v>0</v>
      </c>
      <c r="G28" s="20">
        <f t="shared" ca="1" si="8"/>
        <v>9181</v>
      </c>
      <c r="H28" s="24"/>
      <c r="I28" s="9">
        <f t="shared" ca="1" si="9"/>
        <v>1.5239294773043064E-3</v>
      </c>
      <c r="J28" s="24"/>
      <c r="K28" s="9">
        <f t="shared" ca="1" si="10"/>
        <v>8.3338862933304673E-4</v>
      </c>
    </row>
    <row r="29" spans="2:11">
      <c r="B29" s="8" t="s">
        <v>95</v>
      </c>
      <c r="C29" s="8" t="s">
        <v>12</v>
      </c>
      <c r="D29" s="22">
        <f ca="1">'SAFE Conversion'!H15</f>
        <v>18362</v>
      </c>
      <c r="E29" s="19">
        <f t="shared" ca="1" si="3"/>
        <v>18362</v>
      </c>
      <c r="F29" s="19">
        <v>0</v>
      </c>
      <c r="G29" s="20">
        <f t="shared" ca="1" si="8"/>
        <v>18362</v>
      </c>
      <c r="H29" s="24"/>
      <c r="I29" s="9">
        <f t="shared" ca="1" si="9"/>
        <v>3.0478589546086127E-3</v>
      </c>
      <c r="J29" s="24"/>
      <c r="K29" s="9">
        <f t="shared" ca="1" si="10"/>
        <v>1.6667772586660935E-3</v>
      </c>
    </row>
    <row r="30" spans="2:11">
      <c r="B30" s="8" t="s">
        <v>93</v>
      </c>
      <c r="C30" s="8" t="s">
        <v>12</v>
      </c>
      <c r="D30" s="22">
        <f ca="1">'SAFE Conversion'!H16</f>
        <v>9181</v>
      </c>
      <c r="E30" s="19">
        <f t="shared" ca="1" si="3"/>
        <v>9181</v>
      </c>
      <c r="F30" s="19">
        <v>0</v>
      </c>
      <c r="G30" s="20">
        <f t="shared" ca="1" si="8"/>
        <v>9181</v>
      </c>
      <c r="H30" s="24"/>
      <c r="I30" s="9">
        <f t="shared" ca="1" si="9"/>
        <v>1.5239294773043064E-3</v>
      </c>
      <c r="J30" s="24"/>
      <c r="K30" s="9">
        <f t="shared" ca="1" si="10"/>
        <v>8.3338862933304673E-4</v>
      </c>
    </row>
    <row r="31" spans="2:11">
      <c r="B31" s="8" t="s">
        <v>91</v>
      </c>
      <c r="C31" s="8" t="s">
        <v>12</v>
      </c>
      <c r="D31" s="22">
        <f ca="1">'SAFE Conversion'!H17</f>
        <v>9181</v>
      </c>
      <c r="E31" s="19">
        <f t="shared" ca="1" si="3"/>
        <v>9181</v>
      </c>
      <c r="F31" s="19">
        <v>0</v>
      </c>
      <c r="G31" s="20">
        <f t="shared" ca="1" si="8"/>
        <v>9181</v>
      </c>
      <c r="H31" s="24"/>
      <c r="I31" s="9">
        <f t="shared" ca="1" si="9"/>
        <v>1.5239294773043064E-3</v>
      </c>
      <c r="J31" s="24"/>
      <c r="K31" s="9">
        <f t="shared" ca="1" si="10"/>
        <v>8.3338862933304673E-4</v>
      </c>
    </row>
    <row r="32" spans="2:11">
      <c r="B32" s="8" t="s">
        <v>89</v>
      </c>
      <c r="C32" s="8" t="s">
        <v>12</v>
      </c>
      <c r="D32" s="22">
        <f ca="1">'SAFE Conversion'!H18</f>
        <v>18362</v>
      </c>
      <c r="E32" s="19">
        <f t="shared" ca="1" si="3"/>
        <v>18362</v>
      </c>
      <c r="F32" s="19">
        <v>0</v>
      </c>
      <c r="G32" s="20">
        <f t="shared" ca="1" si="8"/>
        <v>18362</v>
      </c>
      <c r="H32" s="24"/>
      <c r="I32" s="9">
        <f t="shared" ca="1" si="9"/>
        <v>3.0478589546086127E-3</v>
      </c>
      <c r="J32" s="24"/>
      <c r="K32" s="9">
        <f t="shared" ca="1" si="10"/>
        <v>1.6667772586660935E-3</v>
      </c>
    </row>
    <row r="33" spans="2:11">
      <c r="B33" s="8" t="s">
        <v>87</v>
      </c>
      <c r="C33" s="8" t="s">
        <v>12</v>
      </c>
      <c r="D33" s="22">
        <f ca="1">'SAFE Conversion'!H19</f>
        <v>1836</v>
      </c>
      <c r="E33" s="19">
        <f t="shared" ca="1" si="3"/>
        <v>1836</v>
      </c>
      <c r="F33" s="19">
        <v>0</v>
      </c>
      <c r="G33" s="20">
        <f t="shared" ca="1" si="8"/>
        <v>1836</v>
      </c>
      <c r="H33" s="24"/>
      <c r="I33" s="9">
        <f t="shared" ca="1" si="9"/>
        <v>3.0475269799920557E-4</v>
      </c>
      <c r="J33" s="24"/>
      <c r="K33" s="9">
        <f t="shared" ca="1" si="10"/>
        <v>1.6665957122922055E-4</v>
      </c>
    </row>
    <row r="34" spans="2:11">
      <c r="B34" s="8" t="s">
        <v>85</v>
      </c>
      <c r="C34" s="8" t="s">
        <v>12</v>
      </c>
      <c r="D34" s="22">
        <f ca="1">'SAFE Conversion'!H20</f>
        <v>1836</v>
      </c>
      <c r="E34" s="19">
        <f t="shared" ca="1" si="3"/>
        <v>1836</v>
      </c>
      <c r="F34" s="19">
        <v>0</v>
      </c>
      <c r="G34" s="20">
        <f t="shared" ca="1" si="8"/>
        <v>1836</v>
      </c>
      <c r="H34" s="24"/>
      <c r="I34" s="9">
        <f t="shared" ca="1" si="9"/>
        <v>3.0475269799920557E-4</v>
      </c>
      <c r="J34" s="24"/>
      <c r="K34" s="9">
        <f t="shared" ca="1" si="10"/>
        <v>1.6665957122922055E-4</v>
      </c>
    </row>
    <row r="35" spans="2:11">
      <c r="B35" s="8" t="s">
        <v>83</v>
      </c>
      <c r="C35" s="8" t="s">
        <v>12</v>
      </c>
      <c r="D35" s="22">
        <f ca="1">'SAFE Conversion'!H21</f>
        <v>9181</v>
      </c>
      <c r="E35" s="19">
        <f t="shared" ca="1" si="3"/>
        <v>9181</v>
      </c>
      <c r="F35" s="19">
        <v>0</v>
      </c>
      <c r="G35" s="20">
        <f t="shared" ca="1" si="8"/>
        <v>9181</v>
      </c>
      <c r="H35" s="24"/>
      <c r="I35" s="9">
        <f t="shared" ca="1" si="9"/>
        <v>1.5239294773043064E-3</v>
      </c>
      <c r="J35" s="24"/>
      <c r="K35" s="9">
        <f t="shared" ca="1" si="10"/>
        <v>8.3338862933304673E-4</v>
      </c>
    </row>
    <row r="36" spans="2:11">
      <c r="B36" s="8" t="s">
        <v>81</v>
      </c>
      <c r="C36" s="8" t="s">
        <v>12</v>
      </c>
      <c r="D36" s="22">
        <f ca="1">'SAFE Conversion'!H22</f>
        <v>9181</v>
      </c>
      <c r="E36" s="19">
        <f t="shared" ca="1" si="3"/>
        <v>9181</v>
      </c>
      <c r="F36" s="19">
        <v>0</v>
      </c>
      <c r="G36" s="20">
        <f t="shared" ca="1" si="8"/>
        <v>9181</v>
      </c>
      <c r="H36" s="24"/>
      <c r="I36" s="9">
        <f t="shared" ca="1" si="9"/>
        <v>1.5239294773043064E-3</v>
      </c>
      <c r="J36" s="24"/>
      <c r="K36" s="9">
        <f t="shared" ca="1" si="10"/>
        <v>8.3338862933304673E-4</v>
      </c>
    </row>
    <row r="37" spans="2:11">
      <c r="B37" s="8" t="s">
        <v>79</v>
      </c>
      <c r="C37" s="8" t="s">
        <v>12</v>
      </c>
      <c r="D37" s="22">
        <f ca="1">'SAFE Conversion'!H23</f>
        <v>45905</v>
      </c>
      <c r="E37" s="19">
        <f t="shared" ca="1" si="3"/>
        <v>45905</v>
      </c>
      <c r="F37" s="19">
        <v>0</v>
      </c>
      <c r="G37" s="20">
        <f t="shared" ca="1" si="8"/>
        <v>45905</v>
      </c>
      <c r="H37" s="24"/>
      <c r="I37" s="9">
        <f t="shared" ca="1" si="9"/>
        <v>7.619647386521532E-3</v>
      </c>
      <c r="J37" s="24"/>
      <c r="K37" s="9">
        <f t="shared" ca="1" si="10"/>
        <v>4.166943146665234E-3</v>
      </c>
    </row>
    <row r="38" spans="2:11">
      <c r="B38" s="8" t="s">
        <v>77</v>
      </c>
      <c r="C38" s="8" t="s">
        <v>12</v>
      </c>
      <c r="D38" s="22">
        <f ca="1">'SAFE Conversion'!H24</f>
        <v>9181</v>
      </c>
      <c r="E38" s="19">
        <f t="shared" ca="1" si="3"/>
        <v>9181</v>
      </c>
      <c r="F38" s="19">
        <v>0</v>
      </c>
      <c r="G38" s="20">
        <f t="shared" ca="1" si="8"/>
        <v>9181</v>
      </c>
      <c r="H38" s="24"/>
      <c r="I38" s="9">
        <f t="shared" ca="1" si="9"/>
        <v>1.5239294773043064E-3</v>
      </c>
      <c r="J38" s="24"/>
      <c r="K38" s="9">
        <f t="shared" ca="1" si="10"/>
        <v>8.3338862933304673E-4</v>
      </c>
    </row>
    <row r="39" spans="2:11">
      <c r="B39" s="8" t="s">
        <v>75</v>
      </c>
      <c r="C39" s="8" t="s">
        <v>12</v>
      </c>
      <c r="D39" s="22">
        <f ca="1">'SAFE Conversion'!H25</f>
        <v>45905</v>
      </c>
      <c r="E39" s="19">
        <f t="shared" ca="1" si="3"/>
        <v>45905</v>
      </c>
      <c r="F39" s="19">
        <v>0</v>
      </c>
      <c r="G39" s="20">
        <f t="shared" ca="1" si="8"/>
        <v>45905</v>
      </c>
      <c r="H39" s="24"/>
      <c r="I39" s="9">
        <f t="shared" ca="1" si="9"/>
        <v>7.619647386521532E-3</v>
      </c>
      <c r="J39" s="24"/>
      <c r="K39" s="9">
        <f t="shared" ca="1" si="10"/>
        <v>4.166943146665234E-3</v>
      </c>
    </row>
    <row r="40" spans="2:11">
      <c r="B40" s="8" t="s">
        <v>73</v>
      </c>
      <c r="C40" s="8" t="s">
        <v>12</v>
      </c>
      <c r="D40" s="22">
        <f ca="1">'SAFE Conversion'!H26</f>
        <v>9181</v>
      </c>
      <c r="E40" s="19">
        <f t="shared" ca="1" si="3"/>
        <v>9181</v>
      </c>
      <c r="F40" s="19">
        <v>0</v>
      </c>
      <c r="G40" s="20">
        <f t="shared" ca="1" si="8"/>
        <v>9181</v>
      </c>
      <c r="H40" s="24"/>
      <c r="I40" s="9">
        <f t="shared" ca="1" si="9"/>
        <v>1.5239294773043064E-3</v>
      </c>
      <c r="J40" s="24"/>
      <c r="K40" s="9">
        <f t="shared" ca="1" si="10"/>
        <v>8.3338862933304673E-4</v>
      </c>
    </row>
    <row r="41" spans="2:11">
      <c r="B41" s="8" t="s">
        <v>71</v>
      </c>
      <c r="C41" s="8" t="s">
        <v>12</v>
      </c>
      <c r="D41" s="22">
        <f ca="1">'SAFE Conversion'!H27</f>
        <v>14689</v>
      </c>
      <c r="E41" s="19">
        <f t="shared" ca="1" si="3"/>
        <v>14689</v>
      </c>
      <c r="F41" s="19">
        <v>0</v>
      </c>
      <c r="G41" s="20">
        <f t="shared" ca="1" si="8"/>
        <v>14689</v>
      </c>
      <c r="H41" s="24"/>
      <c r="I41" s="9">
        <f t="shared" ca="1" si="9"/>
        <v>2.4381875713019229E-3</v>
      </c>
      <c r="J41" s="24"/>
      <c r="K41" s="9">
        <f t="shared" ca="1" si="10"/>
        <v>1.3333673430207084E-3</v>
      </c>
    </row>
    <row r="42" spans="2:11">
      <c r="B42" s="8" t="s">
        <v>69</v>
      </c>
      <c r="C42" s="8" t="s">
        <v>12</v>
      </c>
      <c r="D42" s="22">
        <f ca="1">'SAFE Conversion'!H28</f>
        <v>2754</v>
      </c>
      <c r="E42" s="19">
        <f t="shared" ca="1" si="3"/>
        <v>2754</v>
      </c>
      <c r="F42" s="19">
        <v>0</v>
      </c>
      <c r="G42" s="20">
        <f t="shared" ca="1" si="8"/>
        <v>2754</v>
      </c>
      <c r="H42" s="24"/>
      <c r="I42" s="9">
        <f t="shared" ca="1" si="9"/>
        <v>4.571290469988084E-4</v>
      </c>
      <c r="J42" s="24"/>
      <c r="K42" s="9">
        <f t="shared" ca="1" si="10"/>
        <v>2.4998935684383079E-4</v>
      </c>
    </row>
    <row r="43" spans="2:11">
      <c r="B43" s="8" t="s">
        <v>67</v>
      </c>
      <c r="C43" s="8" t="s">
        <v>12</v>
      </c>
      <c r="D43" s="22">
        <f ca="1">'SAFE Conversion'!H29</f>
        <v>9181</v>
      </c>
      <c r="E43" s="19">
        <f t="shared" ca="1" si="3"/>
        <v>9181</v>
      </c>
      <c r="F43" s="19">
        <v>0</v>
      </c>
      <c r="G43" s="20">
        <f t="shared" ca="1" si="8"/>
        <v>9181</v>
      </c>
      <c r="H43" s="24"/>
      <c r="I43" s="9">
        <f t="shared" ca="1" si="9"/>
        <v>1.5239294773043064E-3</v>
      </c>
      <c r="J43" s="24"/>
      <c r="K43" s="9">
        <f t="shared" ca="1" si="10"/>
        <v>8.3338862933304673E-4</v>
      </c>
    </row>
    <row r="44" spans="2:11">
      <c r="B44" s="8" t="s">
        <v>65</v>
      </c>
      <c r="C44" s="8" t="s">
        <v>12</v>
      </c>
      <c r="D44" s="22">
        <f ca="1">'SAFE Conversion'!H30</f>
        <v>45905</v>
      </c>
      <c r="E44" s="19">
        <f t="shared" ca="1" si="3"/>
        <v>45905</v>
      </c>
      <c r="F44" s="19">
        <v>0</v>
      </c>
      <c r="G44" s="20">
        <f t="shared" ca="1" si="8"/>
        <v>45905</v>
      </c>
      <c r="H44" s="24"/>
      <c r="I44" s="9">
        <f t="shared" ca="1" si="9"/>
        <v>7.619647386521532E-3</v>
      </c>
      <c r="J44" s="24"/>
      <c r="K44" s="9">
        <f t="shared" ca="1" si="10"/>
        <v>4.166943146665234E-3</v>
      </c>
    </row>
    <row r="45" spans="2:11">
      <c r="B45" s="8" t="s">
        <v>63</v>
      </c>
      <c r="C45" s="8" t="s">
        <v>12</v>
      </c>
      <c r="D45" s="22">
        <f ca="1">'SAFE Conversion'!H31</f>
        <v>18362</v>
      </c>
      <c r="E45" s="19">
        <f t="shared" ca="1" si="3"/>
        <v>18362</v>
      </c>
      <c r="F45" s="19">
        <v>0</v>
      </c>
      <c r="G45" s="20">
        <f t="shared" ca="1" si="8"/>
        <v>18362</v>
      </c>
      <c r="H45" s="24"/>
      <c r="I45" s="9">
        <f t="shared" ca="1" si="9"/>
        <v>3.0478589546086127E-3</v>
      </c>
      <c r="J45" s="24"/>
      <c r="K45" s="9">
        <f t="shared" ca="1" si="10"/>
        <v>1.6667772586660935E-3</v>
      </c>
    </row>
    <row r="46" spans="2:11">
      <c r="B46" s="8" t="s">
        <v>61</v>
      </c>
      <c r="C46" s="8" t="s">
        <v>12</v>
      </c>
      <c r="D46" s="22">
        <f ca="1">'SAFE Conversion'!H32</f>
        <v>45905</v>
      </c>
      <c r="E46" s="19">
        <f t="shared" ca="1" si="3"/>
        <v>45905</v>
      </c>
      <c r="F46" s="19">
        <v>0</v>
      </c>
      <c r="G46" s="20">
        <f t="shared" ca="1" si="8"/>
        <v>45905</v>
      </c>
      <c r="H46" s="24"/>
      <c r="I46" s="9">
        <f t="shared" ca="1" si="9"/>
        <v>7.619647386521532E-3</v>
      </c>
      <c r="J46" s="24"/>
      <c r="K46" s="9">
        <f t="shared" ca="1" si="10"/>
        <v>4.166943146665234E-3</v>
      </c>
    </row>
    <row r="47" spans="2:11">
      <c r="B47" s="8" t="s">
        <v>59</v>
      </c>
      <c r="C47" s="8" t="s">
        <v>12</v>
      </c>
      <c r="D47" s="22">
        <f ca="1">'SAFE Conversion'!H33</f>
        <v>9181</v>
      </c>
      <c r="E47" s="19">
        <f t="shared" ca="1" si="3"/>
        <v>9181</v>
      </c>
      <c r="F47" s="19">
        <v>0</v>
      </c>
      <c r="G47" s="20">
        <f t="shared" ca="1" si="8"/>
        <v>9181</v>
      </c>
      <c r="H47" s="24"/>
      <c r="I47" s="9">
        <f t="shared" ca="1" si="9"/>
        <v>1.5239294773043064E-3</v>
      </c>
      <c r="J47" s="24"/>
      <c r="K47" s="9">
        <f t="shared" ca="1" si="10"/>
        <v>8.3338862933304673E-4</v>
      </c>
    </row>
    <row r="48" spans="2:11">
      <c r="B48" s="8" t="s">
        <v>57</v>
      </c>
      <c r="C48" s="8" t="s">
        <v>12</v>
      </c>
      <c r="D48" s="22">
        <f ca="1">'SAFE Conversion'!H34</f>
        <v>45905</v>
      </c>
      <c r="E48" s="19">
        <f t="shared" ca="1" si="3"/>
        <v>45905</v>
      </c>
      <c r="F48" s="19">
        <v>0</v>
      </c>
      <c r="G48" s="20">
        <f t="shared" ca="1" si="8"/>
        <v>45905</v>
      </c>
      <c r="H48" s="24"/>
      <c r="I48" s="9">
        <f t="shared" ca="1" si="9"/>
        <v>7.619647386521532E-3</v>
      </c>
      <c r="J48" s="24"/>
      <c r="K48" s="9">
        <f t="shared" ca="1" si="10"/>
        <v>4.166943146665234E-3</v>
      </c>
    </row>
    <row r="49" spans="2:11">
      <c r="B49" s="8" t="s">
        <v>55</v>
      </c>
      <c r="C49" s="8" t="s">
        <v>12</v>
      </c>
      <c r="D49" s="22">
        <f ca="1">'SAFE Conversion'!H35</f>
        <v>9181</v>
      </c>
      <c r="E49" s="19">
        <f t="shared" ca="1" si="3"/>
        <v>9181</v>
      </c>
      <c r="F49" s="19">
        <v>0</v>
      </c>
      <c r="G49" s="20">
        <f t="shared" ca="1" si="8"/>
        <v>9181</v>
      </c>
      <c r="H49" s="24"/>
      <c r="I49" s="9">
        <f t="shared" ca="1" si="9"/>
        <v>1.5239294773043064E-3</v>
      </c>
      <c r="J49" s="24"/>
      <c r="K49" s="9">
        <f t="shared" ca="1" si="10"/>
        <v>8.3338862933304673E-4</v>
      </c>
    </row>
    <row r="50" spans="2:11">
      <c r="B50" s="8" t="s">
        <v>53</v>
      </c>
      <c r="C50" s="8" t="s">
        <v>12</v>
      </c>
      <c r="D50" s="22">
        <f ca="1">'SAFE Conversion'!H36</f>
        <v>9181</v>
      </c>
      <c r="E50" s="19">
        <f t="shared" ca="1" si="3"/>
        <v>9181</v>
      </c>
      <c r="F50" s="19">
        <v>0</v>
      </c>
      <c r="G50" s="20">
        <f t="shared" ca="1" si="8"/>
        <v>9181</v>
      </c>
      <c r="H50" s="24"/>
      <c r="I50" s="9">
        <f t="shared" ca="1" si="9"/>
        <v>1.5239294773043064E-3</v>
      </c>
      <c r="J50" s="24"/>
      <c r="K50" s="9">
        <f t="shared" ca="1" si="10"/>
        <v>8.3338862933304673E-4</v>
      </c>
    </row>
    <row r="51" spans="2:11">
      <c r="B51" s="8" t="s">
        <v>51</v>
      </c>
      <c r="C51" s="8" t="s">
        <v>12</v>
      </c>
      <c r="D51" s="22">
        <f ca="1">'SAFE Conversion'!H37</f>
        <v>9181</v>
      </c>
      <c r="E51" s="19">
        <f t="shared" ca="1" si="3"/>
        <v>9181</v>
      </c>
      <c r="F51" s="19">
        <v>0</v>
      </c>
      <c r="G51" s="20">
        <f t="shared" ca="1" si="8"/>
        <v>9181</v>
      </c>
      <c r="H51" s="24"/>
      <c r="I51" s="9">
        <f t="shared" ca="1" si="9"/>
        <v>1.5239294773043064E-3</v>
      </c>
      <c r="J51" s="24"/>
      <c r="K51" s="9">
        <f t="shared" ca="1" si="10"/>
        <v>8.3338862933304673E-4</v>
      </c>
    </row>
    <row r="52" spans="2:11">
      <c r="B52" s="8" t="s">
        <v>49</v>
      </c>
      <c r="C52" s="8" t="s">
        <v>12</v>
      </c>
      <c r="D52" s="22">
        <f ca="1">'SAFE Conversion'!H38</f>
        <v>18362</v>
      </c>
      <c r="E52" s="19">
        <f t="shared" ca="1" si="3"/>
        <v>18362</v>
      </c>
      <c r="F52" s="19">
        <v>0</v>
      </c>
      <c r="G52" s="20">
        <f t="shared" ca="1" si="8"/>
        <v>18362</v>
      </c>
      <c r="H52" s="24"/>
      <c r="I52" s="9">
        <f t="shared" ca="1" si="9"/>
        <v>3.0478589546086127E-3</v>
      </c>
      <c r="J52" s="24"/>
      <c r="K52" s="9">
        <f t="shared" ca="1" si="10"/>
        <v>1.6667772586660935E-3</v>
      </c>
    </row>
    <row r="53" spans="2:11">
      <c r="B53" s="8" t="s">
        <v>11</v>
      </c>
      <c r="C53" s="8" t="s">
        <v>12</v>
      </c>
      <c r="D53" s="22">
        <f ca="1">'SAFE Conversion'!H39</f>
        <v>13770</v>
      </c>
      <c r="E53" s="19">
        <f t="shared" ca="1" si="3"/>
        <v>13770</v>
      </c>
      <c r="F53" s="19">
        <v>0</v>
      </c>
      <c r="G53" s="20">
        <f t="shared" ca="1" si="8"/>
        <v>13770</v>
      </c>
      <c r="H53" s="24"/>
      <c r="I53" s="9">
        <f t="shared" ca="1" si="9"/>
        <v>2.2856452349940418E-3</v>
      </c>
      <c r="J53" s="24"/>
      <c r="K53" s="9">
        <f t="shared" ca="1" si="10"/>
        <v>1.2499467842191541E-3</v>
      </c>
    </row>
    <row r="54" spans="2:11">
      <c r="B54" s="8" t="s">
        <v>46</v>
      </c>
      <c r="C54" s="8" t="s">
        <v>12</v>
      </c>
      <c r="D54" s="22">
        <f ca="1">'SAFE Conversion'!H40</f>
        <v>6885</v>
      </c>
      <c r="E54" s="19">
        <f t="shared" ca="1" si="3"/>
        <v>6885</v>
      </c>
      <c r="F54" s="19">
        <v>0</v>
      </c>
      <c r="G54" s="20">
        <f t="shared" ca="1" si="8"/>
        <v>6885</v>
      </c>
      <c r="H54" s="24"/>
      <c r="I54" s="9">
        <f t="shared" ca="1" si="9"/>
        <v>1.1428226174970209E-3</v>
      </c>
      <c r="J54" s="24"/>
      <c r="K54" s="9">
        <f t="shared" ca="1" si="10"/>
        <v>6.2497339210957703E-4</v>
      </c>
    </row>
    <row r="55" spans="2:11">
      <c r="B55" s="8" t="s">
        <v>44</v>
      </c>
      <c r="C55" s="8" t="s">
        <v>12</v>
      </c>
      <c r="D55" s="22">
        <f ca="1">'SAFE Conversion'!H41</f>
        <v>34425</v>
      </c>
      <c r="E55" s="19">
        <f t="shared" ca="1" si="3"/>
        <v>34425</v>
      </c>
      <c r="F55" s="19">
        <v>0</v>
      </c>
      <c r="G55" s="20">
        <f t="shared" ca="1" si="8"/>
        <v>34425</v>
      </c>
      <c r="H55" s="24"/>
      <c r="I55" s="9">
        <f t="shared" ca="1" si="9"/>
        <v>5.7141130874851049E-3</v>
      </c>
      <c r="J55" s="24"/>
      <c r="K55" s="9">
        <f t="shared" ca="1" si="10"/>
        <v>3.1248669605478852E-3</v>
      </c>
    </row>
    <row r="56" spans="2:11">
      <c r="B56" s="8" t="s">
        <v>42</v>
      </c>
      <c r="C56" s="8" t="s">
        <v>12</v>
      </c>
      <c r="D56" s="22">
        <f ca="1">'SAFE Conversion'!H42</f>
        <v>20655</v>
      </c>
      <c r="E56" s="19">
        <f t="shared" ca="1" si="3"/>
        <v>20655</v>
      </c>
      <c r="F56" s="19">
        <v>0</v>
      </c>
      <c r="G56" s="20">
        <f t="shared" ca="1" si="8"/>
        <v>20655</v>
      </c>
      <c r="H56" s="24"/>
      <c r="I56" s="9">
        <f t="shared" ca="1" si="9"/>
        <v>3.4284678524910627E-3</v>
      </c>
      <c r="J56" s="24"/>
      <c r="K56" s="9">
        <f t="shared" ca="1" si="10"/>
        <v>1.8749201763287311E-3</v>
      </c>
    </row>
    <row r="57" spans="2:11">
      <c r="B57" s="8" t="s">
        <v>40</v>
      </c>
      <c r="C57" s="8" t="s">
        <v>12</v>
      </c>
      <c r="D57" s="22">
        <f ca="1">'SAFE Conversion'!H43</f>
        <v>13770</v>
      </c>
      <c r="E57" s="19">
        <f t="shared" ca="1" si="3"/>
        <v>13770</v>
      </c>
      <c r="F57" s="19">
        <v>0</v>
      </c>
      <c r="G57" s="20">
        <f t="shared" ca="1" si="8"/>
        <v>13770</v>
      </c>
      <c r="H57" s="24"/>
      <c r="I57" s="9">
        <f t="shared" ca="1" si="9"/>
        <v>2.2856452349940418E-3</v>
      </c>
      <c r="J57" s="24"/>
      <c r="K57" s="9">
        <f t="shared" ca="1" si="10"/>
        <v>1.2499467842191541E-3</v>
      </c>
    </row>
    <row r="58" spans="2:11">
      <c r="B58" s="8" t="s">
        <v>38</v>
      </c>
      <c r="C58" s="8" t="s">
        <v>12</v>
      </c>
      <c r="D58" s="22">
        <f ca="1">'SAFE Conversion'!H44</f>
        <v>2065</v>
      </c>
      <c r="E58" s="19">
        <f t="shared" ca="1" si="3"/>
        <v>2065</v>
      </c>
      <c r="F58" s="19">
        <v>0</v>
      </c>
      <c r="G58" s="20">
        <f t="shared" ca="1" si="8"/>
        <v>2065</v>
      </c>
      <c r="H58" s="24"/>
      <c r="I58" s="9">
        <f t="shared" ca="1" si="9"/>
        <v>3.4276379159496709E-4</v>
      </c>
      <c r="J58" s="24"/>
      <c r="K58" s="9">
        <f t="shared" ca="1" si="10"/>
        <v>1.8744663103940109E-4</v>
      </c>
    </row>
    <row r="59" spans="2:11">
      <c r="B59" s="8" t="s">
        <v>36</v>
      </c>
      <c r="C59" s="8" t="s">
        <v>12</v>
      </c>
      <c r="D59" s="22">
        <f ca="1">'SAFE Conversion'!H45</f>
        <v>6885</v>
      </c>
      <c r="E59" s="19">
        <f t="shared" ca="1" si="3"/>
        <v>6885</v>
      </c>
      <c r="F59" s="19">
        <v>0</v>
      </c>
      <c r="G59" s="20">
        <f t="shared" ca="1" si="8"/>
        <v>6885</v>
      </c>
      <c r="H59" s="24"/>
      <c r="I59" s="9">
        <f t="shared" ca="1" si="9"/>
        <v>1.1428226174970209E-3</v>
      </c>
      <c r="J59" s="24"/>
      <c r="K59" s="9">
        <f t="shared" ca="1" si="10"/>
        <v>6.2497339210957703E-4</v>
      </c>
    </row>
    <row r="60" spans="2:11">
      <c r="B60" s="8" t="s">
        <v>34</v>
      </c>
      <c r="C60" s="8" t="s">
        <v>12</v>
      </c>
      <c r="D60" s="22">
        <f ca="1">'SAFE Conversion'!H46</f>
        <v>6885</v>
      </c>
      <c r="E60" s="19">
        <f t="shared" ca="1" si="3"/>
        <v>6885</v>
      </c>
      <c r="F60" s="19">
        <v>0</v>
      </c>
      <c r="G60" s="20">
        <f t="shared" ca="1" si="8"/>
        <v>6885</v>
      </c>
      <c r="H60" s="24"/>
      <c r="I60" s="9">
        <f t="shared" ca="1" si="9"/>
        <v>1.1428226174970209E-3</v>
      </c>
      <c r="J60" s="24"/>
      <c r="K60" s="9">
        <f t="shared" ca="1" si="10"/>
        <v>6.2497339210957703E-4</v>
      </c>
    </row>
    <row r="61" spans="2:11">
      <c r="B61" s="8" t="s">
        <v>32</v>
      </c>
      <c r="C61" s="8" t="s">
        <v>12</v>
      </c>
      <c r="D61" s="22">
        <f ca="1">'SAFE Conversion'!H47</f>
        <v>13770</v>
      </c>
      <c r="E61" s="19">
        <f t="shared" ca="1" si="3"/>
        <v>13770</v>
      </c>
      <c r="F61" s="19">
        <v>0</v>
      </c>
      <c r="G61" s="20">
        <f t="shared" ca="1" si="8"/>
        <v>13770</v>
      </c>
      <c r="H61" s="24"/>
      <c r="I61" s="9">
        <f t="shared" ca="1" si="9"/>
        <v>2.2856452349940418E-3</v>
      </c>
      <c r="J61" s="24"/>
      <c r="K61" s="9">
        <f t="shared" ca="1" si="10"/>
        <v>1.2499467842191541E-3</v>
      </c>
    </row>
    <row r="62" spans="2:11">
      <c r="B62" s="8" t="s">
        <v>122</v>
      </c>
      <c r="C62" s="8" t="s">
        <v>12</v>
      </c>
      <c r="D62" s="22">
        <f ca="1">'SAFE Conversion'!H48</f>
        <v>34425</v>
      </c>
      <c r="E62" s="19">
        <f t="shared" ca="1" si="3"/>
        <v>34425</v>
      </c>
      <c r="F62" s="19">
        <v>0</v>
      </c>
      <c r="G62" s="20">
        <f t="shared" ca="1" si="8"/>
        <v>34425</v>
      </c>
      <c r="H62" s="24"/>
      <c r="I62" s="9">
        <f t="shared" ca="1" si="9"/>
        <v>5.7141130874851049E-3</v>
      </c>
      <c r="J62" s="24"/>
      <c r="K62" s="9">
        <f t="shared" ca="1" si="10"/>
        <v>3.1248669605478852E-3</v>
      </c>
    </row>
    <row r="63" spans="2:11">
      <c r="B63" s="8" t="s">
        <v>124</v>
      </c>
      <c r="C63" s="8" t="s">
        <v>12</v>
      </c>
      <c r="D63" s="22">
        <f ca="1">'SAFE Conversion'!H49</f>
        <v>110164</v>
      </c>
      <c r="E63" s="19">
        <f t="shared" ca="1" si="3"/>
        <v>110164</v>
      </c>
      <c r="F63" s="19">
        <v>0</v>
      </c>
      <c r="G63" s="20">
        <f t="shared" ca="1" si="8"/>
        <v>110164</v>
      </c>
      <c r="H63" s="24"/>
      <c r="I63" s="9">
        <f t="shared" ca="1" si="9"/>
        <v>1.8285825829185448E-2</v>
      </c>
      <c r="J63" s="24"/>
      <c r="K63" s="9">
        <f t="shared" ca="1" si="10"/>
        <v>9.9999373665010088E-3</v>
      </c>
    </row>
    <row r="64" spans="2:11">
      <c r="B64" s="21" t="s">
        <v>28</v>
      </c>
      <c r="C64" s="8"/>
      <c r="D64" s="22">
        <v>0</v>
      </c>
      <c r="E64" s="19">
        <v>0</v>
      </c>
      <c r="F64" s="18">
        <f>'Pro Forma Cap Table'!F19</f>
        <v>0</v>
      </c>
      <c r="G64" s="19">
        <f t="shared" si="8"/>
        <v>0</v>
      </c>
      <c r="H64" s="8"/>
      <c r="I64" s="9">
        <f ca="1">E64/$E$66</f>
        <v>0</v>
      </c>
      <c r="J64" s="8"/>
      <c r="K64" s="9">
        <f ca="1">G64/$G$66</f>
        <v>0</v>
      </c>
    </row>
    <row r="66" spans="2:11" ht="15.75" thickBot="1">
      <c r="B66" s="14" t="s">
        <v>29</v>
      </c>
      <c r="C66" s="15"/>
      <c r="D66" s="16">
        <f ca="1">SUM(D6:D65)</f>
        <v>6024557</v>
      </c>
      <c r="E66" s="16">
        <f ca="1">SUM(E6:E65)</f>
        <v>6024557</v>
      </c>
      <c r="F66" s="16">
        <f>SUM(F6:F65)</f>
        <v>4991912</v>
      </c>
      <c r="G66" s="16">
        <f ca="1">SUM(G6:G65)</f>
        <v>11016469</v>
      </c>
      <c r="H66" s="8"/>
      <c r="I66" s="17">
        <f ca="1">SUM(I6:I65)</f>
        <v>0.99999999999999967</v>
      </c>
      <c r="J66" s="8"/>
      <c r="K66" s="17">
        <f ca="1">SUM(K6:K65)</f>
        <v>0.99999999999999922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3507-F6B9-4C03-AC5A-45E3858D45CC}">
  <dimension ref="A1:I59"/>
  <sheetViews>
    <sheetView showGridLines="0" zoomScale="70" zoomScaleNormal="70" workbookViewId="0">
      <pane ySplit="4" topLeftCell="A39" activePane="bottomLeft" state="frozen"/>
      <selection pane="bottomLeft" activeCell="B59" sqref="B59"/>
    </sheetView>
  </sheetViews>
  <sheetFormatPr defaultColWidth="14.42578125" defaultRowHeight="15" customHeight="1"/>
  <cols>
    <col min="1" max="1" width="54.42578125" style="23" bestFit="1" customWidth="1"/>
    <col min="2" max="2" width="16.42578125" style="23" bestFit="1" customWidth="1"/>
    <col min="3" max="4" width="21.42578125" style="28" customWidth="1"/>
    <col min="5" max="7" width="21.42578125" style="23" customWidth="1"/>
    <col min="8" max="8" width="14.42578125" style="23" bestFit="1" customWidth="1"/>
    <col min="9" max="16384" width="14.42578125" style="23"/>
  </cols>
  <sheetData>
    <row r="1" spans="1:9" ht="2.25" customHeight="1">
      <c r="A1" s="67" t="s">
        <v>121</v>
      </c>
      <c r="B1" s="68"/>
      <c r="C1" s="68"/>
      <c r="D1" s="68"/>
      <c r="E1" s="68"/>
      <c r="F1" s="68"/>
      <c r="G1" s="34"/>
      <c r="H1" s="36"/>
      <c r="I1" s="36"/>
    </row>
    <row r="2" spans="1:9" ht="6.75" customHeight="1">
      <c r="A2" s="69"/>
      <c r="B2" s="70"/>
      <c r="C2" s="70"/>
      <c r="D2" s="70"/>
      <c r="E2" s="70"/>
      <c r="F2" s="68"/>
      <c r="G2" s="34"/>
      <c r="H2" s="36"/>
      <c r="I2" s="36"/>
    </row>
    <row r="3" spans="1:9" ht="18" customHeight="1">
      <c r="A3" s="69"/>
      <c r="B3" s="68"/>
      <c r="C3" s="68"/>
      <c r="D3" s="68"/>
      <c r="E3" s="68"/>
      <c r="F3" s="68"/>
      <c r="G3" s="34"/>
      <c r="H3" s="36"/>
      <c r="I3" s="36"/>
    </row>
    <row r="4" spans="1:9" ht="48" thickBot="1">
      <c r="A4" s="25" t="s">
        <v>2</v>
      </c>
      <c r="B4" s="25" t="s">
        <v>120</v>
      </c>
      <c r="C4" s="26" t="s">
        <v>119</v>
      </c>
      <c r="D4" s="26" t="s">
        <v>118</v>
      </c>
      <c r="E4" s="25" t="s">
        <v>117</v>
      </c>
      <c r="F4" s="25" t="s">
        <v>116</v>
      </c>
      <c r="G4" s="33" t="s">
        <v>132</v>
      </c>
      <c r="H4" s="33" t="s">
        <v>133</v>
      </c>
      <c r="I4" s="33" t="s">
        <v>142</v>
      </c>
    </row>
    <row r="5" spans="1:9" ht="19.5" customHeight="1" thickTop="1">
      <c r="A5" s="24" t="s">
        <v>115</v>
      </c>
      <c r="B5" s="24" t="s">
        <v>114</v>
      </c>
      <c r="C5" s="27">
        <v>292204</v>
      </c>
      <c r="D5" s="29">
        <v>6000000</v>
      </c>
      <c r="E5" s="24" t="s">
        <v>30</v>
      </c>
      <c r="F5" s="30">
        <v>44000</v>
      </c>
      <c r="G5" s="35">
        <f ca="1">ROUND(D5/$B$59,4)</f>
        <v>0.54459999999999997</v>
      </c>
      <c r="H5" s="47">
        <f ca="1">ROUNDDOWN(C5/G5,0)</f>
        <v>536547</v>
      </c>
      <c r="I5" s="48">
        <f>C5/D5</f>
        <v>4.870066666666667E-2</v>
      </c>
    </row>
    <row r="6" spans="1:9" ht="19.5" customHeight="1">
      <c r="A6" s="24" t="s">
        <v>113</v>
      </c>
      <c r="B6" s="24" t="s">
        <v>112</v>
      </c>
      <c r="C6" s="27">
        <v>7796</v>
      </c>
      <c r="D6" s="29">
        <v>6000000</v>
      </c>
      <c r="E6" s="24" t="s">
        <v>30</v>
      </c>
      <c r="F6" s="30">
        <v>44000</v>
      </c>
      <c r="G6" s="35">
        <f t="shared" ref="G6:G49" ca="1" si="0">ROUND(D6/$B$59,4)</f>
        <v>0.54459999999999997</v>
      </c>
      <c r="H6" s="47">
        <f t="shared" ref="H6:H49" ca="1" si="1">ROUNDDOWN(C6/G6,0)</f>
        <v>14315</v>
      </c>
      <c r="I6" s="48">
        <f t="shared" ref="I6:I49" si="2">C6/D6</f>
        <v>1.2993333333333333E-3</v>
      </c>
    </row>
    <row r="7" spans="1:9" ht="19.5" customHeight="1">
      <c r="A7" s="24" t="s">
        <v>111</v>
      </c>
      <c r="B7" s="24" t="s">
        <v>110</v>
      </c>
      <c r="C7" s="27">
        <v>5000</v>
      </c>
      <c r="D7" s="29">
        <v>6000000</v>
      </c>
      <c r="E7" s="24" t="s">
        <v>30</v>
      </c>
      <c r="F7" s="30">
        <v>44006</v>
      </c>
      <c r="G7" s="35">
        <f t="shared" ca="1" si="0"/>
        <v>0.54459999999999997</v>
      </c>
      <c r="H7" s="47">
        <f t="shared" ca="1" si="1"/>
        <v>9181</v>
      </c>
      <c r="I7" s="48">
        <f t="shared" si="2"/>
        <v>8.3333333333333339E-4</v>
      </c>
    </row>
    <row r="8" spans="1:9" ht="19.5" customHeight="1">
      <c r="A8" s="24" t="s">
        <v>109</v>
      </c>
      <c r="B8" s="24" t="s">
        <v>108</v>
      </c>
      <c r="C8" s="27">
        <v>5000</v>
      </c>
      <c r="D8" s="29">
        <v>6000000</v>
      </c>
      <c r="E8" s="24" t="s">
        <v>30</v>
      </c>
      <c r="F8" s="30">
        <v>44005</v>
      </c>
      <c r="G8" s="35">
        <f t="shared" ca="1" si="0"/>
        <v>0.54459999999999997</v>
      </c>
      <c r="H8" s="47">
        <f t="shared" ca="1" si="1"/>
        <v>9181</v>
      </c>
      <c r="I8" s="48">
        <f t="shared" si="2"/>
        <v>8.3333333333333339E-4</v>
      </c>
    </row>
    <row r="9" spans="1:9" ht="15.75">
      <c r="A9" s="24" t="s">
        <v>107</v>
      </c>
      <c r="B9" s="24" t="s">
        <v>106</v>
      </c>
      <c r="C9" s="27">
        <v>5000</v>
      </c>
      <c r="D9" s="29">
        <v>6000000</v>
      </c>
      <c r="E9" s="24" t="s">
        <v>30</v>
      </c>
      <c r="F9" s="30">
        <v>44012</v>
      </c>
      <c r="G9" s="35">
        <f t="shared" ca="1" si="0"/>
        <v>0.54459999999999997</v>
      </c>
      <c r="H9" s="47">
        <f t="shared" ca="1" si="1"/>
        <v>9181</v>
      </c>
      <c r="I9" s="48">
        <f t="shared" si="2"/>
        <v>8.3333333333333339E-4</v>
      </c>
    </row>
    <row r="10" spans="1:9" ht="15.75">
      <c r="A10" s="24" t="s">
        <v>105</v>
      </c>
      <c r="B10" s="24" t="s">
        <v>104</v>
      </c>
      <c r="C10" s="27">
        <v>10000</v>
      </c>
      <c r="D10" s="29">
        <v>6000000</v>
      </c>
      <c r="E10" s="24" t="s">
        <v>30</v>
      </c>
      <c r="F10" s="30">
        <v>44011</v>
      </c>
      <c r="G10" s="35">
        <f t="shared" ca="1" si="0"/>
        <v>0.54459999999999997</v>
      </c>
      <c r="H10" s="47">
        <f t="shared" ca="1" si="1"/>
        <v>18362</v>
      </c>
      <c r="I10" s="48">
        <f t="shared" si="2"/>
        <v>1.6666666666666668E-3</v>
      </c>
    </row>
    <row r="11" spans="1:9" ht="15.75">
      <c r="A11" s="24" t="s">
        <v>103</v>
      </c>
      <c r="B11" s="24" t="s">
        <v>102</v>
      </c>
      <c r="C11" s="27">
        <v>5000</v>
      </c>
      <c r="D11" s="29">
        <v>6000000</v>
      </c>
      <c r="E11" s="24" t="s">
        <v>30</v>
      </c>
      <c r="F11" s="30">
        <v>44012</v>
      </c>
      <c r="G11" s="35">
        <f t="shared" ca="1" si="0"/>
        <v>0.54459999999999997</v>
      </c>
      <c r="H11" s="47">
        <f t="shared" ca="1" si="1"/>
        <v>9181</v>
      </c>
      <c r="I11" s="48">
        <f t="shared" si="2"/>
        <v>8.3333333333333339E-4</v>
      </c>
    </row>
    <row r="12" spans="1:9" ht="15.75">
      <c r="A12" s="24" t="s">
        <v>101</v>
      </c>
      <c r="B12" s="24" t="s">
        <v>100</v>
      </c>
      <c r="C12" s="27">
        <v>25000</v>
      </c>
      <c r="D12" s="29">
        <v>6000000</v>
      </c>
      <c r="E12" s="24" t="s">
        <v>30</v>
      </c>
      <c r="F12" s="30">
        <v>44007</v>
      </c>
      <c r="G12" s="35">
        <f t="shared" ca="1" si="0"/>
        <v>0.54459999999999997</v>
      </c>
      <c r="H12" s="47">
        <f t="shared" ca="1" si="1"/>
        <v>45905</v>
      </c>
      <c r="I12" s="48">
        <f t="shared" si="2"/>
        <v>4.1666666666666666E-3</v>
      </c>
    </row>
    <row r="13" spans="1:9" ht="15.75">
      <c r="A13" s="24" t="s">
        <v>99</v>
      </c>
      <c r="B13" s="24" t="s">
        <v>98</v>
      </c>
      <c r="C13" s="27">
        <v>5000</v>
      </c>
      <c r="D13" s="29">
        <v>6000000</v>
      </c>
      <c r="E13" s="24" t="s">
        <v>30</v>
      </c>
      <c r="F13" s="30">
        <v>44015</v>
      </c>
      <c r="G13" s="35">
        <f t="shared" ca="1" si="0"/>
        <v>0.54459999999999997</v>
      </c>
      <c r="H13" s="47">
        <f t="shared" ca="1" si="1"/>
        <v>9181</v>
      </c>
      <c r="I13" s="48">
        <f t="shared" si="2"/>
        <v>8.3333333333333339E-4</v>
      </c>
    </row>
    <row r="14" spans="1:9" ht="15.75">
      <c r="A14" s="24" t="s">
        <v>97</v>
      </c>
      <c r="B14" s="24" t="s">
        <v>96</v>
      </c>
      <c r="C14" s="27">
        <v>5000</v>
      </c>
      <c r="D14" s="29">
        <v>6000000</v>
      </c>
      <c r="E14" s="24" t="s">
        <v>30</v>
      </c>
      <c r="F14" s="30">
        <v>44006</v>
      </c>
      <c r="G14" s="35">
        <f t="shared" ca="1" si="0"/>
        <v>0.54459999999999997</v>
      </c>
      <c r="H14" s="47">
        <f t="shared" ca="1" si="1"/>
        <v>9181</v>
      </c>
      <c r="I14" s="48">
        <f t="shared" si="2"/>
        <v>8.3333333333333339E-4</v>
      </c>
    </row>
    <row r="15" spans="1:9" ht="15.75">
      <c r="A15" s="24" t="s">
        <v>95</v>
      </c>
      <c r="B15" s="24" t="s">
        <v>94</v>
      </c>
      <c r="C15" s="27">
        <v>10000</v>
      </c>
      <c r="D15" s="29">
        <v>6000000</v>
      </c>
      <c r="E15" s="24" t="s">
        <v>30</v>
      </c>
      <c r="F15" s="30">
        <v>44007</v>
      </c>
      <c r="G15" s="35">
        <f t="shared" ca="1" si="0"/>
        <v>0.54459999999999997</v>
      </c>
      <c r="H15" s="47">
        <f t="shared" ca="1" si="1"/>
        <v>18362</v>
      </c>
      <c r="I15" s="48">
        <f t="shared" si="2"/>
        <v>1.6666666666666668E-3</v>
      </c>
    </row>
    <row r="16" spans="1:9" ht="15.75">
      <c r="A16" s="24" t="s">
        <v>93</v>
      </c>
      <c r="B16" s="24" t="s">
        <v>92</v>
      </c>
      <c r="C16" s="27">
        <v>5000</v>
      </c>
      <c r="D16" s="29">
        <v>6000000</v>
      </c>
      <c r="E16" s="24" t="s">
        <v>30</v>
      </c>
      <c r="F16" s="30">
        <v>44006</v>
      </c>
      <c r="G16" s="35">
        <f t="shared" ca="1" si="0"/>
        <v>0.54459999999999997</v>
      </c>
      <c r="H16" s="47">
        <f t="shared" ca="1" si="1"/>
        <v>9181</v>
      </c>
      <c r="I16" s="48">
        <f t="shared" si="2"/>
        <v>8.3333333333333339E-4</v>
      </c>
    </row>
    <row r="17" spans="1:9" ht="15.75">
      <c r="A17" s="24" t="s">
        <v>91</v>
      </c>
      <c r="B17" s="24" t="s">
        <v>90</v>
      </c>
      <c r="C17" s="27">
        <v>5000</v>
      </c>
      <c r="D17" s="29">
        <v>6000000</v>
      </c>
      <c r="E17" s="24" t="s">
        <v>30</v>
      </c>
      <c r="F17" s="30">
        <v>44014</v>
      </c>
      <c r="G17" s="35">
        <f t="shared" ca="1" si="0"/>
        <v>0.54459999999999997</v>
      </c>
      <c r="H17" s="47">
        <f t="shared" ca="1" si="1"/>
        <v>9181</v>
      </c>
      <c r="I17" s="48">
        <f t="shared" si="2"/>
        <v>8.3333333333333339E-4</v>
      </c>
    </row>
    <row r="18" spans="1:9" ht="15.75">
      <c r="A18" s="24" t="s">
        <v>89</v>
      </c>
      <c r="B18" s="24" t="s">
        <v>88</v>
      </c>
      <c r="C18" s="27">
        <v>10000</v>
      </c>
      <c r="D18" s="29">
        <v>6000000</v>
      </c>
      <c r="E18" s="24" t="s">
        <v>30</v>
      </c>
      <c r="F18" s="30">
        <v>43929</v>
      </c>
      <c r="G18" s="35">
        <f t="shared" ca="1" si="0"/>
        <v>0.54459999999999997</v>
      </c>
      <c r="H18" s="47">
        <f t="shared" ca="1" si="1"/>
        <v>18362</v>
      </c>
      <c r="I18" s="48">
        <f t="shared" si="2"/>
        <v>1.6666666666666668E-3</v>
      </c>
    </row>
    <row r="19" spans="1:9" ht="15.75">
      <c r="A19" s="24" t="s">
        <v>87</v>
      </c>
      <c r="B19" s="24" t="s">
        <v>86</v>
      </c>
      <c r="C19" s="27">
        <v>1000</v>
      </c>
      <c r="D19" s="29">
        <v>6000000</v>
      </c>
      <c r="E19" s="24" t="s">
        <v>30</v>
      </c>
      <c r="F19" s="30">
        <v>44006</v>
      </c>
      <c r="G19" s="35">
        <f t="shared" ca="1" si="0"/>
        <v>0.54459999999999997</v>
      </c>
      <c r="H19" s="47">
        <f t="shared" ca="1" si="1"/>
        <v>1836</v>
      </c>
      <c r="I19" s="48">
        <f t="shared" si="2"/>
        <v>1.6666666666666666E-4</v>
      </c>
    </row>
    <row r="20" spans="1:9" ht="15.75" customHeight="1">
      <c r="A20" s="24" t="s">
        <v>85</v>
      </c>
      <c r="B20" s="24" t="s">
        <v>84</v>
      </c>
      <c r="C20" s="27">
        <v>1000</v>
      </c>
      <c r="D20" s="29">
        <v>6000000</v>
      </c>
      <c r="E20" s="24" t="s">
        <v>30</v>
      </c>
      <c r="F20" s="30">
        <v>44006</v>
      </c>
      <c r="G20" s="35">
        <f t="shared" ca="1" si="0"/>
        <v>0.54459999999999997</v>
      </c>
      <c r="H20" s="47">
        <f t="shared" ca="1" si="1"/>
        <v>1836</v>
      </c>
      <c r="I20" s="48">
        <f t="shared" si="2"/>
        <v>1.6666666666666666E-4</v>
      </c>
    </row>
    <row r="21" spans="1:9" ht="15.75" customHeight="1">
      <c r="A21" s="24" t="s">
        <v>83</v>
      </c>
      <c r="B21" s="24" t="s">
        <v>82</v>
      </c>
      <c r="C21" s="27">
        <v>5000</v>
      </c>
      <c r="D21" s="29">
        <v>6000000</v>
      </c>
      <c r="E21" s="24" t="s">
        <v>30</v>
      </c>
      <c r="F21" s="30">
        <v>44018</v>
      </c>
      <c r="G21" s="35">
        <f t="shared" ca="1" si="0"/>
        <v>0.54459999999999997</v>
      </c>
      <c r="H21" s="47">
        <f t="shared" ca="1" si="1"/>
        <v>9181</v>
      </c>
      <c r="I21" s="48">
        <f t="shared" si="2"/>
        <v>8.3333333333333339E-4</v>
      </c>
    </row>
    <row r="22" spans="1:9" ht="15.75" customHeight="1">
      <c r="A22" s="24" t="s">
        <v>81</v>
      </c>
      <c r="B22" s="24" t="s">
        <v>80</v>
      </c>
      <c r="C22" s="27">
        <v>5000</v>
      </c>
      <c r="D22" s="29">
        <v>6000000</v>
      </c>
      <c r="E22" s="24" t="s">
        <v>30</v>
      </c>
      <c r="F22" s="30">
        <v>44012</v>
      </c>
      <c r="G22" s="35">
        <f t="shared" ca="1" si="0"/>
        <v>0.54459999999999997</v>
      </c>
      <c r="H22" s="47">
        <f t="shared" ca="1" si="1"/>
        <v>9181</v>
      </c>
      <c r="I22" s="48">
        <f t="shared" si="2"/>
        <v>8.3333333333333339E-4</v>
      </c>
    </row>
    <row r="23" spans="1:9" ht="15.75" customHeight="1">
      <c r="A23" s="24" t="s">
        <v>79</v>
      </c>
      <c r="B23" s="24" t="s">
        <v>78</v>
      </c>
      <c r="C23" s="27">
        <v>25000</v>
      </c>
      <c r="D23" s="29">
        <v>6000000</v>
      </c>
      <c r="E23" s="24" t="s">
        <v>30</v>
      </c>
      <c r="F23" s="30">
        <v>44007</v>
      </c>
      <c r="G23" s="35">
        <f t="shared" ca="1" si="0"/>
        <v>0.54459999999999997</v>
      </c>
      <c r="H23" s="47">
        <f t="shared" ca="1" si="1"/>
        <v>45905</v>
      </c>
      <c r="I23" s="48">
        <f t="shared" si="2"/>
        <v>4.1666666666666666E-3</v>
      </c>
    </row>
    <row r="24" spans="1:9" ht="15.75" customHeight="1">
      <c r="A24" s="24" t="s">
        <v>77</v>
      </c>
      <c r="B24" s="24" t="s">
        <v>76</v>
      </c>
      <c r="C24" s="27">
        <v>5000</v>
      </c>
      <c r="D24" s="29">
        <v>6000000</v>
      </c>
      <c r="E24" s="24" t="s">
        <v>30</v>
      </c>
      <c r="F24" s="30">
        <v>44007</v>
      </c>
      <c r="G24" s="35">
        <f t="shared" ca="1" si="0"/>
        <v>0.54459999999999997</v>
      </c>
      <c r="H24" s="47">
        <f t="shared" ca="1" si="1"/>
        <v>9181</v>
      </c>
      <c r="I24" s="48">
        <f t="shared" si="2"/>
        <v>8.3333333333333339E-4</v>
      </c>
    </row>
    <row r="25" spans="1:9" ht="15.75" customHeight="1">
      <c r="A25" s="24" t="s">
        <v>75</v>
      </c>
      <c r="B25" s="24" t="s">
        <v>74</v>
      </c>
      <c r="C25" s="27">
        <v>25000</v>
      </c>
      <c r="D25" s="29">
        <v>6000000</v>
      </c>
      <c r="E25" s="24" t="s">
        <v>30</v>
      </c>
      <c r="F25" s="30">
        <v>44006</v>
      </c>
      <c r="G25" s="35">
        <f t="shared" ca="1" si="0"/>
        <v>0.54459999999999997</v>
      </c>
      <c r="H25" s="47">
        <f t="shared" ca="1" si="1"/>
        <v>45905</v>
      </c>
      <c r="I25" s="48">
        <f t="shared" si="2"/>
        <v>4.1666666666666666E-3</v>
      </c>
    </row>
    <row r="26" spans="1:9" ht="15.75" customHeight="1">
      <c r="A26" s="24" t="s">
        <v>73</v>
      </c>
      <c r="B26" s="24" t="s">
        <v>72</v>
      </c>
      <c r="C26" s="27">
        <v>5000</v>
      </c>
      <c r="D26" s="29">
        <v>6000000</v>
      </c>
      <c r="E26" s="24" t="s">
        <v>30</v>
      </c>
      <c r="F26" s="30">
        <v>44006</v>
      </c>
      <c r="G26" s="35">
        <f t="shared" ca="1" si="0"/>
        <v>0.54459999999999997</v>
      </c>
      <c r="H26" s="47">
        <f t="shared" ca="1" si="1"/>
        <v>9181</v>
      </c>
      <c r="I26" s="48">
        <f t="shared" si="2"/>
        <v>8.3333333333333339E-4</v>
      </c>
    </row>
    <row r="27" spans="1:9" ht="15.75" customHeight="1">
      <c r="A27" s="24" t="s">
        <v>71</v>
      </c>
      <c r="B27" s="24" t="s">
        <v>70</v>
      </c>
      <c r="C27" s="27">
        <v>8000</v>
      </c>
      <c r="D27" s="29">
        <v>6000000</v>
      </c>
      <c r="E27" s="24" t="s">
        <v>30</v>
      </c>
      <c r="F27" s="30">
        <v>44019</v>
      </c>
      <c r="G27" s="35">
        <f t="shared" ca="1" si="0"/>
        <v>0.54459999999999997</v>
      </c>
      <c r="H27" s="47">
        <f t="shared" ca="1" si="1"/>
        <v>14689</v>
      </c>
      <c r="I27" s="48">
        <f t="shared" si="2"/>
        <v>1.3333333333333333E-3</v>
      </c>
    </row>
    <row r="28" spans="1:9" ht="15.75" customHeight="1">
      <c r="A28" s="24" t="s">
        <v>69</v>
      </c>
      <c r="B28" s="24" t="s">
        <v>68</v>
      </c>
      <c r="C28" s="27">
        <v>1500</v>
      </c>
      <c r="D28" s="29">
        <v>6000000</v>
      </c>
      <c r="E28" s="24" t="s">
        <v>30</v>
      </c>
      <c r="F28" s="30">
        <v>44012</v>
      </c>
      <c r="G28" s="35">
        <f t="shared" ca="1" si="0"/>
        <v>0.54459999999999997</v>
      </c>
      <c r="H28" s="47">
        <f t="shared" ca="1" si="1"/>
        <v>2754</v>
      </c>
      <c r="I28" s="48">
        <f t="shared" si="2"/>
        <v>2.5000000000000001E-4</v>
      </c>
    </row>
    <row r="29" spans="1:9" ht="15.75" customHeight="1">
      <c r="A29" s="24" t="s">
        <v>67</v>
      </c>
      <c r="B29" s="24" t="s">
        <v>66</v>
      </c>
      <c r="C29" s="27">
        <v>5000</v>
      </c>
      <c r="D29" s="29">
        <v>6000000</v>
      </c>
      <c r="E29" s="24" t="s">
        <v>30</v>
      </c>
      <c r="F29" s="30">
        <v>44007</v>
      </c>
      <c r="G29" s="35">
        <f t="shared" ca="1" si="0"/>
        <v>0.54459999999999997</v>
      </c>
      <c r="H29" s="47">
        <f t="shared" ca="1" si="1"/>
        <v>9181</v>
      </c>
      <c r="I29" s="48">
        <f t="shared" si="2"/>
        <v>8.3333333333333339E-4</v>
      </c>
    </row>
    <row r="30" spans="1:9" ht="15.75" customHeight="1">
      <c r="A30" s="24" t="s">
        <v>65</v>
      </c>
      <c r="B30" s="24" t="s">
        <v>64</v>
      </c>
      <c r="C30" s="27">
        <v>25000</v>
      </c>
      <c r="D30" s="29">
        <v>6000000</v>
      </c>
      <c r="E30" s="24" t="s">
        <v>30</v>
      </c>
      <c r="F30" s="30">
        <v>44005</v>
      </c>
      <c r="G30" s="35">
        <f t="shared" ca="1" si="0"/>
        <v>0.54459999999999997</v>
      </c>
      <c r="H30" s="47">
        <f t="shared" ca="1" si="1"/>
        <v>45905</v>
      </c>
      <c r="I30" s="48">
        <f t="shared" si="2"/>
        <v>4.1666666666666666E-3</v>
      </c>
    </row>
    <row r="31" spans="1:9" ht="15.75" customHeight="1">
      <c r="A31" s="24" t="s">
        <v>63</v>
      </c>
      <c r="B31" s="24" t="s">
        <v>62</v>
      </c>
      <c r="C31" s="27">
        <v>10000</v>
      </c>
      <c r="D31" s="29">
        <v>6000000</v>
      </c>
      <c r="E31" s="24" t="s">
        <v>30</v>
      </c>
      <c r="F31" s="30">
        <v>44027</v>
      </c>
      <c r="G31" s="35">
        <f t="shared" ca="1" si="0"/>
        <v>0.54459999999999997</v>
      </c>
      <c r="H31" s="47">
        <f t="shared" ca="1" si="1"/>
        <v>18362</v>
      </c>
      <c r="I31" s="48">
        <f t="shared" si="2"/>
        <v>1.6666666666666668E-3</v>
      </c>
    </row>
    <row r="32" spans="1:9" ht="15.75" customHeight="1">
      <c r="A32" s="24" t="s">
        <v>61</v>
      </c>
      <c r="B32" s="24" t="s">
        <v>60</v>
      </c>
      <c r="C32" s="27">
        <v>25000</v>
      </c>
      <c r="D32" s="29">
        <v>6000000</v>
      </c>
      <c r="E32" s="24" t="s">
        <v>30</v>
      </c>
      <c r="F32" s="30">
        <v>44005</v>
      </c>
      <c r="G32" s="35">
        <f t="shared" ca="1" si="0"/>
        <v>0.54459999999999997</v>
      </c>
      <c r="H32" s="47">
        <f t="shared" ca="1" si="1"/>
        <v>45905</v>
      </c>
      <c r="I32" s="48">
        <f t="shared" si="2"/>
        <v>4.1666666666666666E-3</v>
      </c>
    </row>
    <row r="33" spans="1:9" ht="15.75" customHeight="1">
      <c r="A33" s="24" t="s">
        <v>59</v>
      </c>
      <c r="B33" s="24" t="s">
        <v>58</v>
      </c>
      <c r="C33" s="27">
        <v>5000</v>
      </c>
      <c r="D33" s="29">
        <v>6000000</v>
      </c>
      <c r="E33" s="24" t="s">
        <v>30</v>
      </c>
      <c r="F33" s="30">
        <v>44114</v>
      </c>
      <c r="G33" s="35">
        <f t="shared" ca="1" si="0"/>
        <v>0.54459999999999997</v>
      </c>
      <c r="H33" s="47">
        <f t="shared" ca="1" si="1"/>
        <v>9181</v>
      </c>
      <c r="I33" s="48">
        <f t="shared" si="2"/>
        <v>8.3333333333333339E-4</v>
      </c>
    </row>
    <row r="34" spans="1:9" ht="15.75" customHeight="1">
      <c r="A34" s="24" t="s">
        <v>57</v>
      </c>
      <c r="B34" s="24" t="s">
        <v>56</v>
      </c>
      <c r="C34" s="27">
        <v>25000</v>
      </c>
      <c r="D34" s="29">
        <v>6000000</v>
      </c>
      <c r="E34" s="24" t="s">
        <v>30</v>
      </c>
      <c r="F34" s="30">
        <v>44013</v>
      </c>
      <c r="G34" s="35">
        <f t="shared" ca="1" si="0"/>
        <v>0.54459999999999997</v>
      </c>
      <c r="H34" s="47">
        <f t="shared" ca="1" si="1"/>
        <v>45905</v>
      </c>
      <c r="I34" s="48">
        <f t="shared" si="2"/>
        <v>4.1666666666666666E-3</v>
      </c>
    </row>
    <row r="35" spans="1:9" ht="15.75" customHeight="1">
      <c r="A35" s="24" t="s">
        <v>55</v>
      </c>
      <c r="B35" s="24" t="s">
        <v>54</v>
      </c>
      <c r="C35" s="27">
        <v>5000</v>
      </c>
      <c r="D35" s="29">
        <v>6000000</v>
      </c>
      <c r="E35" s="24" t="s">
        <v>30</v>
      </c>
      <c r="F35" s="30">
        <v>44006</v>
      </c>
      <c r="G35" s="35">
        <f t="shared" ca="1" si="0"/>
        <v>0.54459999999999997</v>
      </c>
      <c r="H35" s="47">
        <f t="shared" ca="1" si="1"/>
        <v>9181</v>
      </c>
      <c r="I35" s="48">
        <f t="shared" si="2"/>
        <v>8.3333333333333339E-4</v>
      </c>
    </row>
    <row r="36" spans="1:9" ht="15.75" customHeight="1">
      <c r="A36" s="24" t="s">
        <v>53</v>
      </c>
      <c r="B36" s="24" t="s">
        <v>52</v>
      </c>
      <c r="C36" s="27">
        <v>5000</v>
      </c>
      <c r="D36" s="29">
        <v>6000000</v>
      </c>
      <c r="E36" s="24" t="s">
        <v>30</v>
      </c>
      <c r="F36" s="30">
        <v>44048</v>
      </c>
      <c r="G36" s="35">
        <f t="shared" ca="1" si="0"/>
        <v>0.54459999999999997</v>
      </c>
      <c r="H36" s="47">
        <f t="shared" ca="1" si="1"/>
        <v>9181</v>
      </c>
      <c r="I36" s="48">
        <f t="shared" si="2"/>
        <v>8.3333333333333339E-4</v>
      </c>
    </row>
    <row r="37" spans="1:9" ht="15.75" customHeight="1">
      <c r="A37" s="24" t="s">
        <v>51</v>
      </c>
      <c r="B37" s="24" t="s">
        <v>50</v>
      </c>
      <c r="C37" s="27">
        <v>5000</v>
      </c>
      <c r="D37" s="29">
        <v>6000000</v>
      </c>
      <c r="E37" s="24" t="s">
        <v>30</v>
      </c>
      <c r="F37" s="30">
        <v>44027</v>
      </c>
      <c r="G37" s="35">
        <f t="shared" ca="1" si="0"/>
        <v>0.54459999999999997</v>
      </c>
      <c r="H37" s="47">
        <f t="shared" ca="1" si="1"/>
        <v>9181</v>
      </c>
      <c r="I37" s="48">
        <f t="shared" si="2"/>
        <v>8.3333333333333339E-4</v>
      </c>
    </row>
    <row r="38" spans="1:9" ht="15.75" customHeight="1">
      <c r="A38" s="24" t="s">
        <v>49</v>
      </c>
      <c r="B38" s="24" t="s">
        <v>48</v>
      </c>
      <c r="C38" s="27">
        <v>10000</v>
      </c>
      <c r="D38" s="29">
        <v>6000000</v>
      </c>
      <c r="E38" s="24" t="s">
        <v>30</v>
      </c>
      <c r="F38" s="30">
        <v>44015</v>
      </c>
      <c r="G38" s="35">
        <f t="shared" ca="1" si="0"/>
        <v>0.54459999999999997</v>
      </c>
      <c r="H38" s="47">
        <f t="shared" ca="1" si="1"/>
        <v>18362</v>
      </c>
      <c r="I38" s="48">
        <f t="shared" si="2"/>
        <v>1.6666666666666668E-3</v>
      </c>
    </row>
    <row r="39" spans="1:9" ht="15.75" customHeight="1">
      <c r="A39" s="24" t="s">
        <v>11</v>
      </c>
      <c r="B39" s="24" t="s">
        <v>47</v>
      </c>
      <c r="C39" s="27">
        <v>10000</v>
      </c>
      <c r="D39" s="29">
        <v>8000000</v>
      </c>
      <c r="E39" s="24" t="s">
        <v>30</v>
      </c>
      <c r="F39" s="30">
        <v>44307</v>
      </c>
      <c r="G39" s="35">
        <f t="shared" ca="1" si="0"/>
        <v>0.72619999999999996</v>
      </c>
      <c r="H39" s="47">
        <f t="shared" ca="1" si="1"/>
        <v>13770</v>
      </c>
      <c r="I39" s="48">
        <f t="shared" si="2"/>
        <v>1.25E-3</v>
      </c>
    </row>
    <row r="40" spans="1:9" ht="15.75" customHeight="1">
      <c r="A40" s="24" t="s">
        <v>46</v>
      </c>
      <c r="B40" s="24" t="s">
        <v>45</v>
      </c>
      <c r="C40" s="27">
        <v>5000</v>
      </c>
      <c r="D40" s="29">
        <v>8000000</v>
      </c>
      <c r="E40" s="24" t="s">
        <v>30</v>
      </c>
      <c r="F40" s="30">
        <v>44350</v>
      </c>
      <c r="G40" s="35">
        <f t="shared" ca="1" si="0"/>
        <v>0.72619999999999996</v>
      </c>
      <c r="H40" s="47">
        <f t="shared" ca="1" si="1"/>
        <v>6885</v>
      </c>
      <c r="I40" s="48">
        <f t="shared" si="2"/>
        <v>6.2500000000000001E-4</v>
      </c>
    </row>
    <row r="41" spans="1:9" ht="15.75" customHeight="1">
      <c r="A41" s="24" t="s">
        <v>44</v>
      </c>
      <c r="B41" s="24" t="s">
        <v>43</v>
      </c>
      <c r="C41" s="27">
        <v>25000</v>
      </c>
      <c r="D41" s="29">
        <v>8000000</v>
      </c>
      <c r="E41" s="24" t="s">
        <v>30</v>
      </c>
      <c r="F41" s="30">
        <v>44348</v>
      </c>
      <c r="G41" s="35">
        <f t="shared" ca="1" si="0"/>
        <v>0.72619999999999996</v>
      </c>
      <c r="H41" s="47">
        <f t="shared" ca="1" si="1"/>
        <v>34425</v>
      </c>
      <c r="I41" s="48">
        <f t="shared" si="2"/>
        <v>3.1250000000000002E-3</v>
      </c>
    </row>
    <row r="42" spans="1:9" ht="15.75" customHeight="1">
      <c r="A42" s="24" t="s">
        <v>42</v>
      </c>
      <c r="B42" s="24" t="s">
        <v>41</v>
      </c>
      <c r="C42" s="27">
        <v>15000</v>
      </c>
      <c r="D42" s="29">
        <v>8000000</v>
      </c>
      <c r="E42" s="24" t="s">
        <v>30</v>
      </c>
      <c r="F42" s="30">
        <v>44348</v>
      </c>
      <c r="G42" s="35">
        <f t="shared" ca="1" si="0"/>
        <v>0.72619999999999996</v>
      </c>
      <c r="H42" s="47">
        <f t="shared" ca="1" si="1"/>
        <v>20655</v>
      </c>
      <c r="I42" s="48">
        <f t="shared" si="2"/>
        <v>1.8749999999999999E-3</v>
      </c>
    </row>
    <row r="43" spans="1:9" ht="15.75" customHeight="1">
      <c r="A43" s="24" t="s">
        <v>40</v>
      </c>
      <c r="B43" s="24" t="s">
        <v>39</v>
      </c>
      <c r="C43" s="27">
        <v>10000</v>
      </c>
      <c r="D43" s="29">
        <v>8000000</v>
      </c>
      <c r="E43" s="24" t="s">
        <v>30</v>
      </c>
      <c r="F43" s="30">
        <v>44342</v>
      </c>
      <c r="G43" s="35">
        <f t="shared" ca="1" si="0"/>
        <v>0.72619999999999996</v>
      </c>
      <c r="H43" s="47">
        <f t="shared" ca="1" si="1"/>
        <v>13770</v>
      </c>
      <c r="I43" s="48">
        <f t="shared" si="2"/>
        <v>1.25E-3</v>
      </c>
    </row>
    <row r="44" spans="1:9" ht="15.75" customHeight="1">
      <c r="A44" s="24" t="s">
        <v>38</v>
      </c>
      <c r="B44" s="24" t="s">
        <v>37</v>
      </c>
      <c r="C44" s="27">
        <v>1500</v>
      </c>
      <c r="D44" s="29">
        <v>8000000</v>
      </c>
      <c r="E44" s="24" t="s">
        <v>30</v>
      </c>
      <c r="F44" s="30">
        <v>44348</v>
      </c>
      <c r="G44" s="35">
        <f t="shared" ca="1" si="0"/>
        <v>0.72619999999999996</v>
      </c>
      <c r="H44" s="47">
        <f t="shared" ca="1" si="1"/>
        <v>2065</v>
      </c>
      <c r="I44" s="48">
        <f t="shared" si="2"/>
        <v>1.875E-4</v>
      </c>
    </row>
    <row r="45" spans="1:9" ht="15.75" customHeight="1">
      <c r="A45" s="24" t="s">
        <v>36</v>
      </c>
      <c r="B45" s="24" t="s">
        <v>35</v>
      </c>
      <c r="C45" s="27">
        <v>5000</v>
      </c>
      <c r="D45" s="29">
        <v>8000000</v>
      </c>
      <c r="E45" s="24" t="s">
        <v>30</v>
      </c>
      <c r="F45" s="30">
        <v>44350</v>
      </c>
      <c r="G45" s="35">
        <f t="shared" ca="1" si="0"/>
        <v>0.72619999999999996</v>
      </c>
      <c r="H45" s="47">
        <f t="shared" ca="1" si="1"/>
        <v>6885</v>
      </c>
      <c r="I45" s="48">
        <f t="shared" si="2"/>
        <v>6.2500000000000001E-4</v>
      </c>
    </row>
    <row r="46" spans="1:9" ht="15.75" customHeight="1">
      <c r="A46" s="24" t="s">
        <v>34</v>
      </c>
      <c r="B46" s="24" t="s">
        <v>33</v>
      </c>
      <c r="C46" s="27">
        <v>5000</v>
      </c>
      <c r="D46" s="29">
        <v>8000000</v>
      </c>
      <c r="E46" s="24" t="s">
        <v>30</v>
      </c>
      <c r="F46" s="30">
        <v>44546</v>
      </c>
      <c r="G46" s="35">
        <f t="shared" ca="1" si="0"/>
        <v>0.72619999999999996</v>
      </c>
      <c r="H46" s="47">
        <f t="shared" ca="1" si="1"/>
        <v>6885</v>
      </c>
      <c r="I46" s="48">
        <f t="shared" si="2"/>
        <v>6.2500000000000001E-4</v>
      </c>
    </row>
    <row r="47" spans="1:9" ht="15.75" customHeight="1">
      <c r="A47" s="24" t="s">
        <v>32</v>
      </c>
      <c r="B47" s="24" t="s">
        <v>31</v>
      </c>
      <c r="C47" s="27">
        <v>10000</v>
      </c>
      <c r="D47" s="29">
        <v>8000000</v>
      </c>
      <c r="E47" s="24" t="s">
        <v>30</v>
      </c>
      <c r="F47" s="30">
        <v>44536</v>
      </c>
      <c r="G47" s="35">
        <f t="shared" ca="1" si="0"/>
        <v>0.72619999999999996</v>
      </c>
      <c r="H47" s="47">
        <f t="shared" ca="1" si="1"/>
        <v>13770</v>
      </c>
      <c r="I47" s="48">
        <f t="shared" si="2"/>
        <v>1.25E-3</v>
      </c>
    </row>
    <row r="48" spans="1:9" ht="15.75" customHeight="1">
      <c r="A48" s="24" t="s">
        <v>122</v>
      </c>
      <c r="B48" s="24" t="s">
        <v>123</v>
      </c>
      <c r="C48" s="27">
        <v>25000</v>
      </c>
      <c r="D48" s="29">
        <v>8000000</v>
      </c>
      <c r="E48" s="24" t="s">
        <v>30</v>
      </c>
      <c r="F48" s="30">
        <v>45455</v>
      </c>
      <c r="G48" s="35">
        <f t="shared" ca="1" si="0"/>
        <v>0.72619999999999996</v>
      </c>
      <c r="H48" s="47">
        <f t="shared" ca="1" si="1"/>
        <v>34425</v>
      </c>
      <c r="I48" s="48">
        <f t="shared" si="2"/>
        <v>3.1250000000000002E-3</v>
      </c>
    </row>
    <row r="49" spans="1:9" ht="15.75" customHeight="1">
      <c r="A49" s="24" t="s">
        <v>124</v>
      </c>
      <c r="B49" s="24" t="s">
        <v>125</v>
      </c>
      <c r="C49" s="27">
        <v>150000</v>
      </c>
      <c r="D49" s="29">
        <v>15000000</v>
      </c>
      <c r="E49" s="24" t="s">
        <v>30</v>
      </c>
      <c r="F49" s="30">
        <v>45517</v>
      </c>
      <c r="G49" s="35">
        <f t="shared" ca="1" si="0"/>
        <v>1.3615999999999999</v>
      </c>
      <c r="H49" s="47">
        <f t="shared" ca="1" si="1"/>
        <v>110164</v>
      </c>
      <c r="I49" s="48">
        <f t="shared" si="2"/>
        <v>0.01</v>
      </c>
    </row>
    <row r="50" spans="1:9" ht="15.75" customHeight="1">
      <c r="H50" s="49">
        <f ca="1">SUM(H5:H49)</f>
        <v>1358993</v>
      </c>
      <c r="I50" s="50">
        <f>ROUNDDOWN(SUM(I5:I49),4)</f>
        <v>0.12330000000000001</v>
      </c>
    </row>
    <row r="51" spans="1:9" ht="15.75" customHeight="1"/>
    <row r="52" spans="1:9" ht="15.75" customHeight="1"/>
    <row r="53" spans="1:9" ht="15.75" customHeight="1"/>
    <row r="54" spans="1:9" ht="15.75" customHeight="1">
      <c r="A54" s="23" t="s">
        <v>126</v>
      </c>
      <c r="B54" s="32">
        <f>'Pro Forma Cap Table'!E21</f>
        <v>4665564</v>
      </c>
    </row>
    <row r="55" spans="1:9" ht="15.75" customHeight="1">
      <c r="A55" s="23" t="s">
        <v>127</v>
      </c>
      <c r="B55" s="32">
        <f ca="1">H50</f>
        <v>1358993</v>
      </c>
    </row>
    <row r="56" spans="1:9" ht="15.75" customHeight="1">
      <c r="A56" s="23" t="s">
        <v>128</v>
      </c>
      <c r="B56" s="32">
        <f>'Pro Forma Cap Table'!H21-'Pro Forma Cap Table'!E21</f>
        <v>4991912</v>
      </c>
    </row>
    <row r="57" spans="1:9" ht="15.75" customHeight="1">
      <c r="A57" s="23" t="s">
        <v>129</v>
      </c>
      <c r="B57" s="32">
        <v>0</v>
      </c>
    </row>
    <row r="58" spans="1:9" ht="15.75" customHeight="1">
      <c r="A58" s="23" t="s">
        <v>130</v>
      </c>
      <c r="B58" s="32">
        <f>'Pro Forma Cap Table'!F19</f>
        <v>0</v>
      </c>
    </row>
    <row r="59" spans="1:9" ht="15.75" customHeight="1">
      <c r="A59" s="23" t="s">
        <v>131</v>
      </c>
      <c r="B59" s="32">
        <f ca="1">SUM(B54:B58)</f>
        <v>11016469</v>
      </c>
    </row>
  </sheetData>
  <mergeCells count="1">
    <mergeCell ref="A1:F3"/>
  </mergeCells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 Forma Cap Table</vt:lpstr>
      <vt:lpstr>Pro Forma Cap Table (post-SAFE)</vt:lpstr>
      <vt:lpstr>SAFE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Gartee, Derek</dc:creator>
  <cp:lastModifiedBy>Gartee, Derek</cp:lastModifiedBy>
  <dcterms:created xsi:type="dcterms:W3CDTF">2024-10-10T16:30:14Z</dcterms:created>
  <dcterms:modified xsi:type="dcterms:W3CDTF">2024-11-06T20:06:02Z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Number">
    <vt:lpwstr>47598474</vt:lpwstr>
  </property>
  <property fmtid="{D5CDD505-2E9C-101B-9397-08002B2CF9AE}" pid="3" name="DocumentVersion">
    <vt:lpwstr>13</vt:lpwstr>
  </property>
  <property fmtid="{D5CDD505-2E9C-101B-9397-08002B2CF9AE}" pid="4" name="ClientNumber">
    <vt:lpwstr>2739001</vt:lpwstr>
  </property>
  <property fmtid="{D5CDD505-2E9C-101B-9397-08002B2CF9AE}" pid="5" name="MatterNumber">
    <vt:lpwstr>00465002</vt:lpwstr>
  </property>
  <property fmtid="{D5CDD505-2E9C-101B-9397-08002B2CF9AE}" pid="6" name="ClientName">
    <vt:lpwstr>Every LLC</vt:lpwstr>
  </property>
  <property fmtid="{D5CDD505-2E9C-101B-9397-08002B2CF9AE}" pid="7" name="MatterName">
    <vt:lpwstr>Every LLC - Formation and Technology (CoPilot) [465002.000]</vt:lpwstr>
  </property>
  <property fmtid="{D5CDD505-2E9C-101B-9397-08002B2CF9AE}" pid="8" name="DatabaseName">
    <vt:lpwstr>LEGAL</vt:lpwstr>
  </property>
  <property fmtid="{D5CDD505-2E9C-101B-9397-08002B2CF9AE}" pid="9" name="TypistName">
    <vt:lpwstr>DGARTEE</vt:lpwstr>
  </property>
  <property fmtid="{D5CDD505-2E9C-101B-9397-08002B2CF9AE}" pid="10" name="AuthorName">
    <vt:lpwstr>CPATTON</vt:lpwstr>
  </property>
  <property fmtid="{D5CDD505-2E9C-101B-9397-08002B2CF9AE}" pid="11" name="InUseBy">
    <vt:lpwstr/>
  </property>
  <property fmtid="{D5CDD505-2E9C-101B-9397-08002B2CF9AE}" pid="12" name="EditDate">
    <vt:lpwstr>11/1/2024 10:37:24 PM</vt:lpwstr>
  </property>
  <property fmtid="{D5CDD505-2E9C-101B-9397-08002B2CF9AE}" pid="13" name="EditTime">
    <vt:lpwstr/>
  </property>
  <property fmtid="{D5CDD505-2E9C-101B-9397-08002B2CF9AE}" pid="14" name="IsiManageWork">
    <vt:lpwstr>True</vt:lpwstr>
  </property>
</Properties>
</file>